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7650" windowHeight="9390"/>
  </bookViews>
  <sheets>
    <sheet name="SEC Allocation" sheetId="1" r:id="rId1"/>
  </sheets>
  <definedNames>
    <definedName name="_xlnm.Print_Area" localSheetId="0">'SEC Allocation'!$E$12:$R$139</definedName>
    <definedName name="_xlnm.Print_Titles" localSheetId="0">'SEC Allocation'!$A:$D,'SEC Allocation'!$1:$11</definedName>
    <definedName name="SECT1">#REF!</definedName>
    <definedName name="SECT2">#REF!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I100" i="1" l="1"/>
  <c r="M100" i="1" s="1"/>
  <c r="I101" i="1"/>
  <c r="M101" i="1" s="1"/>
  <c r="I99" i="1"/>
  <c r="M99" i="1" s="1"/>
  <c r="M68" i="1" l="1"/>
  <c r="I68" i="1"/>
  <c r="I120" i="1" l="1"/>
  <c r="M120" i="1" s="1"/>
  <c r="I115" i="1"/>
  <c r="M115" i="1" s="1"/>
  <c r="I98" i="1"/>
  <c r="M98" i="1" s="1"/>
  <c r="I21" i="1"/>
  <c r="J21" i="1" s="1"/>
  <c r="K21" i="1" s="1"/>
  <c r="G136" i="1"/>
  <c r="F136" i="1"/>
  <c r="I7" i="1"/>
  <c r="I130" i="1" l="1"/>
  <c r="J130" i="1" s="1"/>
  <c r="K130" i="1" s="1"/>
  <c r="I57" i="1"/>
  <c r="J57" i="1" s="1"/>
  <c r="K57" i="1" s="1"/>
  <c r="I29" i="1" l="1"/>
  <c r="M29" i="1" s="1"/>
  <c r="I43" i="1" l="1"/>
  <c r="J43" i="1" s="1"/>
  <c r="K43" i="1" s="1"/>
  <c r="I24" i="1" l="1"/>
  <c r="J24" i="1" s="1"/>
  <c r="K24" i="1" s="1"/>
  <c r="I74" i="1" l="1"/>
  <c r="J74" i="1" s="1"/>
  <c r="K74" i="1" s="1"/>
  <c r="I73" i="1"/>
  <c r="J73" i="1" s="1"/>
  <c r="K73" i="1" s="1"/>
  <c r="I72" i="1"/>
  <c r="J72" i="1" s="1"/>
  <c r="K72" i="1" s="1"/>
  <c r="I25" i="1"/>
  <c r="J25" i="1" s="1"/>
  <c r="K25" i="1" s="1"/>
  <c r="I133" i="1"/>
  <c r="J133" i="1" s="1"/>
  <c r="K133" i="1" s="1"/>
  <c r="I132" i="1"/>
  <c r="J132" i="1" s="1"/>
  <c r="K132" i="1" s="1"/>
  <c r="I131" i="1"/>
  <c r="J131" i="1" s="1"/>
  <c r="K131" i="1" s="1"/>
  <c r="I47" i="1"/>
  <c r="M47" i="1" s="1"/>
  <c r="I134" i="1"/>
  <c r="J134" i="1" s="1"/>
  <c r="K134" i="1" s="1"/>
  <c r="I123" i="1"/>
  <c r="J123" i="1" s="1"/>
  <c r="K123" i="1" s="1"/>
  <c r="I124" i="1"/>
  <c r="J124" i="1" s="1"/>
  <c r="K124" i="1" s="1"/>
  <c r="I125" i="1"/>
  <c r="J125" i="1" s="1"/>
  <c r="K125" i="1" s="1"/>
  <c r="I126" i="1"/>
  <c r="J126" i="1" s="1"/>
  <c r="K126" i="1" s="1"/>
  <c r="I127" i="1"/>
  <c r="J127" i="1" s="1"/>
  <c r="K127" i="1" s="1"/>
  <c r="I128" i="1"/>
  <c r="J128" i="1" s="1"/>
  <c r="K128" i="1" s="1"/>
  <c r="I129" i="1"/>
  <c r="J129" i="1" s="1"/>
  <c r="K129" i="1" s="1"/>
  <c r="I20" i="1"/>
  <c r="J20" i="1" s="1"/>
  <c r="K20" i="1" s="1"/>
  <c r="I33" i="1"/>
  <c r="J33" i="1" s="1"/>
  <c r="K33" i="1" s="1"/>
  <c r="I14" i="1"/>
  <c r="J14" i="1" s="1"/>
  <c r="K14" i="1" s="1"/>
  <c r="I80" i="1"/>
  <c r="J80" i="1" s="1"/>
  <c r="K80" i="1" s="1"/>
  <c r="I65" i="1"/>
  <c r="J65" i="1" s="1"/>
  <c r="K65" i="1" s="1"/>
  <c r="I17" i="1"/>
  <c r="J17" i="1" s="1"/>
  <c r="K17" i="1" s="1"/>
  <c r="I64" i="1"/>
  <c r="J64" i="1" s="1"/>
  <c r="K64" i="1" s="1"/>
  <c r="I40" i="1"/>
  <c r="J40" i="1" s="1"/>
  <c r="K40" i="1" s="1"/>
  <c r="I39" i="1"/>
  <c r="J39" i="1" s="1"/>
  <c r="K39" i="1" s="1"/>
  <c r="I38" i="1"/>
  <c r="J38" i="1" s="1"/>
  <c r="K38" i="1" s="1"/>
  <c r="I58" i="1"/>
  <c r="J58" i="1" s="1"/>
  <c r="K58" i="1" s="1"/>
  <c r="I79" i="1"/>
  <c r="J79" i="1" s="1"/>
  <c r="K79" i="1" s="1"/>
  <c r="I34" i="1"/>
  <c r="J34" i="1" s="1"/>
  <c r="K34" i="1" s="1"/>
  <c r="I60" i="1"/>
  <c r="J60" i="1" s="1"/>
  <c r="K60" i="1" s="1"/>
  <c r="I12" i="1"/>
  <c r="J12" i="1" s="1"/>
  <c r="K12" i="1" s="1"/>
  <c r="I50" i="1"/>
  <c r="M50" i="1" s="1"/>
  <c r="I51" i="1"/>
  <c r="M51" i="1" s="1"/>
  <c r="I52" i="1"/>
  <c r="M52" i="1" s="1"/>
  <c r="I53" i="1"/>
  <c r="M53" i="1" s="1"/>
  <c r="I13" i="1"/>
  <c r="J13" i="1" s="1"/>
  <c r="K13" i="1" s="1"/>
  <c r="I15" i="1"/>
  <c r="J15" i="1" s="1"/>
  <c r="K15" i="1" s="1"/>
  <c r="I16" i="1"/>
  <c r="J16" i="1" s="1"/>
  <c r="K16" i="1" s="1"/>
  <c r="I18" i="1"/>
  <c r="J18" i="1" s="1"/>
  <c r="K18" i="1" s="1"/>
  <c r="I19" i="1"/>
  <c r="J19" i="1" s="1"/>
  <c r="K19" i="1" s="1"/>
  <c r="I22" i="1"/>
  <c r="J22" i="1" s="1"/>
  <c r="K22" i="1" s="1"/>
  <c r="I23" i="1"/>
  <c r="J23" i="1" s="1"/>
  <c r="K23" i="1" s="1"/>
  <c r="I26" i="1"/>
  <c r="I27" i="1"/>
  <c r="M27" i="1" s="1"/>
  <c r="I28" i="1"/>
  <c r="M28" i="1" s="1"/>
  <c r="I31" i="1"/>
  <c r="J31" i="1" s="1"/>
  <c r="K31" i="1" s="1"/>
  <c r="I32" i="1"/>
  <c r="J32" i="1" s="1"/>
  <c r="K32" i="1" s="1"/>
  <c r="I35" i="1"/>
  <c r="J35" i="1" s="1"/>
  <c r="K35" i="1" s="1"/>
  <c r="I36" i="1"/>
  <c r="J36" i="1" s="1"/>
  <c r="K36" i="1" s="1"/>
  <c r="I37" i="1"/>
  <c r="J37" i="1" s="1"/>
  <c r="K37" i="1" s="1"/>
  <c r="I41" i="1"/>
  <c r="J41" i="1" s="1"/>
  <c r="K41" i="1" s="1"/>
  <c r="I42" i="1"/>
  <c r="J42" i="1" s="1"/>
  <c r="K42" i="1" s="1"/>
  <c r="I44" i="1"/>
  <c r="M44" i="1" s="1"/>
  <c r="I45" i="1"/>
  <c r="M45" i="1" s="1"/>
  <c r="I46" i="1"/>
  <c r="M46" i="1" s="1"/>
  <c r="I48" i="1"/>
  <c r="M48" i="1" s="1"/>
  <c r="I55" i="1"/>
  <c r="J55" i="1" s="1"/>
  <c r="K55" i="1" s="1"/>
  <c r="I56" i="1"/>
  <c r="J56" i="1" s="1"/>
  <c r="K56" i="1" s="1"/>
  <c r="I59" i="1"/>
  <c r="J59" i="1" s="1"/>
  <c r="K59" i="1" s="1"/>
  <c r="I61" i="1"/>
  <c r="J61" i="1" s="1"/>
  <c r="K61" i="1" s="1"/>
  <c r="I62" i="1"/>
  <c r="J62" i="1" s="1"/>
  <c r="K62" i="1" s="1"/>
  <c r="I63" i="1"/>
  <c r="J63" i="1" s="1"/>
  <c r="K63" i="1" s="1"/>
  <c r="I66" i="1"/>
  <c r="I67" i="1"/>
  <c r="M67" i="1" s="1"/>
  <c r="I69" i="1"/>
  <c r="M69" i="1" s="1"/>
  <c r="I71" i="1"/>
  <c r="J71" i="1" s="1"/>
  <c r="K71" i="1" s="1"/>
  <c r="I75" i="1"/>
  <c r="J75" i="1" s="1"/>
  <c r="K75" i="1" s="1"/>
  <c r="I76" i="1"/>
  <c r="J76" i="1" s="1"/>
  <c r="K76" i="1" s="1"/>
  <c r="I77" i="1"/>
  <c r="J77" i="1" s="1"/>
  <c r="K77" i="1" s="1"/>
  <c r="I78" i="1"/>
  <c r="J78" i="1" s="1"/>
  <c r="K78" i="1" s="1"/>
  <c r="I81" i="1"/>
  <c r="J81" i="1" s="1"/>
  <c r="K81" i="1" s="1"/>
  <c r="I82" i="1"/>
  <c r="J82" i="1" s="1"/>
  <c r="K82" i="1" s="1"/>
  <c r="I83" i="1"/>
  <c r="J83" i="1" s="1"/>
  <c r="K83" i="1" s="1"/>
  <c r="I84" i="1"/>
  <c r="M84" i="1" s="1"/>
  <c r="I85" i="1"/>
  <c r="M85" i="1" s="1"/>
  <c r="I86" i="1"/>
  <c r="M86" i="1" s="1"/>
  <c r="I87" i="1"/>
  <c r="M87" i="1" s="1"/>
  <c r="I88" i="1"/>
  <c r="M88" i="1" s="1"/>
  <c r="I90" i="1"/>
  <c r="I91" i="1"/>
  <c r="M91" i="1" s="1"/>
  <c r="I92" i="1"/>
  <c r="M92" i="1" s="1"/>
  <c r="I94" i="1"/>
  <c r="I95" i="1"/>
  <c r="M95" i="1" s="1"/>
  <c r="I97" i="1"/>
  <c r="I102" i="1"/>
  <c r="M102" i="1" s="1"/>
  <c r="I104" i="1"/>
  <c r="M104" i="1" s="1"/>
  <c r="I105" i="1"/>
  <c r="M105" i="1" s="1"/>
  <c r="I106" i="1"/>
  <c r="M106" i="1" s="1"/>
  <c r="I108" i="1"/>
  <c r="J108" i="1" s="1"/>
  <c r="K108" i="1" s="1"/>
  <c r="I109" i="1"/>
  <c r="J109" i="1" s="1"/>
  <c r="K109" i="1" s="1"/>
  <c r="I110" i="1"/>
  <c r="J110" i="1" s="1"/>
  <c r="K110" i="1" s="1"/>
  <c r="I111" i="1"/>
  <c r="I112" i="1"/>
  <c r="M112" i="1" s="1"/>
  <c r="I113" i="1"/>
  <c r="M113" i="1" s="1"/>
  <c r="I114" i="1"/>
  <c r="M114" i="1" s="1"/>
  <c r="I116" i="1"/>
  <c r="M116" i="1" s="1"/>
  <c r="I118" i="1"/>
  <c r="J118" i="1" s="1"/>
  <c r="K118" i="1" s="1"/>
  <c r="I119" i="1"/>
  <c r="M119" i="1" s="1"/>
  <c r="I121" i="1"/>
  <c r="Q136" i="1"/>
  <c r="E136" i="1"/>
  <c r="H136" i="1"/>
  <c r="I10" i="1"/>
  <c r="N12" i="1"/>
  <c r="J30" i="1" l="1"/>
  <c r="K30" i="1" s="1"/>
  <c r="J122" i="1"/>
  <c r="K122" i="1" s="1"/>
  <c r="J96" i="1"/>
  <c r="K96" i="1" s="1"/>
  <c r="M94" i="1"/>
  <c r="M96" i="1" s="1"/>
  <c r="J93" i="1"/>
  <c r="K93" i="1" s="1"/>
  <c r="M121" i="1"/>
  <c r="M122" i="1" s="1"/>
  <c r="J117" i="1"/>
  <c r="K117" i="1" s="1"/>
  <c r="M111" i="1"/>
  <c r="M117" i="1" s="1"/>
  <c r="J107" i="1"/>
  <c r="K107" i="1" s="1"/>
  <c r="M107" i="1"/>
  <c r="J103" i="1"/>
  <c r="K103" i="1" s="1"/>
  <c r="M97" i="1"/>
  <c r="M103" i="1" s="1"/>
  <c r="M90" i="1"/>
  <c r="M93" i="1" s="1"/>
  <c r="M89" i="1"/>
  <c r="J89" i="1"/>
  <c r="K89" i="1" s="1"/>
  <c r="J70" i="1"/>
  <c r="K70" i="1" s="1"/>
  <c r="M66" i="1"/>
  <c r="M70" i="1" s="1"/>
  <c r="J54" i="1"/>
  <c r="K54" i="1" s="1"/>
  <c r="M54" i="1"/>
  <c r="M49" i="1"/>
  <c r="J49" i="1"/>
  <c r="K49" i="1" s="1"/>
  <c r="M26" i="1"/>
  <c r="M30" i="1" s="1"/>
  <c r="I136" i="1"/>
  <c r="I137" i="1" s="1"/>
  <c r="K136" i="1" l="1"/>
  <c r="L21" i="1" s="1"/>
  <c r="N21" i="1" s="1"/>
  <c r="O21" i="1" s="1"/>
  <c r="P21" i="1" s="1"/>
  <c r="J136" i="1"/>
  <c r="R21" i="1" l="1"/>
  <c r="L130" i="1"/>
  <c r="N130" i="1" s="1"/>
  <c r="O130" i="1" s="1"/>
  <c r="L30" i="1"/>
  <c r="L43" i="1"/>
  <c r="N43" i="1" s="1"/>
  <c r="O43" i="1" s="1"/>
  <c r="L57" i="1"/>
  <c r="N57" i="1" s="1"/>
  <c r="O57" i="1" s="1"/>
  <c r="P57" i="1" s="1"/>
  <c r="L118" i="1"/>
  <c r="N118" i="1" s="1"/>
  <c r="O118" i="1" s="1"/>
  <c r="L78" i="1"/>
  <c r="N78" i="1" s="1"/>
  <c r="O78" i="1" s="1"/>
  <c r="L71" i="1"/>
  <c r="N71" i="1" s="1"/>
  <c r="O71" i="1" s="1"/>
  <c r="L62" i="1"/>
  <c r="N62" i="1" s="1"/>
  <c r="O62" i="1" s="1"/>
  <c r="L56" i="1"/>
  <c r="N56" i="1" s="1"/>
  <c r="O56" i="1" s="1"/>
  <c r="L41" i="1"/>
  <c r="N41" i="1" s="1"/>
  <c r="O41" i="1" s="1"/>
  <c r="L36" i="1"/>
  <c r="N36" i="1" s="1"/>
  <c r="O36" i="1" s="1"/>
  <c r="L31" i="1"/>
  <c r="N31" i="1" s="1"/>
  <c r="O31" i="1" s="1"/>
  <c r="L19" i="1"/>
  <c r="N19" i="1" s="1"/>
  <c r="O19" i="1" s="1"/>
  <c r="L127" i="1"/>
  <c r="N127" i="1" s="1"/>
  <c r="O127" i="1" s="1"/>
  <c r="L24" i="1"/>
  <c r="N24" i="1" s="1"/>
  <c r="O24" i="1" s="1"/>
  <c r="L125" i="1"/>
  <c r="N125" i="1" s="1"/>
  <c r="O125" i="1" s="1"/>
  <c r="L117" i="1"/>
  <c r="L108" i="1"/>
  <c r="N108" i="1" s="1"/>
  <c r="O108" i="1" s="1"/>
  <c r="L93" i="1"/>
  <c r="N91" i="1" s="1"/>
  <c r="O91" i="1" s="1"/>
  <c r="P91" i="1" s="1"/>
  <c r="L81" i="1"/>
  <c r="N81" i="1" s="1"/>
  <c r="O81" i="1" s="1"/>
  <c r="L65" i="1"/>
  <c r="N65" i="1" s="1"/>
  <c r="O65" i="1" s="1"/>
  <c r="L61" i="1"/>
  <c r="N61" i="1" s="1"/>
  <c r="O61" i="1" s="1"/>
  <c r="L55" i="1"/>
  <c r="N55" i="1" s="1"/>
  <c r="O55" i="1" s="1"/>
  <c r="L39" i="1"/>
  <c r="N39" i="1" s="1"/>
  <c r="O39" i="1" s="1"/>
  <c r="L35" i="1"/>
  <c r="N35" i="1" s="1"/>
  <c r="O35" i="1" s="1"/>
  <c r="L17" i="1"/>
  <c r="N17" i="1" s="1"/>
  <c r="O17" i="1" s="1"/>
  <c r="L13" i="1"/>
  <c r="N13" i="1" s="1"/>
  <c r="L129" i="1"/>
  <c r="N129" i="1" s="1"/>
  <c r="O129" i="1" s="1"/>
  <c r="L72" i="1"/>
  <c r="N72" i="1" s="1"/>
  <c r="O72" i="1" s="1"/>
  <c r="L124" i="1"/>
  <c r="N124" i="1" s="1"/>
  <c r="O124" i="1" s="1"/>
  <c r="L110" i="1"/>
  <c r="N110" i="1" s="1"/>
  <c r="O110" i="1" s="1"/>
  <c r="L89" i="1"/>
  <c r="N85" i="1" s="1"/>
  <c r="O85" i="1" s="1"/>
  <c r="P85" i="1" s="1"/>
  <c r="L76" i="1"/>
  <c r="N76" i="1" s="1"/>
  <c r="O76" i="1" s="1"/>
  <c r="L64" i="1"/>
  <c r="N64" i="1" s="1"/>
  <c r="O64" i="1" s="1"/>
  <c r="L60" i="1"/>
  <c r="N60" i="1" s="1"/>
  <c r="O60" i="1" s="1"/>
  <c r="L49" i="1"/>
  <c r="L38" i="1"/>
  <c r="N38" i="1" s="1"/>
  <c r="O38" i="1" s="1"/>
  <c r="L34" i="1"/>
  <c r="N34" i="1" s="1"/>
  <c r="O34" i="1" s="1"/>
  <c r="L22" i="1"/>
  <c r="N22" i="1" s="1"/>
  <c r="O22" i="1" s="1"/>
  <c r="L15" i="1"/>
  <c r="N15" i="1" s="1"/>
  <c r="O15" i="1" s="1"/>
  <c r="L132" i="1"/>
  <c r="N132" i="1" s="1"/>
  <c r="O132" i="1" s="1"/>
  <c r="L73" i="1"/>
  <c r="N73" i="1" s="1"/>
  <c r="O73" i="1" s="1"/>
  <c r="L134" i="1"/>
  <c r="N134" i="1" s="1"/>
  <c r="O134" i="1" s="1"/>
  <c r="L123" i="1"/>
  <c r="N123" i="1" s="1"/>
  <c r="O123" i="1" s="1"/>
  <c r="L103" i="1"/>
  <c r="L83" i="1"/>
  <c r="N83" i="1" s="1"/>
  <c r="O83" i="1" s="1"/>
  <c r="L79" i="1"/>
  <c r="N79" i="1" s="1"/>
  <c r="O79" i="1" s="1"/>
  <c r="L75" i="1"/>
  <c r="N75" i="1" s="1"/>
  <c r="O75" i="1" s="1"/>
  <c r="L63" i="1"/>
  <c r="N63" i="1" s="1"/>
  <c r="O63" i="1" s="1"/>
  <c r="L58" i="1"/>
  <c r="N58" i="1" s="1"/>
  <c r="O58" i="1" s="1"/>
  <c r="L42" i="1"/>
  <c r="N42" i="1" s="1"/>
  <c r="O42" i="1" s="1"/>
  <c r="L32" i="1"/>
  <c r="N32" i="1" s="1"/>
  <c r="O32" i="1" s="1"/>
  <c r="L20" i="1"/>
  <c r="N20" i="1" s="1"/>
  <c r="O20" i="1" s="1"/>
  <c r="L16" i="1"/>
  <c r="N16" i="1" s="1"/>
  <c r="O16" i="1" s="1"/>
  <c r="L14" i="1"/>
  <c r="N14" i="1" s="1"/>
  <c r="O14" i="1" s="1"/>
  <c r="L126" i="1"/>
  <c r="N126" i="1" s="1"/>
  <c r="O126" i="1" s="1"/>
  <c r="L133" i="1"/>
  <c r="N133" i="1" s="1"/>
  <c r="O133" i="1" s="1"/>
  <c r="L74" i="1"/>
  <c r="N74" i="1" s="1"/>
  <c r="O74" i="1" s="1"/>
  <c r="L131" i="1"/>
  <c r="N131" i="1" s="1"/>
  <c r="O131" i="1" s="1"/>
  <c r="L109" i="1"/>
  <c r="N109" i="1" s="1"/>
  <c r="O109" i="1" s="1"/>
  <c r="L107" i="1"/>
  <c r="L96" i="1"/>
  <c r="L82" i="1"/>
  <c r="N82" i="1" s="1"/>
  <c r="O82" i="1" s="1"/>
  <c r="L80" i="1"/>
  <c r="N80" i="1" s="1"/>
  <c r="O80" i="1" s="1"/>
  <c r="L77" i="1"/>
  <c r="N77" i="1" s="1"/>
  <c r="O77" i="1" s="1"/>
  <c r="L70" i="1"/>
  <c r="L59" i="1"/>
  <c r="N59" i="1" s="1"/>
  <c r="O59" i="1" s="1"/>
  <c r="L54" i="1"/>
  <c r="N52" i="1" s="1"/>
  <c r="O52" i="1" s="1"/>
  <c r="P52" i="1" s="1"/>
  <c r="L40" i="1"/>
  <c r="N40" i="1" s="1"/>
  <c r="O40" i="1" s="1"/>
  <c r="L37" i="1"/>
  <c r="N37" i="1" s="1"/>
  <c r="O37" i="1" s="1"/>
  <c r="L33" i="1"/>
  <c r="N33" i="1" s="1"/>
  <c r="O33" i="1" s="1"/>
  <c r="L23" i="1"/>
  <c r="N23" i="1" s="1"/>
  <c r="O23" i="1" s="1"/>
  <c r="L18" i="1"/>
  <c r="N18" i="1" s="1"/>
  <c r="O18" i="1" s="1"/>
  <c r="L122" i="1"/>
  <c r="L128" i="1"/>
  <c r="N128" i="1" s="1"/>
  <c r="O128" i="1" s="1"/>
  <c r="L25" i="1"/>
  <c r="N25" i="1" s="1"/>
  <c r="O25" i="1" s="1"/>
  <c r="N101" i="1" l="1"/>
  <c r="O101" i="1" s="1"/>
  <c r="P101" i="1" s="1"/>
  <c r="R101" i="1" s="1"/>
  <c r="N100" i="1"/>
  <c r="O100" i="1" s="1"/>
  <c r="N98" i="1"/>
  <c r="O98" i="1" s="1"/>
  <c r="P98" i="1" s="1"/>
  <c r="N99" i="1"/>
  <c r="O99" i="1" s="1"/>
  <c r="N66" i="1"/>
  <c r="O66" i="1" s="1"/>
  <c r="P66" i="1" s="1"/>
  <c r="N68" i="1"/>
  <c r="O68" i="1" s="1"/>
  <c r="N26" i="1"/>
  <c r="O26" i="1" s="1"/>
  <c r="P26" i="1" s="1"/>
  <c r="N29" i="1"/>
  <c r="O29" i="1" s="1"/>
  <c r="P18" i="1"/>
  <c r="R18" i="1" s="1"/>
  <c r="P77" i="1"/>
  <c r="R77" i="1" s="1"/>
  <c r="P20" i="1"/>
  <c r="R20" i="1" s="1"/>
  <c r="P63" i="1"/>
  <c r="R63" i="1" s="1"/>
  <c r="P132" i="1"/>
  <c r="R132" i="1" s="1"/>
  <c r="P76" i="1"/>
  <c r="R76" i="1" s="1"/>
  <c r="P65" i="1"/>
  <c r="R65" i="1" s="1"/>
  <c r="P19" i="1"/>
  <c r="R19" i="1" s="1"/>
  <c r="P118" i="1"/>
  <c r="R118" i="1" s="1"/>
  <c r="P25" i="1"/>
  <c r="R25" i="1" s="1"/>
  <c r="P23" i="1"/>
  <c r="R23" i="1" s="1"/>
  <c r="P80" i="1"/>
  <c r="R80" i="1" s="1"/>
  <c r="P126" i="1"/>
  <c r="R126" i="1" s="1"/>
  <c r="P32" i="1"/>
  <c r="R32" i="1" s="1"/>
  <c r="P123" i="1"/>
  <c r="R123" i="1" s="1"/>
  <c r="P129" i="1"/>
  <c r="R129" i="1" s="1"/>
  <c r="P39" i="1"/>
  <c r="R39" i="1" s="1"/>
  <c r="P81" i="1"/>
  <c r="R81" i="1" s="1"/>
  <c r="P125" i="1"/>
  <c r="R125" i="1" s="1"/>
  <c r="P31" i="1"/>
  <c r="R31" i="1" s="1"/>
  <c r="P62" i="1"/>
  <c r="R62" i="1" s="1"/>
  <c r="P128" i="1"/>
  <c r="R128" i="1" s="1"/>
  <c r="P33" i="1"/>
  <c r="R33" i="1" s="1"/>
  <c r="P59" i="1"/>
  <c r="R59" i="1" s="1"/>
  <c r="P82" i="1"/>
  <c r="R82" i="1" s="1"/>
  <c r="P131" i="1"/>
  <c r="R131" i="1" s="1"/>
  <c r="P14" i="1"/>
  <c r="R14" i="1" s="1"/>
  <c r="P42" i="1"/>
  <c r="R42" i="1" s="1"/>
  <c r="P79" i="1"/>
  <c r="R79" i="1" s="1"/>
  <c r="P134" i="1"/>
  <c r="R134" i="1" s="1"/>
  <c r="P22" i="1"/>
  <c r="R22" i="1" s="1"/>
  <c r="P60" i="1"/>
  <c r="R60" i="1" s="1"/>
  <c r="P110" i="1"/>
  <c r="R110" i="1" s="1"/>
  <c r="P55" i="1"/>
  <c r="R55" i="1" s="1"/>
  <c r="P24" i="1"/>
  <c r="R24" i="1" s="1"/>
  <c r="P36" i="1"/>
  <c r="R36" i="1" s="1"/>
  <c r="P71" i="1"/>
  <c r="R71" i="1" s="1"/>
  <c r="P43" i="1"/>
  <c r="R43" i="1" s="1"/>
  <c r="P40" i="1"/>
  <c r="R40" i="1" s="1"/>
  <c r="P133" i="1"/>
  <c r="R133" i="1" s="1"/>
  <c r="P38" i="1"/>
  <c r="R38" i="1" s="1"/>
  <c r="P72" i="1"/>
  <c r="R72" i="1" s="1"/>
  <c r="P35" i="1"/>
  <c r="R35" i="1" s="1"/>
  <c r="P56" i="1"/>
  <c r="R56" i="1" s="1"/>
  <c r="P130" i="1"/>
  <c r="R130" i="1" s="1"/>
  <c r="P109" i="1"/>
  <c r="R109" i="1" s="1"/>
  <c r="P75" i="1"/>
  <c r="R75" i="1" s="1"/>
  <c r="P15" i="1"/>
  <c r="R15" i="1" s="1"/>
  <c r="P37" i="1"/>
  <c r="R37" i="1" s="1"/>
  <c r="P74" i="1"/>
  <c r="R74" i="1" s="1"/>
  <c r="P16" i="1"/>
  <c r="R16" i="1" s="1"/>
  <c r="P58" i="1"/>
  <c r="R58" i="1" s="1"/>
  <c r="P83" i="1"/>
  <c r="R83" i="1" s="1"/>
  <c r="P73" i="1"/>
  <c r="R73" i="1" s="1"/>
  <c r="P34" i="1"/>
  <c r="R34" i="1" s="1"/>
  <c r="P64" i="1"/>
  <c r="R64" i="1" s="1"/>
  <c r="P124" i="1"/>
  <c r="R124" i="1" s="1"/>
  <c r="P17" i="1"/>
  <c r="R17" i="1" s="1"/>
  <c r="P61" i="1"/>
  <c r="R61" i="1" s="1"/>
  <c r="P108" i="1"/>
  <c r="R108" i="1" s="1"/>
  <c r="P127" i="1"/>
  <c r="R127" i="1" s="1"/>
  <c r="P41" i="1"/>
  <c r="R41" i="1" s="1"/>
  <c r="P78" i="1"/>
  <c r="R78" i="1" s="1"/>
  <c r="N121" i="1"/>
  <c r="O121" i="1" s="1"/>
  <c r="N120" i="1"/>
  <c r="O120" i="1" s="1"/>
  <c r="N112" i="1"/>
  <c r="O112" i="1" s="1"/>
  <c r="N115" i="1"/>
  <c r="O115" i="1" s="1"/>
  <c r="P115" i="1" s="1"/>
  <c r="N92" i="1"/>
  <c r="O92" i="1" s="1"/>
  <c r="N90" i="1"/>
  <c r="O90" i="1" s="1"/>
  <c r="N97" i="1"/>
  <c r="O97" i="1" s="1"/>
  <c r="N95" i="1"/>
  <c r="O95" i="1" s="1"/>
  <c r="P95" i="1" s="1"/>
  <c r="N94" i="1"/>
  <c r="O94" i="1" s="1"/>
  <c r="N51" i="1"/>
  <c r="O51" i="1" s="1"/>
  <c r="N53" i="1"/>
  <c r="O53" i="1" s="1"/>
  <c r="N50" i="1"/>
  <c r="O50" i="1" s="1"/>
  <c r="N27" i="1"/>
  <c r="O27" i="1" s="1"/>
  <c r="N28" i="1"/>
  <c r="O28" i="1" s="1"/>
  <c r="R57" i="1"/>
  <c r="N104" i="1"/>
  <c r="O104" i="1" s="1"/>
  <c r="N105" i="1"/>
  <c r="O105" i="1" s="1"/>
  <c r="N106" i="1"/>
  <c r="O106" i="1" s="1"/>
  <c r="N119" i="1"/>
  <c r="O119" i="1" s="1"/>
  <c r="N84" i="1"/>
  <c r="O84" i="1" s="1"/>
  <c r="N111" i="1"/>
  <c r="O111" i="1" s="1"/>
  <c r="N88" i="1"/>
  <c r="O88" i="1" s="1"/>
  <c r="N116" i="1"/>
  <c r="O116" i="1" s="1"/>
  <c r="N48" i="1"/>
  <c r="O48" i="1" s="1"/>
  <c r="N69" i="1"/>
  <c r="O69" i="1" s="1"/>
  <c r="N87" i="1"/>
  <c r="O87" i="1" s="1"/>
  <c r="N114" i="1"/>
  <c r="O114" i="1" s="1"/>
  <c r="N67" i="1"/>
  <c r="O67" i="1" s="1"/>
  <c r="N86" i="1"/>
  <c r="O86" i="1" s="1"/>
  <c r="N113" i="1"/>
  <c r="O113" i="1" s="1"/>
  <c r="N44" i="1"/>
  <c r="O44" i="1" s="1"/>
  <c r="N102" i="1"/>
  <c r="O102" i="1" s="1"/>
  <c r="N45" i="1"/>
  <c r="O45" i="1" s="1"/>
  <c r="N47" i="1"/>
  <c r="O47" i="1" s="1"/>
  <c r="N46" i="1"/>
  <c r="O46" i="1" s="1"/>
  <c r="L136" i="1"/>
  <c r="O13" i="1"/>
  <c r="P13" i="1" s="1"/>
  <c r="R52" i="1"/>
  <c r="R85" i="1"/>
  <c r="R91" i="1"/>
  <c r="P100" i="1" l="1"/>
  <c r="R100" i="1" s="1"/>
  <c r="R98" i="1"/>
  <c r="R66" i="1"/>
  <c r="P99" i="1"/>
  <c r="R99" i="1" s="1"/>
  <c r="P68" i="1"/>
  <c r="R68" i="1" s="1"/>
  <c r="R26" i="1"/>
  <c r="P113" i="1"/>
  <c r="R113" i="1" s="1"/>
  <c r="P88" i="1"/>
  <c r="R88" i="1" s="1"/>
  <c r="P28" i="1"/>
  <c r="R28" i="1" s="1"/>
  <c r="P45" i="1"/>
  <c r="R45" i="1" s="1"/>
  <c r="P111" i="1"/>
  <c r="R111" i="1" s="1"/>
  <c r="P27" i="1"/>
  <c r="R27" i="1" s="1"/>
  <c r="P112" i="1"/>
  <c r="R112" i="1" s="1"/>
  <c r="P102" i="1"/>
  <c r="R102" i="1" s="1"/>
  <c r="P84" i="1"/>
  <c r="R84" i="1" s="1"/>
  <c r="P50" i="1"/>
  <c r="R50" i="1" s="1"/>
  <c r="P92" i="1"/>
  <c r="R92" i="1" s="1"/>
  <c r="P47" i="1"/>
  <c r="R47" i="1" s="1"/>
  <c r="P87" i="1"/>
  <c r="R87" i="1" s="1"/>
  <c r="P106" i="1"/>
  <c r="R106" i="1" s="1"/>
  <c r="P51" i="1"/>
  <c r="R51" i="1" s="1"/>
  <c r="P97" i="1"/>
  <c r="R97" i="1" s="1"/>
  <c r="P86" i="1"/>
  <c r="R86" i="1" s="1"/>
  <c r="P69" i="1"/>
  <c r="R69" i="1" s="1"/>
  <c r="P105" i="1"/>
  <c r="R105" i="1" s="1"/>
  <c r="P94" i="1"/>
  <c r="R94" i="1" s="1"/>
  <c r="P90" i="1"/>
  <c r="R90" i="1" s="1"/>
  <c r="P67" i="1"/>
  <c r="R67" i="1" s="1"/>
  <c r="P48" i="1"/>
  <c r="R48" i="1" s="1"/>
  <c r="P104" i="1"/>
  <c r="R104" i="1" s="1"/>
  <c r="P120" i="1"/>
  <c r="R120" i="1" s="1"/>
  <c r="P46" i="1"/>
  <c r="R46" i="1" s="1"/>
  <c r="P44" i="1"/>
  <c r="R44" i="1" s="1"/>
  <c r="P114" i="1"/>
  <c r="R114" i="1" s="1"/>
  <c r="P116" i="1"/>
  <c r="R116" i="1" s="1"/>
  <c r="P119" i="1"/>
  <c r="R119" i="1" s="1"/>
  <c r="P53" i="1"/>
  <c r="R53" i="1" s="1"/>
  <c r="P29" i="1"/>
  <c r="R29" i="1" s="1"/>
  <c r="P121" i="1"/>
  <c r="R121" i="1" s="1"/>
  <c r="R115" i="1"/>
  <c r="R95" i="1"/>
  <c r="N136" i="1"/>
  <c r="O136" i="1"/>
  <c r="P136" i="1" l="1"/>
  <c r="R13" i="1"/>
  <c r="R136" i="1" l="1"/>
  <c r="R137" i="1" s="1"/>
</calcChain>
</file>

<file path=xl/sharedStrings.xml><?xml version="1.0" encoding="utf-8"?>
<sst xmlns="http://schemas.openxmlformats.org/spreadsheetml/2006/main" count="173" uniqueCount="148">
  <si>
    <t>Taxable</t>
  </si>
  <si>
    <t xml:space="preserve">Allocation of </t>
  </si>
  <si>
    <t>Tax Effect</t>
  </si>
  <si>
    <t>Taxable Income</t>
  </si>
  <si>
    <t>Income</t>
  </si>
  <si>
    <t>Parent Company</t>
  </si>
  <si>
    <t xml:space="preserve">of Parent </t>
  </si>
  <si>
    <t>Companies</t>
  </si>
  <si>
    <t>Loss</t>
  </si>
  <si>
    <t>Company Loss</t>
  </si>
  <si>
    <t>AEP Energy Srvcs Gas Holding</t>
  </si>
  <si>
    <t>AEP Fiber Venture, LLC</t>
  </si>
  <si>
    <t>Central Coal Co</t>
  </si>
  <si>
    <t>Cedar Coal</t>
  </si>
  <si>
    <t>Blackhawk Coal</t>
  </si>
  <si>
    <t>Conesville Coal</t>
  </si>
  <si>
    <t>AEP Energy Services</t>
  </si>
  <si>
    <t>AEP Company</t>
  </si>
  <si>
    <t>AEP Service Corp</t>
  </si>
  <si>
    <t>AEP Pro Serv</t>
  </si>
  <si>
    <t>AEP Investments</t>
  </si>
  <si>
    <t>AEP Resources</t>
  </si>
  <si>
    <t>AEP C&amp;I Company, LLC</t>
  </si>
  <si>
    <t>AEP TX C&amp;I Retail GP, LLC</t>
  </si>
  <si>
    <t>AEP T&amp;D Services, LLC</t>
  </si>
  <si>
    <t>CSW Energy, Inc</t>
  </si>
  <si>
    <t>CSW Energy Services, Inc.</t>
  </si>
  <si>
    <t>AEP Credit, Inc</t>
  </si>
  <si>
    <t>Total System</t>
  </si>
  <si>
    <t>AEP Coal, Inc.</t>
  </si>
  <si>
    <t>Snowcap Coal Company, Inc.</t>
  </si>
  <si>
    <t>CSW Services International, Inc.</t>
  </si>
  <si>
    <t>AEP Ohio Coal, LLC</t>
  </si>
  <si>
    <t>AEP Elmwood, LLC</t>
  </si>
  <si>
    <t>#</t>
  </si>
  <si>
    <t>COMPANY NAME</t>
  </si>
  <si>
    <t>Kingsport Power - Dist</t>
  </si>
  <si>
    <t>Kingsport Power - Trans</t>
  </si>
  <si>
    <t>Appalachian Power - Dist</t>
  </si>
  <si>
    <t>Appalachian Power - Trans</t>
  </si>
  <si>
    <t>Kentucky Power - Dist</t>
  </si>
  <si>
    <t>Kentucky Power - Gen</t>
  </si>
  <si>
    <t>Kentucky Power - Trans</t>
  </si>
  <si>
    <t>Indiana Michigan Power - Dist</t>
  </si>
  <si>
    <t>Indiana Michigan Power - Gen</t>
  </si>
  <si>
    <t>Indiana Michigan Power - Nucl</t>
  </si>
  <si>
    <t>Indiana Michigan Power - RTD</t>
  </si>
  <si>
    <t>Indiana Michigan Power - Trans</t>
  </si>
  <si>
    <t>Wheeling Power - Dist</t>
  </si>
  <si>
    <t>Wheeling Power - Trans</t>
  </si>
  <si>
    <t>Ohio Power - Trans</t>
  </si>
  <si>
    <t>Public Service Co. of Ok - Dist</t>
  </si>
  <si>
    <t>Public Service Co. of Ok - Gen</t>
  </si>
  <si>
    <t>Public Service Co. of Ok - Trans</t>
  </si>
  <si>
    <t>Southwestern Electric Pwr - Dist</t>
  </si>
  <si>
    <t>Southwestern Electric Pwr - Trans</t>
  </si>
  <si>
    <t>Rep General Partner LLC</t>
  </si>
  <si>
    <t>United Sciences Testing, Inc.</t>
  </si>
  <si>
    <t>Southwestern Electric Pwr - Gen</t>
  </si>
  <si>
    <t>Dolet Hills Lignite Co., LLC</t>
  </si>
  <si>
    <t>BU</t>
  </si>
  <si>
    <t>AEP Kentucky Coal, LLC</t>
  </si>
  <si>
    <t>AEP Desert Sky LP2, LLC</t>
  </si>
  <si>
    <t>Ohio Power - Dist</t>
  </si>
  <si>
    <t>AEP Desert Sky GP, LLC</t>
  </si>
  <si>
    <t>AEP Texas Central Co. - Dist</t>
  </si>
  <si>
    <t>AEP Texas Central Co. - Trans</t>
  </si>
  <si>
    <t>AEP Texas North Co. - Dist</t>
  </si>
  <si>
    <t>AEP Texas North Co. - Gen</t>
  </si>
  <si>
    <t>AEP Texas North Co. - Trans</t>
  </si>
  <si>
    <t>AEP West Virginia Coal, Inc.</t>
  </si>
  <si>
    <t>AEP Utilities</t>
  </si>
  <si>
    <t>Consolidated</t>
  </si>
  <si>
    <t>FINAL</t>
  </si>
  <si>
    <t>INITIAL</t>
  </si>
  <si>
    <t>WPCO - Consolidated</t>
  </si>
  <si>
    <t>PSO - Consolidated</t>
  </si>
  <si>
    <t>KGPRT - Consolidated</t>
  </si>
  <si>
    <t>I&amp;M - Consolidated</t>
  </si>
  <si>
    <t>APCO - Consolidated</t>
  </si>
  <si>
    <t>TCC - Consolidated</t>
  </si>
  <si>
    <t>TCN - Consolidated</t>
  </si>
  <si>
    <t>KPCO - Consolidated</t>
  </si>
  <si>
    <t>OPCO - Consolidated</t>
  </si>
  <si>
    <t>SWEPCO - Consolidated</t>
  </si>
  <si>
    <t>Unbundled</t>
  </si>
  <si>
    <t>AEP SYSTEM</t>
  </si>
  <si>
    <t>FORECASTED SEC ALLOCATION</t>
  </si>
  <si>
    <t>ADJUSTED</t>
  </si>
  <si>
    <t>Income (Loss)</t>
  </si>
  <si>
    <t>Adjustments</t>
  </si>
  <si>
    <t>Southwestern Electric Pwr - Dist - TX</t>
  </si>
  <si>
    <t>Southwestern Electric Pwr - Trans - TX</t>
  </si>
  <si>
    <t>Appalachian Power - Gen</t>
  </si>
  <si>
    <t>AEP Wind GP</t>
  </si>
  <si>
    <t>AEP Wind LP 2</t>
  </si>
  <si>
    <t>AEP Transportation, LLC</t>
  </si>
  <si>
    <t>AEP Utility Funding, LLC</t>
  </si>
  <si>
    <t>Cook Coal Terminal</t>
  </si>
  <si>
    <t>AEP Texas Central Co. - Securitization II</t>
  </si>
  <si>
    <t>REVISED</t>
  </si>
  <si>
    <t>AEP Generating - Dresden</t>
  </si>
  <si>
    <t>AEP Generating - Lawrenceburg</t>
  </si>
  <si>
    <t>AEP Non-Utility Funding, LLC</t>
  </si>
  <si>
    <t>AEP Partners</t>
  </si>
  <si>
    <t>AEP Properties</t>
  </si>
  <si>
    <t>Texas North Generation Co.</t>
  </si>
  <si>
    <t>AEP Tranmission Company, LLC</t>
  </si>
  <si>
    <t>AEP Transmission Holding Co.</t>
  </si>
  <si>
    <t>AEP Wind Holding Company</t>
  </si>
  <si>
    <t>HPL Storage, Inc.</t>
  </si>
  <si>
    <t>AEP Memco, LLC -  Barges / Boats</t>
  </si>
  <si>
    <t>AEG - Consolidated</t>
  </si>
  <si>
    <t>Rounding</t>
  </si>
  <si>
    <t>Special</t>
  </si>
  <si>
    <t>AEP Ohio Transmission Co.</t>
  </si>
  <si>
    <t>AEP Appalachian Transmission Co.</t>
  </si>
  <si>
    <t>AEP West Vrginia Transmission Co.</t>
  </si>
  <si>
    <t>AEP Kentucky Transmission Co.</t>
  </si>
  <si>
    <t>AEP Indiana Michigan Transmission Co.</t>
  </si>
  <si>
    <t>AEP Oklahoma Transmission Co.</t>
  </si>
  <si>
    <t>AEP Southwestern Transmission Co.</t>
  </si>
  <si>
    <t>AEP Retail Energy Partners</t>
  </si>
  <si>
    <t>Other Companies - Non Allocated</t>
  </si>
  <si>
    <t>AEP Texas Central Co. - Securitization III</t>
  </si>
  <si>
    <t>AEP Texas Central Co. - Securitization I</t>
  </si>
  <si>
    <t>RITELine Indiana, LLC</t>
  </si>
  <si>
    <t>Transource Energy, LLC</t>
  </si>
  <si>
    <t>Transource Missouri, LLC</t>
  </si>
  <si>
    <t>AEP Energy Partners, Inc.</t>
  </si>
  <si>
    <t>AEP Holdco, Inc.</t>
  </si>
  <si>
    <t>BlueStar Energy Holdings, Inc.</t>
  </si>
  <si>
    <t>AEP Energy, Inc.</t>
  </si>
  <si>
    <t>BSE Solutions LLC</t>
  </si>
  <si>
    <t>AEP Generation Resources</t>
  </si>
  <si>
    <t>AEP Retail Energy Partners LLC</t>
  </si>
  <si>
    <t>AEP Texas C&amp;I Retail, LP</t>
  </si>
  <si>
    <t>AEP Generating - Rockport</t>
  </si>
  <si>
    <t>AEP Transmission Partner LLC</t>
  </si>
  <si>
    <t>Central Appalachian Coal</t>
  </si>
  <si>
    <t>Southern Appalachian Coal</t>
  </si>
  <si>
    <t>ACTUAL</t>
  </si>
  <si>
    <t>AEP Energy Supply LLC</t>
  </si>
  <si>
    <t>Ohio Phase-In Recovery Funding</t>
  </si>
  <si>
    <t>Wheeling Power - Gen</t>
  </si>
  <si>
    <t>ESTIMATE AS OF DECEMBER 2013</t>
  </si>
  <si>
    <t>Appalachian Power - Rate Relief Fund</t>
  </si>
  <si>
    <t>Ohio Power - 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</si>
</sst>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sz val="8"/>
      <name val="Helv"/>
    </font>
    <font>
      <b/>
      <sz val="12"/>
      <name val="Helv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color indexed="12"/>
      <name val="Times New Roman"/>
      <family val="1"/>
    </font>
    <font>
      <b/>
      <i/>
      <sz val="8"/>
      <color indexed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lightTrellis">
        <bgColor indexed="42"/>
      </patternFill>
    </fill>
    <fill>
      <patternFill patternType="solid">
        <fgColor indexed="41"/>
        <bgColor indexed="64"/>
      </patternFill>
    </fill>
    <fill>
      <patternFill patternType="lightTrellis">
        <bgColor indexed="41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3" fontId="4" fillId="0" borderId="0"/>
    <xf numFmtId="3" fontId="10" fillId="0" borderId="0"/>
    <xf numFmtId="9" fontId="1" fillId="0" borderId="0" applyFont="0" applyFill="0" applyBorder="0" applyAlignment="0" applyProtection="0"/>
    <xf numFmtId="0" fontId="1" fillId="0" borderId="0"/>
    <xf numFmtId="3" fontId="2" fillId="0" borderId="0"/>
  </cellStyleXfs>
  <cellXfs count="134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5" fillId="0" borderId="0" xfId="0" applyFont="1" applyProtection="1"/>
    <xf numFmtId="0" fontId="2" fillId="0" borderId="0" xfId="0" quotePrefix="1" applyFont="1" applyProtection="1"/>
    <xf numFmtId="37" fontId="2" fillId="0" borderId="1" xfId="0" applyNumberFormat="1" applyFont="1" applyBorder="1" applyAlignment="1" applyProtection="1"/>
    <xf numFmtId="37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right"/>
    </xf>
    <xf numFmtId="37" fontId="2" fillId="0" borderId="1" xfId="0" quotePrefix="1" applyNumberFormat="1" applyFont="1" applyBorder="1" applyAlignment="1" applyProtection="1">
      <alignment horizontal="center"/>
    </xf>
    <xf numFmtId="37" fontId="2" fillId="0" borderId="0" xfId="0" applyNumberFormat="1" applyFont="1" applyProtection="1"/>
    <xf numFmtId="37" fontId="2" fillId="0" borderId="0" xfId="0" applyNumberFormat="1" applyFont="1" applyAlignment="1" applyProtection="1">
      <alignment horizontal="center"/>
    </xf>
    <xf numFmtId="37" fontId="10" fillId="0" borderId="0" xfId="2" applyNumberFormat="1" applyFont="1" applyAlignment="1" applyProtection="1">
      <alignment horizontal="center"/>
    </xf>
    <xf numFmtId="37" fontId="6" fillId="0" borderId="0" xfId="2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37" fontId="2" fillId="0" borderId="0" xfId="0" applyNumberFormat="1" applyFont="1" applyAlignment="1" applyProtection="1"/>
    <xf numFmtId="37" fontId="2" fillId="0" borderId="0" xfId="2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center"/>
    </xf>
    <xf numFmtId="164" fontId="2" fillId="0" borderId="0" xfId="2" applyNumberFormat="1" applyFont="1" applyBorder="1" applyAlignment="1" applyProtection="1">
      <alignment horizontal="center"/>
    </xf>
    <xf numFmtId="164" fontId="6" fillId="0" borderId="1" xfId="2" quotePrefix="1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37" fontId="3" fillId="0" borderId="0" xfId="1" applyNumberFormat="1" applyFont="1" applyAlignment="1" applyProtection="1">
      <alignment horizontal="center"/>
    </xf>
    <xf numFmtId="37" fontId="6" fillId="0" borderId="0" xfId="1" applyNumberFormat="1" applyFont="1" applyAlignment="1" applyProtection="1">
      <alignment horizontal="center"/>
    </xf>
    <xf numFmtId="37" fontId="6" fillId="0" borderId="0" xfId="0" applyNumberFormat="1" applyFont="1" applyAlignment="1" applyProtection="1"/>
    <xf numFmtId="37" fontId="2" fillId="0" borderId="0" xfId="0" applyNumberFormat="1" applyFont="1" applyBorder="1" applyProtection="1"/>
    <xf numFmtId="37" fontId="2" fillId="2" borderId="0" xfId="0" applyNumberFormat="1" applyFont="1" applyFill="1" applyBorder="1" applyProtection="1"/>
    <xf numFmtId="37" fontId="2" fillId="0" borderId="0" xfId="1" applyNumberFormat="1" applyFont="1" applyAlignment="1" applyProtection="1">
      <alignment horizontal="center"/>
    </xf>
    <xf numFmtId="37" fontId="2" fillId="0" borderId="0" xfId="0" applyNumberFormat="1" applyFont="1" applyFill="1" applyAlignment="1" applyProtection="1"/>
    <xf numFmtId="37" fontId="9" fillId="0" borderId="0" xfId="0" applyNumberFormat="1" applyFont="1" applyBorder="1" applyProtection="1"/>
    <xf numFmtId="37" fontId="2" fillId="0" borderId="0" xfId="1" quotePrefix="1" applyNumberFormat="1" applyFont="1" applyAlignment="1" applyProtection="1">
      <alignment horizontal="center"/>
    </xf>
    <xf numFmtId="37" fontId="2" fillId="0" borderId="0" xfId="1" applyNumberFormat="1" applyFont="1" applyFill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2" xfId="0" applyNumberFormat="1" applyFont="1" applyFill="1" applyBorder="1" applyAlignment="1" applyProtection="1"/>
    <xf numFmtId="37" fontId="2" fillId="3" borderId="2" xfId="0" applyNumberFormat="1" applyFont="1" applyFill="1" applyBorder="1" applyAlignment="1" applyProtection="1">
      <alignment horizontal="center"/>
    </xf>
    <xf numFmtId="37" fontId="2" fillId="3" borderId="2" xfId="0" applyNumberFormat="1" applyFont="1" applyFill="1" applyBorder="1" applyProtection="1"/>
    <xf numFmtId="37" fontId="9" fillId="3" borderId="2" xfId="0" applyNumberFormat="1" applyFont="1" applyFill="1" applyBorder="1" applyProtection="1"/>
    <xf numFmtId="37" fontId="2" fillId="3" borderId="0" xfId="0" applyNumberFormat="1" applyFont="1" applyFill="1" applyBorder="1" applyProtection="1"/>
    <xf numFmtId="37" fontId="2" fillId="3" borderId="0" xfId="1" applyNumberFormat="1" applyFont="1" applyFill="1" applyBorder="1" applyAlignment="1" applyProtection="1">
      <alignment horizontal="center"/>
    </xf>
    <xf numFmtId="37" fontId="2" fillId="3" borderId="0" xfId="0" applyNumberFormat="1" applyFont="1" applyFill="1" applyBorder="1" applyAlignment="1" applyProtection="1"/>
    <xf numFmtId="37" fontId="2" fillId="3" borderId="0" xfId="0" applyNumberFormat="1" applyFont="1" applyFill="1" applyBorder="1" applyAlignment="1" applyProtection="1">
      <alignment horizontal="center"/>
    </xf>
    <xf numFmtId="37" fontId="5" fillId="3" borderId="0" xfId="0" applyNumberFormat="1" applyFont="1" applyFill="1" applyBorder="1" applyProtection="1"/>
    <xf numFmtId="37" fontId="9" fillId="3" borderId="0" xfId="0" applyNumberFormat="1" applyFont="1" applyFill="1" applyBorder="1" applyProtection="1"/>
    <xf numFmtId="37" fontId="2" fillId="3" borderId="1" xfId="1" applyNumberFormat="1" applyFont="1" applyFill="1" applyBorder="1" applyAlignment="1" applyProtection="1">
      <alignment horizontal="center"/>
    </xf>
    <xf numFmtId="37" fontId="2" fillId="3" borderId="1" xfId="0" applyNumberFormat="1" applyFont="1" applyFill="1" applyBorder="1" applyAlignment="1" applyProtection="1"/>
    <xf numFmtId="37" fontId="2" fillId="3" borderId="1" xfId="0" applyNumberFormat="1" applyFont="1" applyFill="1" applyBorder="1" applyAlignment="1" applyProtection="1">
      <alignment horizontal="center"/>
    </xf>
    <xf numFmtId="37" fontId="5" fillId="4" borderId="3" xfId="0" applyNumberFormat="1" applyFont="1" applyFill="1" applyBorder="1" applyProtection="1"/>
    <xf numFmtId="37" fontId="2" fillId="4" borderId="3" xfId="0" applyNumberFormat="1" applyFont="1" applyFill="1" applyBorder="1" applyProtection="1"/>
    <xf numFmtId="37" fontId="2" fillId="3" borderId="3" xfId="0" applyNumberFormat="1" applyFont="1" applyFill="1" applyBorder="1" applyProtection="1"/>
    <xf numFmtId="37" fontId="2" fillId="0" borderId="0" xfId="1" quotePrefix="1" applyNumberFormat="1" applyFont="1" applyFill="1" applyAlignment="1" applyProtection="1">
      <alignment horizontal="center"/>
    </xf>
    <xf numFmtId="37" fontId="2" fillId="5" borderId="2" xfId="1" applyNumberFormat="1" applyFont="1" applyFill="1" applyBorder="1" applyAlignment="1" applyProtection="1">
      <alignment horizontal="center"/>
    </xf>
    <xf numFmtId="37" fontId="2" fillId="5" borderId="2" xfId="0" applyNumberFormat="1" applyFont="1" applyFill="1" applyBorder="1" applyAlignment="1" applyProtection="1"/>
    <xf numFmtId="9" fontId="12" fillId="5" borderId="2" xfId="3" applyFont="1" applyFill="1" applyBorder="1" applyAlignment="1" applyProtection="1">
      <alignment horizontal="center"/>
    </xf>
    <xf numFmtId="37" fontId="2" fillId="5" borderId="2" xfId="0" applyNumberFormat="1" applyFont="1" applyFill="1" applyBorder="1" applyProtection="1"/>
    <xf numFmtId="37" fontId="9" fillId="5" borderId="2" xfId="0" applyNumberFormat="1" applyFont="1" applyFill="1" applyBorder="1" applyProtection="1"/>
    <xf numFmtId="37" fontId="2" fillId="5" borderId="0" xfId="0" applyNumberFormat="1" applyFont="1" applyFill="1" applyBorder="1" applyProtection="1"/>
    <xf numFmtId="37" fontId="2" fillId="5" borderId="0" xfId="1" applyNumberFormat="1" applyFont="1" applyFill="1" applyBorder="1" applyAlignment="1" applyProtection="1">
      <alignment horizontal="center"/>
    </xf>
    <xf numFmtId="37" fontId="2" fillId="5" borderId="0" xfId="0" applyNumberFormat="1" applyFont="1" applyFill="1" applyBorder="1" applyAlignment="1" applyProtection="1"/>
    <xf numFmtId="9" fontId="12" fillId="5" borderId="0" xfId="3" applyFont="1" applyFill="1" applyAlignment="1" applyProtection="1">
      <alignment horizontal="center"/>
    </xf>
    <xf numFmtId="37" fontId="5" fillId="5" borderId="0" xfId="0" applyNumberFormat="1" applyFont="1" applyFill="1" applyBorder="1" applyProtection="1"/>
    <xf numFmtId="37" fontId="9" fillId="5" borderId="0" xfId="0" applyNumberFormat="1" applyFont="1" applyFill="1" applyBorder="1" applyProtection="1"/>
    <xf numFmtId="37" fontId="2" fillId="5" borderId="1" xfId="1" applyNumberFormat="1" applyFont="1" applyFill="1" applyBorder="1" applyAlignment="1" applyProtection="1">
      <alignment horizontal="center"/>
    </xf>
    <xf numFmtId="37" fontId="2" fillId="5" borderId="1" xfId="0" applyNumberFormat="1" applyFont="1" applyFill="1" applyBorder="1" applyAlignment="1" applyProtection="1"/>
    <xf numFmtId="9" fontId="12" fillId="5" borderId="1" xfId="3" applyFont="1" applyFill="1" applyBorder="1" applyAlignment="1" applyProtection="1">
      <alignment horizontal="center"/>
    </xf>
    <xf numFmtId="37" fontId="2" fillId="5" borderId="1" xfId="0" applyNumberFormat="1" applyFont="1" applyFill="1" applyBorder="1" applyProtection="1"/>
    <xf numFmtId="37" fontId="5" fillId="5" borderId="1" xfId="0" applyNumberFormat="1" applyFont="1" applyFill="1" applyBorder="1" applyProtection="1"/>
    <xf numFmtId="37" fontId="9" fillId="5" borderId="1" xfId="0" applyNumberFormat="1" applyFont="1" applyFill="1" applyBorder="1" applyProtection="1"/>
    <xf numFmtId="37" fontId="2" fillId="5" borderId="3" xfId="1" applyNumberFormat="1" applyFont="1" applyFill="1" applyBorder="1" applyAlignment="1" applyProtection="1">
      <alignment horizontal="center"/>
    </xf>
    <xf numFmtId="37" fontId="2" fillId="5" borderId="3" xfId="0" applyNumberFormat="1" applyFont="1" applyFill="1" applyBorder="1" applyAlignment="1" applyProtection="1"/>
    <xf numFmtId="37" fontId="2" fillId="5" borderId="1" xfId="0" applyNumberFormat="1" applyFont="1" applyFill="1" applyBorder="1" applyAlignment="1" applyProtection="1">
      <alignment horizontal="center"/>
    </xf>
    <xf numFmtId="37" fontId="5" fillId="6" borderId="3" xfId="0" applyNumberFormat="1" applyFont="1" applyFill="1" applyBorder="1" applyProtection="1"/>
    <xf numFmtId="37" fontId="2" fillId="6" borderId="3" xfId="0" applyNumberFormat="1" applyFont="1" applyFill="1" applyBorder="1" applyProtection="1"/>
    <xf numFmtId="37" fontId="2" fillId="5" borderId="3" xfId="0" applyNumberFormat="1" applyFont="1" applyFill="1" applyBorder="1" applyProtection="1"/>
    <xf numFmtId="37" fontId="9" fillId="5" borderId="3" xfId="0" applyNumberFormat="1" applyFont="1" applyFill="1" applyBorder="1" applyProtection="1"/>
    <xf numFmtId="9" fontId="12" fillId="3" borderId="0" xfId="3" applyFont="1" applyFill="1" applyAlignment="1" applyProtection="1">
      <alignment horizontal="center"/>
    </xf>
    <xf numFmtId="9" fontId="12" fillId="3" borderId="0" xfId="3" applyFont="1" applyFill="1" applyBorder="1" applyAlignment="1" applyProtection="1">
      <alignment horizontal="center"/>
    </xf>
    <xf numFmtId="9" fontId="12" fillId="3" borderId="1" xfId="3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3" xfId="0" applyNumberFormat="1" applyFont="1" applyFill="1" applyBorder="1" applyAlignment="1" applyProtection="1"/>
    <xf numFmtId="37" fontId="2" fillId="3" borderId="3" xfId="0" applyNumberFormat="1" applyFont="1" applyFill="1" applyBorder="1" applyAlignment="1" applyProtection="1">
      <alignment horizontal="center"/>
    </xf>
    <xf numFmtId="37" fontId="2" fillId="5" borderId="3" xfId="0" applyNumberFormat="1" applyFont="1" applyFill="1" applyBorder="1" applyAlignment="1" applyProtection="1">
      <alignment horizontal="center"/>
    </xf>
    <xf numFmtId="37" fontId="2" fillId="3" borderId="1" xfId="0" applyNumberFormat="1" applyFont="1" applyFill="1" applyBorder="1" applyProtection="1"/>
    <xf numFmtId="37" fontId="9" fillId="3" borderId="1" xfId="0" applyNumberFormat="1" applyFont="1" applyFill="1" applyBorder="1" applyProtection="1"/>
    <xf numFmtId="0" fontId="2" fillId="5" borderId="0" xfId="0" applyFont="1" applyFill="1" applyBorder="1" applyProtection="1"/>
    <xf numFmtId="37" fontId="5" fillId="3" borderId="1" xfId="0" applyNumberFormat="1" applyFont="1" applyFill="1" applyBorder="1" applyProtection="1"/>
    <xf numFmtId="37" fontId="9" fillId="3" borderId="3" xfId="0" applyNumberFormat="1" applyFont="1" applyFill="1" applyBorder="1" applyProtection="1"/>
    <xf numFmtId="37" fontId="5" fillId="3" borderId="3" xfId="0" applyNumberFormat="1" applyFont="1" applyFill="1" applyBorder="1" applyProtection="1"/>
    <xf numFmtId="37" fontId="9" fillId="0" borderId="0" xfId="1" applyNumberFormat="1" applyFont="1" applyBorder="1" applyAlignment="1" applyProtection="1">
      <alignment horizontal="center"/>
    </xf>
    <xf numFmtId="37" fontId="9" fillId="0" borderId="0" xfId="0" applyNumberFormat="1" applyFont="1" applyBorder="1" applyAlignment="1" applyProtection="1"/>
    <xf numFmtId="37" fontId="8" fillId="0" borderId="0" xfId="0" applyNumberFormat="1" applyFont="1" applyAlignment="1" applyProtection="1">
      <alignment horizontal="center"/>
    </xf>
    <xf numFmtId="0" fontId="8" fillId="0" borderId="0" xfId="0" applyFont="1" applyProtection="1"/>
    <xf numFmtId="0" fontId="8" fillId="0" borderId="0" xfId="0" applyFont="1" applyFill="1" applyProtection="1"/>
    <xf numFmtId="37" fontId="2" fillId="0" borderId="0" xfId="0" applyNumberFormat="1" applyFont="1" applyAlignment="1" applyProtection="1">
      <alignment horizontal="left"/>
    </xf>
    <xf numFmtId="0" fontId="2" fillId="0" borderId="0" xfId="0" applyFont="1" applyBorder="1" applyProtection="1"/>
    <xf numFmtId="37" fontId="6" fillId="0" borderId="0" xfId="0" applyNumberFormat="1" applyFont="1" applyAlignment="1" applyProtection="1">
      <alignment horizontal="center"/>
    </xf>
    <xf numFmtId="37" fontId="2" fillId="0" borderId="4" xfId="0" applyNumberFormat="1" applyFont="1" applyBorder="1" applyAlignment="1" applyProtection="1"/>
    <xf numFmtId="37" fontId="2" fillId="7" borderId="0" xfId="0" applyNumberFormat="1" applyFont="1" applyFill="1" applyBorder="1" applyProtection="1">
      <protection locked="0"/>
    </xf>
    <xf numFmtId="37" fontId="2" fillId="7" borderId="0" xfId="0" applyNumberFormat="1" applyFont="1" applyFill="1" applyAlignment="1" applyProtection="1">
      <protection locked="0"/>
    </xf>
    <xf numFmtId="37" fontId="2" fillId="3" borderId="2" xfId="0" applyNumberFormat="1" applyFont="1" applyFill="1" applyBorder="1" applyAlignment="1" applyProtection="1">
      <protection locked="0"/>
    </xf>
    <xf numFmtId="37" fontId="2" fillId="3" borderId="0" xfId="0" applyNumberFormat="1" applyFont="1" applyFill="1" applyBorder="1" applyProtection="1">
      <protection locked="0"/>
    </xf>
    <xf numFmtId="37" fontId="2" fillId="3" borderId="0" xfId="0" applyNumberFormat="1" applyFont="1" applyFill="1" applyBorder="1" applyAlignment="1" applyProtection="1">
      <protection locked="0"/>
    </xf>
    <xf numFmtId="37" fontId="2" fillId="5" borderId="2" xfId="0" applyNumberFormat="1" applyFont="1" applyFill="1" applyBorder="1" applyAlignment="1" applyProtection="1">
      <protection locked="0"/>
    </xf>
    <xf numFmtId="37" fontId="2" fillId="5" borderId="0" xfId="0" applyNumberFormat="1" applyFont="1" applyFill="1" applyBorder="1" applyAlignment="1" applyProtection="1">
      <protection locked="0"/>
    </xf>
    <xf numFmtId="37" fontId="2" fillId="5" borderId="1" xfId="0" applyNumberFormat="1" applyFont="1" applyFill="1" applyBorder="1" applyAlignment="1" applyProtection="1">
      <protection locked="0"/>
    </xf>
    <xf numFmtId="37" fontId="2" fillId="3" borderId="1" xfId="0" applyNumberFormat="1" applyFont="1" applyFill="1" applyBorder="1" applyAlignment="1" applyProtection="1">
      <protection locked="0"/>
    </xf>
    <xf numFmtId="37" fontId="5" fillId="7" borderId="0" xfId="0" applyNumberFormat="1" applyFont="1" applyFill="1" applyAlignment="1" applyProtection="1">
      <protection locked="0"/>
    </xf>
    <xf numFmtId="37" fontId="6" fillId="7" borderId="0" xfId="0" applyNumberFormat="1" applyFont="1" applyFill="1" applyAlignment="1" applyProtection="1">
      <protection locked="0"/>
    </xf>
    <xf numFmtId="37" fontId="2" fillId="3" borderId="2" xfId="0" applyNumberFormat="1" applyFont="1" applyFill="1" applyBorder="1" applyProtection="1">
      <protection locked="0"/>
    </xf>
    <xf numFmtId="37" fontId="2" fillId="5" borderId="2" xfId="0" applyNumberFormat="1" applyFont="1" applyFill="1" applyBorder="1" applyProtection="1">
      <protection locked="0"/>
    </xf>
    <xf numFmtId="37" fontId="2" fillId="5" borderId="0" xfId="0" applyNumberFormat="1" applyFont="1" applyFill="1" applyBorder="1" applyProtection="1">
      <protection locked="0"/>
    </xf>
    <xf numFmtId="37" fontId="2" fillId="5" borderId="1" xfId="0" applyNumberFormat="1" applyFont="1" applyFill="1" applyBorder="1" applyProtection="1">
      <protection locked="0"/>
    </xf>
    <xf numFmtId="37" fontId="2" fillId="4" borderId="3" xfId="0" applyNumberFormat="1" applyFont="1" applyFill="1" applyBorder="1" applyProtection="1">
      <protection locked="0"/>
    </xf>
    <xf numFmtId="37" fontId="2" fillId="3" borderId="1" xfId="0" applyNumberFormat="1" applyFont="1" applyFill="1" applyBorder="1" applyProtection="1">
      <protection locked="0"/>
    </xf>
    <xf numFmtId="0" fontId="13" fillId="0" borderId="0" xfId="0" applyFont="1" applyAlignment="1" applyProtection="1">
      <alignment horizontal="right"/>
    </xf>
    <xf numFmtId="9" fontId="12" fillId="5" borderId="2" xfId="3" applyFont="1" applyFill="1" applyBorder="1" applyAlignment="1" applyProtection="1">
      <alignment horizontal="center"/>
      <protection locked="0"/>
    </xf>
    <xf numFmtId="9" fontId="12" fillId="5" borderId="0" xfId="3" applyFont="1" applyFill="1" applyAlignment="1" applyProtection="1">
      <alignment horizontal="center"/>
      <protection locked="0"/>
    </xf>
    <xf numFmtId="9" fontId="12" fillId="5" borderId="1" xfId="3" applyFont="1" applyFill="1" applyBorder="1" applyAlignment="1" applyProtection="1">
      <alignment horizontal="center"/>
      <protection locked="0"/>
    </xf>
    <xf numFmtId="9" fontId="12" fillId="3" borderId="1" xfId="3" applyFont="1" applyFill="1" applyBorder="1" applyAlignment="1" applyProtection="1">
      <alignment horizontal="center"/>
      <protection locked="0"/>
    </xf>
    <xf numFmtId="9" fontId="12" fillId="3" borderId="2" xfId="3" applyFont="1" applyFill="1" applyBorder="1" applyAlignment="1" applyProtection="1">
      <alignment horizontal="center"/>
      <protection locked="0"/>
    </xf>
    <xf numFmtId="9" fontId="12" fillId="3" borderId="0" xfId="3" applyFont="1" applyFill="1" applyBorder="1" applyAlignment="1" applyProtection="1">
      <alignment horizontal="center"/>
      <protection locked="0"/>
    </xf>
    <xf numFmtId="9" fontId="12" fillId="5" borderId="0" xfId="3" applyFont="1" applyFill="1" applyBorder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164" fontId="6" fillId="7" borderId="1" xfId="2" quotePrefix="1" applyNumberFormat="1" applyFont="1" applyFill="1" applyBorder="1" applyAlignment="1" applyProtection="1">
      <alignment horizontal="center"/>
      <protection locked="0"/>
    </xf>
    <xf numFmtId="37" fontId="2" fillId="0" borderId="0" xfId="0" applyNumberFormat="1" applyFont="1" applyFill="1" applyAlignment="1" applyProtection="1">
      <alignment horizontal="center"/>
    </xf>
    <xf numFmtId="37" fontId="2" fillId="0" borderId="0" xfId="5" applyNumberFormat="1" applyFont="1" applyAlignment="1">
      <alignment horizontal="center"/>
    </xf>
    <xf numFmtId="37" fontId="2" fillId="0" borderId="0" xfId="4" applyNumberFormat="1" applyFont="1" applyAlignment="1"/>
    <xf numFmtId="37" fontId="2" fillId="0" borderId="3" xfId="0" applyNumberFormat="1" applyFont="1" applyBorder="1" applyProtection="1"/>
    <xf numFmtId="37" fontId="11" fillId="0" borderId="0" xfId="2" applyNumberFormat="1" applyFont="1" applyAlignment="1" applyProtection="1">
      <alignment horizontal="center"/>
    </xf>
    <xf numFmtId="37" fontId="11" fillId="7" borderId="5" xfId="2" applyNumberFormat="1" applyFont="1" applyFill="1" applyBorder="1" applyAlignment="1" applyProtection="1">
      <alignment horizontal="center"/>
      <protection locked="0"/>
    </xf>
    <xf numFmtId="37" fontId="11" fillId="7" borderId="6" xfId="2" applyNumberFormat="1" applyFont="1" applyFill="1" applyBorder="1" applyAlignment="1" applyProtection="1">
      <alignment horizontal="center"/>
      <protection locked="0"/>
    </xf>
    <xf numFmtId="37" fontId="11" fillId="7" borderId="7" xfId="2" applyNumberFormat="1" applyFont="1" applyFill="1" applyBorder="1" applyAlignment="1" applyProtection="1">
      <alignment horizontal="center"/>
      <protection locked="0"/>
    </xf>
    <xf numFmtId="164" fontId="6" fillId="0" borderId="1" xfId="2" quotePrefix="1" applyNumberFormat="1" applyFont="1" applyFill="1" applyBorder="1" applyAlignment="1" applyProtection="1">
      <alignment horizontal="center"/>
      <protection locked="0"/>
    </xf>
  </cellXfs>
  <cellStyles count="6">
    <cellStyle name="Normal" xfId="0" builtinId="0"/>
    <cellStyle name="Normal 2" xfId="4"/>
    <cellStyle name="Normal_Forecast 9901" xfId="1"/>
    <cellStyle name="Normal_Forecast 9901 2" xfId="5"/>
    <cellStyle name="Normal_SEC Allocation" xfId="2"/>
    <cellStyle name="Percent" xfId="3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tabSelected="1" zoomScaleNormal="100" workbookViewId="0"/>
  </sheetViews>
  <sheetFormatPr defaultRowHeight="11.25" x14ac:dyDescent="0.2"/>
  <cols>
    <col min="1" max="1" width="3.140625" style="2" customWidth="1"/>
    <col min="2" max="2" width="9.28515625" style="2" customWidth="1"/>
    <col min="3" max="3" width="30.7109375" style="2" customWidth="1"/>
    <col min="4" max="4" width="5.7109375" style="1" customWidth="1"/>
    <col min="5" max="18" width="12.7109375" style="2" customWidth="1"/>
    <col min="19" max="16384" width="9.140625" style="2"/>
  </cols>
  <sheetData>
    <row r="1" spans="1:18" ht="15.75" x14ac:dyDescent="0.25">
      <c r="B1" s="129" t="s">
        <v>86</v>
      </c>
      <c r="C1" s="129"/>
      <c r="D1" s="129"/>
    </row>
    <row r="2" spans="1:18" ht="16.5" thickBot="1" x14ac:dyDescent="0.3">
      <c r="B2" s="129" t="s">
        <v>87</v>
      </c>
      <c r="C2" s="129"/>
      <c r="D2" s="129"/>
    </row>
    <row r="3" spans="1:18" ht="16.5" thickBot="1" x14ac:dyDescent="0.3">
      <c r="B3" s="130" t="s">
        <v>145</v>
      </c>
      <c r="C3" s="131"/>
      <c r="D3" s="132"/>
      <c r="O3" s="3"/>
      <c r="P3" s="3"/>
      <c r="Q3" s="3"/>
      <c r="R3" s="3"/>
    </row>
    <row r="4" spans="1:18" x14ac:dyDescent="0.2">
      <c r="O4" s="4"/>
      <c r="P4" s="4"/>
      <c r="Q4" s="4"/>
      <c r="R4" s="4"/>
    </row>
    <row r="5" spans="1:18" x14ac:dyDescent="0.2">
      <c r="B5" s="5"/>
      <c r="C5" s="5"/>
      <c r="D5" s="6"/>
      <c r="E5" s="7"/>
      <c r="F5" s="7"/>
      <c r="G5" s="7"/>
      <c r="H5" s="7"/>
      <c r="I5" s="5"/>
      <c r="J5" s="5"/>
      <c r="K5" s="5"/>
      <c r="L5" s="5"/>
      <c r="M5" s="5"/>
      <c r="N5" s="5"/>
      <c r="O5" s="8"/>
      <c r="P5" s="8"/>
      <c r="Q5" s="8"/>
      <c r="R5" s="8"/>
    </row>
    <row r="6" spans="1:18" x14ac:dyDescent="0.2">
      <c r="B6" s="9"/>
      <c r="C6" s="9"/>
      <c r="D6" s="10"/>
      <c r="E6" s="11"/>
      <c r="F6" s="11"/>
      <c r="G6" s="11"/>
      <c r="H6" s="11"/>
      <c r="I6" s="12" t="s">
        <v>88</v>
      </c>
      <c r="L6" s="13" t="s">
        <v>74</v>
      </c>
      <c r="N6" s="13" t="s">
        <v>100</v>
      </c>
      <c r="O6" s="13" t="s">
        <v>74</v>
      </c>
      <c r="R6" s="13" t="s">
        <v>73</v>
      </c>
    </row>
    <row r="7" spans="1:18" s="1" customFormat="1" x14ac:dyDescent="0.2">
      <c r="B7" s="10" t="s">
        <v>60</v>
      </c>
      <c r="C7" s="14"/>
      <c r="D7" s="10"/>
      <c r="E7" s="12" t="s">
        <v>141</v>
      </c>
      <c r="F7" s="15" t="s">
        <v>0</v>
      </c>
      <c r="G7" s="15" t="s">
        <v>0</v>
      </c>
      <c r="H7" s="15" t="s">
        <v>0</v>
      </c>
      <c r="I7" s="12" t="str">
        <f>E7</f>
        <v>ACTUAL</v>
      </c>
      <c r="J7" s="16"/>
      <c r="K7" s="1" t="s">
        <v>0</v>
      </c>
      <c r="L7" s="1" t="s">
        <v>1</v>
      </c>
      <c r="M7" s="1" t="s">
        <v>85</v>
      </c>
      <c r="N7" s="1" t="s">
        <v>1</v>
      </c>
      <c r="O7" s="1" t="s">
        <v>2</v>
      </c>
      <c r="Q7" s="13"/>
      <c r="R7" s="1" t="s">
        <v>2</v>
      </c>
    </row>
    <row r="8" spans="1:18" s="1" customFormat="1" x14ac:dyDescent="0.2">
      <c r="B8" s="10" t="s">
        <v>34</v>
      </c>
      <c r="C8" s="10" t="s">
        <v>35</v>
      </c>
      <c r="D8" s="10"/>
      <c r="E8" s="15" t="s">
        <v>0</v>
      </c>
      <c r="F8" s="15" t="s">
        <v>89</v>
      </c>
      <c r="G8" s="15" t="s">
        <v>89</v>
      </c>
      <c r="H8" s="15" t="s">
        <v>89</v>
      </c>
      <c r="I8" s="15" t="s">
        <v>0</v>
      </c>
      <c r="J8" s="1" t="s">
        <v>72</v>
      </c>
      <c r="K8" s="1" t="s">
        <v>4</v>
      </c>
      <c r="L8" s="1" t="s">
        <v>5</v>
      </c>
      <c r="M8" s="1" t="s">
        <v>3</v>
      </c>
      <c r="N8" s="1" t="s">
        <v>5</v>
      </c>
      <c r="O8" s="1" t="s">
        <v>6</v>
      </c>
      <c r="P8" s="1" t="s">
        <v>113</v>
      </c>
      <c r="Q8" s="17" t="s">
        <v>114</v>
      </c>
      <c r="R8" s="1" t="s">
        <v>6</v>
      </c>
    </row>
    <row r="9" spans="1:18" s="1" customFormat="1" x14ac:dyDescent="0.2">
      <c r="B9" s="18"/>
      <c r="C9" s="18"/>
      <c r="D9" s="19"/>
      <c r="E9" s="15" t="s">
        <v>89</v>
      </c>
      <c r="F9" s="15" t="s">
        <v>90</v>
      </c>
      <c r="G9" s="15" t="s">
        <v>90</v>
      </c>
      <c r="H9" s="15" t="s">
        <v>90</v>
      </c>
      <c r="I9" s="15" t="s">
        <v>89</v>
      </c>
      <c r="J9" s="17" t="s">
        <v>3</v>
      </c>
      <c r="K9" s="17" t="s">
        <v>7</v>
      </c>
      <c r="L9" s="17" t="s">
        <v>8</v>
      </c>
      <c r="M9" s="17" t="s">
        <v>7</v>
      </c>
      <c r="N9" s="17" t="s">
        <v>8</v>
      </c>
      <c r="O9" s="17" t="s">
        <v>9</v>
      </c>
      <c r="P9" s="17" t="s">
        <v>90</v>
      </c>
      <c r="Q9" s="20" t="s">
        <v>90</v>
      </c>
      <c r="R9" s="17" t="s">
        <v>9</v>
      </c>
    </row>
    <row r="10" spans="1:18" s="1" customFormat="1" x14ac:dyDescent="0.2">
      <c r="B10" s="5"/>
      <c r="C10" s="5"/>
      <c r="D10" s="6"/>
      <c r="E10" s="124">
        <v>41608</v>
      </c>
      <c r="F10" s="133"/>
      <c r="G10" s="133"/>
      <c r="H10" s="133"/>
      <c r="I10" s="21">
        <f>E10</f>
        <v>41608</v>
      </c>
      <c r="J10" s="22"/>
      <c r="K10" s="22"/>
      <c r="L10" s="22"/>
      <c r="M10" s="22"/>
      <c r="N10" s="22"/>
      <c r="O10" s="22"/>
      <c r="P10" s="22"/>
      <c r="Q10" s="22"/>
      <c r="R10" s="22"/>
    </row>
    <row r="11" spans="1:18" ht="4.5" customHeight="1" x14ac:dyDescent="0.2">
      <c r="B11" s="23"/>
      <c r="C11" s="14"/>
      <c r="D11" s="10"/>
      <c r="H11" s="14"/>
    </row>
    <row r="12" spans="1:18" ht="11.25" customHeight="1" x14ac:dyDescent="0.2">
      <c r="A12" s="123"/>
      <c r="B12" s="24">
        <v>100</v>
      </c>
      <c r="C12" s="25" t="s">
        <v>17</v>
      </c>
      <c r="D12" s="10"/>
      <c r="E12" s="97">
        <v>-20187890</v>
      </c>
      <c r="F12" s="98">
        <v>0</v>
      </c>
      <c r="G12" s="98">
        <v>0</v>
      </c>
      <c r="H12" s="98">
        <v>0</v>
      </c>
      <c r="I12" s="26">
        <f>SUM(E12:H12)</f>
        <v>-20187890</v>
      </c>
      <c r="J12" s="26">
        <f>I12</f>
        <v>-20187890</v>
      </c>
      <c r="K12" s="26">
        <f>IF(J12&gt;0,J12,0)</f>
        <v>0</v>
      </c>
      <c r="L12" s="107">
        <v>20187890</v>
      </c>
      <c r="M12" s="26"/>
      <c r="N12" s="26">
        <f>L12</f>
        <v>20187890</v>
      </c>
      <c r="O12" s="27"/>
      <c r="P12" s="27"/>
      <c r="Q12" s="27"/>
      <c r="R12" s="27"/>
    </row>
    <row r="13" spans="1:18" ht="11.25" customHeight="1" x14ac:dyDescent="0.2">
      <c r="A13" s="123"/>
      <c r="B13" s="28">
        <v>203</v>
      </c>
      <c r="C13" s="14" t="s">
        <v>22</v>
      </c>
      <c r="D13" s="10"/>
      <c r="E13" s="97">
        <v>-503619</v>
      </c>
      <c r="F13" s="98">
        <v>0</v>
      </c>
      <c r="G13" s="98">
        <v>0</v>
      </c>
      <c r="H13" s="98">
        <v>0</v>
      </c>
      <c r="I13" s="26">
        <f t="shared" ref="I13:I81" si="0">SUM(E13:H13)</f>
        <v>-503619</v>
      </c>
      <c r="J13" s="26">
        <f>I13</f>
        <v>-503619</v>
      </c>
      <c r="K13" s="26">
        <f>IF(J13&gt;0,J13,0)</f>
        <v>0</v>
      </c>
      <c r="L13" s="26">
        <f>-ROUND(K13/K$136*$L$12,0)</f>
        <v>0</v>
      </c>
      <c r="M13" s="26"/>
      <c r="N13" s="26">
        <f>L13</f>
        <v>0</v>
      </c>
      <c r="O13" s="26">
        <f>ROUND(N13*0.35,0)</f>
        <v>0</v>
      </c>
      <c r="P13" s="29">
        <f>ROUND((O13+499),-3)-O13</f>
        <v>0</v>
      </c>
      <c r="Q13" s="97">
        <v>0</v>
      </c>
      <c r="R13" s="14">
        <f>O13+P13+Q13</f>
        <v>0</v>
      </c>
    </row>
    <row r="14" spans="1:18" x14ac:dyDescent="0.2">
      <c r="A14" s="123"/>
      <c r="B14" s="28">
        <v>302</v>
      </c>
      <c r="C14" s="14" t="s">
        <v>29</v>
      </c>
      <c r="D14" s="10"/>
      <c r="E14" s="97">
        <v>325764</v>
      </c>
      <c r="F14" s="98">
        <v>0</v>
      </c>
      <c r="G14" s="98">
        <v>0</v>
      </c>
      <c r="H14" s="98">
        <v>0</v>
      </c>
      <c r="I14" s="26">
        <f t="shared" ref="I14:I22" si="1">SUM(E14:H14)</f>
        <v>325764</v>
      </c>
      <c r="J14" s="26">
        <f t="shared" ref="J14:J42" si="2">I14</f>
        <v>325764</v>
      </c>
      <c r="K14" s="26">
        <f t="shared" ref="K14:K42" si="3">IF(J14&gt;0,J14,0)</f>
        <v>325764</v>
      </c>
      <c r="L14" s="26">
        <f>-ROUND(K14/K$136*$L$12,0)</f>
        <v>-10732</v>
      </c>
      <c r="M14" s="26"/>
      <c r="N14" s="26">
        <f t="shared" ref="N14:N42" si="4">L14</f>
        <v>-10732</v>
      </c>
      <c r="O14" s="26">
        <f t="shared" ref="O14:O42" si="5">ROUND(N14*0.35,0)</f>
        <v>-3756</v>
      </c>
      <c r="P14" s="29">
        <f t="shared" ref="P14:P29" si="6">ROUND((O14+499),-3)-O14</f>
        <v>756</v>
      </c>
      <c r="Q14" s="97">
        <v>0</v>
      </c>
      <c r="R14" s="14">
        <f t="shared" ref="R14:R77" si="7">O14+P14+Q14</f>
        <v>-3000</v>
      </c>
    </row>
    <row r="15" spans="1:18" x14ac:dyDescent="0.2">
      <c r="A15" s="123"/>
      <c r="B15" s="32">
        <v>154</v>
      </c>
      <c r="C15" s="14" t="s">
        <v>27</v>
      </c>
      <c r="D15" s="10"/>
      <c r="E15" s="97">
        <v>4435556</v>
      </c>
      <c r="F15" s="98">
        <v>0</v>
      </c>
      <c r="G15" s="98">
        <v>0</v>
      </c>
      <c r="H15" s="98">
        <v>0</v>
      </c>
      <c r="I15" s="26">
        <f t="shared" si="1"/>
        <v>4435556</v>
      </c>
      <c r="J15" s="26">
        <f t="shared" si="2"/>
        <v>4435556</v>
      </c>
      <c r="K15" s="26">
        <f t="shared" si="3"/>
        <v>4435556</v>
      </c>
      <c r="L15" s="26">
        <f>-ROUND(K15/K$136*$L$12,0)</f>
        <v>-146121</v>
      </c>
      <c r="M15" s="26"/>
      <c r="N15" s="26">
        <f t="shared" si="4"/>
        <v>-146121</v>
      </c>
      <c r="O15" s="26">
        <f t="shared" si="5"/>
        <v>-51142</v>
      </c>
      <c r="P15" s="29">
        <f t="shared" si="6"/>
        <v>142</v>
      </c>
      <c r="Q15" s="97">
        <v>0</v>
      </c>
      <c r="R15" s="14">
        <f t="shared" si="7"/>
        <v>-51000</v>
      </c>
    </row>
    <row r="16" spans="1:18" x14ac:dyDescent="0.2">
      <c r="A16" s="123"/>
      <c r="B16" s="28">
        <v>315</v>
      </c>
      <c r="C16" s="14" t="s">
        <v>64</v>
      </c>
      <c r="D16" s="10"/>
      <c r="E16" s="97">
        <v>17840</v>
      </c>
      <c r="F16" s="98">
        <v>0</v>
      </c>
      <c r="G16" s="98">
        <v>0</v>
      </c>
      <c r="H16" s="98">
        <v>0</v>
      </c>
      <c r="I16" s="26">
        <f t="shared" si="1"/>
        <v>17840</v>
      </c>
      <c r="J16" s="26">
        <f t="shared" si="2"/>
        <v>17840</v>
      </c>
      <c r="K16" s="26">
        <f t="shared" si="3"/>
        <v>17840</v>
      </c>
      <c r="L16" s="26">
        <f>-ROUND(K16/K$136*$L$12,0)</f>
        <v>-588</v>
      </c>
      <c r="M16" s="26"/>
      <c r="N16" s="26">
        <f t="shared" si="4"/>
        <v>-588</v>
      </c>
      <c r="O16" s="26">
        <f t="shared" si="5"/>
        <v>-206</v>
      </c>
      <c r="P16" s="29">
        <f t="shared" si="6"/>
        <v>206</v>
      </c>
      <c r="Q16" s="97">
        <v>0</v>
      </c>
      <c r="R16" s="14">
        <f t="shared" si="7"/>
        <v>0</v>
      </c>
    </row>
    <row r="17" spans="1:18" x14ac:dyDescent="0.2">
      <c r="A17" s="123"/>
      <c r="B17" s="31">
        <v>341</v>
      </c>
      <c r="C17" s="14" t="s">
        <v>62</v>
      </c>
      <c r="D17" s="10"/>
      <c r="E17" s="97">
        <v>3804381</v>
      </c>
      <c r="F17" s="98">
        <v>0</v>
      </c>
      <c r="G17" s="98">
        <v>0</v>
      </c>
      <c r="H17" s="98">
        <v>0</v>
      </c>
      <c r="I17" s="26">
        <f t="shared" si="1"/>
        <v>3804381</v>
      </c>
      <c r="J17" s="26">
        <f t="shared" si="2"/>
        <v>3804381</v>
      </c>
      <c r="K17" s="26">
        <f t="shared" si="3"/>
        <v>3804381</v>
      </c>
      <c r="L17" s="26">
        <f>-ROUND(K17/K$136*$L$12,0)</f>
        <v>-125328</v>
      </c>
      <c r="M17" s="26"/>
      <c r="N17" s="26">
        <f t="shared" si="4"/>
        <v>-125328</v>
      </c>
      <c r="O17" s="26">
        <f t="shared" si="5"/>
        <v>-43865</v>
      </c>
      <c r="P17" s="29">
        <f t="shared" si="6"/>
        <v>865</v>
      </c>
      <c r="Q17" s="97">
        <v>0</v>
      </c>
      <c r="R17" s="14">
        <f t="shared" si="7"/>
        <v>-43000</v>
      </c>
    </row>
    <row r="18" spans="1:18" x14ac:dyDescent="0.2">
      <c r="A18" s="123"/>
      <c r="B18" s="28">
        <v>293</v>
      </c>
      <c r="C18" s="14" t="s">
        <v>33</v>
      </c>
      <c r="D18" s="10"/>
      <c r="E18" s="97">
        <v>540041</v>
      </c>
      <c r="F18" s="98">
        <v>0</v>
      </c>
      <c r="G18" s="98">
        <v>0</v>
      </c>
      <c r="H18" s="98">
        <v>0</v>
      </c>
      <c r="I18" s="26">
        <f t="shared" si="1"/>
        <v>540041</v>
      </c>
      <c r="J18" s="26">
        <f t="shared" si="2"/>
        <v>540041</v>
      </c>
      <c r="K18" s="26">
        <f t="shared" si="3"/>
        <v>540041</v>
      </c>
      <c r="L18" s="26">
        <f>-ROUND(K18/K$136*$L$12,0)</f>
        <v>-17791</v>
      </c>
      <c r="M18" s="26"/>
      <c r="N18" s="26">
        <f t="shared" si="4"/>
        <v>-17791</v>
      </c>
      <c r="O18" s="26">
        <f t="shared" si="5"/>
        <v>-6227</v>
      </c>
      <c r="P18" s="29">
        <f t="shared" si="6"/>
        <v>227</v>
      </c>
      <c r="Q18" s="97">
        <v>0</v>
      </c>
      <c r="R18" s="14">
        <f t="shared" si="7"/>
        <v>-6000</v>
      </c>
    </row>
    <row r="19" spans="1:18" x14ac:dyDescent="0.2">
      <c r="A19" s="123"/>
      <c r="B19" s="28">
        <v>175</v>
      </c>
      <c r="C19" s="14" t="s">
        <v>129</v>
      </c>
      <c r="D19" s="10"/>
      <c r="E19" s="98">
        <v>25039182</v>
      </c>
      <c r="F19" s="98">
        <v>0</v>
      </c>
      <c r="G19" s="98">
        <v>0</v>
      </c>
      <c r="H19" s="98">
        <v>0</v>
      </c>
      <c r="I19" s="26">
        <f t="shared" si="1"/>
        <v>25039182</v>
      </c>
      <c r="J19" s="26">
        <f t="shared" si="2"/>
        <v>25039182</v>
      </c>
      <c r="K19" s="26">
        <f t="shared" si="3"/>
        <v>25039182</v>
      </c>
      <c r="L19" s="26">
        <f>-ROUND(K19/K$136*$L$12,0)</f>
        <v>-824867</v>
      </c>
      <c r="M19" s="26"/>
      <c r="N19" s="26">
        <f t="shared" si="4"/>
        <v>-824867</v>
      </c>
      <c r="O19" s="26">
        <f t="shared" si="5"/>
        <v>-288703</v>
      </c>
      <c r="P19" s="29">
        <f t="shared" si="6"/>
        <v>703</v>
      </c>
      <c r="Q19" s="97">
        <v>0</v>
      </c>
      <c r="R19" s="14">
        <f t="shared" si="7"/>
        <v>-288000</v>
      </c>
    </row>
    <row r="20" spans="1:18" x14ac:dyDescent="0.2">
      <c r="A20" s="123"/>
      <c r="B20" s="28">
        <v>185</v>
      </c>
      <c r="C20" s="14" t="s">
        <v>16</v>
      </c>
      <c r="D20" s="10"/>
      <c r="E20" s="98">
        <v>-1589770</v>
      </c>
      <c r="F20" s="98">
        <v>0</v>
      </c>
      <c r="G20" s="98">
        <v>0</v>
      </c>
      <c r="H20" s="98">
        <v>0</v>
      </c>
      <c r="I20" s="26">
        <f t="shared" si="1"/>
        <v>-1589770</v>
      </c>
      <c r="J20" s="26">
        <f t="shared" si="2"/>
        <v>-1589770</v>
      </c>
      <c r="K20" s="26">
        <f t="shared" si="3"/>
        <v>0</v>
      </c>
      <c r="L20" s="26">
        <f>-ROUND(K20/K$136*$L$12,0)</f>
        <v>0</v>
      </c>
      <c r="M20" s="26"/>
      <c r="N20" s="26">
        <f t="shared" si="4"/>
        <v>0</v>
      </c>
      <c r="O20" s="26">
        <f t="shared" si="5"/>
        <v>0</v>
      </c>
      <c r="P20" s="29">
        <f t="shared" si="6"/>
        <v>0</v>
      </c>
      <c r="Q20" s="97">
        <v>0</v>
      </c>
      <c r="R20" s="14">
        <f t="shared" si="7"/>
        <v>0</v>
      </c>
    </row>
    <row r="21" spans="1:18" x14ac:dyDescent="0.2">
      <c r="A21" s="123"/>
      <c r="B21" s="28">
        <v>102</v>
      </c>
      <c r="C21" s="14" t="s">
        <v>142</v>
      </c>
      <c r="D21" s="10"/>
      <c r="E21" s="98">
        <v>0</v>
      </c>
      <c r="F21" s="98">
        <v>0</v>
      </c>
      <c r="G21" s="98">
        <v>0</v>
      </c>
      <c r="H21" s="98">
        <v>0</v>
      </c>
      <c r="I21" s="26">
        <f t="shared" ref="I21" si="8">SUM(E21:H21)</f>
        <v>0</v>
      </c>
      <c r="J21" s="26">
        <f t="shared" ref="J21" si="9">I21</f>
        <v>0</v>
      </c>
      <c r="K21" s="26">
        <f t="shared" ref="K21" si="10">IF(J21&gt;0,J21,0)</f>
        <v>0</v>
      </c>
      <c r="L21" s="26">
        <f>-ROUND(K21/K$136*$L$12,0)</f>
        <v>0</v>
      </c>
      <c r="M21" s="26"/>
      <c r="N21" s="26">
        <f t="shared" ref="N21" si="11">L21</f>
        <v>0</v>
      </c>
      <c r="O21" s="26">
        <f t="shared" ref="O21" si="12">ROUND(N21*0.35,0)</f>
        <v>0</v>
      </c>
      <c r="P21" s="29">
        <f t="shared" si="6"/>
        <v>0</v>
      </c>
      <c r="Q21" s="97">
        <v>0</v>
      </c>
      <c r="R21" s="14">
        <f t="shared" ref="R21" si="13">O21+P21+Q21</f>
        <v>0</v>
      </c>
    </row>
    <row r="22" spans="1:18" x14ac:dyDescent="0.2">
      <c r="A22" s="123"/>
      <c r="B22" s="28">
        <v>127</v>
      </c>
      <c r="C22" s="14" t="s">
        <v>10</v>
      </c>
      <c r="D22" s="10"/>
      <c r="E22" s="98">
        <v>-148716</v>
      </c>
      <c r="F22" s="98">
        <v>0</v>
      </c>
      <c r="G22" s="98">
        <v>0</v>
      </c>
      <c r="H22" s="98">
        <v>0</v>
      </c>
      <c r="I22" s="26">
        <f t="shared" si="1"/>
        <v>-148716</v>
      </c>
      <c r="J22" s="26">
        <f t="shared" si="2"/>
        <v>-148716</v>
      </c>
      <c r="K22" s="26">
        <f t="shared" si="3"/>
        <v>0</v>
      </c>
      <c r="L22" s="26">
        <f>-ROUND(K22/K$136*$L$12,0)</f>
        <v>0</v>
      </c>
      <c r="M22" s="26"/>
      <c r="N22" s="26">
        <f t="shared" si="4"/>
        <v>0</v>
      </c>
      <c r="O22" s="26">
        <f t="shared" si="5"/>
        <v>0</v>
      </c>
      <c r="P22" s="29">
        <f t="shared" si="6"/>
        <v>0</v>
      </c>
      <c r="Q22" s="97">
        <v>0</v>
      </c>
      <c r="R22" s="14">
        <f t="shared" si="7"/>
        <v>0</v>
      </c>
    </row>
    <row r="23" spans="1:18" x14ac:dyDescent="0.2">
      <c r="A23" s="123"/>
      <c r="B23" s="28">
        <v>193</v>
      </c>
      <c r="C23" s="14" t="s">
        <v>11</v>
      </c>
      <c r="D23" s="10"/>
      <c r="E23" s="98">
        <v>-1419393</v>
      </c>
      <c r="F23" s="98">
        <v>0</v>
      </c>
      <c r="G23" s="98">
        <v>0</v>
      </c>
      <c r="H23" s="98">
        <v>0</v>
      </c>
      <c r="I23" s="26">
        <f t="shared" si="0"/>
        <v>-1419393</v>
      </c>
      <c r="J23" s="26">
        <f t="shared" si="2"/>
        <v>-1419393</v>
      </c>
      <c r="K23" s="26">
        <f t="shared" si="3"/>
        <v>0</v>
      </c>
      <c r="L23" s="26">
        <f>-ROUND(K23/K$136*$L$12,0)</f>
        <v>0</v>
      </c>
      <c r="M23" s="26"/>
      <c r="N23" s="26">
        <f t="shared" si="4"/>
        <v>0</v>
      </c>
      <c r="O23" s="26">
        <f t="shared" si="5"/>
        <v>0</v>
      </c>
      <c r="P23" s="29">
        <f t="shared" si="6"/>
        <v>0</v>
      </c>
      <c r="Q23" s="97">
        <v>0</v>
      </c>
      <c r="R23" s="14">
        <f t="shared" si="7"/>
        <v>0</v>
      </c>
    </row>
    <row r="24" spans="1:18" x14ac:dyDescent="0.2">
      <c r="A24" s="123"/>
      <c r="B24" s="28">
        <v>181</v>
      </c>
      <c r="C24" s="14" t="s">
        <v>134</v>
      </c>
      <c r="D24" s="10"/>
      <c r="E24" s="98">
        <v>0</v>
      </c>
      <c r="F24" s="98">
        <v>0</v>
      </c>
      <c r="G24" s="98">
        <v>0</v>
      </c>
      <c r="H24" s="98">
        <v>0</v>
      </c>
      <c r="I24" s="26">
        <f t="shared" ref="I24" si="14">SUM(E24:H24)</f>
        <v>0</v>
      </c>
      <c r="J24" s="26">
        <f t="shared" ref="J24" si="15">I24</f>
        <v>0</v>
      </c>
      <c r="K24" s="26">
        <f t="shared" ref="K24" si="16">IF(J24&gt;0,J24,0)</f>
        <v>0</v>
      </c>
      <c r="L24" s="26">
        <f>-ROUND(K24/K$136*$L$12,0)</f>
        <v>0</v>
      </c>
      <c r="M24" s="26"/>
      <c r="N24" s="26">
        <f t="shared" ref="N24" si="17">L24</f>
        <v>0</v>
      </c>
      <c r="O24" s="26">
        <f t="shared" ref="O24" si="18">ROUND(N24*0.35,0)</f>
        <v>0</v>
      </c>
      <c r="P24" s="29">
        <f t="shared" si="6"/>
        <v>0</v>
      </c>
      <c r="Q24" s="97">
        <v>0</v>
      </c>
      <c r="R24" s="14">
        <f t="shared" ref="R24" si="19">O24+P24+Q24</f>
        <v>0</v>
      </c>
    </row>
    <row r="25" spans="1:18" x14ac:dyDescent="0.2">
      <c r="A25" s="123"/>
      <c r="B25" s="28">
        <v>174</v>
      </c>
      <c r="C25" s="14" t="s">
        <v>130</v>
      </c>
      <c r="D25" s="10"/>
      <c r="E25" s="98">
        <v>28006</v>
      </c>
      <c r="F25" s="98">
        <v>0</v>
      </c>
      <c r="G25" s="98">
        <v>0</v>
      </c>
      <c r="H25" s="98">
        <v>0</v>
      </c>
      <c r="I25" s="26">
        <f t="shared" ref="I25" si="20">SUM(E25:H25)</f>
        <v>28006</v>
      </c>
      <c r="J25" s="26">
        <f t="shared" ref="J25" si="21">I25</f>
        <v>28006</v>
      </c>
      <c r="K25" s="26">
        <f t="shared" ref="K25" si="22">IF(J25&gt;0,J25,0)</f>
        <v>28006</v>
      </c>
      <c r="L25" s="26">
        <f>-ROUND(K25/K$136*$L$12,0)</f>
        <v>-923</v>
      </c>
      <c r="M25" s="26"/>
      <c r="N25" s="26">
        <f t="shared" ref="N25" si="23">L25</f>
        <v>-923</v>
      </c>
      <c r="O25" s="26">
        <f t="shared" ref="O25" si="24">ROUND(N25*0.35,0)</f>
        <v>-323</v>
      </c>
      <c r="P25" s="29">
        <f t="shared" si="6"/>
        <v>323</v>
      </c>
      <c r="Q25" s="97">
        <v>0</v>
      </c>
      <c r="R25" s="14">
        <f t="shared" ref="R25" si="25">O25+P25+Q25</f>
        <v>0</v>
      </c>
    </row>
    <row r="26" spans="1:18" x14ac:dyDescent="0.2">
      <c r="A26" s="123"/>
      <c r="B26" s="33">
        <v>153</v>
      </c>
      <c r="C26" s="34" t="s">
        <v>137</v>
      </c>
      <c r="D26" s="35"/>
      <c r="E26" s="99">
        <v>6625701</v>
      </c>
      <c r="F26" s="99">
        <v>0</v>
      </c>
      <c r="G26" s="99">
        <v>0</v>
      </c>
      <c r="H26" s="99">
        <v>0</v>
      </c>
      <c r="I26" s="36">
        <f t="shared" si="0"/>
        <v>6625701</v>
      </c>
      <c r="J26" s="36"/>
      <c r="K26" s="36"/>
      <c r="L26" s="36"/>
      <c r="M26" s="37">
        <f>IF(I26&gt;0,I26,0)</f>
        <v>6625701</v>
      </c>
      <c r="N26" s="36">
        <f>IF($M$30=0,0,ROUND(M26/$M$30*$L$30,0))</f>
        <v>-218271</v>
      </c>
      <c r="O26" s="36">
        <f>ROUND(N26*0.35,0)</f>
        <v>-76395</v>
      </c>
      <c r="P26" s="34">
        <f t="shared" si="6"/>
        <v>395</v>
      </c>
      <c r="Q26" s="108">
        <v>0</v>
      </c>
      <c r="R26" s="34">
        <f t="shared" si="7"/>
        <v>-76000</v>
      </c>
    </row>
    <row r="27" spans="1:18" x14ac:dyDescent="0.2">
      <c r="A27" s="123"/>
      <c r="B27" s="39">
        <v>377</v>
      </c>
      <c r="C27" s="40" t="s">
        <v>101</v>
      </c>
      <c r="D27" s="41"/>
      <c r="E27" s="100">
        <v>1077948</v>
      </c>
      <c r="F27" s="101">
        <v>0</v>
      </c>
      <c r="G27" s="101">
        <v>0</v>
      </c>
      <c r="H27" s="101">
        <v>0</v>
      </c>
      <c r="I27" s="38">
        <f t="shared" si="0"/>
        <v>1077948</v>
      </c>
      <c r="J27" s="38"/>
      <c r="K27" s="38"/>
      <c r="L27" s="42"/>
      <c r="M27" s="43">
        <f>IF(I27&gt;0,I27,0)</f>
        <v>1077948</v>
      </c>
      <c r="N27" s="38">
        <f>IF($M$30=0,0,ROUND(M27/$M$30*$L$30,0))</f>
        <v>-35511</v>
      </c>
      <c r="O27" s="38">
        <f>ROUND(N27*0.35,0)</f>
        <v>-12429</v>
      </c>
      <c r="P27" s="40">
        <f t="shared" si="6"/>
        <v>429</v>
      </c>
      <c r="Q27" s="100">
        <v>0</v>
      </c>
      <c r="R27" s="40">
        <f t="shared" si="7"/>
        <v>-12000</v>
      </c>
    </row>
    <row r="28" spans="1:18" x14ac:dyDescent="0.2">
      <c r="A28" s="123"/>
      <c r="B28" s="39">
        <v>375</v>
      </c>
      <c r="C28" s="40" t="s">
        <v>102</v>
      </c>
      <c r="D28" s="41"/>
      <c r="E28" s="101">
        <v>631304</v>
      </c>
      <c r="F28" s="101">
        <v>0</v>
      </c>
      <c r="G28" s="101">
        <v>0</v>
      </c>
      <c r="H28" s="101">
        <v>0</v>
      </c>
      <c r="I28" s="38">
        <f t="shared" si="0"/>
        <v>631304</v>
      </c>
      <c r="J28" s="38"/>
      <c r="K28" s="38"/>
      <c r="L28" s="38"/>
      <c r="M28" s="43">
        <f>IF(I28&gt;0,I28,0)</f>
        <v>631304</v>
      </c>
      <c r="N28" s="38">
        <f>IF($M$30=0,0,ROUND(M28/$M$30*$L$30,0))</f>
        <v>-20797</v>
      </c>
      <c r="O28" s="38">
        <f>ROUND(N28*0.35,0)</f>
        <v>-7279</v>
      </c>
      <c r="P28" s="40">
        <f t="shared" si="6"/>
        <v>279</v>
      </c>
      <c r="Q28" s="100">
        <v>0</v>
      </c>
      <c r="R28" s="40">
        <f t="shared" si="7"/>
        <v>-7000</v>
      </c>
    </row>
    <row r="29" spans="1:18" x14ac:dyDescent="0.2">
      <c r="A29" s="123"/>
      <c r="B29" s="44">
        <v>270</v>
      </c>
      <c r="C29" s="45" t="s">
        <v>98</v>
      </c>
      <c r="D29" s="77"/>
      <c r="E29" s="101">
        <v>0</v>
      </c>
      <c r="F29" s="101">
        <v>0</v>
      </c>
      <c r="G29" s="101">
        <v>0</v>
      </c>
      <c r="H29" s="101">
        <v>0</v>
      </c>
      <c r="I29" s="38">
        <f>SUM(E29:H29)</f>
        <v>0</v>
      </c>
      <c r="J29" s="38"/>
      <c r="K29" s="38"/>
      <c r="L29" s="38"/>
      <c r="M29" s="43">
        <f>IF(I29&gt;0,I29,0)</f>
        <v>0</v>
      </c>
      <c r="N29" s="38">
        <f>IF($M$103=0,0,ROUND(M29/$M$30*$L$30,0))</f>
        <v>0</v>
      </c>
      <c r="O29" s="38">
        <f>ROUND(N29*0.35,0)</f>
        <v>0</v>
      </c>
      <c r="P29" s="40">
        <f t="shared" si="6"/>
        <v>0</v>
      </c>
      <c r="Q29" s="100">
        <v>0</v>
      </c>
      <c r="R29" s="40">
        <f t="shared" si="7"/>
        <v>0</v>
      </c>
    </row>
    <row r="30" spans="1:18" x14ac:dyDescent="0.2">
      <c r="A30" s="123"/>
      <c r="B30" s="44"/>
      <c r="C30" s="45" t="s">
        <v>112</v>
      </c>
      <c r="D30" s="46"/>
      <c r="E30" s="47"/>
      <c r="F30" s="47"/>
      <c r="G30" s="47"/>
      <c r="H30" s="47"/>
      <c r="I30" s="48"/>
      <c r="J30" s="49">
        <f>SUM(I26:I29)</f>
        <v>8334953</v>
      </c>
      <c r="K30" s="49">
        <f>IF(J30&gt;0,J30,0)</f>
        <v>8334953</v>
      </c>
      <c r="L30" s="49">
        <f>-ROUND(K30/K$136*$L$12,0)</f>
        <v>-274579</v>
      </c>
      <c r="M30" s="49">
        <f>SUM(M26:M29)</f>
        <v>8334953</v>
      </c>
      <c r="N30" s="48"/>
      <c r="O30" s="48"/>
      <c r="P30" s="48"/>
      <c r="Q30" s="48"/>
      <c r="R30" s="48"/>
    </row>
    <row r="31" spans="1:18" x14ac:dyDescent="0.2">
      <c r="A31" s="123"/>
      <c r="B31" s="28">
        <v>196</v>
      </c>
      <c r="C31" s="14" t="s">
        <v>20</v>
      </c>
      <c r="D31" s="10"/>
      <c r="E31" s="98">
        <v>2736133</v>
      </c>
      <c r="F31" s="98">
        <v>0</v>
      </c>
      <c r="G31" s="98">
        <v>0</v>
      </c>
      <c r="H31" s="98">
        <v>0</v>
      </c>
      <c r="I31" s="26">
        <f t="shared" si="0"/>
        <v>2736133</v>
      </c>
      <c r="J31" s="26">
        <f t="shared" si="2"/>
        <v>2736133</v>
      </c>
      <c r="K31" s="26">
        <f t="shared" si="3"/>
        <v>2736133</v>
      </c>
      <c r="L31" s="26">
        <f>-ROUND(K31/K$136*$L$12,0)</f>
        <v>-90137</v>
      </c>
      <c r="M31" s="26"/>
      <c r="N31" s="26">
        <f t="shared" si="4"/>
        <v>-90137</v>
      </c>
      <c r="O31" s="26">
        <f t="shared" si="5"/>
        <v>-31548</v>
      </c>
      <c r="P31" s="29">
        <f t="shared" ref="P31:P48" si="26">ROUND((O31+499),-3)-O31</f>
        <v>548</v>
      </c>
      <c r="Q31" s="97">
        <v>0</v>
      </c>
      <c r="R31" s="14">
        <f t="shared" si="7"/>
        <v>-31000</v>
      </c>
    </row>
    <row r="32" spans="1:18" x14ac:dyDescent="0.2">
      <c r="A32" s="123"/>
      <c r="B32" s="31">
        <v>305</v>
      </c>
      <c r="C32" s="14" t="s">
        <v>61</v>
      </c>
      <c r="D32" s="10"/>
      <c r="E32" s="98">
        <v>-654963</v>
      </c>
      <c r="F32" s="98">
        <v>0</v>
      </c>
      <c r="G32" s="98">
        <v>0</v>
      </c>
      <c r="H32" s="98">
        <v>0</v>
      </c>
      <c r="I32" s="26">
        <f>SUM(E32:H32)</f>
        <v>-654963</v>
      </c>
      <c r="J32" s="26">
        <f t="shared" si="2"/>
        <v>-654963</v>
      </c>
      <c r="K32" s="26">
        <f t="shared" si="3"/>
        <v>0</v>
      </c>
      <c r="L32" s="26">
        <f>-ROUND(K32/K$136*$L$12,0)</f>
        <v>0</v>
      </c>
      <c r="M32" s="26"/>
      <c r="N32" s="26">
        <f>L32</f>
        <v>0</v>
      </c>
      <c r="O32" s="26">
        <f t="shared" si="5"/>
        <v>0</v>
      </c>
      <c r="P32" s="29">
        <f t="shared" si="26"/>
        <v>0</v>
      </c>
      <c r="Q32" s="97">
        <v>0</v>
      </c>
      <c r="R32" s="14">
        <f t="shared" si="7"/>
        <v>0</v>
      </c>
    </row>
    <row r="33" spans="1:18" x14ac:dyDescent="0.2">
      <c r="A33" s="123"/>
      <c r="B33" s="28">
        <v>292</v>
      </c>
      <c r="C33" s="14" t="s">
        <v>111</v>
      </c>
      <c r="D33" s="10"/>
      <c r="E33" s="97">
        <v>-1931822</v>
      </c>
      <c r="F33" s="98">
        <v>0</v>
      </c>
      <c r="G33" s="98">
        <v>0</v>
      </c>
      <c r="H33" s="98">
        <v>0</v>
      </c>
      <c r="I33" s="26">
        <f t="shared" si="0"/>
        <v>-1931822</v>
      </c>
      <c r="J33" s="26">
        <f t="shared" si="2"/>
        <v>-1931822</v>
      </c>
      <c r="K33" s="26">
        <f t="shared" si="3"/>
        <v>0</v>
      </c>
      <c r="L33" s="26">
        <f>-ROUND(K33/K$136*$L$12,0)</f>
        <v>0</v>
      </c>
      <c r="M33" s="26"/>
      <c r="N33" s="26">
        <f t="shared" si="4"/>
        <v>0</v>
      </c>
      <c r="O33" s="26">
        <f t="shared" si="5"/>
        <v>0</v>
      </c>
      <c r="P33" s="29">
        <f t="shared" si="26"/>
        <v>0</v>
      </c>
      <c r="Q33" s="97">
        <v>0</v>
      </c>
      <c r="R33" s="14">
        <f t="shared" si="7"/>
        <v>0</v>
      </c>
    </row>
    <row r="34" spans="1:18" x14ac:dyDescent="0.2">
      <c r="A34" s="123"/>
      <c r="B34" s="50">
        <v>364</v>
      </c>
      <c r="C34" s="14" t="s">
        <v>103</v>
      </c>
      <c r="D34" s="10"/>
      <c r="E34" s="98">
        <v>-131556</v>
      </c>
      <c r="F34" s="98">
        <v>0</v>
      </c>
      <c r="G34" s="98">
        <v>0</v>
      </c>
      <c r="H34" s="98">
        <v>0</v>
      </c>
      <c r="I34" s="26">
        <f t="shared" si="0"/>
        <v>-131556</v>
      </c>
      <c r="J34" s="26">
        <f t="shared" si="2"/>
        <v>-131556</v>
      </c>
      <c r="K34" s="26">
        <f t="shared" si="3"/>
        <v>0</v>
      </c>
      <c r="L34" s="26">
        <f>-ROUND(K34/K$136*$L$12,0)</f>
        <v>0</v>
      </c>
      <c r="M34" s="26"/>
      <c r="N34" s="26">
        <f t="shared" si="4"/>
        <v>0</v>
      </c>
      <c r="O34" s="26">
        <f t="shared" si="5"/>
        <v>0</v>
      </c>
      <c r="P34" s="29">
        <f t="shared" si="26"/>
        <v>0</v>
      </c>
      <c r="Q34" s="97">
        <v>0</v>
      </c>
      <c r="R34" s="14">
        <f t="shared" si="7"/>
        <v>0</v>
      </c>
    </row>
    <row r="35" spans="1:18" x14ac:dyDescent="0.2">
      <c r="A35" s="123"/>
      <c r="B35" s="31">
        <v>304</v>
      </c>
      <c r="C35" s="14" t="s">
        <v>32</v>
      </c>
      <c r="D35" s="10"/>
      <c r="E35" s="98">
        <v>0</v>
      </c>
      <c r="F35" s="98">
        <v>0</v>
      </c>
      <c r="G35" s="98">
        <v>0</v>
      </c>
      <c r="H35" s="98">
        <v>0</v>
      </c>
      <c r="I35" s="26">
        <f t="shared" si="0"/>
        <v>0</v>
      </c>
      <c r="J35" s="26">
        <f t="shared" si="2"/>
        <v>0</v>
      </c>
      <c r="K35" s="26">
        <f t="shared" si="3"/>
        <v>0</v>
      </c>
      <c r="L35" s="26">
        <f>-ROUND(K35/K$136*$L$12,0)</f>
        <v>0</v>
      </c>
      <c r="M35" s="26"/>
      <c r="N35" s="26">
        <f t="shared" si="4"/>
        <v>0</v>
      </c>
      <c r="O35" s="26">
        <f t="shared" si="5"/>
        <v>0</v>
      </c>
      <c r="P35" s="29">
        <f t="shared" si="26"/>
        <v>0</v>
      </c>
      <c r="Q35" s="97">
        <v>0</v>
      </c>
      <c r="R35" s="14">
        <f t="shared" si="7"/>
        <v>0</v>
      </c>
    </row>
    <row r="36" spans="1:18" x14ac:dyDescent="0.2">
      <c r="A36" s="123"/>
      <c r="B36" s="50">
        <v>373</v>
      </c>
      <c r="C36" s="29" t="s">
        <v>104</v>
      </c>
      <c r="D36" s="125"/>
      <c r="E36" s="98">
        <v>0</v>
      </c>
      <c r="F36" s="98">
        <v>0</v>
      </c>
      <c r="G36" s="98">
        <v>0</v>
      </c>
      <c r="H36" s="98">
        <v>0</v>
      </c>
      <c r="I36" s="26">
        <f t="shared" si="0"/>
        <v>0</v>
      </c>
      <c r="J36" s="26">
        <f t="shared" si="2"/>
        <v>0</v>
      </c>
      <c r="K36" s="26">
        <f t="shared" si="3"/>
        <v>0</v>
      </c>
      <c r="L36" s="26">
        <f>-ROUND(K36/K$136*$L$12,0)</f>
        <v>0</v>
      </c>
      <c r="M36" s="26"/>
      <c r="N36" s="26">
        <f t="shared" si="4"/>
        <v>0</v>
      </c>
      <c r="O36" s="26">
        <f t="shared" si="5"/>
        <v>0</v>
      </c>
      <c r="P36" s="29">
        <f t="shared" si="26"/>
        <v>0</v>
      </c>
      <c r="Q36" s="97">
        <v>0</v>
      </c>
      <c r="R36" s="14">
        <f t="shared" si="7"/>
        <v>0</v>
      </c>
    </row>
    <row r="37" spans="1:18" x14ac:dyDescent="0.2">
      <c r="A37" s="123"/>
      <c r="B37" s="50">
        <v>361</v>
      </c>
      <c r="C37" s="14" t="s">
        <v>105</v>
      </c>
      <c r="D37" s="10"/>
      <c r="E37" s="98">
        <v>140780</v>
      </c>
      <c r="F37" s="98">
        <v>0</v>
      </c>
      <c r="G37" s="98">
        <v>0</v>
      </c>
      <c r="H37" s="98">
        <v>0</v>
      </c>
      <c r="I37" s="26">
        <f>SUM(E37:H37)</f>
        <v>140780</v>
      </c>
      <c r="J37" s="26">
        <f t="shared" si="2"/>
        <v>140780</v>
      </c>
      <c r="K37" s="26">
        <f t="shared" si="3"/>
        <v>140780</v>
      </c>
      <c r="L37" s="26">
        <f>-ROUND(K37/K$136*$L$12,0)</f>
        <v>-4638</v>
      </c>
      <c r="M37" s="26"/>
      <c r="N37" s="26">
        <f>L37</f>
        <v>-4638</v>
      </c>
      <c r="O37" s="26">
        <f t="shared" si="5"/>
        <v>-1623</v>
      </c>
      <c r="P37" s="29">
        <f t="shared" si="26"/>
        <v>623</v>
      </c>
      <c r="Q37" s="97">
        <v>0</v>
      </c>
      <c r="R37" s="14">
        <f t="shared" si="7"/>
        <v>-1000</v>
      </c>
    </row>
    <row r="38" spans="1:18" x14ac:dyDescent="0.2">
      <c r="A38" s="123"/>
      <c r="B38" s="28">
        <v>143</v>
      </c>
      <c r="C38" s="14" t="s">
        <v>19</v>
      </c>
      <c r="D38" s="10"/>
      <c r="E38" s="97">
        <v>298711</v>
      </c>
      <c r="F38" s="98">
        <v>0</v>
      </c>
      <c r="G38" s="98">
        <v>0</v>
      </c>
      <c r="H38" s="98">
        <v>0</v>
      </c>
      <c r="I38" s="26">
        <f t="shared" si="0"/>
        <v>298711</v>
      </c>
      <c r="J38" s="26">
        <f t="shared" si="2"/>
        <v>298711</v>
      </c>
      <c r="K38" s="26">
        <f t="shared" si="3"/>
        <v>298711</v>
      </c>
      <c r="L38" s="26">
        <f>-ROUND(K38/K$136*$L$12,0)</f>
        <v>-9840</v>
      </c>
      <c r="M38" s="26"/>
      <c r="N38" s="26">
        <f t="shared" si="4"/>
        <v>-9840</v>
      </c>
      <c r="O38" s="26">
        <f t="shared" si="5"/>
        <v>-3444</v>
      </c>
      <c r="P38" s="29">
        <f t="shared" si="26"/>
        <v>444</v>
      </c>
      <c r="Q38" s="97">
        <v>0</v>
      </c>
      <c r="R38" s="14">
        <f t="shared" si="7"/>
        <v>-3000</v>
      </c>
    </row>
    <row r="39" spans="1:18" x14ac:dyDescent="0.2">
      <c r="A39" s="123"/>
      <c r="B39" s="28">
        <v>172</v>
      </c>
      <c r="C39" s="14" t="s">
        <v>21</v>
      </c>
      <c r="D39" s="10"/>
      <c r="E39" s="98">
        <v>36134583</v>
      </c>
      <c r="F39" s="98">
        <v>0</v>
      </c>
      <c r="G39" s="98">
        <v>0</v>
      </c>
      <c r="H39" s="98">
        <v>0</v>
      </c>
      <c r="I39" s="26">
        <f t="shared" si="0"/>
        <v>36134583</v>
      </c>
      <c r="J39" s="26">
        <f t="shared" si="2"/>
        <v>36134583</v>
      </c>
      <c r="K39" s="26">
        <f t="shared" si="3"/>
        <v>36134583</v>
      </c>
      <c r="L39" s="26">
        <f>-ROUND(K39/K$136*$L$12,0)</f>
        <v>-1190384</v>
      </c>
      <c r="M39" s="26"/>
      <c r="N39" s="26">
        <f t="shared" si="4"/>
        <v>-1190384</v>
      </c>
      <c r="O39" s="26">
        <f t="shared" si="5"/>
        <v>-416634</v>
      </c>
      <c r="P39" s="29">
        <f t="shared" si="26"/>
        <v>634</v>
      </c>
      <c r="Q39" s="97">
        <v>0</v>
      </c>
      <c r="R39" s="14">
        <f t="shared" si="7"/>
        <v>-416000</v>
      </c>
    </row>
    <row r="40" spans="1:18" x14ac:dyDescent="0.2">
      <c r="A40" s="123"/>
      <c r="B40" s="126">
        <v>390</v>
      </c>
      <c r="C40" s="127" t="s">
        <v>135</v>
      </c>
      <c r="D40" s="10"/>
      <c r="E40" s="98">
        <v>-242814</v>
      </c>
      <c r="F40" s="98">
        <v>0</v>
      </c>
      <c r="G40" s="98">
        <v>0</v>
      </c>
      <c r="H40" s="98">
        <v>0</v>
      </c>
      <c r="I40" s="26">
        <f t="shared" si="0"/>
        <v>-242814</v>
      </c>
      <c r="J40" s="26">
        <f t="shared" si="2"/>
        <v>-242814</v>
      </c>
      <c r="K40" s="26">
        <f t="shared" si="3"/>
        <v>0</v>
      </c>
      <c r="L40" s="26">
        <f>-ROUND(K40/K$136*$L$12,0)</f>
        <v>0</v>
      </c>
      <c r="M40" s="26"/>
      <c r="N40" s="26">
        <f t="shared" si="4"/>
        <v>0</v>
      </c>
      <c r="O40" s="26">
        <f t="shared" si="5"/>
        <v>0</v>
      </c>
      <c r="P40" s="29">
        <f t="shared" si="26"/>
        <v>0</v>
      </c>
      <c r="Q40" s="97">
        <v>0</v>
      </c>
      <c r="R40" s="14">
        <f t="shared" si="7"/>
        <v>0</v>
      </c>
    </row>
    <row r="41" spans="1:18" x14ac:dyDescent="0.2">
      <c r="A41" s="123"/>
      <c r="B41" s="28">
        <v>103</v>
      </c>
      <c r="C41" s="14" t="s">
        <v>18</v>
      </c>
      <c r="D41" s="10"/>
      <c r="E41" s="98">
        <v>-51811908</v>
      </c>
      <c r="F41" s="98">
        <v>0</v>
      </c>
      <c r="G41" s="98">
        <v>0</v>
      </c>
      <c r="H41" s="98">
        <v>0</v>
      </c>
      <c r="I41" s="26">
        <f t="shared" si="0"/>
        <v>-51811908</v>
      </c>
      <c r="J41" s="26">
        <f t="shared" si="2"/>
        <v>-51811908</v>
      </c>
      <c r="K41" s="26">
        <f t="shared" si="3"/>
        <v>0</v>
      </c>
      <c r="L41" s="26">
        <f>-ROUND(K41/K$136*$L$12,0)</f>
        <v>0</v>
      </c>
      <c r="M41" s="26"/>
      <c r="N41" s="26">
        <f t="shared" si="4"/>
        <v>0</v>
      </c>
      <c r="O41" s="26">
        <f t="shared" si="5"/>
        <v>0</v>
      </c>
      <c r="P41" s="29">
        <f t="shared" si="26"/>
        <v>0</v>
      </c>
      <c r="Q41" s="97">
        <v>0</v>
      </c>
      <c r="R41" s="14">
        <f t="shared" si="7"/>
        <v>0</v>
      </c>
    </row>
    <row r="42" spans="1:18" x14ac:dyDescent="0.2">
      <c r="A42" s="123"/>
      <c r="B42" s="28">
        <v>204</v>
      </c>
      <c r="C42" s="14" t="s">
        <v>24</v>
      </c>
      <c r="D42" s="19"/>
      <c r="E42" s="98">
        <v>8403776</v>
      </c>
      <c r="F42" s="98">
        <v>0</v>
      </c>
      <c r="G42" s="98">
        <v>0</v>
      </c>
      <c r="H42" s="98">
        <v>0</v>
      </c>
      <c r="I42" s="26">
        <f t="shared" si="0"/>
        <v>8403776</v>
      </c>
      <c r="J42" s="26">
        <f t="shared" si="2"/>
        <v>8403776</v>
      </c>
      <c r="K42" s="26">
        <f t="shared" si="3"/>
        <v>8403776</v>
      </c>
      <c r="L42" s="26">
        <f>-ROUND(K42/K$136*$L$12,0)</f>
        <v>-276846</v>
      </c>
      <c r="M42" s="26"/>
      <c r="N42" s="26">
        <f t="shared" si="4"/>
        <v>-276846</v>
      </c>
      <c r="O42" s="26">
        <f t="shared" si="5"/>
        <v>-96896</v>
      </c>
      <c r="P42" s="29">
        <f t="shared" si="26"/>
        <v>896</v>
      </c>
      <c r="Q42" s="97">
        <v>0</v>
      </c>
      <c r="R42" s="14">
        <f t="shared" si="7"/>
        <v>-96000</v>
      </c>
    </row>
    <row r="43" spans="1:18" x14ac:dyDescent="0.2">
      <c r="A43" s="123"/>
      <c r="B43" s="28">
        <v>195</v>
      </c>
      <c r="C43" s="14" t="s">
        <v>136</v>
      </c>
      <c r="D43" s="19"/>
      <c r="E43" s="98">
        <v>-98976</v>
      </c>
      <c r="F43" s="98">
        <v>0</v>
      </c>
      <c r="G43" s="98">
        <v>0</v>
      </c>
      <c r="H43" s="98">
        <v>0</v>
      </c>
      <c r="I43" s="26">
        <f t="shared" ref="I43" si="27">SUM(E43:H43)</f>
        <v>-98976</v>
      </c>
      <c r="J43" s="26">
        <f t="shared" ref="J43" si="28">I43</f>
        <v>-98976</v>
      </c>
      <c r="K43" s="26">
        <f t="shared" ref="K43" si="29">IF(J43&gt;0,J43,0)</f>
        <v>0</v>
      </c>
      <c r="L43" s="26">
        <f>-ROUND(K43/K$136*$L$12,0)</f>
        <v>0</v>
      </c>
      <c r="M43" s="26"/>
      <c r="N43" s="26">
        <f t="shared" ref="N43" si="30">L43</f>
        <v>0</v>
      </c>
      <c r="O43" s="26">
        <f t="shared" ref="O43" si="31">ROUND(N43*0.35,0)</f>
        <v>0</v>
      </c>
      <c r="P43" s="29">
        <f t="shared" si="26"/>
        <v>0</v>
      </c>
      <c r="Q43" s="97">
        <v>0</v>
      </c>
      <c r="R43" s="14">
        <f t="shared" ref="R43" si="32">O43+P43+Q43</f>
        <v>0</v>
      </c>
    </row>
    <row r="44" spans="1:18" x14ac:dyDescent="0.2">
      <c r="A44" s="123"/>
      <c r="B44" s="51">
        <v>211</v>
      </c>
      <c r="C44" s="52" t="s">
        <v>65</v>
      </c>
      <c r="D44" s="53"/>
      <c r="E44" s="102">
        <v>207084903</v>
      </c>
      <c r="F44" s="102">
        <v>0</v>
      </c>
      <c r="G44" s="102">
        <v>0</v>
      </c>
      <c r="H44" s="102">
        <v>0</v>
      </c>
      <c r="I44" s="54">
        <f>SUM(E44:H44)</f>
        <v>207084903</v>
      </c>
      <c r="J44" s="54"/>
      <c r="K44" s="55"/>
      <c r="L44" s="54"/>
      <c r="M44" s="55">
        <f t="shared" ref="M44:M48" si="33">IF(I44&gt;0,I44,0)</f>
        <v>207084903</v>
      </c>
      <c r="N44" s="54">
        <f>IF($M$49=0,0,ROUND(M44/$M$49*$L$49,0))</f>
        <v>-5652935</v>
      </c>
      <c r="O44" s="54">
        <f t="shared" ref="O44:O48" si="34">ROUND(N44*0.35,0)</f>
        <v>-1978527</v>
      </c>
      <c r="P44" s="52">
        <f t="shared" si="26"/>
        <v>527</v>
      </c>
      <c r="Q44" s="109">
        <v>0</v>
      </c>
      <c r="R44" s="52">
        <f t="shared" si="7"/>
        <v>-1978000</v>
      </c>
    </row>
    <row r="45" spans="1:18" x14ac:dyDescent="0.2">
      <c r="A45" s="123"/>
      <c r="B45" s="57">
        <v>162</v>
      </c>
      <c r="C45" s="58" t="s">
        <v>125</v>
      </c>
      <c r="D45" s="59"/>
      <c r="E45" s="103">
        <v>192918</v>
      </c>
      <c r="F45" s="103">
        <v>0</v>
      </c>
      <c r="G45" s="103">
        <v>0</v>
      </c>
      <c r="H45" s="103">
        <v>0</v>
      </c>
      <c r="I45" s="56">
        <f t="shared" si="0"/>
        <v>192918</v>
      </c>
      <c r="J45" s="56"/>
      <c r="K45" s="60"/>
      <c r="L45" s="56"/>
      <c r="M45" s="61">
        <f t="shared" si="33"/>
        <v>192918</v>
      </c>
      <c r="N45" s="56">
        <f>IF($M$49=0,0,ROUND(M45/$M$49*$L$49,0))</f>
        <v>-5266</v>
      </c>
      <c r="O45" s="56">
        <f t="shared" si="34"/>
        <v>-1843</v>
      </c>
      <c r="P45" s="58">
        <f t="shared" si="26"/>
        <v>843</v>
      </c>
      <c r="Q45" s="110">
        <v>0</v>
      </c>
      <c r="R45" s="58">
        <f t="shared" si="7"/>
        <v>-1000</v>
      </c>
    </row>
    <row r="46" spans="1:18" x14ac:dyDescent="0.2">
      <c r="A46" s="123"/>
      <c r="B46" s="57">
        <v>372</v>
      </c>
      <c r="C46" s="58" t="s">
        <v>99</v>
      </c>
      <c r="D46" s="59"/>
      <c r="E46" s="103">
        <v>-5757463</v>
      </c>
      <c r="F46" s="103">
        <v>0</v>
      </c>
      <c r="G46" s="103">
        <v>0</v>
      </c>
      <c r="H46" s="103">
        <v>0</v>
      </c>
      <c r="I46" s="56">
        <f t="shared" si="0"/>
        <v>-5757463</v>
      </c>
      <c r="J46" s="56"/>
      <c r="K46" s="60"/>
      <c r="L46" s="56"/>
      <c r="M46" s="61">
        <f t="shared" si="33"/>
        <v>0</v>
      </c>
      <c r="N46" s="56">
        <f>IF($M$49=0,0,ROUND(M46/$M$49*$L$49,0))</f>
        <v>0</v>
      </c>
      <c r="O46" s="56">
        <f t="shared" si="34"/>
        <v>0</v>
      </c>
      <c r="P46" s="58">
        <f t="shared" si="26"/>
        <v>0</v>
      </c>
      <c r="Q46" s="110">
        <v>0</v>
      </c>
      <c r="R46" s="58">
        <f t="shared" si="7"/>
        <v>0</v>
      </c>
    </row>
    <row r="47" spans="1:18" x14ac:dyDescent="0.2">
      <c r="A47" s="123"/>
      <c r="B47" s="57">
        <v>395</v>
      </c>
      <c r="C47" s="58" t="s">
        <v>124</v>
      </c>
      <c r="D47" s="59"/>
      <c r="E47" s="103">
        <v>-5929823</v>
      </c>
      <c r="F47" s="103">
        <v>0</v>
      </c>
      <c r="G47" s="103">
        <v>0</v>
      </c>
      <c r="H47" s="103">
        <v>0</v>
      </c>
      <c r="I47" s="56">
        <f>SUM(E47:H47)</f>
        <v>-5929823</v>
      </c>
      <c r="J47" s="56"/>
      <c r="K47" s="60"/>
      <c r="L47" s="56"/>
      <c r="M47" s="61">
        <f>IF(I47&gt;0,I47,0)</f>
        <v>0</v>
      </c>
      <c r="N47" s="56">
        <f>IF($M$49=0,0,ROUND(M47/$M$49*$L$49,0))</f>
        <v>0</v>
      </c>
      <c r="O47" s="56">
        <f>ROUND(N47*0.35,0)</f>
        <v>0</v>
      </c>
      <c r="P47" s="58">
        <f t="shared" si="26"/>
        <v>0</v>
      </c>
      <c r="Q47" s="110">
        <v>0</v>
      </c>
      <c r="R47" s="58">
        <f>O47+P47+Q47</f>
        <v>0</v>
      </c>
    </row>
    <row r="48" spans="1:18" x14ac:dyDescent="0.2">
      <c r="A48" s="123"/>
      <c r="B48" s="62">
        <v>169</v>
      </c>
      <c r="C48" s="63" t="s">
        <v>66</v>
      </c>
      <c r="D48" s="64"/>
      <c r="E48" s="104">
        <v>-23833531</v>
      </c>
      <c r="F48" s="104">
        <v>0</v>
      </c>
      <c r="G48" s="104">
        <v>0</v>
      </c>
      <c r="H48" s="104">
        <v>0</v>
      </c>
      <c r="I48" s="65">
        <f t="shared" si="0"/>
        <v>-23833531</v>
      </c>
      <c r="J48" s="65"/>
      <c r="K48" s="66"/>
      <c r="L48" s="65"/>
      <c r="M48" s="67">
        <f t="shared" si="33"/>
        <v>0</v>
      </c>
      <c r="N48" s="56">
        <f>IF($M$49=0,0,ROUND(M48/$M$49*$L$49,0))</f>
        <v>0</v>
      </c>
      <c r="O48" s="65">
        <f t="shared" si="34"/>
        <v>0</v>
      </c>
      <c r="P48" s="63">
        <f t="shared" si="26"/>
        <v>0</v>
      </c>
      <c r="Q48" s="111">
        <v>0</v>
      </c>
      <c r="R48" s="63">
        <f t="shared" si="7"/>
        <v>0</v>
      </c>
    </row>
    <row r="49" spans="1:18" x14ac:dyDescent="0.2">
      <c r="A49" s="123"/>
      <c r="B49" s="68"/>
      <c r="C49" s="69" t="s">
        <v>80</v>
      </c>
      <c r="D49" s="70"/>
      <c r="E49" s="71"/>
      <c r="F49" s="71"/>
      <c r="G49" s="71"/>
      <c r="H49" s="71"/>
      <c r="I49" s="72"/>
      <c r="J49" s="73">
        <f>SUM(I44:I48)</f>
        <v>171757004</v>
      </c>
      <c r="K49" s="74">
        <f>IF(J49&gt;0,+J49,0)</f>
        <v>171757004</v>
      </c>
      <c r="L49" s="73">
        <f>-ROUND(K49/K$136*$L$12,0)</f>
        <v>-5658201</v>
      </c>
      <c r="M49" s="67">
        <f>SUM(M44:M48)</f>
        <v>207277821</v>
      </c>
      <c r="N49" s="72"/>
      <c r="O49" s="72"/>
      <c r="P49" s="72"/>
      <c r="Q49" s="72"/>
      <c r="R49" s="72"/>
    </row>
    <row r="50" spans="1:18" x14ac:dyDescent="0.2">
      <c r="A50" s="123"/>
      <c r="B50" s="33">
        <v>119</v>
      </c>
      <c r="C50" s="34" t="s">
        <v>67</v>
      </c>
      <c r="D50" s="75"/>
      <c r="E50" s="99">
        <v>-437189</v>
      </c>
      <c r="F50" s="99">
        <v>0</v>
      </c>
      <c r="G50" s="99">
        <v>0</v>
      </c>
      <c r="H50" s="99">
        <v>0</v>
      </c>
      <c r="I50" s="36">
        <f t="shared" si="0"/>
        <v>-437189</v>
      </c>
      <c r="J50" s="36"/>
      <c r="K50" s="36"/>
      <c r="L50" s="36"/>
      <c r="M50" s="37">
        <f>IF(I50&gt;0,I50,0)</f>
        <v>0</v>
      </c>
      <c r="N50" s="36">
        <f>IF($M$54=0,0,ROUND(M50/$M$54*$L$54,0))</f>
        <v>0</v>
      </c>
      <c r="O50" s="36">
        <f>ROUND(N50*0.35,0)</f>
        <v>0</v>
      </c>
      <c r="P50" s="34">
        <f t="shared" ref="P50:P53" si="35">ROUND((O50+499),-3)-O50</f>
        <v>0</v>
      </c>
      <c r="Q50" s="108">
        <v>0</v>
      </c>
      <c r="R50" s="34">
        <f t="shared" si="7"/>
        <v>0</v>
      </c>
    </row>
    <row r="51" spans="1:18" x14ac:dyDescent="0.2">
      <c r="A51" s="123"/>
      <c r="B51" s="39">
        <v>166</v>
      </c>
      <c r="C51" s="40" t="s">
        <v>68</v>
      </c>
      <c r="D51" s="75"/>
      <c r="E51" s="101">
        <v>31517817</v>
      </c>
      <c r="F51" s="101">
        <v>0</v>
      </c>
      <c r="G51" s="101">
        <v>0</v>
      </c>
      <c r="H51" s="101">
        <v>0</v>
      </c>
      <c r="I51" s="38">
        <f t="shared" si="0"/>
        <v>31517817</v>
      </c>
      <c r="J51" s="38"/>
      <c r="K51" s="38"/>
      <c r="L51" s="38"/>
      <c r="M51" s="43">
        <f>IF(I51&gt;0,I51,0)</f>
        <v>31517817</v>
      </c>
      <c r="N51" s="38">
        <f>IF($M$54=0,0,ROUND(M51/$M$54*$L$54,0))</f>
        <v>-786265</v>
      </c>
      <c r="O51" s="38">
        <f>ROUND(N51*0.35,0)</f>
        <v>-275193</v>
      </c>
      <c r="P51" s="40">
        <f t="shared" si="35"/>
        <v>193</v>
      </c>
      <c r="Q51" s="100">
        <v>0</v>
      </c>
      <c r="R51" s="40">
        <f t="shared" si="7"/>
        <v>-275000</v>
      </c>
    </row>
    <row r="52" spans="1:18" x14ac:dyDescent="0.2">
      <c r="A52" s="123"/>
      <c r="B52" s="39">
        <v>192</v>
      </c>
      <c r="C52" s="40" t="s">
        <v>69</v>
      </c>
      <c r="D52" s="76"/>
      <c r="E52" s="101">
        <v>-6162377</v>
      </c>
      <c r="F52" s="101">
        <v>0</v>
      </c>
      <c r="G52" s="101">
        <v>0</v>
      </c>
      <c r="H52" s="101">
        <v>0</v>
      </c>
      <c r="I52" s="38">
        <f t="shared" si="0"/>
        <v>-6162377</v>
      </c>
      <c r="J52" s="38"/>
      <c r="K52" s="38"/>
      <c r="L52" s="38"/>
      <c r="M52" s="43">
        <f>IF(I52&gt;0,I52,0)</f>
        <v>0</v>
      </c>
      <c r="N52" s="38">
        <f>IF($M$54=0,0,ROUND(M52/$M$54*$L$54,0))</f>
        <v>0</v>
      </c>
      <c r="O52" s="38">
        <f>ROUND(N52*0.35,0)</f>
        <v>0</v>
      </c>
      <c r="P52" s="40">
        <f t="shared" si="35"/>
        <v>0</v>
      </c>
      <c r="Q52" s="100">
        <v>0</v>
      </c>
      <c r="R52" s="40">
        <f t="shared" si="7"/>
        <v>0</v>
      </c>
    </row>
    <row r="53" spans="1:18" x14ac:dyDescent="0.2">
      <c r="A53" s="123"/>
      <c r="B53" s="39">
        <v>371</v>
      </c>
      <c r="C53" s="40" t="s">
        <v>106</v>
      </c>
      <c r="D53" s="77"/>
      <c r="E53" s="101">
        <v>-1050863</v>
      </c>
      <c r="F53" s="101">
        <v>0</v>
      </c>
      <c r="G53" s="101">
        <v>0</v>
      </c>
      <c r="H53" s="101">
        <v>0</v>
      </c>
      <c r="I53" s="38">
        <f>SUM(E53:H53)</f>
        <v>-1050863</v>
      </c>
      <c r="J53" s="38"/>
      <c r="K53" s="38"/>
      <c r="L53" s="38"/>
      <c r="M53" s="43">
        <f>IF(I53&gt;0,I53,0)</f>
        <v>0</v>
      </c>
      <c r="N53" s="38">
        <f>IF($M$54=0,0,ROUND(M53/$M$54*$L$54,0))</f>
        <v>0</v>
      </c>
      <c r="O53" s="38">
        <f>ROUND(N53*0.35,0)</f>
        <v>0</v>
      </c>
      <c r="P53" s="40">
        <f t="shared" si="35"/>
        <v>0</v>
      </c>
      <c r="Q53" s="100">
        <v>0</v>
      </c>
      <c r="R53" s="40">
        <f t="shared" si="7"/>
        <v>0</v>
      </c>
    </row>
    <row r="54" spans="1:18" x14ac:dyDescent="0.2">
      <c r="A54" s="123"/>
      <c r="B54" s="78"/>
      <c r="C54" s="79" t="s">
        <v>81</v>
      </c>
      <c r="D54" s="80"/>
      <c r="E54" s="47"/>
      <c r="F54" s="47"/>
      <c r="G54" s="47"/>
      <c r="H54" s="47"/>
      <c r="I54" s="48"/>
      <c r="J54" s="49">
        <f>SUM(I50:I53)</f>
        <v>23867388</v>
      </c>
      <c r="K54" s="49">
        <f>IF(J54&gt;0,J54,0)</f>
        <v>23867388</v>
      </c>
      <c r="L54" s="49">
        <f>-ROUND(K54/K$136*$L$12,0)</f>
        <v>-786265</v>
      </c>
      <c r="M54" s="49">
        <f>SUM(M50:M53)</f>
        <v>31517817</v>
      </c>
      <c r="N54" s="48"/>
      <c r="O54" s="48"/>
      <c r="P54" s="48"/>
      <c r="Q54" s="112"/>
      <c r="R54" s="48"/>
    </row>
    <row r="55" spans="1:18" s="3" customFormat="1" x14ac:dyDescent="0.2">
      <c r="A55" s="123"/>
      <c r="B55" s="28">
        <v>370</v>
      </c>
      <c r="C55" s="2" t="s">
        <v>107</v>
      </c>
      <c r="D55" s="10"/>
      <c r="E55" s="97">
        <v>-752302</v>
      </c>
      <c r="F55" s="98">
        <v>0</v>
      </c>
      <c r="G55" s="98">
        <v>0</v>
      </c>
      <c r="H55" s="98">
        <v>0</v>
      </c>
      <c r="I55" s="26">
        <f>SUM(E55:H55)</f>
        <v>-752302</v>
      </c>
      <c r="J55" s="26">
        <f t="shared" ref="J55:J65" si="36">I55</f>
        <v>-752302</v>
      </c>
      <c r="K55" s="26">
        <f t="shared" ref="K55:K65" si="37">IF(J55&gt;0,J55,0)</f>
        <v>0</v>
      </c>
      <c r="L55" s="26">
        <f>-ROUND(K55/K$136*$L$12,0)</f>
        <v>0</v>
      </c>
      <c r="M55" s="26"/>
      <c r="N55" s="26">
        <f t="shared" ref="N55:N65" si="38">L55</f>
        <v>0</v>
      </c>
      <c r="O55" s="26">
        <f t="shared" ref="O55:O65" si="39">ROUND(N55*0.35,0)</f>
        <v>0</v>
      </c>
      <c r="P55" s="29">
        <f t="shared" ref="P55:P69" si="40">ROUND((O55+499),-3)-O55</f>
        <v>0</v>
      </c>
      <c r="Q55" s="97">
        <v>0</v>
      </c>
      <c r="R55" s="14">
        <f t="shared" si="7"/>
        <v>0</v>
      </c>
    </row>
    <row r="56" spans="1:18" s="3" customFormat="1" x14ac:dyDescent="0.2">
      <c r="A56" s="123"/>
      <c r="B56" s="28">
        <v>369</v>
      </c>
      <c r="C56" s="2" t="s">
        <v>108</v>
      </c>
      <c r="D56" s="10"/>
      <c r="E56" s="98">
        <v>-258578094</v>
      </c>
      <c r="F56" s="98">
        <v>0</v>
      </c>
      <c r="G56" s="98">
        <v>0</v>
      </c>
      <c r="H56" s="98">
        <v>0</v>
      </c>
      <c r="I56" s="26">
        <f>SUM(E56:H56)</f>
        <v>-258578094</v>
      </c>
      <c r="J56" s="26">
        <f t="shared" si="36"/>
        <v>-258578094</v>
      </c>
      <c r="K56" s="26">
        <f t="shared" si="37"/>
        <v>0</v>
      </c>
      <c r="L56" s="26">
        <f>-ROUND(K56/K$136*$L$12,0)</f>
        <v>0</v>
      </c>
      <c r="M56" s="26"/>
      <c r="N56" s="26">
        <f t="shared" si="38"/>
        <v>0</v>
      </c>
      <c r="O56" s="26">
        <f t="shared" si="39"/>
        <v>0</v>
      </c>
      <c r="P56" s="29">
        <f t="shared" si="40"/>
        <v>0</v>
      </c>
      <c r="Q56" s="97">
        <v>0</v>
      </c>
      <c r="R56" s="14">
        <f t="shared" si="7"/>
        <v>0</v>
      </c>
    </row>
    <row r="57" spans="1:18" s="3" customFormat="1" x14ac:dyDescent="0.2">
      <c r="A57" s="123"/>
      <c r="B57" s="28">
        <v>393</v>
      </c>
      <c r="C57" s="14" t="s">
        <v>138</v>
      </c>
      <c r="D57" s="10"/>
      <c r="E57" s="98">
        <v>-2680839</v>
      </c>
      <c r="F57" s="98">
        <v>0</v>
      </c>
      <c r="G57" s="98">
        <v>0</v>
      </c>
      <c r="H57" s="98">
        <v>0</v>
      </c>
      <c r="I57" s="26">
        <f>SUM(E57:H57)</f>
        <v>-2680839</v>
      </c>
      <c r="J57" s="26">
        <f t="shared" ref="J57" si="41">I57</f>
        <v>-2680839</v>
      </c>
      <c r="K57" s="26">
        <f t="shared" ref="K57" si="42">IF(J57&gt;0,J57,0)</f>
        <v>0</v>
      </c>
      <c r="L57" s="26">
        <f>-ROUND(K57/K$136*$L$12,0)</f>
        <v>0</v>
      </c>
      <c r="M57" s="26"/>
      <c r="N57" s="26">
        <f t="shared" ref="N57" si="43">L57</f>
        <v>0</v>
      </c>
      <c r="O57" s="26">
        <f t="shared" ref="O57" si="44">ROUND(N57*0.35,0)</f>
        <v>0</v>
      </c>
      <c r="P57" s="29">
        <f t="shared" si="40"/>
        <v>0</v>
      </c>
      <c r="Q57" s="97">
        <v>0</v>
      </c>
      <c r="R57" s="14">
        <f t="shared" ref="R57" si="45">O57+P57+Q57</f>
        <v>0</v>
      </c>
    </row>
    <row r="58" spans="1:18" s="3" customFormat="1" x14ac:dyDescent="0.2">
      <c r="A58" s="123"/>
      <c r="B58" s="28">
        <v>365</v>
      </c>
      <c r="C58" s="14" t="s">
        <v>96</v>
      </c>
      <c r="D58" s="10"/>
      <c r="E58" s="98">
        <v>0</v>
      </c>
      <c r="F58" s="98">
        <v>0</v>
      </c>
      <c r="G58" s="98">
        <v>0</v>
      </c>
      <c r="H58" s="98">
        <v>0</v>
      </c>
      <c r="I58" s="26">
        <f>SUM(E58:H58)</f>
        <v>0</v>
      </c>
      <c r="J58" s="26">
        <f t="shared" si="36"/>
        <v>0</v>
      </c>
      <c r="K58" s="26">
        <f t="shared" si="37"/>
        <v>0</v>
      </c>
      <c r="L58" s="26">
        <f>-ROUND(K58/K$136*$L$12,0)</f>
        <v>0</v>
      </c>
      <c r="M58" s="26"/>
      <c r="N58" s="26">
        <f t="shared" si="38"/>
        <v>0</v>
      </c>
      <c r="O58" s="26">
        <f t="shared" si="39"/>
        <v>0</v>
      </c>
      <c r="P58" s="29">
        <f t="shared" si="40"/>
        <v>0</v>
      </c>
      <c r="Q58" s="97">
        <v>0</v>
      </c>
      <c r="R58" s="14">
        <f t="shared" si="7"/>
        <v>0</v>
      </c>
    </row>
    <row r="59" spans="1:18" s="3" customFormat="1" x14ac:dyDescent="0.2">
      <c r="A59" s="123"/>
      <c r="B59" s="28">
        <v>216</v>
      </c>
      <c r="C59" s="14" t="s">
        <v>23</v>
      </c>
      <c r="D59" s="10"/>
      <c r="E59" s="98">
        <v>-3076</v>
      </c>
      <c r="F59" s="98">
        <v>0</v>
      </c>
      <c r="G59" s="98">
        <v>0</v>
      </c>
      <c r="H59" s="98">
        <v>0</v>
      </c>
      <c r="I59" s="26">
        <f t="shared" si="0"/>
        <v>-3076</v>
      </c>
      <c r="J59" s="26">
        <f t="shared" si="36"/>
        <v>-3076</v>
      </c>
      <c r="K59" s="26">
        <f t="shared" si="37"/>
        <v>0</v>
      </c>
      <c r="L59" s="26">
        <f>-ROUND(K59/K$136*$L$12,0)</f>
        <v>0</v>
      </c>
      <c r="M59" s="26"/>
      <c r="N59" s="26">
        <f t="shared" si="38"/>
        <v>0</v>
      </c>
      <c r="O59" s="26">
        <f t="shared" si="39"/>
        <v>0</v>
      </c>
      <c r="P59" s="29">
        <f t="shared" si="40"/>
        <v>0</v>
      </c>
      <c r="Q59" s="97">
        <v>0</v>
      </c>
      <c r="R59" s="14">
        <f t="shared" si="7"/>
        <v>0</v>
      </c>
    </row>
    <row r="60" spans="1:18" x14ac:dyDescent="0.2">
      <c r="A60" s="123"/>
      <c r="B60" s="28">
        <v>101</v>
      </c>
      <c r="C60" s="14" t="s">
        <v>71</v>
      </c>
      <c r="D60" s="10"/>
      <c r="E60" s="98">
        <v>6616826</v>
      </c>
      <c r="F60" s="98">
        <v>0</v>
      </c>
      <c r="G60" s="98">
        <v>0</v>
      </c>
      <c r="H60" s="98">
        <v>0</v>
      </c>
      <c r="I60" s="26">
        <f t="shared" si="0"/>
        <v>6616826</v>
      </c>
      <c r="J60" s="26">
        <f t="shared" si="36"/>
        <v>6616826</v>
      </c>
      <c r="K60" s="26">
        <f t="shared" si="37"/>
        <v>6616826</v>
      </c>
      <c r="L60" s="26">
        <f>-ROUND(K60/K$136*$L$12,0)</f>
        <v>-217978</v>
      </c>
      <c r="M60" s="26"/>
      <c r="N60" s="26">
        <f t="shared" si="38"/>
        <v>-217978</v>
      </c>
      <c r="O60" s="26">
        <f t="shared" si="39"/>
        <v>-76292</v>
      </c>
      <c r="P60" s="29">
        <f t="shared" si="40"/>
        <v>292</v>
      </c>
      <c r="Q60" s="97">
        <v>0</v>
      </c>
      <c r="R60" s="14">
        <f t="shared" si="7"/>
        <v>-76000</v>
      </c>
    </row>
    <row r="61" spans="1:18" x14ac:dyDescent="0.2">
      <c r="A61" s="123"/>
      <c r="B61" s="50">
        <v>353</v>
      </c>
      <c r="C61" s="14" t="s">
        <v>97</v>
      </c>
      <c r="D61" s="10"/>
      <c r="E61" s="98">
        <v>-51915</v>
      </c>
      <c r="F61" s="98">
        <v>0</v>
      </c>
      <c r="G61" s="98">
        <v>0</v>
      </c>
      <c r="H61" s="98">
        <v>0</v>
      </c>
      <c r="I61" s="26">
        <f>SUM(E61:H61)</f>
        <v>-51915</v>
      </c>
      <c r="J61" s="26">
        <f t="shared" si="36"/>
        <v>-51915</v>
      </c>
      <c r="K61" s="26">
        <f t="shared" si="37"/>
        <v>0</v>
      </c>
      <c r="L61" s="26">
        <f>-ROUND(K61/K$136*$L$12,0)</f>
        <v>0</v>
      </c>
      <c r="M61" s="26"/>
      <c r="N61" s="26">
        <f t="shared" si="38"/>
        <v>0</v>
      </c>
      <c r="O61" s="26">
        <f t="shared" si="39"/>
        <v>0</v>
      </c>
      <c r="P61" s="29">
        <f t="shared" si="40"/>
        <v>0</v>
      </c>
      <c r="Q61" s="97">
        <v>0</v>
      </c>
      <c r="R61" s="14">
        <f t="shared" si="7"/>
        <v>0</v>
      </c>
    </row>
    <row r="62" spans="1:18" x14ac:dyDescent="0.2">
      <c r="A62" s="123"/>
      <c r="B62" s="31">
        <v>306</v>
      </c>
      <c r="C62" s="14" t="s">
        <v>70</v>
      </c>
      <c r="D62" s="10"/>
      <c r="E62" s="98">
        <v>0</v>
      </c>
      <c r="F62" s="98">
        <v>0</v>
      </c>
      <c r="G62" s="98">
        <v>0</v>
      </c>
      <c r="H62" s="98">
        <v>0</v>
      </c>
      <c r="I62" s="26">
        <f t="shared" si="0"/>
        <v>0</v>
      </c>
      <c r="J62" s="26">
        <f t="shared" si="36"/>
        <v>0</v>
      </c>
      <c r="K62" s="26">
        <f t="shared" si="37"/>
        <v>0</v>
      </c>
      <c r="L62" s="26">
        <f>-ROUND(K62/K$136*$L$12,0)</f>
        <v>0</v>
      </c>
      <c r="M62" s="26"/>
      <c r="N62" s="26">
        <f t="shared" si="38"/>
        <v>0</v>
      </c>
      <c r="O62" s="26">
        <f t="shared" si="39"/>
        <v>0</v>
      </c>
      <c r="P62" s="29">
        <f t="shared" si="40"/>
        <v>0</v>
      </c>
      <c r="Q62" s="97">
        <v>0</v>
      </c>
      <c r="R62" s="14">
        <f t="shared" si="7"/>
        <v>0</v>
      </c>
    </row>
    <row r="63" spans="1:18" x14ac:dyDescent="0.2">
      <c r="A63" s="123"/>
      <c r="B63" s="31">
        <v>277</v>
      </c>
      <c r="C63" s="14" t="s">
        <v>94</v>
      </c>
      <c r="D63" s="10"/>
      <c r="E63" s="97">
        <v>18564</v>
      </c>
      <c r="F63" s="98">
        <v>0</v>
      </c>
      <c r="G63" s="98">
        <v>0</v>
      </c>
      <c r="H63" s="98">
        <v>0</v>
      </c>
      <c r="I63" s="26">
        <f>SUM(E63:H63)</f>
        <v>18564</v>
      </c>
      <c r="J63" s="26">
        <f t="shared" si="36"/>
        <v>18564</v>
      </c>
      <c r="K63" s="26">
        <f t="shared" si="37"/>
        <v>18564</v>
      </c>
      <c r="L63" s="26">
        <f>-ROUND(K63/K$136*$L$12,0)</f>
        <v>-612</v>
      </c>
      <c r="M63" s="26"/>
      <c r="N63" s="26">
        <f t="shared" si="38"/>
        <v>-612</v>
      </c>
      <c r="O63" s="26">
        <f t="shared" si="39"/>
        <v>-214</v>
      </c>
      <c r="P63" s="29">
        <f t="shared" si="40"/>
        <v>214</v>
      </c>
      <c r="Q63" s="97">
        <v>0</v>
      </c>
      <c r="R63" s="14">
        <f t="shared" si="7"/>
        <v>0</v>
      </c>
    </row>
    <row r="64" spans="1:18" x14ac:dyDescent="0.2">
      <c r="A64" s="123"/>
      <c r="B64" s="31">
        <v>345</v>
      </c>
      <c r="C64" s="14" t="s">
        <v>109</v>
      </c>
      <c r="D64" s="10"/>
      <c r="E64" s="98">
        <v>50382</v>
      </c>
      <c r="F64" s="98">
        <v>0</v>
      </c>
      <c r="G64" s="98">
        <v>0</v>
      </c>
      <c r="H64" s="98">
        <v>0</v>
      </c>
      <c r="I64" s="26">
        <f>SUM(E64:H64)</f>
        <v>50382</v>
      </c>
      <c r="J64" s="26">
        <f t="shared" si="36"/>
        <v>50382</v>
      </c>
      <c r="K64" s="26">
        <f t="shared" si="37"/>
        <v>50382</v>
      </c>
      <c r="L64" s="26">
        <f>-ROUND(K64/K$136*$L$12,0)</f>
        <v>-1660</v>
      </c>
      <c r="M64" s="26"/>
      <c r="N64" s="26">
        <f t="shared" si="38"/>
        <v>-1660</v>
      </c>
      <c r="O64" s="26">
        <f t="shared" si="39"/>
        <v>-581</v>
      </c>
      <c r="P64" s="29">
        <f t="shared" si="40"/>
        <v>581</v>
      </c>
      <c r="Q64" s="97">
        <v>0</v>
      </c>
      <c r="R64" s="14">
        <f t="shared" si="7"/>
        <v>0</v>
      </c>
    </row>
    <row r="65" spans="1:18" x14ac:dyDescent="0.2">
      <c r="A65" s="123"/>
      <c r="B65" s="31">
        <v>339</v>
      </c>
      <c r="C65" s="14" t="s">
        <v>95</v>
      </c>
      <c r="D65" s="10"/>
      <c r="E65" s="97">
        <v>5580560</v>
      </c>
      <c r="F65" s="98">
        <v>0</v>
      </c>
      <c r="G65" s="98">
        <v>0</v>
      </c>
      <c r="H65" s="98">
        <v>0</v>
      </c>
      <c r="I65" s="26">
        <f>SUM(E65:H65)</f>
        <v>5580560</v>
      </c>
      <c r="J65" s="26">
        <f t="shared" si="36"/>
        <v>5580560</v>
      </c>
      <c r="K65" s="26">
        <f t="shared" si="37"/>
        <v>5580560</v>
      </c>
      <c r="L65" s="26">
        <f>-ROUND(K65/K$136*$L$12,0)</f>
        <v>-183841</v>
      </c>
      <c r="M65" s="26"/>
      <c r="N65" s="26">
        <f t="shared" si="38"/>
        <v>-183841</v>
      </c>
      <c r="O65" s="26">
        <f t="shared" si="39"/>
        <v>-64344</v>
      </c>
      <c r="P65" s="29">
        <f t="shared" si="40"/>
        <v>344</v>
      </c>
      <c r="Q65" s="97">
        <v>0</v>
      </c>
      <c r="R65" s="14">
        <f t="shared" si="7"/>
        <v>-64000</v>
      </c>
    </row>
    <row r="66" spans="1:18" x14ac:dyDescent="0.2">
      <c r="A66" s="123"/>
      <c r="B66" s="51">
        <v>140</v>
      </c>
      <c r="C66" s="52" t="s">
        <v>38</v>
      </c>
      <c r="D66" s="115"/>
      <c r="E66" s="102">
        <v>-27811334</v>
      </c>
      <c r="F66" s="102">
        <v>0</v>
      </c>
      <c r="G66" s="102">
        <v>0</v>
      </c>
      <c r="H66" s="102">
        <v>0</v>
      </c>
      <c r="I66" s="54">
        <f t="shared" si="0"/>
        <v>-27811334</v>
      </c>
      <c r="J66" s="54"/>
      <c r="K66" s="54"/>
      <c r="L66" s="54"/>
      <c r="M66" s="55">
        <f>IF(I66&gt;0,I66,0)</f>
        <v>0</v>
      </c>
      <c r="N66" s="54">
        <f>IF($M$70=0,0,ROUND(M66/$M$70*$L$70,0))</f>
        <v>0</v>
      </c>
      <c r="O66" s="54">
        <f>ROUND(N66*0.35,0)</f>
        <v>0</v>
      </c>
      <c r="P66" s="52">
        <f t="shared" si="40"/>
        <v>0</v>
      </c>
      <c r="Q66" s="109">
        <v>0</v>
      </c>
      <c r="R66" s="52">
        <f t="shared" si="7"/>
        <v>0</v>
      </c>
    </row>
    <row r="67" spans="1:18" x14ac:dyDescent="0.2">
      <c r="A67" s="123"/>
      <c r="B67" s="57">
        <v>215</v>
      </c>
      <c r="C67" s="58" t="s">
        <v>93</v>
      </c>
      <c r="D67" s="116"/>
      <c r="E67" s="103">
        <v>-23387062</v>
      </c>
      <c r="F67" s="103">
        <v>0</v>
      </c>
      <c r="G67" s="103">
        <v>0</v>
      </c>
      <c r="H67" s="103">
        <v>0</v>
      </c>
      <c r="I67" s="56">
        <f t="shared" si="0"/>
        <v>-23387062</v>
      </c>
      <c r="J67" s="56"/>
      <c r="K67" s="56"/>
      <c r="L67" s="56"/>
      <c r="M67" s="61">
        <f>IF(I67&gt;0,I67,0)</f>
        <v>0</v>
      </c>
      <c r="N67" s="56">
        <f>IF($M$70=0,0,ROUND(M67/$M$70*$L$70,0))</f>
        <v>0</v>
      </c>
      <c r="O67" s="56">
        <f>ROUND(N67*0.35,0)</f>
        <v>0</v>
      </c>
      <c r="P67" s="58">
        <f t="shared" si="40"/>
        <v>0</v>
      </c>
      <c r="Q67" s="110">
        <v>0</v>
      </c>
      <c r="R67" s="58">
        <f t="shared" si="7"/>
        <v>0</v>
      </c>
    </row>
    <row r="68" spans="1:18" x14ac:dyDescent="0.2">
      <c r="A68" s="123"/>
      <c r="B68" s="57">
        <v>150</v>
      </c>
      <c r="C68" s="58" t="s">
        <v>39</v>
      </c>
      <c r="D68" s="121"/>
      <c r="E68" s="103">
        <v>59360511</v>
      </c>
      <c r="F68" s="103">
        <v>0</v>
      </c>
      <c r="G68" s="103">
        <v>0</v>
      </c>
      <c r="H68" s="103">
        <v>0</v>
      </c>
      <c r="I68" s="56">
        <f t="shared" ref="I68" si="46">SUM(E68:H68)</f>
        <v>59360511</v>
      </c>
      <c r="J68" s="56"/>
      <c r="K68" s="56"/>
      <c r="L68" s="56"/>
      <c r="M68" s="61">
        <f>IF(I68&gt;0,I68,0)</f>
        <v>59360511</v>
      </c>
      <c r="N68" s="56">
        <f>IF($M$70=0,0,ROUND(M68/$M$70*$L$70,0))</f>
        <v>-247628</v>
      </c>
      <c r="O68" s="56">
        <f>ROUND(N68*0.35,0)</f>
        <v>-86670</v>
      </c>
      <c r="P68" s="58">
        <f t="shared" ref="P68" si="47">ROUND((O68+499),-3)-O68</f>
        <v>670</v>
      </c>
      <c r="Q68" s="110">
        <v>0</v>
      </c>
      <c r="R68" s="58">
        <f t="shared" ref="R68" si="48">O68+P68+Q68</f>
        <v>-86000</v>
      </c>
    </row>
    <row r="69" spans="1:18" x14ac:dyDescent="0.2">
      <c r="A69" s="123"/>
      <c r="B69" s="62">
        <v>410</v>
      </c>
      <c r="C69" s="63" t="s">
        <v>146</v>
      </c>
      <c r="D69" s="117"/>
      <c r="E69" s="104">
        <v>-645280</v>
      </c>
      <c r="F69" s="104">
        <v>0</v>
      </c>
      <c r="G69" s="104">
        <v>0</v>
      </c>
      <c r="H69" s="104">
        <v>0</v>
      </c>
      <c r="I69" s="65">
        <f t="shared" si="0"/>
        <v>-645280</v>
      </c>
      <c r="J69" s="65"/>
      <c r="K69" s="65"/>
      <c r="L69" s="65"/>
      <c r="M69" s="61">
        <f>IF(I69&gt;0,I69,0)</f>
        <v>0</v>
      </c>
      <c r="N69" s="65">
        <f>IF($M$70=0,0,ROUND(M69/$M$70*$L$70,0))</f>
        <v>0</v>
      </c>
      <c r="O69" s="65">
        <f>ROUND(N69*0.35,0)</f>
        <v>0</v>
      </c>
      <c r="P69" s="63">
        <f t="shared" si="40"/>
        <v>0</v>
      </c>
      <c r="Q69" s="111">
        <v>0</v>
      </c>
      <c r="R69" s="63">
        <f t="shared" si="7"/>
        <v>0</v>
      </c>
    </row>
    <row r="70" spans="1:18" x14ac:dyDescent="0.2">
      <c r="A70" s="123"/>
      <c r="B70" s="68"/>
      <c r="C70" s="69" t="s">
        <v>79</v>
      </c>
      <c r="D70" s="81"/>
      <c r="E70" s="71"/>
      <c r="F70" s="71"/>
      <c r="G70" s="71"/>
      <c r="H70" s="71"/>
      <c r="I70" s="72"/>
      <c r="J70" s="73">
        <f>SUM(I66:I69)</f>
        <v>7516835</v>
      </c>
      <c r="K70" s="73">
        <f t="shared" ref="K70:K77" si="49">IF(J70&gt;0,J70,0)</f>
        <v>7516835</v>
      </c>
      <c r="L70" s="73">
        <f>-ROUND(K70/K$136*$L$12,0)</f>
        <v>-247628</v>
      </c>
      <c r="M70" s="73">
        <f>SUM(M66:M69)</f>
        <v>59360511</v>
      </c>
      <c r="N70" s="72"/>
      <c r="O70" s="72"/>
      <c r="P70" s="72"/>
      <c r="Q70" s="72"/>
      <c r="R70" s="72"/>
    </row>
    <row r="71" spans="1:18" x14ac:dyDescent="0.2">
      <c r="A71" s="123"/>
      <c r="B71" s="28">
        <v>202</v>
      </c>
      <c r="C71" s="14" t="s">
        <v>14</v>
      </c>
      <c r="D71" s="10"/>
      <c r="E71" s="98">
        <v>7838</v>
      </c>
      <c r="F71" s="98">
        <v>0</v>
      </c>
      <c r="G71" s="98">
        <v>0</v>
      </c>
      <c r="H71" s="98">
        <v>0</v>
      </c>
      <c r="I71" s="26">
        <f t="shared" si="0"/>
        <v>7838</v>
      </c>
      <c r="J71" s="26">
        <f>I71</f>
        <v>7838</v>
      </c>
      <c r="K71" s="26">
        <f t="shared" si="49"/>
        <v>7838</v>
      </c>
      <c r="L71" s="26">
        <f>-ROUND(K71/K$136*$L$12,0)</f>
        <v>-258</v>
      </c>
      <c r="M71" s="26"/>
      <c r="N71" s="26">
        <f>L71</f>
        <v>-258</v>
      </c>
      <c r="O71" s="26">
        <f t="shared" ref="O71:O77" si="50">ROUND(N71*0.35,0)</f>
        <v>-90</v>
      </c>
      <c r="P71" s="29">
        <f t="shared" ref="P71:P88" si="51">ROUND((O71+499),-3)-O71</f>
        <v>90</v>
      </c>
      <c r="Q71" s="97">
        <v>0</v>
      </c>
      <c r="R71" s="14">
        <f t="shared" si="7"/>
        <v>0</v>
      </c>
    </row>
    <row r="72" spans="1:18" x14ac:dyDescent="0.2">
      <c r="A72" s="123"/>
      <c r="B72" s="28">
        <v>398</v>
      </c>
      <c r="C72" s="14" t="s">
        <v>131</v>
      </c>
      <c r="D72" s="10"/>
      <c r="E72" s="98">
        <v>-18652</v>
      </c>
      <c r="F72" s="98">
        <v>0</v>
      </c>
      <c r="G72" s="98">
        <v>0</v>
      </c>
      <c r="H72" s="98">
        <v>0</v>
      </c>
      <c r="I72" s="26">
        <f t="shared" ref="I72:I74" si="52">SUM(E72:H72)</f>
        <v>-18652</v>
      </c>
      <c r="J72" s="26">
        <f t="shared" ref="J72:J74" si="53">I72</f>
        <v>-18652</v>
      </c>
      <c r="K72" s="26">
        <f t="shared" ref="K72:K74" si="54">IF(J72&gt;0,J72,0)</f>
        <v>0</v>
      </c>
      <c r="L72" s="26">
        <f>-ROUND(K72/K$136*$L$12,0)</f>
        <v>0</v>
      </c>
      <c r="M72" s="26"/>
      <c r="N72" s="26">
        <f t="shared" ref="N72:N74" si="55">L72</f>
        <v>0</v>
      </c>
      <c r="O72" s="26">
        <f t="shared" ref="O72:O74" si="56">ROUND(N72*0.35,0)</f>
        <v>0</v>
      </c>
      <c r="P72" s="29">
        <f t="shared" si="51"/>
        <v>0</v>
      </c>
      <c r="Q72" s="97">
        <v>0</v>
      </c>
      <c r="R72" s="14">
        <f t="shared" ref="R72:R74" si="57">O72+P72+Q72</f>
        <v>0</v>
      </c>
    </row>
    <row r="73" spans="1:18" x14ac:dyDescent="0.2">
      <c r="A73" s="123"/>
      <c r="B73" s="28">
        <v>400</v>
      </c>
      <c r="C73" s="14" t="s">
        <v>132</v>
      </c>
      <c r="D73" s="10"/>
      <c r="E73" s="98">
        <v>15722984</v>
      </c>
      <c r="F73" s="98">
        <v>0</v>
      </c>
      <c r="G73" s="98">
        <v>0</v>
      </c>
      <c r="H73" s="98">
        <v>0</v>
      </c>
      <c r="I73" s="26">
        <f t="shared" si="52"/>
        <v>15722984</v>
      </c>
      <c r="J73" s="26">
        <f t="shared" si="53"/>
        <v>15722984</v>
      </c>
      <c r="K73" s="26">
        <f t="shared" si="54"/>
        <v>15722984</v>
      </c>
      <c r="L73" s="26">
        <f>-ROUND(K73/K$136*$L$12,0)</f>
        <v>-517963</v>
      </c>
      <c r="M73" s="26"/>
      <c r="N73" s="26">
        <f t="shared" si="55"/>
        <v>-517963</v>
      </c>
      <c r="O73" s="26">
        <f t="shared" si="56"/>
        <v>-181287</v>
      </c>
      <c r="P73" s="29">
        <f t="shared" si="51"/>
        <v>287</v>
      </c>
      <c r="Q73" s="97">
        <v>0</v>
      </c>
      <c r="R73" s="14">
        <f t="shared" si="57"/>
        <v>-181000</v>
      </c>
    </row>
    <row r="74" spans="1:18" x14ac:dyDescent="0.2">
      <c r="A74" s="123"/>
      <c r="B74" s="28">
        <v>401</v>
      </c>
      <c r="C74" s="14" t="s">
        <v>133</v>
      </c>
      <c r="D74" s="10"/>
      <c r="E74" s="98">
        <v>-134463</v>
      </c>
      <c r="F74" s="98">
        <v>0</v>
      </c>
      <c r="G74" s="98">
        <v>0</v>
      </c>
      <c r="H74" s="98">
        <v>0</v>
      </c>
      <c r="I74" s="26">
        <f t="shared" si="52"/>
        <v>-134463</v>
      </c>
      <c r="J74" s="26">
        <f t="shared" si="53"/>
        <v>-134463</v>
      </c>
      <c r="K74" s="26">
        <f t="shared" si="54"/>
        <v>0</v>
      </c>
      <c r="L74" s="26">
        <f>-ROUND(K74/K$136*$L$12,0)</f>
        <v>0</v>
      </c>
      <c r="M74" s="26"/>
      <c r="N74" s="26">
        <f t="shared" si="55"/>
        <v>0</v>
      </c>
      <c r="O74" s="26">
        <f t="shared" si="56"/>
        <v>0</v>
      </c>
      <c r="P74" s="29">
        <f t="shared" si="51"/>
        <v>0</v>
      </c>
      <c r="Q74" s="97">
        <v>0</v>
      </c>
      <c r="R74" s="14">
        <f t="shared" si="57"/>
        <v>0</v>
      </c>
    </row>
    <row r="75" spans="1:18" x14ac:dyDescent="0.2">
      <c r="A75" s="123"/>
      <c r="B75" s="28">
        <v>225</v>
      </c>
      <c r="C75" s="14" t="s">
        <v>13</v>
      </c>
      <c r="D75" s="10"/>
      <c r="E75" s="98">
        <v>256163</v>
      </c>
      <c r="F75" s="98">
        <v>0</v>
      </c>
      <c r="G75" s="98">
        <v>0</v>
      </c>
      <c r="H75" s="98">
        <v>0</v>
      </c>
      <c r="I75" s="26">
        <f t="shared" si="0"/>
        <v>256163</v>
      </c>
      <c r="J75" s="26">
        <f>I75</f>
        <v>256163</v>
      </c>
      <c r="K75" s="26">
        <f t="shared" si="49"/>
        <v>256163</v>
      </c>
      <c r="L75" s="26">
        <f>-ROUND(K75/K$136*$L$12,0)</f>
        <v>-8439</v>
      </c>
      <c r="M75" s="26"/>
      <c r="N75" s="26">
        <f>L75</f>
        <v>-8439</v>
      </c>
      <c r="O75" s="26">
        <f t="shared" si="50"/>
        <v>-2954</v>
      </c>
      <c r="P75" s="29">
        <f t="shared" si="51"/>
        <v>954</v>
      </c>
      <c r="Q75" s="97">
        <v>0</v>
      </c>
      <c r="R75" s="14">
        <f t="shared" si="7"/>
        <v>-2000</v>
      </c>
    </row>
    <row r="76" spans="1:18" x14ac:dyDescent="0.2">
      <c r="A76" s="123"/>
      <c r="B76" s="28">
        <v>125</v>
      </c>
      <c r="C76" s="14" t="s">
        <v>139</v>
      </c>
      <c r="D76" s="10"/>
      <c r="E76" s="98">
        <v>-309139</v>
      </c>
      <c r="F76" s="98">
        <v>0</v>
      </c>
      <c r="G76" s="98">
        <v>0</v>
      </c>
      <c r="H76" s="98">
        <v>0</v>
      </c>
      <c r="I76" s="26">
        <f t="shared" si="0"/>
        <v>-309139</v>
      </c>
      <c r="J76" s="26">
        <f>I76</f>
        <v>-309139</v>
      </c>
      <c r="K76" s="26">
        <f t="shared" si="49"/>
        <v>0</v>
      </c>
      <c r="L76" s="26">
        <f>-ROUND(K76/K$136*$L$12,0)</f>
        <v>0</v>
      </c>
      <c r="M76" s="26"/>
      <c r="N76" s="26">
        <f>L76</f>
        <v>0</v>
      </c>
      <c r="O76" s="26">
        <f t="shared" si="50"/>
        <v>0</v>
      </c>
      <c r="P76" s="29">
        <f t="shared" si="51"/>
        <v>0</v>
      </c>
      <c r="Q76" s="97">
        <v>0</v>
      </c>
      <c r="R76" s="14">
        <f t="shared" si="7"/>
        <v>0</v>
      </c>
    </row>
    <row r="77" spans="1:18" x14ac:dyDescent="0.2">
      <c r="A77" s="123"/>
      <c r="B77" s="28">
        <v>189</v>
      </c>
      <c r="C77" s="14" t="s">
        <v>12</v>
      </c>
      <c r="D77" s="10"/>
      <c r="E77" s="97">
        <v>-20180</v>
      </c>
      <c r="F77" s="98">
        <v>0</v>
      </c>
      <c r="G77" s="98">
        <v>0</v>
      </c>
      <c r="H77" s="98">
        <v>0</v>
      </c>
      <c r="I77" s="26">
        <f t="shared" si="0"/>
        <v>-20180</v>
      </c>
      <c r="J77" s="26">
        <f>I77</f>
        <v>-20180</v>
      </c>
      <c r="K77" s="26">
        <f t="shared" si="49"/>
        <v>0</v>
      </c>
      <c r="L77" s="26">
        <f>-ROUND(K77/K$136*$L$12,0)</f>
        <v>0</v>
      </c>
      <c r="M77" s="26"/>
      <c r="N77" s="26">
        <f>L77</f>
        <v>0</v>
      </c>
      <c r="O77" s="26">
        <f t="shared" si="50"/>
        <v>0</v>
      </c>
      <c r="P77" s="29">
        <f t="shared" si="51"/>
        <v>0</v>
      </c>
      <c r="Q77" s="97">
        <v>0</v>
      </c>
      <c r="R77" s="14">
        <f t="shared" si="7"/>
        <v>0</v>
      </c>
    </row>
    <row r="78" spans="1:18" x14ac:dyDescent="0.2">
      <c r="A78" s="123"/>
      <c r="B78" s="28">
        <v>290</v>
      </c>
      <c r="C78" s="14" t="s">
        <v>15</v>
      </c>
      <c r="D78" s="10"/>
      <c r="E78" s="98">
        <v>1240827</v>
      </c>
      <c r="F78" s="98">
        <v>0</v>
      </c>
      <c r="G78" s="98">
        <v>0</v>
      </c>
      <c r="H78" s="98">
        <v>0</v>
      </c>
      <c r="I78" s="26">
        <f t="shared" si="0"/>
        <v>1240827</v>
      </c>
      <c r="J78" s="26">
        <f t="shared" ref="J78:J83" si="58">I78</f>
        <v>1240827</v>
      </c>
      <c r="K78" s="26">
        <f t="shared" ref="K78:K83" si="59">IF(J78&gt;0,J78,0)</f>
        <v>1240827</v>
      </c>
      <c r="L78" s="26">
        <f>-ROUND(K78/K$136*$L$12,0)</f>
        <v>-40877</v>
      </c>
      <c r="M78" s="26"/>
      <c r="N78" s="26">
        <f t="shared" ref="N78:N83" si="60">L78</f>
        <v>-40877</v>
      </c>
      <c r="O78" s="26">
        <f t="shared" ref="O78:O83" si="61">ROUND(N78*0.35,0)</f>
        <v>-14307</v>
      </c>
      <c r="P78" s="29">
        <f t="shared" si="51"/>
        <v>307</v>
      </c>
      <c r="Q78" s="97">
        <v>0</v>
      </c>
      <c r="R78" s="14">
        <f t="shared" ref="R78:R125" si="62">O78+P78+Q78</f>
        <v>-14000</v>
      </c>
    </row>
    <row r="79" spans="1:18" s="3" customFormat="1" x14ac:dyDescent="0.2">
      <c r="A79" s="123"/>
      <c r="B79" s="28">
        <v>176</v>
      </c>
      <c r="C79" s="14" t="s">
        <v>26</v>
      </c>
      <c r="D79" s="10"/>
      <c r="E79" s="97">
        <v>35171</v>
      </c>
      <c r="F79" s="98">
        <v>0</v>
      </c>
      <c r="G79" s="98">
        <v>0</v>
      </c>
      <c r="H79" s="98">
        <v>0</v>
      </c>
      <c r="I79" s="26">
        <f t="shared" si="0"/>
        <v>35171</v>
      </c>
      <c r="J79" s="26">
        <f t="shared" si="58"/>
        <v>35171</v>
      </c>
      <c r="K79" s="26">
        <f t="shared" si="59"/>
        <v>35171</v>
      </c>
      <c r="L79" s="26">
        <f>-ROUND(K79/K$136*$L$12,0)</f>
        <v>-1159</v>
      </c>
      <c r="M79" s="26"/>
      <c r="N79" s="26">
        <f t="shared" si="60"/>
        <v>-1159</v>
      </c>
      <c r="O79" s="26">
        <f t="shared" si="61"/>
        <v>-406</v>
      </c>
      <c r="P79" s="29">
        <f t="shared" si="51"/>
        <v>406</v>
      </c>
      <c r="Q79" s="97">
        <v>0</v>
      </c>
      <c r="R79" s="14">
        <f t="shared" si="62"/>
        <v>0</v>
      </c>
    </row>
    <row r="80" spans="1:18" x14ac:dyDescent="0.2">
      <c r="A80" s="123"/>
      <c r="B80" s="28">
        <v>171</v>
      </c>
      <c r="C80" s="14" t="s">
        <v>25</v>
      </c>
      <c r="D80" s="10"/>
      <c r="E80" s="97">
        <v>2592933</v>
      </c>
      <c r="F80" s="98">
        <v>0</v>
      </c>
      <c r="G80" s="98">
        <v>0</v>
      </c>
      <c r="H80" s="98">
        <v>0</v>
      </c>
      <c r="I80" s="26">
        <f t="shared" si="0"/>
        <v>2592933</v>
      </c>
      <c r="J80" s="26">
        <f t="shared" si="58"/>
        <v>2592933</v>
      </c>
      <c r="K80" s="26">
        <f t="shared" si="59"/>
        <v>2592933</v>
      </c>
      <c r="L80" s="26">
        <f>-ROUND(K80/K$136*$L$12,0)</f>
        <v>-85419</v>
      </c>
      <c r="M80" s="26"/>
      <c r="N80" s="26">
        <f t="shared" si="60"/>
        <v>-85419</v>
      </c>
      <c r="O80" s="26">
        <f t="shared" si="61"/>
        <v>-29897</v>
      </c>
      <c r="P80" s="29">
        <f t="shared" si="51"/>
        <v>897</v>
      </c>
      <c r="Q80" s="97">
        <v>0</v>
      </c>
      <c r="R80" s="14">
        <f t="shared" si="62"/>
        <v>-29000</v>
      </c>
    </row>
    <row r="81" spans="1:18" x14ac:dyDescent="0.2">
      <c r="A81" s="123"/>
      <c r="B81" s="28">
        <v>263</v>
      </c>
      <c r="C81" s="2" t="s">
        <v>31</v>
      </c>
      <c r="D81" s="10"/>
      <c r="E81" s="98">
        <v>0</v>
      </c>
      <c r="F81" s="98">
        <v>0</v>
      </c>
      <c r="G81" s="98">
        <v>0</v>
      </c>
      <c r="H81" s="98">
        <v>0</v>
      </c>
      <c r="I81" s="26">
        <f t="shared" si="0"/>
        <v>0</v>
      </c>
      <c r="J81" s="26">
        <f t="shared" si="58"/>
        <v>0</v>
      </c>
      <c r="K81" s="26">
        <f t="shared" si="59"/>
        <v>0</v>
      </c>
      <c r="L81" s="26">
        <f>-ROUND(K81/K$136*$L$12,0)</f>
        <v>0</v>
      </c>
      <c r="M81" s="26"/>
      <c r="N81" s="26">
        <f t="shared" si="60"/>
        <v>0</v>
      </c>
      <c r="O81" s="26">
        <f t="shared" si="61"/>
        <v>0</v>
      </c>
      <c r="P81" s="29">
        <f t="shared" si="51"/>
        <v>0</v>
      </c>
      <c r="Q81" s="97">
        <v>0</v>
      </c>
      <c r="R81" s="14">
        <f t="shared" si="62"/>
        <v>0</v>
      </c>
    </row>
    <row r="82" spans="1:18" x14ac:dyDescent="0.2">
      <c r="A82" s="123"/>
      <c r="B82" s="28">
        <v>245</v>
      </c>
      <c r="C82" s="14" t="s">
        <v>59</v>
      </c>
      <c r="D82" s="10"/>
      <c r="E82" s="98">
        <v>0</v>
      </c>
      <c r="F82" s="98">
        <v>0</v>
      </c>
      <c r="G82" s="98">
        <v>0</v>
      </c>
      <c r="H82" s="98">
        <v>0</v>
      </c>
      <c r="I82" s="26">
        <f t="shared" ref="I82:I116" si="63">SUM(E82:H82)</f>
        <v>0</v>
      </c>
      <c r="J82" s="26">
        <f t="shared" si="58"/>
        <v>0</v>
      </c>
      <c r="K82" s="26">
        <f t="shared" si="59"/>
        <v>0</v>
      </c>
      <c r="L82" s="26">
        <f>-ROUND(K82/K$136*$L$12,0)</f>
        <v>0</v>
      </c>
      <c r="M82" s="26"/>
      <c r="N82" s="26">
        <f t="shared" si="60"/>
        <v>0</v>
      </c>
      <c r="O82" s="26">
        <f t="shared" si="61"/>
        <v>0</v>
      </c>
      <c r="P82" s="29">
        <f t="shared" si="51"/>
        <v>0</v>
      </c>
      <c r="Q82" s="97">
        <v>0</v>
      </c>
      <c r="R82" s="14">
        <f t="shared" si="62"/>
        <v>0</v>
      </c>
    </row>
    <row r="83" spans="1:18" x14ac:dyDescent="0.2">
      <c r="A83" s="123"/>
      <c r="B83" s="31">
        <v>324</v>
      </c>
      <c r="C83" s="14" t="s">
        <v>110</v>
      </c>
      <c r="D83" s="10"/>
      <c r="E83" s="98">
        <v>0</v>
      </c>
      <c r="F83" s="98">
        <v>0</v>
      </c>
      <c r="G83" s="98">
        <v>0</v>
      </c>
      <c r="H83" s="98">
        <v>0</v>
      </c>
      <c r="I83" s="26">
        <f t="shared" si="63"/>
        <v>0</v>
      </c>
      <c r="J83" s="26">
        <f t="shared" si="58"/>
        <v>0</v>
      </c>
      <c r="K83" s="26">
        <f t="shared" si="59"/>
        <v>0</v>
      </c>
      <c r="L83" s="26">
        <f>-ROUND(K83/K$136*$L$12,0)</f>
        <v>0</v>
      </c>
      <c r="M83" s="26"/>
      <c r="N83" s="26">
        <f t="shared" si="60"/>
        <v>0</v>
      </c>
      <c r="O83" s="26">
        <f t="shared" si="61"/>
        <v>0</v>
      </c>
      <c r="P83" s="29">
        <f t="shared" si="51"/>
        <v>0</v>
      </c>
      <c r="Q83" s="97">
        <v>0</v>
      </c>
      <c r="R83" s="14">
        <f t="shared" si="62"/>
        <v>0</v>
      </c>
    </row>
    <row r="84" spans="1:18" x14ac:dyDescent="0.2">
      <c r="A84" s="123"/>
      <c r="B84" s="51">
        <v>170</v>
      </c>
      <c r="C84" s="52" t="s">
        <v>43</v>
      </c>
      <c r="D84" s="115"/>
      <c r="E84" s="102">
        <v>-36207664</v>
      </c>
      <c r="F84" s="102">
        <v>0</v>
      </c>
      <c r="G84" s="102">
        <v>0</v>
      </c>
      <c r="H84" s="102">
        <v>0</v>
      </c>
      <c r="I84" s="54">
        <f t="shared" si="63"/>
        <v>-36207664</v>
      </c>
      <c r="J84" s="54"/>
      <c r="K84" s="55"/>
      <c r="L84" s="54"/>
      <c r="M84" s="55">
        <f>IF(I84&gt;0,I84,0)</f>
        <v>0</v>
      </c>
      <c r="N84" s="54">
        <f>IF($M$89=0,0,ROUND(M84/$M$89*$L$89,0))</f>
        <v>0</v>
      </c>
      <c r="O84" s="54">
        <f>ROUND(N84*0.35,0)</f>
        <v>0</v>
      </c>
      <c r="P84" s="52">
        <f t="shared" si="51"/>
        <v>0</v>
      </c>
      <c r="Q84" s="109">
        <v>0</v>
      </c>
      <c r="R84" s="52">
        <f t="shared" si="62"/>
        <v>0</v>
      </c>
    </row>
    <row r="85" spans="1:18" x14ac:dyDescent="0.2">
      <c r="A85" s="123"/>
      <c r="B85" s="57">
        <v>132</v>
      </c>
      <c r="C85" s="58" t="s">
        <v>44</v>
      </c>
      <c r="D85" s="116"/>
      <c r="E85" s="103">
        <v>534193991</v>
      </c>
      <c r="F85" s="103">
        <v>0</v>
      </c>
      <c r="G85" s="103">
        <v>0</v>
      </c>
      <c r="H85" s="103">
        <v>0</v>
      </c>
      <c r="I85" s="56">
        <f t="shared" si="63"/>
        <v>534193991</v>
      </c>
      <c r="J85" s="56"/>
      <c r="K85" s="60"/>
      <c r="L85" s="56"/>
      <c r="M85" s="61">
        <f>IF(I85&gt;0,I85,0)</f>
        <v>534193991</v>
      </c>
      <c r="N85" s="56">
        <f>IF($M$89=0,0,ROUND(M85/$M$89*$L$89,0))</f>
        <v>0</v>
      </c>
      <c r="O85" s="56">
        <f>ROUND(N85*0.35,0)</f>
        <v>0</v>
      </c>
      <c r="P85" s="58">
        <f t="shared" si="51"/>
        <v>0</v>
      </c>
      <c r="Q85" s="110">
        <v>0</v>
      </c>
      <c r="R85" s="58">
        <f t="shared" si="62"/>
        <v>0</v>
      </c>
    </row>
    <row r="86" spans="1:18" x14ac:dyDescent="0.2">
      <c r="A86" s="123"/>
      <c r="B86" s="57">
        <v>190</v>
      </c>
      <c r="C86" s="58" t="s">
        <v>45</v>
      </c>
      <c r="D86" s="116"/>
      <c r="E86" s="103">
        <v>-653212283</v>
      </c>
      <c r="F86" s="103">
        <v>0</v>
      </c>
      <c r="G86" s="103">
        <v>0</v>
      </c>
      <c r="H86" s="103">
        <v>0</v>
      </c>
      <c r="I86" s="56">
        <f t="shared" si="63"/>
        <v>-653212283</v>
      </c>
      <c r="J86" s="84"/>
      <c r="K86" s="60"/>
      <c r="L86" s="56"/>
      <c r="M86" s="61">
        <f>IF(I86&gt;0,I86,0)</f>
        <v>0</v>
      </c>
      <c r="N86" s="56">
        <f>IF($M$89=0,0,ROUND(M86/$M$89*$L$89,0))</f>
        <v>0</v>
      </c>
      <c r="O86" s="56">
        <f>ROUND(N86*0.35,0)</f>
        <v>0</v>
      </c>
      <c r="P86" s="58">
        <f t="shared" si="51"/>
        <v>0</v>
      </c>
      <c r="Q86" s="110">
        <v>0</v>
      </c>
      <c r="R86" s="58">
        <f t="shared" si="62"/>
        <v>0</v>
      </c>
    </row>
    <row r="87" spans="1:18" x14ac:dyDescent="0.2">
      <c r="A87" s="123"/>
      <c r="B87" s="57">
        <v>280</v>
      </c>
      <c r="C87" s="58" t="s">
        <v>46</v>
      </c>
      <c r="D87" s="59"/>
      <c r="E87" s="103">
        <v>5293421</v>
      </c>
      <c r="F87" s="103">
        <v>0</v>
      </c>
      <c r="G87" s="103">
        <v>0</v>
      </c>
      <c r="H87" s="103">
        <v>0</v>
      </c>
      <c r="I87" s="56">
        <f t="shared" si="63"/>
        <v>5293421</v>
      </c>
      <c r="J87" s="56"/>
      <c r="K87" s="60"/>
      <c r="L87" s="56"/>
      <c r="M87" s="61">
        <f>IF(I87&gt;0,I87,0)</f>
        <v>5293421</v>
      </c>
      <c r="N87" s="56">
        <f>IF($M$89=0,0,ROUND(M87/$M$89*$L$89,0))</f>
        <v>0</v>
      </c>
      <c r="O87" s="56">
        <f>ROUND(N87*0.35,0)</f>
        <v>0</v>
      </c>
      <c r="P87" s="58">
        <f t="shared" si="51"/>
        <v>0</v>
      </c>
      <c r="Q87" s="110">
        <v>0</v>
      </c>
      <c r="R87" s="58">
        <f t="shared" si="62"/>
        <v>0</v>
      </c>
    </row>
    <row r="88" spans="1:18" x14ac:dyDescent="0.2">
      <c r="A88" s="123"/>
      <c r="B88" s="62">
        <v>120</v>
      </c>
      <c r="C88" s="63" t="s">
        <v>47</v>
      </c>
      <c r="D88" s="117"/>
      <c r="E88" s="104">
        <v>89059049</v>
      </c>
      <c r="F88" s="104">
        <v>0</v>
      </c>
      <c r="G88" s="104">
        <v>0</v>
      </c>
      <c r="H88" s="104">
        <v>0</v>
      </c>
      <c r="I88" s="65">
        <f t="shared" si="63"/>
        <v>89059049</v>
      </c>
      <c r="J88" s="65"/>
      <c r="K88" s="66"/>
      <c r="L88" s="65"/>
      <c r="M88" s="67">
        <f>IF(I88&gt;0,I88,0)</f>
        <v>89059049</v>
      </c>
      <c r="N88" s="65">
        <f>IF($M$89=0,0,ROUND(M88/$M$89*$L$89,0))</f>
        <v>0</v>
      </c>
      <c r="O88" s="65">
        <f>ROUND(N88*0.35,0)</f>
        <v>0</v>
      </c>
      <c r="P88" s="63">
        <f t="shared" si="51"/>
        <v>0</v>
      </c>
      <c r="Q88" s="111">
        <v>0</v>
      </c>
      <c r="R88" s="63">
        <f t="shared" si="62"/>
        <v>0</v>
      </c>
    </row>
    <row r="89" spans="1:18" x14ac:dyDescent="0.2">
      <c r="A89" s="123"/>
      <c r="B89" s="68"/>
      <c r="C89" s="69" t="s">
        <v>78</v>
      </c>
      <c r="D89" s="81"/>
      <c r="E89" s="71"/>
      <c r="F89" s="71"/>
      <c r="G89" s="71"/>
      <c r="H89" s="71"/>
      <c r="I89" s="72"/>
      <c r="J89" s="73">
        <f>SUM(I84:I88)</f>
        <v>-60873486</v>
      </c>
      <c r="K89" s="74">
        <f>IF(J89&gt;0,+J89,0)</f>
        <v>0</v>
      </c>
      <c r="L89" s="73">
        <f>-ROUND(K89/K$136*$L$12,0)</f>
        <v>0</v>
      </c>
      <c r="M89" s="74">
        <f>SUM(M84:M88)</f>
        <v>628546461</v>
      </c>
      <c r="N89" s="72"/>
      <c r="O89" s="72"/>
      <c r="P89" s="72"/>
      <c r="Q89" s="72"/>
      <c r="R89" s="72"/>
    </row>
    <row r="90" spans="1:18" x14ac:dyDescent="0.2">
      <c r="A90" s="123"/>
      <c r="B90" s="33">
        <v>110</v>
      </c>
      <c r="C90" s="34" t="s">
        <v>40</v>
      </c>
      <c r="D90" s="119"/>
      <c r="E90" s="99">
        <v>-3293176</v>
      </c>
      <c r="F90" s="99">
        <v>0</v>
      </c>
      <c r="G90" s="99">
        <v>0</v>
      </c>
      <c r="H90" s="99">
        <v>0</v>
      </c>
      <c r="I90" s="36">
        <f t="shared" si="63"/>
        <v>-3293176</v>
      </c>
      <c r="J90" s="36"/>
      <c r="K90" s="37"/>
      <c r="L90" s="36"/>
      <c r="M90" s="37">
        <f>IF(I90&gt;0,I90,0)</f>
        <v>0</v>
      </c>
      <c r="N90" s="36">
        <f>IF($M$93=0,0,ROUND(M90/$M$93*$L$93,0))</f>
        <v>0</v>
      </c>
      <c r="O90" s="36">
        <f>ROUND(N90*0.35,0)</f>
        <v>0</v>
      </c>
      <c r="P90" s="34">
        <f t="shared" ref="P90:P92" si="64">ROUND((O90+499),-3)-O90</f>
        <v>0</v>
      </c>
      <c r="Q90" s="108">
        <v>0</v>
      </c>
      <c r="R90" s="34">
        <f t="shared" si="62"/>
        <v>0</v>
      </c>
    </row>
    <row r="91" spans="1:18" x14ac:dyDescent="0.2">
      <c r="A91" s="123"/>
      <c r="B91" s="39">
        <v>117</v>
      </c>
      <c r="C91" s="40" t="s">
        <v>41</v>
      </c>
      <c r="D91" s="120"/>
      <c r="E91" s="101">
        <v>-3051654</v>
      </c>
      <c r="F91" s="101">
        <v>0</v>
      </c>
      <c r="G91" s="101">
        <v>0</v>
      </c>
      <c r="H91" s="101">
        <v>0</v>
      </c>
      <c r="I91" s="38">
        <f t="shared" si="63"/>
        <v>-3051654</v>
      </c>
      <c r="J91" s="38"/>
      <c r="K91" s="42"/>
      <c r="L91" s="38"/>
      <c r="M91" s="43">
        <f>IF(I91&gt;0,I91,0)</f>
        <v>0</v>
      </c>
      <c r="N91" s="38">
        <f>IF($M$93=0,0,ROUND(M91/$M$93*$L$93,0))</f>
        <v>0</v>
      </c>
      <c r="O91" s="38">
        <f>ROUND(N91*0.35,0)</f>
        <v>0</v>
      </c>
      <c r="P91" s="40">
        <f t="shared" si="64"/>
        <v>0</v>
      </c>
      <c r="Q91" s="100">
        <v>0</v>
      </c>
      <c r="R91" s="40">
        <f t="shared" si="62"/>
        <v>0</v>
      </c>
    </row>
    <row r="92" spans="1:18" x14ac:dyDescent="0.2">
      <c r="A92" s="123"/>
      <c r="B92" s="44">
        <v>180</v>
      </c>
      <c r="C92" s="45" t="s">
        <v>42</v>
      </c>
      <c r="D92" s="118"/>
      <c r="E92" s="105">
        <v>31808307</v>
      </c>
      <c r="F92" s="105">
        <v>0</v>
      </c>
      <c r="G92" s="105">
        <v>0</v>
      </c>
      <c r="H92" s="105">
        <v>0</v>
      </c>
      <c r="I92" s="82">
        <f t="shared" si="63"/>
        <v>31808307</v>
      </c>
      <c r="J92" s="82"/>
      <c r="K92" s="85"/>
      <c r="L92" s="82"/>
      <c r="M92" s="43">
        <f>IF(I92&gt;0,I92,0)</f>
        <v>31808307</v>
      </c>
      <c r="N92" s="82">
        <f>IF($M$93=0,0,ROUND(M92/$M$93*$L$93,0))</f>
        <v>-838845</v>
      </c>
      <c r="O92" s="82">
        <f>ROUND(N92*0.35,0)</f>
        <v>-293596</v>
      </c>
      <c r="P92" s="45">
        <f t="shared" si="64"/>
        <v>596</v>
      </c>
      <c r="Q92" s="113">
        <v>0</v>
      </c>
      <c r="R92" s="45">
        <f t="shared" si="62"/>
        <v>-293000</v>
      </c>
    </row>
    <row r="93" spans="1:18" x14ac:dyDescent="0.2">
      <c r="A93" s="123"/>
      <c r="B93" s="78"/>
      <c r="C93" s="79" t="s">
        <v>82</v>
      </c>
      <c r="D93" s="80"/>
      <c r="E93" s="47"/>
      <c r="F93" s="47"/>
      <c r="G93" s="47"/>
      <c r="H93" s="47"/>
      <c r="I93" s="48"/>
      <c r="J93" s="49">
        <f>SUM(I90:I92)</f>
        <v>25463477</v>
      </c>
      <c r="K93" s="86">
        <f>IF(J93&gt;0,+J93,0)</f>
        <v>25463477</v>
      </c>
      <c r="L93" s="49">
        <f>-ROUND(K93/K$136*$L$12,0)</f>
        <v>-838845</v>
      </c>
      <c r="M93" s="87">
        <f>SUM(M90:M92)</f>
        <v>31808307</v>
      </c>
      <c r="N93" s="48"/>
      <c r="O93" s="48"/>
      <c r="P93" s="48"/>
      <c r="Q93" s="48"/>
      <c r="R93" s="48"/>
    </row>
    <row r="94" spans="1:18" x14ac:dyDescent="0.2">
      <c r="A94" s="123"/>
      <c r="B94" s="51">
        <v>230</v>
      </c>
      <c r="C94" s="52" t="s">
        <v>36</v>
      </c>
      <c r="D94" s="115"/>
      <c r="E94" s="102">
        <v>-4595864</v>
      </c>
      <c r="F94" s="102">
        <v>0</v>
      </c>
      <c r="G94" s="102">
        <v>0</v>
      </c>
      <c r="H94" s="102">
        <v>0</v>
      </c>
      <c r="I94" s="54">
        <f t="shared" si="63"/>
        <v>-4595864</v>
      </c>
      <c r="J94" s="54"/>
      <c r="K94" s="54"/>
      <c r="L94" s="54"/>
      <c r="M94" s="55">
        <f>IF(I94&gt;0,I94,0)</f>
        <v>0</v>
      </c>
      <c r="N94" s="54">
        <f>IF($M$96=0,0,ROUND(M94/$M$96*$L$96,0))</f>
        <v>0</v>
      </c>
      <c r="O94" s="54">
        <f>ROUND(N94*0.35,0)</f>
        <v>0</v>
      </c>
      <c r="P94" s="52">
        <f t="shared" ref="P94:P95" si="65">ROUND((O94+499),-3)-O94</f>
        <v>0</v>
      </c>
      <c r="Q94" s="110">
        <v>0</v>
      </c>
      <c r="R94" s="52">
        <f t="shared" si="62"/>
        <v>0</v>
      </c>
    </row>
    <row r="95" spans="1:18" x14ac:dyDescent="0.2">
      <c r="A95" s="123"/>
      <c r="B95" s="62">
        <v>260</v>
      </c>
      <c r="C95" s="63" t="s">
        <v>37</v>
      </c>
      <c r="D95" s="117"/>
      <c r="E95" s="104">
        <v>3150603</v>
      </c>
      <c r="F95" s="104">
        <v>0</v>
      </c>
      <c r="G95" s="104">
        <v>0</v>
      </c>
      <c r="H95" s="104">
        <v>0</v>
      </c>
      <c r="I95" s="65">
        <f t="shared" si="63"/>
        <v>3150603</v>
      </c>
      <c r="J95" s="65"/>
      <c r="K95" s="65"/>
      <c r="L95" s="65"/>
      <c r="M95" s="61">
        <f>IF(I95&gt;0,I95,0)</f>
        <v>3150603</v>
      </c>
      <c r="N95" s="65">
        <f>IF($M$96=0,0,ROUND(M95/$M$96*$L$96,0))</f>
        <v>0</v>
      </c>
      <c r="O95" s="65">
        <f>ROUND(N95*0.35,0)</f>
        <v>0</v>
      </c>
      <c r="P95" s="63">
        <f t="shared" si="65"/>
        <v>0</v>
      </c>
      <c r="Q95" s="110">
        <v>0</v>
      </c>
      <c r="R95" s="63">
        <f t="shared" si="62"/>
        <v>0</v>
      </c>
    </row>
    <row r="96" spans="1:18" x14ac:dyDescent="0.2">
      <c r="A96" s="123"/>
      <c r="B96" s="68"/>
      <c r="C96" s="69" t="s">
        <v>77</v>
      </c>
      <c r="D96" s="81"/>
      <c r="E96" s="71"/>
      <c r="F96" s="71"/>
      <c r="G96" s="71"/>
      <c r="H96" s="71"/>
      <c r="I96" s="72"/>
      <c r="J96" s="73">
        <f>SUM(I94:I95)</f>
        <v>-1445261</v>
      </c>
      <c r="K96" s="73">
        <f>IF(J96&gt;0,J96,0)</f>
        <v>0</v>
      </c>
      <c r="L96" s="73">
        <f>-ROUND(K96/K$136*$L$12,0)</f>
        <v>0</v>
      </c>
      <c r="M96" s="73">
        <f>SUM(M94:M95)</f>
        <v>3150603</v>
      </c>
      <c r="N96" s="72"/>
      <c r="O96" s="72"/>
      <c r="P96" s="72"/>
      <c r="Q96" s="72"/>
      <c r="R96" s="72"/>
    </row>
    <row r="97" spans="1:18" x14ac:dyDescent="0.2">
      <c r="A97" s="123"/>
      <c r="B97" s="33">
        <v>250</v>
      </c>
      <c r="C97" s="34" t="s">
        <v>63</v>
      </c>
      <c r="D97" s="119"/>
      <c r="E97" s="99">
        <v>110050405</v>
      </c>
      <c r="F97" s="99">
        <v>0</v>
      </c>
      <c r="G97" s="99">
        <v>0</v>
      </c>
      <c r="H97" s="99">
        <v>0</v>
      </c>
      <c r="I97" s="36">
        <f t="shared" si="63"/>
        <v>110050405</v>
      </c>
      <c r="J97" s="36"/>
      <c r="K97" s="36"/>
      <c r="L97" s="36"/>
      <c r="M97" s="37">
        <f>IF(I97&gt;0,I97,0)</f>
        <v>110050405</v>
      </c>
      <c r="N97" s="36">
        <f>IF($M$103=0,0,ROUND(M97/$M$103*$L$103,0))</f>
        <v>-2794290</v>
      </c>
      <c r="O97" s="36">
        <f>ROUND(N97*0.35,0)</f>
        <v>-978002</v>
      </c>
      <c r="P97" s="34">
        <f t="shared" ref="P97:P102" si="66">ROUND((O97+499),-3)-O97</f>
        <v>2</v>
      </c>
      <c r="Q97" s="108">
        <v>0</v>
      </c>
      <c r="R97" s="34">
        <f t="shared" si="62"/>
        <v>-978000</v>
      </c>
    </row>
    <row r="98" spans="1:18" x14ac:dyDescent="0.2">
      <c r="A98" s="123"/>
      <c r="B98" s="39">
        <v>160</v>
      </c>
      <c r="C98" s="40" t="s">
        <v>50</v>
      </c>
      <c r="D98" s="120"/>
      <c r="E98" s="101">
        <v>-41247490</v>
      </c>
      <c r="F98" s="101">
        <v>0</v>
      </c>
      <c r="G98" s="101">
        <v>0</v>
      </c>
      <c r="H98" s="101">
        <v>0</v>
      </c>
      <c r="I98" s="38">
        <f t="shared" ref="I98" si="67">SUM(E98:H98)</f>
        <v>-41247490</v>
      </c>
      <c r="J98" s="38"/>
      <c r="K98" s="38"/>
      <c r="L98" s="38"/>
      <c r="M98" s="43">
        <f>IF(I98&gt;0,I98,0)</f>
        <v>0</v>
      </c>
      <c r="N98" s="38">
        <f>IF($M$103=0,0,ROUND(M98/$M$103*$L$103,0))</f>
        <v>0</v>
      </c>
      <c r="O98" s="38">
        <f>ROUND(N98*0.35,0)</f>
        <v>0</v>
      </c>
      <c r="P98" s="40">
        <f t="shared" si="66"/>
        <v>0</v>
      </c>
      <c r="Q98" s="100">
        <v>0</v>
      </c>
      <c r="R98" s="40">
        <f t="shared" ref="R98" si="68">O98+P98+Q98</f>
        <v>0</v>
      </c>
    </row>
    <row r="99" spans="1:18" x14ac:dyDescent="0.2">
      <c r="A99" s="123"/>
      <c r="B99" s="39">
        <v>181</v>
      </c>
      <c r="C99" s="40" t="s">
        <v>147</v>
      </c>
      <c r="D99" s="120"/>
      <c r="E99" s="101">
        <v>125804604</v>
      </c>
      <c r="F99" s="101">
        <v>0</v>
      </c>
      <c r="G99" s="101">
        <v>0</v>
      </c>
      <c r="H99" s="101">
        <v>0</v>
      </c>
      <c r="I99" s="38">
        <f t="shared" ref="I99:I101" si="69">SUM(E99:H99)</f>
        <v>125804604</v>
      </c>
      <c r="J99" s="38"/>
      <c r="K99" s="38"/>
      <c r="L99" s="38"/>
      <c r="M99" s="43">
        <f>IF(I99&gt;0,I99,0)</f>
        <v>125804604</v>
      </c>
      <c r="N99" s="38">
        <f>IF($M$103=0,0,ROUND(M99/$M$103*$L$103,0))</f>
        <v>-3194305</v>
      </c>
      <c r="O99" s="38">
        <f>ROUND(N99*0.35,0)</f>
        <v>-1118007</v>
      </c>
      <c r="P99" s="40">
        <f t="shared" ref="P99:P101" si="70">ROUND((O99+499),-3)-O99</f>
        <v>7</v>
      </c>
      <c r="Q99" s="100">
        <v>0</v>
      </c>
      <c r="R99" s="40">
        <f t="shared" ref="R99:R101" si="71">O99+P99+Q99</f>
        <v>-1118000</v>
      </c>
    </row>
    <row r="100" spans="1:18" x14ac:dyDescent="0.2">
      <c r="A100" s="123"/>
      <c r="B100" s="39">
        <v>270</v>
      </c>
      <c r="C100" s="40" t="s">
        <v>98</v>
      </c>
      <c r="D100" s="120"/>
      <c r="E100" s="101">
        <v>-11287989</v>
      </c>
      <c r="F100" s="101">
        <v>0</v>
      </c>
      <c r="G100" s="101">
        <v>0</v>
      </c>
      <c r="H100" s="101">
        <v>0</v>
      </c>
      <c r="I100" s="38">
        <f t="shared" ref="I100" si="72">SUM(E100:H100)</f>
        <v>-11287989</v>
      </c>
      <c r="J100" s="38"/>
      <c r="K100" s="38"/>
      <c r="L100" s="38"/>
      <c r="M100" s="43">
        <f>IF(I100&gt;0,I100,0)</f>
        <v>0</v>
      </c>
      <c r="N100" s="38">
        <f>IF($M$103=0,0,ROUND(M100/$M$103*$L$103,0))</f>
        <v>0</v>
      </c>
      <c r="O100" s="38">
        <f>ROUND(N100*0.35,0)</f>
        <v>0</v>
      </c>
      <c r="P100" s="40">
        <f t="shared" ref="P100" si="73">ROUND((O100+499),-3)-O100</f>
        <v>0</v>
      </c>
      <c r="Q100" s="100">
        <v>0</v>
      </c>
      <c r="R100" s="40">
        <f t="shared" ref="R100" si="74">O100+P100+Q100</f>
        <v>0</v>
      </c>
    </row>
    <row r="101" spans="1:18" x14ac:dyDescent="0.2">
      <c r="A101" s="123"/>
      <c r="B101" s="39">
        <v>404</v>
      </c>
      <c r="C101" s="40" t="s">
        <v>134</v>
      </c>
      <c r="D101" s="120"/>
      <c r="E101" s="101">
        <v>-1533267</v>
      </c>
      <c r="F101" s="101">
        <v>0</v>
      </c>
      <c r="G101" s="101">
        <v>0</v>
      </c>
      <c r="H101" s="101">
        <v>0</v>
      </c>
      <c r="I101" s="38">
        <f t="shared" si="69"/>
        <v>-1533267</v>
      </c>
      <c r="J101" s="38"/>
      <c r="K101" s="38"/>
      <c r="L101" s="38"/>
      <c r="M101" s="43">
        <f>IF(I101&gt;0,I101,0)</f>
        <v>0</v>
      </c>
      <c r="N101" s="38">
        <f>IF($M$103=0,0,ROUND(M101/$M$103*$L$103,0))</f>
        <v>0</v>
      </c>
      <c r="O101" s="38">
        <f>ROUND(N101*0.35,0)</f>
        <v>0</v>
      </c>
      <c r="P101" s="40">
        <f t="shared" si="70"/>
        <v>0</v>
      </c>
      <c r="Q101" s="100">
        <v>0</v>
      </c>
      <c r="R101" s="40">
        <f t="shared" si="71"/>
        <v>0</v>
      </c>
    </row>
    <row r="102" spans="1:18" x14ac:dyDescent="0.2">
      <c r="A102" s="123"/>
      <c r="B102" s="39">
        <v>408</v>
      </c>
      <c r="C102" s="40" t="s">
        <v>143</v>
      </c>
      <c r="D102" s="120"/>
      <c r="E102" s="101">
        <v>0</v>
      </c>
      <c r="F102" s="101">
        <v>0</v>
      </c>
      <c r="G102" s="101">
        <v>0</v>
      </c>
      <c r="H102" s="101">
        <v>0</v>
      </c>
      <c r="I102" s="38">
        <f t="shared" si="63"/>
        <v>0</v>
      </c>
      <c r="J102" s="38"/>
      <c r="K102" s="38"/>
      <c r="L102" s="38"/>
      <c r="M102" s="43">
        <f>IF(I102&gt;0,I102,0)</f>
        <v>0</v>
      </c>
      <c r="N102" s="38">
        <f>IF($M$103=0,0,ROUND(M102/$M$103*$L$103,0))</f>
        <v>0</v>
      </c>
      <c r="O102" s="38">
        <f>ROUND(N102*0.35,0)</f>
        <v>0</v>
      </c>
      <c r="P102" s="40">
        <f t="shared" si="66"/>
        <v>0</v>
      </c>
      <c r="Q102" s="100">
        <v>0</v>
      </c>
      <c r="R102" s="40">
        <f t="shared" si="62"/>
        <v>0</v>
      </c>
    </row>
    <row r="103" spans="1:18" x14ac:dyDescent="0.2">
      <c r="A103" s="123"/>
      <c r="B103" s="78"/>
      <c r="C103" s="79" t="s">
        <v>83</v>
      </c>
      <c r="D103" s="80"/>
      <c r="E103" s="47"/>
      <c r="F103" s="47"/>
      <c r="G103" s="47"/>
      <c r="H103" s="47"/>
      <c r="I103" s="48"/>
      <c r="J103" s="49">
        <f>SUM(I97:I102)</f>
        <v>181786263</v>
      </c>
      <c r="K103" s="49">
        <f>IF(J103&gt;0,J103,0)</f>
        <v>181786263</v>
      </c>
      <c r="L103" s="49">
        <f>-ROUND(K103/K$136*$L$12,0)</f>
        <v>-5988595</v>
      </c>
      <c r="M103" s="49">
        <f>SUM(M97:M102)</f>
        <v>235855009</v>
      </c>
      <c r="N103" s="48"/>
      <c r="O103" s="48"/>
      <c r="P103" s="48"/>
      <c r="Q103" s="48"/>
      <c r="R103" s="48"/>
    </row>
    <row r="104" spans="1:18" x14ac:dyDescent="0.2">
      <c r="A104" s="123"/>
      <c r="B104" s="51">
        <v>167</v>
      </c>
      <c r="C104" s="52" t="s">
        <v>51</v>
      </c>
      <c r="D104" s="115"/>
      <c r="E104" s="102">
        <v>1274987</v>
      </c>
      <c r="F104" s="102">
        <v>0</v>
      </c>
      <c r="G104" s="102">
        <v>0</v>
      </c>
      <c r="H104" s="102">
        <v>0</v>
      </c>
      <c r="I104" s="54">
        <f t="shared" si="63"/>
        <v>1274987</v>
      </c>
      <c r="J104" s="54"/>
      <c r="K104" s="55"/>
      <c r="L104" s="54"/>
      <c r="M104" s="55">
        <f>IF(I104&gt;0,I104,0)</f>
        <v>1274987</v>
      </c>
      <c r="N104" s="54">
        <f>IF($M$107=0,0,ROUND(M104/$M$107*$L$107,0))</f>
        <v>-21128</v>
      </c>
      <c r="O104" s="54">
        <f>ROUND(N104*0.35,0)</f>
        <v>-7395</v>
      </c>
      <c r="P104" s="52">
        <f t="shared" ref="P104:P106" si="75">ROUND((O104+499),-3)-O104</f>
        <v>395</v>
      </c>
      <c r="Q104" s="109">
        <v>0</v>
      </c>
      <c r="R104" s="52">
        <f t="shared" si="62"/>
        <v>-7000</v>
      </c>
    </row>
    <row r="105" spans="1:18" x14ac:dyDescent="0.2">
      <c r="A105" s="123"/>
      <c r="B105" s="57">
        <v>198</v>
      </c>
      <c r="C105" s="58" t="s">
        <v>52</v>
      </c>
      <c r="D105" s="121"/>
      <c r="E105" s="103">
        <v>-33708699</v>
      </c>
      <c r="F105" s="103">
        <v>0</v>
      </c>
      <c r="G105" s="103">
        <v>0</v>
      </c>
      <c r="H105" s="103">
        <v>0</v>
      </c>
      <c r="I105" s="56">
        <f t="shared" si="63"/>
        <v>-33708699</v>
      </c>
      <c r="J105" s="56"/>
      <c r="K105" s="60"/>
      <c r="L105" s="56"/>
      <c r="M105" s="61">
        <f>IF(I105&gt;0,I105,0)</f>
        <v>0</v>
      </c>
      <c r="N105" s="56">
        <f>IF($M$107=0,0,ROUND(M105/$M$107*$L$107,0))</f>
        <v>0</v>
      </c>
      <c r="O105" s="56">
        <f>ROUND(N105*0.35,0)</f>
        <v>0</v>
      </c>
      <c r="P105" s="58">
        <f t="shared" si="75"/>
        <v>0</v>
      </c>
      <c r="Q105" s="110">
        <v>0</v>
      </c>
      <c r="R105" s="58">
        <f t="shared" si="62"/>
        <v>0</v>
      </c>
    </row>
    <row r="106" spans="1:18" x14ac:dyDescent="0.2">
      <c r="A106" s="123"/>
      <c r="B106" s="62">
        <v>114</v>
      </c>
      <c r="C106" s="63" t="s">
        <v>53</v>
      </c>
      <c r="D106" s="117"/>
      <c r="E106" s="104">
        <v>66552868</v>
      </c>
      <c r="F106" s="104">
        <v>0</v>
      </c>
      <c r="G106" s="104">
        <v>0</v>
      </c>
      <c r="H106" s="104">
        <v>0</v>
      </c>
      <c r="I106" s="65">
        <f t="shared" si="63"/>
        <v>66552868</v>
      </c>
      <c r="J106" s="65"/>
      <c r="K106" s="66"/>
      <c r="L106" s="65"/>
      <c r="M106" s="61">
        <f>IF(I106&gt;0,I106,0)</f>
        <v>66552868</v>
      </c>
      <c r="N106" s="65">
        <f>IF($M$107=0,0,ROUND(M106/$M$107*$L$107,0))</f>
        <v>-1102861</v>
      </c>
      <c r="O106" s="65">
        <f>ROUND(N106*0.35,0)</f>
        <v>-386001</v>
      </c>
      <c r="P106" s="63">
        <f t="shared" si="75"/>
        <v>1</v>
      </c>
      <c r="Q106" s="111">
        <v>0</v>
      </c>
      <c r="R106" s="63">
        <f t="shared" si="62"/>
        <v>-386000</v>
      </c>
    </row>
    <row r="107" spans="1:18" x14ac:dyDescent="0.2">
      <c r="A107" s="123"/>
      <c r="B107" s="68"/>
      <c r="C107" s="69" t="s">
        <v>76</v>
      </c>
      <c r="D107" s="81"/>
      <c r="E107" s="71"/>
      <c r="F107" s="71"/>
      <c r="G107" s="71"/>
      <c r="H107" s="71"/>
      <c r="I107" s="72"/>
      <c r="J107" s="73">
        <f>SUM(I104:I106)</f>
        <v>34119156</v>
      </c>
      <c r="K107" s="74">
        <f t="shared" ref="K107:K110" si="76">IF(J107&gt;0,J107,0)</f>
        <v>34119156</v>
      </c>
      <c r="L107" s="73">
        <f>-ROUND(K107/K$136*$L$12,0)</f>
        <v>-1123989</v>
      </c>
      <c r="M107" s="74">
        <f>SUM(M104:M106)</f>
        <v>67827855</v>
      </c>
      <c r="N107" s="72"/>
      <c r="O107" s="72"/>
      <c r="P107" s="72"/>
      <c r="Q107" s="72"/>
      <c r="R107" s="72"/>
    </row>
    <row r="108" spans="1:18" x14ac:dyDescent="0.2">
      <c r="A108" s="123"/>
      <c r="B108" s="28">
        <v>227</v>
      </c>
      <c r="C108" s="14" t="s">
        <v>56</v>
      </c>
      <c r="D108" s="10"/>
      <c r="E108" s="98">
        <v>-1182</v>
      </c>
      <c r="F108" s="98">
        <v>0</v>
      </c>
      <c r="G108" s="98">
        <v>0</v>
      </c>
      <c r="H108" s="98">
        <v>0</v>
      </c>
      <c r="I108" s="26">
        <f t="shared" si="63"/>
        <v>-1182</v>
      </c>
      <c r="J108" s="26">
        <f>I108</f>
        <v>-1182</v>
      </c>
      <c r="K108" s="26">
        <f t="shared" si="76"/>
        <v>0</v>
      </c>
      <c r="L108" s="26">
        <f>-ROUND(K108/K$136*$L$12,0)</f>
        <v>0</v>
      </c>
      <c r="M108" s="26"/>
      <c r="N108" s="26">
        <f>L108</f>
        <v>0</v>
      </c>
      <c r="O108" s="26">
        <f t="shared" ref="O108:O116" si="77">ROUND(N108*0.35,0)</f>
        <v>0</v>
      </c>
      <c r="P108" s="29">
        <f t="shared" ref="P108:P116" si="78">ROUND((O108+499),-3)-O108</f>
        <v>0</v>
      </c>
      <c r="Q108" s="97">
        <v>0</v>
      </c>
      <c r="R108" s="14">
        <f t="shared" si="62"/>
        <v>0</v>
      </c>
    </row>
    <row r="109" spans="1:18" x14ac:dyDescent="0.2">
      <c r="A109" s="123"/>
      <c r="B109" s="31">
        <v>303</v>
      </c>
      <c r="C109" s="14" t="s">
        <v>30</v>
      </c>
      <c r="D109" s="10"/>
      <c r="E109" s="97">
        <v>-399093</v>
      </c>
      <c r="F109" s="98">
        <v>0</v>
      </c>
      <c r="G109" s="98">
        <v>0</v>
      </c>
      <c r="H109" s="98">
        <v>0</v>
      </c>
      <c r="I109" s="26">
        <f t="shared" si="63"/>
        <v>-399093</v>
      </c>
      <c r="J109" s="26">
        <f>I109</f>
        <v>-399093</v>
      </c>
      <c r="K109" s="26">
        <f t="shared" si="76"/>
        <v>0</v>
      </c>
      <c r="L109" s="26">
        <f>-ROUND(K109/K$136*$L$12,0)</f>
        <v>0</v>
      </c>
      <c r="M109" s="26"/>
      <c r="N109" s="26">
        <f>L109</f>
        <v>0</v>
      </c>
      <c r="O109" s="26">
        <f t="shared" si="77"/>
        <v>0</v>
      </c>
      <c r="P109" s="29">
        <f t="shared" si="78"/>
        <v>0</v>
      </c>
      <c r="Q109" s="97">
        <v>0</v>
      </c>
      <c r="R109" s="14">
        <f t="shared" si="62"/>
        <v>0</v>
      </c>
    </row>
    <row r="110" spans="1:18" s="3" customFormat="1" x14ac:dyDescent="0.2">
      <c r="A110" s="123"/>
      <c r="B110" s="28">
        <v>217</v>
      </c>
      <c r="C110" s="14" t="s">
        <v>140</v>
      </c>
      <c r="D110" s="10"/>
      <c r="E110" s="98">
        <v>-1481</v>
      </c>
      <c r="F110" s="98">
        <v>0</v>
      </c>
      <c r="G110" s="98">
        <v>0</v>
      </c>
      <c r="H110" s="98">
        <v>0</v>
      </c>
      <c r="I110" s="26">
        <f t="shared" si="63"/>
        <v>-1481</v>
      </c>
      <c r="J110" s="26">
        <f>I110</f>
        <v>-1481</v>
      </c>
      <c r="K110" s="26">
        <f t="shared" si="76"/>
        <v>0</v>
      </c>
      <c r="L110" s="26">
        <f>-ROUND(K110/K$136*$L$12,0)</f>
        <v>0</v>
      </c>
      <c r="M110" s="26"/>
      <c r="N110" s="26">
        <f>L110</f>
        <v>0</v>
      </c>
      <c r="O110" s="26">
        <f t="shared" si="77"/>
        <v>0</v>
      </c>
      <c r="P110" s="29">
        <f t="shared" si="78"/>
        <v>0</v>
      </c>
      <c r="Q110" s="97">
        <v>0</v>
      </c>
      <c r="R110" s="14">
        <f t="shared" si="62"/>
        <v>0</v>
      </c>
    </row>
    <row r="111" spans="1:18" x14ac:dyDescent="0.2">
      <c r="A111" s="123"/>
      <c r="B111" s="33">
        <v>159</v>
      </c>
      <c r="C111" s="34" t="s">
        <v>54</v>
      </c>
      <c r="D111" s="119"/>
      <c r="E111" s="99">
        <v>24665509</v>
      </c>
      <c r="F111" s="99">
        <v>0</v>
      </c>
      <c r="G111" s="99">
        <v>0</v>
      </c>
      <c r="H111" s="99">
        <v>0</v>
      </c>
      <c r="I111" s="36">
        <f t="shared" si="63"/>
        <v>24665509</v>
      </c>
      <c r="J111" s="36"/>
      <c r="K111" s="36"/>
      <c r="L111" s="36"/>
      <c r="M111" s="37">
        <f t="shared" ref="M111:M116" si="79">IF(I111&gt;0,I111,0)</f>
        <v>24665509</v>
      </c>
      <c r="N111" s="36">
        <f t="shared" ref="N111:N116" si="80">IF($M$117=0,0,ROUND(M111/$M$117*$L$117,0))</f>
        <v>-43578</v>
      </c>
      <c r="O111" s="36">
        <f t="shared" si="77"/>
        <v>-15252</v>
      </c>
      <c r="P111" s="34">
        <f t="shared" si="78"/>
        <v>252</v>
      </c>
      <c r="Q111" s="108">
        <v>0</v>
      </c>
      <c r="R111" s="34">
        <f t="shared" si="62"/>
        <v>-15000</v>
      </c>
    </row>
    <row r="112" spans="1:18" x14ac:dyDescent="0.2">
      <c r="A112" s="123"/>
      <c r="B112" s="39">
        <v>161</v>
      </c>
      <c r="C112" s="40" t="s">
        <v>91</v>
      </c>
      <c r="D112" s="120"/>
      <c r="E112" s="101">
        <v>54043619</v>
      </c>
      <c r="F112" s="101">
        <v>0</v>
      </c>
      <c r="G112" s="101">
        <v>0</v>
      </c>
      <c r="H112" s="101">
        <v>0</v>
      </c>
      <c r="I112" s="38">
        <f t="shared" si="63"/>
        <v>54043619</v>
      </c>
      <c r="J112" s="38"/>
      <c r="K112" s="38"/>
      <c r="L112" s="38"/>
      <c r="M112" s="43">
        <f t="shared" si="79"/>
        <v>54043619</v>
      </c>
      <c r="N112" s="38">
        <f t="shared" si="80"/>
        <v>-95482</v>
      </c>
      <c r="O112" s="38">
        <f t="shared" si="77"/>
        <v>-33419</v>
      </c>
      <c r="P112" s="40">
        <f t="shared" si="78"/>
        <v>419</v>
      </c>
      <c r="Q112" s="100">
        <v>0</v>
      </c>
      <c r="R112" s="40">
        <f t="shared" si="62"/>
        <v>-33000</v>
      </c>
    </row>
    <row r="113" spans="1:18" x14ac:dyDescent="0.2">
      <c r="A113" s="123"/>
      <c r="B113" s="39">
        <v>168</v>
      </c>
      <c r="C113" s="40" t="s">
        <v>58</v>
      </c>
      <c r="D113" s="120"/>
      <c r="E113" s="101">
        <v>-148409798</v>
      </c>
      <c r="F113" s="101">
        <v>0</v>
      </c>
      <c r="G113" s="101">
        <v>0</v>
      </c>
      <c r="H113" s="101">
        <v>0</v>
      </c>
      <c r="I113" s="38">
        <f t="shared" si="63"/>
        <v>-148409798</v>
      </c>
      <c r="J113" s="38"/>
      <c r="K113" s="38"/>
      <c r="L113" s="38"/>
      <c r="M113" s="43">
        <f t="shared" si="79"/>
        <v>0</v>
      </c>
      <c r="N113" s="38">
        <f t="shared" si="80"/>
        <v>0</v>
      </c>
      <c r="O113" s="38">
        <f t="shared" si="77"/>
        <v>0</v>
      </c>
      <c r="P113" s="40">
        <f t="shared" si="78"/>
        <v>0</v>
      </c>
      <c r="Q113" s="100">
        <v>0</v>
      </c>
      <c r="R113" s="40">
        <f t="shared" si="62"/>
        <v>0</v>
      </c>
    </row>
    <row r="114" spans="1:18" x14ac:dyDescent="0.2">
      <c r="A114" s="123"/>
      <c r="B114" s="39">
        <v>194</v>
      </c>
      <c r="C114" s="40" t="s">
        <v>55</v>
      </c>
      <c r="D114" s="120"/>
      <c r="E114" s="101">
        <v>92116254</v>
      </c>
      <c r="F114" s="101">
        <v>0</v>
      </c>
      <c r="G114" s="101">
        <v>0</v>
      </c>
      <c r="H114" s="101">
        <v>0</v>
      </c>
      <c r="I114" s="38">
        <f t="shared" si="63"/>
        <v>92116254</v>
      </c>
      <c r="J114" s="38"/>
      <c r="K114" s="38"/>
      <c r="L114" s="38"/>
      <c r="M114" s="43">
        <f t="shared" si="79"/>
        <v>92116254</v>
      </c>
      <c r="N114" s="38">
        <f t="shared" si="80"/>
        <v>-162747</v>
      </c>
      <c r="O114" s="38">
        <f t="shared" si="77"/>
        <v>-56961</v>
      </c>
      <c r="P114" s="40">
        <f t="shared" si="78"/>
        <v>961</v>
      </c>
      <c r="Q114" s="100">
        <v>0</v>
      </c>
      <c r="R114" s="40">
        <f t="shared" si="62"/>
        <v>-56000</v>
      </c>
    </row>
    <row r="115" spans="1:18" x14ac:dyDescent="0.2">
      <c r="A115" s="123"/>
      <c r="B115" s="39">
        <v>111</v>
      </c>
      <c r="C115" s="40" t="s">
        <v>92</v>
      </c>
      <c r="D115" s="120"/>
      <c r="E115" s="101">
        <v>-8969747</v>
      </c>
      <c r="F115" s="101">
        <v>0</v>
      </c>
      <c r="G115" s="101">
        <v>0</v>
      </c>
      <c r="H115" s="101">
        <v>0</v>
      </c>
      <c r="I115" s="38">
        <f t="shared" ref="I115" si="81">SUM(E115:H115)</f>
        <v>-8969747</v>
      </c>
      <c r="J115" s="38"/>
      <c r="K115" s="38"/>
      <c r="L115" s="38"/>
      <c r="M115" s="43">
        <f t="shared" si="79"/>
        <v>0</v>
      </c>
      <c r="N115" s="38">
        <f t="shared" si="80"/>
        <v>0</v>
      </c>
      <c r="O115" s="38">
        <f t="shared" ref="O115" si="82">ROUND(N115*0.35,0)</f>
        <v>0</v>
      </c>
      <c r="P115" s="40">
        <f t="shared" si="78"/>
        <v>0</v>
      </c>
      <c r="Q115" s="100">
        <v>0</v>
      </c>
      <c r="R115" s="40">
        <f t="shared" ref="R115" si="83">O115+P115+Q115</f>
        <v>0</v>
      </c>
    </row>
    <row r="116" spans="1:18" x14ac:dyDescent="0.2">
      <c r="A116" s="123"/>
      <c r="B116" s="44">
        <v>245</v>
      </c>
      <c r="C116" s="45" t="s">
        <v>59</v>
      </c>
      <c r="D116" s="118"/>
      <c r="E116" s="105">
        <v>-4284356</v>
      </c>
      <c r="F116" s="105">
        <v>0</v>
      </c>
      <c r="G116" s="105">
        <v>0</v>
      </c>
      <c r="H116" s="105">
        <v>0</v>
      </c>
      <c r="I116" s="82">
        <f t="shared" si="63"/>
        <v>-4284356</v>
      </c>
      <c r="J116" s="82"/>
      <c r="K116" s="82"/>
      <c r="L116" s="82"/>
      <c r="M116" s="83">
        <f t="shared" si="79"/>
        <v>0</v>
      </c>
      <c r="N116" s="82">
        <f t="shared" si="80"/>
        <v>0</v>
      </c>
      <c r="O116" s="82">
        <f t="shared" si="77"/>
        <v>0</v>
      </c>
      <c r="P116" s="45">
        <f t="shared" si="78"/>
        <v>0</v>
      </c>
      <c r="Q116" s="113">
        <v>0</v>
      </c>
      <c r="R116" s="45">
        <f t="shared" si="62"/>
        <v>0</v>
      </c>
    </row>
    <row r="117" spans="1:18" x14ac:dyDescent="0.2">
      <c r="A117" s="123"/>
      <c r="B117" s="78"/>
      <c r="C117" s="79" t="s">
        <v>84</v>
      </c>
      <c r="D117" s="80"/>
      <c r="E117" s="47"/>
      <c r="F117" s="47"/>
      <c r="G117" s="47"/>
      <c r="H117" s="47"/>
      <c r="I117" s="48"/>
      <c r="J117" s="49">
        <f>SUM(I111:I116)</f>
        <v>9161481</v>
      </c>
      <c r="K117" s="49">
        <f>IF(J117&gt;0,J117,0)</f>
        <v>9161481</v>
      </c>
      <c r="L117" s="49">
        <f>-ROUND(K117/K$136*$L$12,0)</f>
        <v>-301807</v>
      </c>
      <c r="M117" s="49">
        <f>SUM(M111:M116)</f>
        <v>170825382</v>
      </c>
      <c r="N117" s="48"/>
      <c r="O117" s="48"/>
      <c r="P117" s="48"/>
      <c r="Q117" s="48"/>
      <c r="R117" s="48"/>
    </row>
    <row r="118" spans="1:18" x14ac:dyDescent="0.2">
      <c r="A118" s="123"/>
      <c r="B118" s="31">
        <v>319</v>
      </c>
      <c r="C118" s="14" t="s">
        <v>57</v>
      </c>
      <c r="D118" s="10"/>
      <c r="E118" s="98">
        <v>-229760</v>
      </c>
      <c r="F118" s="98">
        <v>0</v>
      </c>
      <c r="G118" s="98">
        <v>0</v>
      </c>
      <c r="H118" s="98">
        <v>0</v>
      </c>
      <c r="I118" s="26">
        <f t="shared" ref="I118:I124" si="84">SUM(E118:H118)</f>
        <v>-229760</v>
      </c>
      <c r="J118" s="26">
        <f>I118</f>
        <v>-229760</v>
      </c>
      <c r="K118" s="26">
        <f>IF(J118&gt;0,J118,0)</f>
        <v>0</v>
      </c>
      <c r="L118" s="26">
        <f>-ROUND(K118/K$136*$L$12,0)</f>
        <v>0</v>
      </c>
      <c r="M118" s="26"/>
      <c r="N118" s="128">
        <f>L118</f>
        <v>0</v>
      </c>
      <c r="O118" s="26">
        <f>ROUND(N118*0.35,0)</f>
        <v>0</v>
      </c>
      <c r="P118" s="29">
        <f>ROUND((O118+499),-3)-O118</f>
        <v>0</v>
      </c>
      <c r="Q118" s="97">
        <v>0</v>
      </c>
      <c r="R118" s="14">
        <f t="shared" si="62"/>
        <v>0</v>
      </c>
    </row>
    <row r="119" spans="1:18" x14ac:dyDescent="0.2">
      <c r="A119" s="123"/>
      <c r="B119" s="51">
        <v>210</v>
      </c>
      <c r="C119" s="52" t="s">
        <v>48</v>
      </c>
      <c r="D119" s="115"/>
      <c r="E119" s="102">
        <v>27543209</v>
      </c>
      <c r="F119" s="102">
        <v>0</v>
      </c>
      <c r="G119" s="102">
        <v>0</v>
      </c>
      <c r="H119" s="102">
        <v>0</v>
      </c>
      <c r="I119" s="54">
        <f t="shared" si="84"/>
        <v>27543209</v>
      </c>
      <c r="J119" s="54"/>
      <c r="K119" s="54"/>
      <c r="L119" s="54"/>
      <c r="M119" s="55">
        <f>IF(I119&gt;0,I119,0)</f>
        <v>27543209</v>
      </c>
      <c r="N119" s="56">
        <f>IF($M$122=0,0,ROUND(M119/$M$122*$L$122,0))</f>
        <v>-907357</v>
      </c>
      <c r="O119" s="54">
        <f>ROUND(N119*0.35,0)</f>
        <v>-317575</v>
      </c>
      <c r="P119" s="52">
        <f t="shared" ref="P119:P121" si="85">ROUND((O119+499),-3)-O119</f>
        <v>575</v>
      </c>
      <c r="Q119" s="109">
        <v>0</v>
      </c>
      <c r="R119" s="52">
        <f t="shared" si="62"/>
        <v>-317000</v>
      </c>
    </row>
    <row r="120" spans="1:18" x14ac:dyDescent="0.2">
      <c r="A120" s="123"/>
      <c r="B120" s="57">
        <v>200</v>
      </c>
      <c r="C120" s="58" t="s">
        <v>49</v>
      </c>
      <c r="D120" s="121"/>
      <c r="E120" s="103">
        <v>8974965</v>
      </c>
      <c r="F120" s="103">
        <v>0</v>
      </c>
      <c r="G120" s="103">
        <v>0</v>
      </c>
      <c r="H120" s="103">
        <v>0</v>
      </c>
      <c r="I120" s="56">
        <f t="shared" ref="I120" si="86">SUM(E120:H120)</f>
        <v>8974965</v>
      </c>
      <c r="J120" s="56"/>
      <c r="K120" s="56"/>
      <c r="L120" s="56"/>
      <c r="M120" s="61">
        <f>IF(I120&gt;0,I120,0)</f>
        <v>8974965</v>
      </c>
      <c r="N120" s="56">
        <f>IF($M$122=0,0,ROUND(M120/$M$122*$L$122,0))</f>
        <v>-295663</v>
      </c>
      <c r="O120" s="56">
        <f>ROUND(N120*0.35,0)</f>
        <v>-103482</v>
      </c>
      <c r="P120" s="58">
        <f t="shared" si="85"/>
        <v>482</v>
      </c>
      <c r="Q120" s="110">
        <v>0</v>
      </c>
      <c r="R120" s="58">
        <f t="shared" ref="R120" si="87">O120+P120+Q120</f>
        <v>-103000</v>
      </c>
    </row>
    <row r="121" spans="1:18" x14ac:dyDescent="0.2">
      <c r="A121" s="123"/>
      <c r="B121" s="62">
        <v>200</v>
      </c>
      <c r="C121" s="63" t="s">
        <v>144</v>
      </c>
      <c r="D121" s="117"/>
      <c r="E121" s="104">
        <v>0</v>
      </c>
      <c r="F121" s="104">
        <v>0</v>
      </c>
      <c r="G121" s="104">
        <v>0</v>
      </c>
      <c r="H121" s="104">
        <v>0</v>
      </c>
      <c r="I121" s="65">
        <f t="shared" si="84"/>
        <v>0</v>
      </c>
      <c r="J121" s="65"/>
      <c r="K121" s="65"/>
      <c r="L121" s="65"/>
      <c r="M121" s="61">
        <f>IF(I121&gt;0,I121,0)</f>
        <v>0</v>
      </c>
      <c r="N121" s="65">
        <f>IF($M$122=0,0,ROUND(M121/$M$122*$L$122,0))</f>
        <v>0</v>
      </c>
      <c r="O121" s="65">
        <f>ROUND(N121*0.35,0)</f>
        <v>0</v>
      </c>
      <c r="P121" s="63">
        <f t="shared" si="85"/>
        <v>0</v>
      </c>
      <c r="Q121" s="110">
        <v>0</v>
      </c>
      <c r="R121" s="63">
        <f t="shared" si="62"/>
        <v>0</v>
      </c>
    </row>
    <row r="122" spans="1:18" x14ac:dyDescent="0.2">
      <c r="A122" s="123"/>
      <c r="B122" s="68"/>
      <c r="C122" s="69" t="s">
        <v>75</v>
      </c>
      <c r="D122" s="81"/>
      <c r="E122" s="71"/>
      <c r="F122" s="71"/>
      <c r="G122" s="71"/>
      <c r="H122" s="71"/>
      <c r="I122" s="72"/>
      <c r="J122" s="73">
        <f>SUM(I119:I121)</f>
        <v>36518174</v>
      </c>
      <c r="K122" s="73">
        <f t="shared" ref="K122:K130" si="88">IF(J122&gt;0,J122,0)</f>
        <v>36518174</v>
      </c>
      <c r="L122" s="73">
        <f>-ROUND(K122/K$136*$L$12,0)</f>
        <v>-1203020</v>
      </c>
      <c r="M122" s="73">
        <f>SUM(M119:M121)</f>
        <v>36518174</v>
      </c>
      <c r="N122" s="72"/>
      <c r="O122" s="72"/>
      <c r="P122" s="72"/>
      <c r="Q122" s="72"/>
      <c r="R122" s="72"/>
    </row>
    <row r="123" spans="1:18" s="91" customFormat="1" x14ac:dyDescent="0.2">
      <c r="A123" s="123"/>
      <c r="B123" s="88">
        <v>380</v>
      </c>
      <c r="C123" s="89" t="s">
        <v>115</v>
      </c>
      <c r="D123" s="90"/>
      <c r="E123" s="98">
        <v>-30749448</v>
      </c>
      <c r="F123" s="98">
        <v>0</v>
      </c>
      <c r="G123" s="98">
        <v>0</v>
      </c>
      <c r="H123" s="98">
        <v>0</v>
      </c>
      <c r="I123" s="30">
        <f t="shared" si="84"/>
        <v>-30749448</v>
      </c>
      <c r="J123" s="26">
        <f t="shared" ref="J123:J134" si="89">I123</f>
        <v>-30749448</v>
      </c>
      <c r="K123" s="26">
        <f t="shared" si="88"/>
        <v>0</v>
      </c>
      <c r="L123" s="30">
        <f>-ROUND(K123/K$136*$L$12,0)</f>
        <v>0</v>
      </c>
      <c r="M123" s="26"/>
      <c r="N123" s="26">
        <f t="shared" ref="N123:N130" si="90">L123</f>
        <v>0</v>
      </c>
      <c r="O123" s="26">
        <f t="shared" ref="O123:O130" si="91">ROUND(N123*0.35,0)</f>
        <v>0</v>
      </c>
      <c r="P123" s="29">
        <f t="shared" ref="P123:P134" si="92">ROUND((O123+499),-3)-O123</f>
        <v>0</v>
      </c>
      <c r="Q123" s="97">
        <v>0</v>
      </c>
      <c r="R123" s="14">
        <f t="shared" si="62"/>
        <v>0</v>
      </c>
    </row>
    <row r="124" spans="1:18" s="91" customFormat="1" x14ac:dyDescent="0.2">
      <c r="A124" s="123"/>
      <c r="B124" s="88">
        <v>382</v>
      </c>
      <c r="C124" s="89" t="s">
        <v>116</v>
      </c>
      <c r="D124" s="90"/>
      <c r="E124" s="98">
        <v>-219393</v>
      </c>
      <c r="F124" s="98">
        <v>0</v>
      </c>
      <c r="G124" s="98">
        <v>0</v>
      </c>
      <c r="H124" s="98">
        <v>0</v>
      </c>
      <c r="I124" s="30">
        <f t="shared" si="84"/>
        <v>-219393</v>
      </c>
      <c r="J124" s="26">
        <f t="shared" si="89"/>
        <v>-219393</v>
      </c>
      <c r="K124" s="26">
        <f t="shared" si="88"/>
        <v>0</v>
      </c>
      <c r="L124" s="30">
        <f>-ROUND(K124/K$136*$L$12,0)</f>
        <v>0</v>
      </c>
      <c r="M124" s="26"/>
      <c r="N124" s="26">
        <f t="shared" si="90"/>
        <v>0</v>
      </c>
      <c r="O124" s="26">
        <f t="shared" si="91"/>
        <v>0</v>
      </c>
      <c r="P124" s="29">
        <f t="shared" si="92"/>
        <v>0</v>
      </c>
      <c r="Q124" s="97">
        <v>0</v>
      </c>
      <c r="R124" s="29">
        <f t="shared" si="62"/>
        <v>0</v>
      </c>
    </row>
    <row r="125" spans="1:18" s="92" customFormat="1" x14ac:dyDescent="0.2">
      <c r="A125" s="123"/>
      <c r="B125" s="88">
        <v>383</v>
      </c>
      <c r="C125" s="89" t="s">
        <v>117</v>
      </c>
      <c r="D125" s="90"/>
      <c r="E125" s="98">
        <v>150000</v>
      </c>
      <c r="F125" s="98">
        <v>0</v>
      </c>
      <c r="G125" s="98">
        <v>0</v>
      </c>
      <c r="H125" s="98">
        <v>0</v>
      </c>
      <c r="I125" s="30">
        <f t="shared" ref="I125:I134" si="93">SUM(E125:H125)</f>
        <v>150000</v>
      </c>
      <c r="J125" s="26">
        <f t="shared" si="89"/>
        <v>150000</v>
      </c>
      <c r="K125" s="26">
        <f t="shared" si="88"/>
        <v>150000</v>
      </c>
      <c r="L125" s="30">
        <f>-ROUND(K125/K$136*$L$12,0)</f>
        <v>-4941</v>
      </c>
      <c r="M125" s="26"/>
      <c r="N125" s="26">
        <f t="shared" si="90"/>
        <v>-4941</v>
      </c>
      <c r="O125" s="26">
        <f t="shared" si="91"/>
        <v>-1729</v>
      </c>
      <c r="P125" s="29">
        <f t="shared" si="92"/>
        <v>729</v>
      </c>
      <c r="Q125" s="97">
        <v>0</v>
      </c>
      <c r="R125" s="29">
        <f t="shared" si="62"/>
        <v>-1000</v>
      </c>
    </row>
    <row r="126" spans="1:18" s="92" customFormat="1" x14ac:dyDescent="0.2">
      <c r="A126" s="122"/>
      <c r="B126" s="88">
        <v>384</v>
      </c>
      <c r="C126" s="89" t="s">
        <v>118</v>
      </c>
      <c r="D126" s="90"/>
      <c r="E126" s="98">
        <v>-13276</v>
      </c>
      <c r="F126" s="98">
        <v>0</v>
      </c>
      <c r="G126" s="98">
        <v>0</v>
      </c>
      <c r="H126" s="98">
        <v>0</v>
      </c>
      <c r="I126" s="30">
        <f t="shared" si="93"/>
        <v>-13276</v>
      </c>
      <c r="J126" s="26">
        <f t="shared" si="89"/>
        <v>-13276</v>
      </c>
      <c r="K126" s="26">
        <f t="shared" si="88"/>
        <v>0</v>
      </c>
      <c r="L126" s="30">
        <f>-ROUND(K126/K$136*$L$12,0)</f>
        <v>0</v>
      </c>
      <c r="M126" s="26"/>
      <c r="N126" s="26">
        <f t="shared" si="90"/>
        <v>0</v>
      </c>
      <c r="O126" s="26">
        <f t="shared" si="91"/>
        <v>0</v>
      </c>
      <c r="P126" s="29">
        <f t="shared" si="92"/>
        <v>0</v>
      </c>
      <c r="Q126" s="97">
        <v>0</v>
      </c>
      <c r="R126" s="29">
        <f t="shared" ref="R126:R133" si="94">O126+P126+Q126</f>
        <v>0</v>
      </c>
    </row>
    <row r="127" spans="1:18" s="92" customFormat="1" x14ac:dyDescent="0.2">
      <c r="A127" s="122"/>
      <c r="B127" s="88">
        <v>385</v>
      </c>
      <c r="C127" s="89" t="s">
        <v>119</v>
      </c>
      <c r="D127" s="90"/>
      <c r="E127" s="98">
        <v>-41996154</v>
      </c>
      <c r="F127" s="98">
        <v>0</v>
      </c>
      <c r="G127" s="98">
        <v>0</v>
      </c>
      <c r="H127" s="98">
        <v>0</v>
      </c>
      <c r="I127" s="30">
        <f t="shared" si="93"/>
        <v>-41996154</v>
      </c>
      <c r="J127" s="26">
        <f t="shared" si="89"/>
        <v>-41996154</v>
      </c>
      <c r="K127" s="26">
        <f t="shared" si="88"/>
        <v>0</v>
      </c>
      <c r="L127" s="30">
        <f>-ROUND(K127/K$136*$L$12,0)</f>
        <v>0</v>
      </c>
      <c r="M127" s="26"/>
      <c r="N127" s="26">
        <f t="shared" si="90"/>
        <v>0</v>
      </c>
      <c r="O127" s="26">
        <f t="shared" si="91"/>
        <v>0</v>
      </c>
      <c r="P127" s="29">
        <f t="shared" si="92"/>
        <v>0</v>
      </c>
      <c r="Q127" s="97">
        <v>0</v>
      </c>
      <c r="R127" s="29">
        <f t="shared" si="94"/>
        <v>0</v>
      </c>
    </row>
    <row r="128" spans="1:18" s="92" customFormat="1" x14ac:dyDescent="0.2">
      <c r="B128" s="88">
        <v>386</v>
      </c>
      <c r="C128" s="89" t="s">
        <v>120</v>
      </c>
      <c r="D128" s="90"/>
      <c r="E128" s="98">
        <v>-11349021</v>
      </c>
      <c r="F128" s="98">
        <v>0</v>
      </c>
      <c r="G128" s="98">
        <v>0</v>
      </c>
      <c r="H128" s="98">
        <v>0</v>
      </c>
      <c r="I128" s="30">
        <f t="shared" si="93"/>
        <v>-11349021</v>
      </c>
      <c r="J128" s="26">
        <f t="shared" si="89"/>
        <v>-11349021</v>
      </c>
      <c r="K128" s="26">
        <f t="shared" si="88"/>
        <v>0</v>
      </c>
      <c r="L128" s="30">
        <f>-ROUND(K128/K$136*$L$12,0)</f>
        <v>0</v>
      </c>
      <c r="M128" s="26"/>
      <c r="N128" s="26">
        <f t="shared" si="90"/>
        <v>0</v>
      </c>
      <c r="O128" s="26">
        <f t="shared" si="91"/>
        <v>0</v>
      </c>
      <c r="P128" s="29">
        <f t="shared" si="92"/>
        <v>0</v>
      </c>
      <c r="Q128" s="97">
        <v>0</v>
      </c>
      <c r="R128" s="29">
        <f t="shared" si="94"/>
        <v>0</v>
      </c>
    </row>
    <row r="129" spans="2:18" s="92" customFormat="1" ht="11.25" customHeight="1" x14ac:dyDescent="0.2">
      <c r="B129" s="88">
        <v>388</v>
      </c>
      <c r="C129" s="89" t="s">
        <v>121</v>
      </c>
      <c r="D129" s="90"/>
      <c r="E129" s="98">
        <v>-214794</v>
      </c>
      <c r="F129" s="98">
        <v>0</v>
      </c>
      <c r="G129" s="98">
        <v>0</v>
      </c>
      <c r="H129" s="98">
        <v>0</v>
      </c>
      <c r="I129" s="30">
        <f t="shared" si="93"/>
        <v>-214794</v>
      </c>
      <c r="J129" s="26">
        <f t="shared" si="89"/>
        <v>-214794</v>
      </c>
      <c r="K129" s="26">
        <f t="shared" si="88"/>
        <v>0</v>
      </c>
      <c r="L129" s="30">
        <f>-ROUND(K129/K$136*$L$12,0)</f>
        <v>0</v>
      </c>
      <c r="M129" s="26"/>
      <c r="N129" s="26">
        <f t="shared" si="90"/>
        <v>0</v>
      </c>
      <c r="O129" s="26">
        <f t="shared" si="91"/>
        <v>0</v>
      </c>
      <c r="P129" s="29">
        <f t="shared" si="92"/>
        <v>0</v>
      </c>
      <c r="Q129" s="97">
        <v>0</v>
      </c>
      <c r="R129" s="29">
        <f t="shared" si="94"/>
        <v>0</v>
      </c>
    </row>
    <row r="130" spans="2:18" s="92" customFormat="1" ht="11.25" customHeight="1" x14ac:dyDescent="0.2">
      <c r="B130" s="88">
        <v>396</v>
      </c>
      <c r="C130" s="89" t="s">
        <v>126</v>
      </c>
      <c r="D130" s="90"/>
      <c r="E130" s="98">
        <v>-79081</v>
      </c>
      <c r="F130" s="98">
        <v>0</v>
      </c>
      <c r="G130" s="98">
        <v>0</v>
      </c>
      <c r="H130" s="98">
        <v>0</v>
      </c>
      <c r="I130" s="30">
        <f t="shared" si="93"/>
        <v>-79081</v>
      </c>
      <c r="J130" s="26">
        <f t="shared" si="89"/>
        <v>-79081</v>
      </c>
      <c r="K130" s="26">
        <f t="shared" si="88"/>
        <v>0</v>
      </c>
      <c r="L130" s="30">
        <f>-ROUND(K130/K$136*$L$12,0)</f>
        <v>0</v>
      </c>
      <c r="M130" s="26"/>
      <c r="N130" s="26">
        <f t="shared" si="90"/>
        <v>0</v>
      </c>
      <c r="O130" s="26">
        <f t="shared" si="91"/>
        <v>0</v>
      </c>
      <c r="P130" s="29">
        <f t="shared" si="92"/>
        <v>0</v>
      </c>
      <c r="Q130" s="97">
        <v>0</v>
      </c>
      <c r="R130" s="29">
        <f t="shared" ref="R130" si="95">O130+P130+Q130</f>
        <v>0</v>
      </c>
    </row>
    <row r="131" spans="2:18" s="92" customFormat="1" x14ac:dyDescent="0.2">
      <c r="B131" s="88">
        <v>397</v>
      </c>
      <c r="C131" s="89" t="s">
        <v>122</v>
      </c>
      <c r="D131" s="90"/>
      <c r="E131" s="98">
        <v>0</v>
      </c>
      <c r="F131" s="98">
        <v>0</v>
      </c>
      <c r="G131" s="98">
        <v>0</v>
      </c>
      <c r="H131" s="98">
        <v>0</v>
      </c>
      <c r="I131" s="30">
        <f t="shared" ref="I131:I133" si="96">SUM(E131:H131)</f>
        <v>0</v>
      </c>
      <c r="J131" s="26">
        <f t="shared" ref="J131:J133" si="97">I131</f>
        <v>0</v>
      </c>
      <c r="K131" s="26">
        <f t="shared" ref="K131:K133" si="98">IF(J131&gt;0,J131,0)</f>
        <v>0</v>
      </c>
      <c r="L131" s="30">
        <f>-ROUND(K131/K$136*$L$12,0)</f>
        <v>0</v>
      </c>
      <c r="M131" s="26"/>
      <c r="N131" s="26">
        <f t="shared" ref="N131:N133" si="99">L131</f>
        <v>0</v>
      </c>
      <c r="O131" s="26">
        <f t="shared" ref="O131:O133" si="100">ROUND(N131*0.35,0)</f>
        <v>0</v>
      </c>
      <c r="P131" s="29">
        <f t="shared" si="92"/>
        <v>0</v>
      </c>
      <c r="Q131" s="97">
        <v>0</v>
      </c>
      <c r="R131" s="29">
        <f t="shared" si="94"/>
        <v>0</v>
      </c>
    </row>
    <row r="132" spans="2:18" s="92" customFormat="1" x14ac:dyDescent="0.2">
      <c r="B132" s="88">
        <v>403</v>
      </c>
      <c r="C132" s="89" t="s">
        <v>127</v>
      </c>
      <c r="D132" s="90"/>
      <c r="E132" s="98">
        <v>0</v>
      </c>
      <c r="F132" s="98">
        <v>0</v>
      </c>
      <c r="G132" s="98">
        <v>0</v>
      </c>
      <c r="H132" s="98">
        <v>0</v>
      </c>
      <c r="I132" s="30">
        <f t="shared" si="96"/>
        <v>0</v>
      </c>
      <c r="J132" s="26">
        <f t="shared" si="97"/>
        <v>0</v>
      </c>
      <c r="K132" s="26">
        <f t="shared" si="98"/>
        <v>0</v>
      </c>
      <c r="L132" s="30">
        <f>-ROUND(K132/K$136*$L$12,0)</f>
        <v>0</v>
      </c>
      <c r="M132" s="26"/>
      <c r="N132" s="26">
        <f t="shared" si="99"/>
        <v>0</v>
      </c>
      <c r="O132" s="26">
        <f t="shared" si="100"/>
        <v>0</v>
      </c>
      <c r="P132" s="29">
        <f t="shared" si="92"/>
        <v>0</v>
      </c>
      <c r="Q132" s="97">
        <v>0</v>
      </c>
      <c r="R132" s="29">
        <f t="shared" si="94"/>
        <v>0</v>
      </c>
    </row>
    <row r="133" spans="2:18" s="92" customFormat="1" x14ac:dyDescent="0.2">
      <c r="B133" s="88">
        <v>407</v>
      </c>
      <c r="C133" s="89" t="s">
        <v>128</v>
      </c>
      <c r="D133" s="90"/>
      <c r="E133" s="98">
        <v>109951</v>
      </c>
      <c r="F133" s="98">
        <v>0</v>
      </c>
      <c r="G133" s="98">
        <v>0</v>
      </c>
      <c r="H133" s="98">
        <v>0</v>
      </c>
      <c r="I133" s="30">
        <f t="shared" si="96"/>
        <v>109951</v>
      </c>
      <c r="J133" s="26">
        <f t="shared" si="97"/>
        <v>109951</v>
      </c>
      <c r="K133" s="26">
        <f t="shared" si="98"/>
        <v>109951</v>
      </c>
      <c r="L133" s="30">
        <f>-ROUND(K133/K$136*$L$12,0)</f>
        <v>-3622</v>
      </c>
      <c r="M133" s="26"/>
      <c r="N133" s="26">
        <f t="shared" si="99"/>
        <v>-3622</v>
      </c>
      <c r="O133" s="26">
        <f t="shared" si="100"/>
        <v>-1268</v>
      </c>
      <c r="P133" s="29">
        <f t="shared" si="92"/>
        <v>268</v>
      </c>
      <c r="Q133" s="97">
        <v>0</v>
      </c>
      <c r="R133" s="29">
        <f t="shared" si="94"/>
        <v>-1000</v>
      </c>
    </row>
    <row r="134" spans="2:18" s="92" customFormat="1" x14ac:dyDescent="0.2">
      <c r="B134" s="88"/>
      <c r="C134" s="89" t="s">
        <v>123</v>
      </c>
      <c r="D134" s="90"/>
      <c r="E134" s="106">
        <v>0</v>
      </c>
      <c r="F134" s="98">
        <v>0</v>
      </c>
      <c r="G134" s="98">
        <v>0</v>
      </c>
      <c r="H134" s="98">
        <v>0</v>
      </c>
      <c r="I134" s="30">
        <f t="shared" si="93"/>
        <v>0</v>
      </c>
      <c r="J134" s="26">
        <f t="shared" si="89"/>
        <v>0</v>
      </c>
      <c r="K134" s="26">
        <f t="shared" ref="K134" si="101">IF(J134&gt;0,J134,0)</f>
        <v>0</v>
      </c>
      <c r="L134" s="30">
        <f>-ROUND(K134/K$136*$L$12,0)</f>
        <v>0</v>
      </c>
      <c r="M134" s="26"/>
      <c r="N134" s="26">
        <f t="shared" ref="N134" si="102">L134</f>
        <v>0</v>
      </c>
      <c r="O134" s="26">
        <f t="shared" ref="O134" si="103">ROUND(N134*0.35,0)</f>
        <v>0</v>
      </c>
      <c r="P134" s="29">
        <f t="shared" si="92"/>
        <v>0</v>
      </c>
      <c r="Q134" s="97">
        <v>0</v>
      </c>
      <c r="R134" s="29">
        <f t="shared" ref="R134" si="104">O134+P134+Q134</f>
        <v>0</v>
      </c>
    </row>
    <row r="135" spans="2:18" x14ac:dyDescent="0.2">
      <c r="B135" s="14"/>
      <c r="C135" s="93"/>
      <c r="D135" s="10"/>
      <c r="F135" s="93"/>
      <c r="G135" s="93"/>
      <c r="H135" s="93"/>
      <c r="M135" s="94"/>
      <c r="P135" s="93"/>
      <c r="R135" s="93"/>
    </row>
    <row r="136" spans="2:18" ht="12" thickBot="1" x14ac:dyDescent="0.25">
      <c r="B136" s="14"/>
      <c r="C136" s="95" t="s">
        <v>28</v>
      </c>
      <c r="D136" s="95"/>
      <c r="E136" s="96">
        <f t="shared" ref="E136:L136" si="105">SUM(E11:E135)</f>
        <v>123970166</v>
      </c>
      <c r="F136" s="96">
        <f t="shared" ref="F136:G136" si="106">SUM(F11:F135)</f>
        <v>0</v>
      </c>
      <c r="G136" s="96">
        <f t="shared" si="106"/>
        <v>0</v>
      </c>
      <c r="H136" s="96">
        <f t="shared" si="105"/>
        <v>0</v>
      </c>
      <c r="I136" s="96">
        <f t="shared" si="105"/>
        <v>123970166</v>
      </c>
      <c r="J136" s="96">
        <f t="shared" si="105"/>
        <v>123970166</v>
      </c>
      <c r="K136" s="96">
        <f t="shared" si="105"/>
        <v>612811683</v>
      </c>
      <c r="L136" s="96">
        <f t="shared" si="105"/>
        <v>-3</v>
      </c>
      <c r="M136" s="18"/>
      <c r="N136" s="96">
        <f>SUM(N11:N135)</f>
        <v>-3</v>
      </c>
      <c r="O136" s="96">
        <f>SUM(O11:O135)</f>
        <v>-7065762</v>
      </c>
      <c r="P136" s="96">
        <f>SUM(P11:P135)</f>
        <v>18762</v>
      </c>
      <c r="Q136" s="96">
        <f>SUM(Q11:Q135)</f>
        <v>0</v>
      </c>
      <c r="R136" s="96">
        <f>SUM(R11:R135)</f>
        <v>-7047000</v>
      </c>
    </row>
    <row r="137" spans="2:18" ht="12" thickTop="1" x14ac:dyDescent="0.2">
      <c r="B137" s="14"/>
      <c r="C137" s="14"/>
      <c r="D137" s="10"/>
      <c r="E137" s="14"/>
      <c r="F137" s="14"/>
      <c r="G137" s="14"/>
      <c r="H137" s="14"/>
      <c r="I137" s="114" t="str">
        <f>IF(E136+F136+G136+H136=I136,"OK","ERROR")</f>
        <v>OK</v>
      </c>
      <c r="J137" s="14"/>
      <c r="K137" s="14"/>
      <c r="L137" s="14"/>
      <c r="M137" s="18"/>
      <c r="N137" s="14"/>
      <c r="O137" s="14"/>
      <c r="P137" s="14"/>
      <c r="Q137" s="14"/>
      <c r="R137" s="114" t="str">
        <f>IF(O136+P136+Q136=R136,"OK","ERROR")</f>
        <v>OK</v>
      </c>
    </row>
    <row r="138" spans="2:18" ht="11.25" customHeight="1" x14ac:dyDescent="0.2">
      <c r="E138" s="9"/>
      <c r="F138" s="9"/>
      <c r="G138" s="9"/>
      <c r="K138" s="14"/>
      <c r="L138" s="14"/>
      <c r="M138" s="14"/>
      <c r="N138" s="14"/>
      <c r="O138" s="14"/>
      <c r="P138" s="14"/>
      <c r="Q138" s="14"/>
      <c r="R138" s="14"/>
    </row>
  </sheetData>
  <mergeCells count="3">
    <mergeCell ref="B1:D1"/>
    <mergeCell ref="B2:D2"/>
    <mergeCell ref="B3:D3"/>
  </mergeCells>
  <phoneticPr fontId="0" type="noConversion"/>
  <pageMargins left="0.5" right="0.25" top="0.25" bottom="0.25" header="0.5" footer="0.5"/>
  <pageSetup scale="74" orientation="landscape" cellComments="asDisplayed" r:id="rId1"/>
  <headerFooter alignWithMargins="0"/>
  <rowBreaks count="2" manualBreakCount="2">
    <brk id="61" min="4" max="22" man="1"/>
    <brk id="107" min="4" max="22" man="1"/>
  </rowBreaks>
  <colBreaks count="1" manualBreakCount="1">
    <brk id="14" min="11" max="160" man="1"/>
  </colBreaks>
  <ignoredErrors>
    <ignoredError sqref="I23 I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SEC Allocation</vt:lpstr>
      <vt:lpstr>'SEC Allocation'!Print_Area</vt:lpstr>
      <vt:lpstr>'SEC Allocation'!Print_Titles</vt:lpstr>
    </vt:vector>
  </TitlesOfParts>
  <Company>AEP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s045355</cp:lastModifiedBy>
  <cp:lastPrinted>2015-02-04T15:15:43Z</cp:lastPrinted>
  <dcterms:created xsi:type="dcterms:W3CDTF">2001-09-24T21:08:14Z</dcterms:created>
  <dcterms:modified xsi:type="dcterms:W3CDTF">2015-02-04T15:15:44Z</dcterms:modified>
</cp:coreProperties>
</file>