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ADJ" sheetId="1" r:id="rId1"/>
    <sheet name="BS 2 Cong and Loss" sheetId="2" r:id="rId2"/>
    <sheet name="AS Credits" sheetId="3" r:id="rId3"/>
  </sheets>
  <definedNames>
    <definedName name="_xlnm.Print_Area" localSheetId="0">ADJ!$A$1:$AA$58</definedName>
  </definedNames>
  <calcPr calcId="145621"/>
</workbook>
</file>

<file path=xl/calcChain.xml><?xml version="1.0" encoding="utf-8"?>
<calcChain xmlns="http://schemas.openxmlformats.org/spreadsheetml/2006/main">
  <c r="R51" i="1" l="1"/>
  <c r="AA49" i="1" l="1"/>
  <c r="X49" i="1"/>
  <c r="W49" i="1"/>
  <c r="Q51" i="1"/>
  <c r="Q49" i="1"/>
  <c r="T49" i="1" l="1"/>
  <c r="T59" i="1" s="1"/>
  <c r="E51" i="1" l="1"/>
  <c r="F51" i="1"/>
  <c r="G51" i="1"/>
  <c r="H51" i="1"/>
  <c r="I51" i="1"/>
  <c r="J51" i="1"/>
  <c r="K51" i="1"/>
  <c r="L51" i="1"/>
  <c r="M51" i="1"/>
  <c r="N51" i="1"/>
  <c r="O51" i="1"/>
  <c r="D51" i="1"/>
  <c r="D49" i="1"/>
  <c r="S17" i="1" l="1"/>
  <c r="L16" i="3"/>
  <c r="M16" i="3"/>
  <c r="S34" i="1" l="1"/>
  <c r="S27" i="1"/>
  <c r="S49" i="1" l="1"/>
  <c r="S59" i="1" s="1"/>
  <c r="E49" i="1"/>
  <c r="F49" i="1"/>
  <c r="G49" i="1"/>
  <c r="H49" i="1"/>
  <c r="I49" i="1"/>
  <c r="J49" i="1"/>
  <c r="K49" i="1"/>
  <c r="L49" i="1"/>
  <c r="M49" i="1"/>
  <c r="N49" i="1"/>
  <c r="O49" i="1"/>
  <c r="Q10" i="1"/>
  <c r="Q47" i="1"/>
  <c r="P11" i="1"/>
  <c r="R11" i="1" s="1"/>
  <c r="P12" i="1"/>
  <c r="R12" i="1" s="1"/>
  <c r="P13" i="1"/>
  <c r="R13" i="1" s="1"/>
  <c r="P14" i="1"/>
  <c r="R14" i="1" s="1"/>
  <c r="P15" i="1"/>
  <c r="R15" i="1" s="1"/>
  <c r="P16" i="1"/>
  <c r="R16" i="1" s="1"/>
  <c r="P9" i="1"/>
  <c r="P17" i="1"/>
  <c r="R17" i="1" s="1"/>
  <c r="P18" i="1"/>
  <c r="R18" i="1" s="1"/>
  <c r="P19" i="1"/>
  <c r="R19" i="1" s="1"/>
  <c r="P56" i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P27" i="1"/>
  <c r="R27" i="1" s="1"/>
  <c r="P28" i="1"/>
  <c r="R28" i="1" s="1"/>
  <c r="P29" i="1"/>
  <c r="P30" i="1"/>
  <c r="R30" i="1" s="1"/>
  <c r="P31" i="1"/>
  <c r="R31" i="1" s="1"/>
  <c r="P32" i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10" i="1"/>
  <c r="Q11" i="1"/>
  <c r="Q12" i="1"/>
  <c r="Q13" i="1"/>
  <c r="Q14" i="1"/>
  <c r="Q15" i="1"/>
  <c r="Q16" i="1"/>
  <c r="Q9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U32" i="1" s="1"/>
  <c r="W32" i="1" s="1"/>
  <c r="Q33" i="1"/>
  <c r="Q34" i="1"/>
  <c r="Q35" i="1"/>
  <c r="Q36" i="1"/>
  <c r="Q37" i="1"/>
  <c r="Q38" i="1"/>
  <c r="Q39" i="1"/>
  <c r="Q40" i="1"/>
  <c r="Q41" i="1"/>
  <c r="U41" i="1" s="1"/>
  <c r="Q42" i="1"/>
  <c r="Q43" i="1"/>
  <c r="Q44" i="1"/>
  <c r="Q45" i="1"/>
  <c r="Q46" i="1"/>
  <c r="U38" i="1" l="1"/>
  <c r="W38" i="1" s="1"/>
  <c r="U44" i="1"/>
  <c r="W44" i="1" s="1"/>
  <c r="U24" i="1"/>
  <c r="W24" i="1" s="1"/>
  <c r="V24" i="1"/>
  <c r="X24" i="1"/>
  <c r="AA24" i="1" s="1"/>
  <c r="U45" i="1"/>
  <c r="W45" i="1" s="1"/>
  <c r="V38" i="1"/>
  <c r="X38" i="1"/>
  <c r="AA38" i="1" s="1"/>
  <c r="U11" i="1"/>
  <c r="W11" i="1" s="1"/>
  <c r="R9" i="1"/>
  <c r="S9" i="1" s="1"/>
  <c r="S51" i="1" s="1"/>
  <c r="P51" i="1"/>
  <c r="V32" i="1"/>
  <c r="X32" i="1"/>
  <c r="AA32" i="1" s="1"/>
  <c r="P49" i="1"/>
  <c r="U27" i="1"/>
  <c r="W27" i="1" s="1"/>
  <c r="U18" i="1"/>
  <c r="W18" i="1" s="1"/>
  <c r="U15" i="1"/>
  <c r="W15" i="1" s="1"/>
  <c r="U46" i="1"/>
  <c r="W46" i="1" s="1"/>
  <c r="U42" i="1"/>
  <c r="W42" i="1" s="1"/>
  <c r="U39" i="1"/>
  <c r="W39" i="1" s="1"/>
  <c r="U35" i="1"/>
  <c r="W35" i="1" s="1"/>
  <c r="U28" i="1"/>
  <c r="W28" i="1" s="1"/>
  <c r="U25" i="1"/>
  <c r="W25" i="1" s="1"/>
  <c r="U21" i="1"/>
  <c r="W21" i="1" s="1"/>
  <c r="U17" i="1"/>
  <c r="U14" i="1"/>
  <c r="W14" i="1" s="1"/>
  <c r="U34" i="1"/>
  <c r="W34" i="1" s="1"/>
  <c r="Q59" i="1"/>
  <c r="W41" i="1"/>
  <c r="U20" i="1"/>
  <c r="W20" i="1" s="1"/>
  <c r="U13" i="1"/>
  <c r="W13" i="1" s="1"/>
  <c r="U33" i="1"/>
  <c r="W33" i="1" s="1"/>
  <c r="U23" i="1"/>
  <c r="W23" i="1" s="1"/>
  <c r="U19" i="1"/>
  <c r="W19" i="1" s="1"/>
  <c r="U16" i="1"/>
  <c r="W16" i="1" s="1"/>
  <c r="U12" i="1"/>
  <c r="W12" i="1" s="1"/>
  <c r="U31" i="1"/>
  <c r="W31" i="1" s="1"/>
  <c r="U37" i="1"/>
  <c r="W37" i="1" s="1"/>
  <c r="U30" i="1"/>
  <c r="W30" i="1" s="1"/>
  <c r="U43" i="1"/>
  <c r="W43" i="1" s="1"/>
  <c r="U40" i="1"/>
  <c r="W40" i="1" s="1"/>
  <c r="U36" i="1"/>
  <c r="W36" i="1" s="1"/>
  <c r="U29" i="1"/>
  <c r="W29" i="1" s="1"/>
  <c r="U26" i="1"/>
  <c r="W26" i="1" s="1"/>
  <c r="U22" i="1"/>
  <c r="W22" i="1" s="1"/>
  <c r="U47" i="1"/>
  <c r="R10" i="1"/>
  <c r="R49" i="1" s="1"/>
  <c r="R59" i="1" s="1"/>
  <c r="V29" i="1" l="1"/>
  <c r="X29" i="1"/>
  <c r="AA29" i="1" s="1"/>
  <c r="V12" i="1"/>
  <c r="X12" i="1"/>
  <c r="AA12" i="1" s="1"/>
  <c r="V41" i="1"/>
  <c r="X41" i="1"/>
  <c r="AA41" i="1" s="1"/>
  <c r="V35" i="1"/>
  <c r="X35" i="1"/>
  <c r="AA35" i="1" s="1"/>
  <c r="V11" i="1"/>
  <c r="X11" i="1"/>
  <c r="AA11" i="1" s="1"/>
  <c r="W47" i="1"/>
  <c r="X47" i="1" s="1"/>
  <c r="AA47" i="1" s="1"/>
  <c r="V36" i="1"/>
  <c r="X36" i="1"/>
  <c r="AA36" i="1" s="1"/>
  <c r="V16" i="1"/>
  <c r="X16" i="1"/>
  <c r="AA16" i="1" s="1"/>
  <c r="V21" i="1"/>
  <c r="X21" i="1"/>
  <c r="AA21" i="1" s="1"/>
  <c r="V39" i="1"/>
  <c r="X39" i="1"/>
  <c r="AA39" i="1" s="1"/>
  <c r="V22" i="1"/>
  <c r="X22" i="1"/>
  <c r="AA22" i="1" s="1"/>
  <c r="V40" i="1"/>
  <c r="X40" i="1"/>
  <c r="AA40" i="1" s="1"/>
  <c r="V19" i="1"/>
  <c r="X19" i="1"/>
  <c r="AA19" i="1" s="1"/>
  <c r="V13" i="1"/>
  <c r="X13" i="1"/>
  <c r="AA13" i="1" s="1"/>
  <c r="V25" i="1"/>
  <c r="X25" i="1"/>
  <c r="AA25" i="1" s="1"/>
  <c r="V42" i="1"/>
  <c r="X42" i="1"/>
  <c r="V18" i="1"/>
  <c r="X18" i="1"/>
  <c r="AA18" i="1" s="1"/>
  <c r="U10" i="1"/>
  <c r="W10" i="1" s="1"/>
  <c r="X10" i="1" s="1"/>
  <c r="AA10" i="1" s="1"/>
  <c r="W9" i="1"/>
  <c r="W51" i="1" s="1"/>
  <c r="W53" i="1" s="1"/>
  <c r="W58" i="1" s="1"/>
  <c r="V26" i="1"/>
  <c r="X26" i="1"/>
  <c r="AA26" i="1" s="1"/>
  <c r="V43" i="1"/>
  <c r="X43" i="1"/>
  <c r="AA43" i="1" s="1"/>
  <c r="V31" i="1"/>
  <c r="X31" i="1"/>
  <c r="AA31" i="1" s="1"/>
  <c r="V23" i="1"/>
  <c r="X23" i="1"/>
  <c r="AA23" i="1" s="1"/>
  <c r="V20" i="1"/>
  <c r="X20" i="1"/>
  <c r="AA20" i="1" s="1"/>
  <c r="V14" i="1"/>
  <c r="X14" i="1"/>
  <c r="AA14" i="1" s="1"/>
  <c r="V28" i="1"/>
  <c r="X28" i="1"/>
  <c r="AA28" i="1" s="1"/>
  <c r="V46" i="1"/>
  <c r="X46" i="1"/>
  <c r="AA46" i="1" s="1"/>
  <c r="V30" i="1"/>
  <c r="X30" i="1"/>
  <c r="AA30" i="1" s="1"/>
  <c r="V33" i="1"/>
  <c r="X33" i="1"/>
  <c r="AA33" i="1" s="1"/>
  <c r="V45" i="1"/>
  <c r="X45" i="1"/>
  <c r="AA45" i="1" s="1"/>
  <c r="V37" i="1"/>
  <c r="X37" i="1"/>
  <c r="AA37" i="1" s="1"/>
  <c r="V15" i="1"/>
  <c r="X15" i="1"/>
  <c r="AA15" i="1" s="1"/>
  <c r="V34" i="1"/>
  <c r="X34" i="1"/>
  <c r="AA34" i="1" s="1"/>
  <c r="W17" i="1"/>
  <c r="U49" i="1"/>
  <c r="V27" i="1"/>
  <c r="X27" i="1"/>
  <c r="AA27" i="1" s="1"/>
  <c r="V44" i="1"/>
  <c r="X44" i="1"/>
  <c r="AA44" i="1" s="1"/>
  <c r="V47" i="1" l="1"/>
  <c r="X9" i="1"/>
  <c r="AA42" i="1"/>
  <c r="U59" i="1"/>
  <c r="V17" i="1"/>
  <c r="X17" i="1"/>
  <c r="AA9" i="1" l="1"/>
  <c r="AA51" i="1" s="1"/>
  <c r="AA53" i="1" s="1"/>
  <c r="X51" i="1"/>
  <c r="X53" i="1" s="1"/>
  <c r="AA17" i="1"/>
  <c r="V10" i="1"/>
  <c r="V49" i="1" s="1"/>
</calcChain>
</file>

<file path=xl/sharedStrings.xml><?xml version="1.0" encoding="utf-8"?>
<sst xmlns="http://schemas.openxmlformats.org/spreadsheetml/2006/main" count="255" uniqueCount="123">
  <si>
    <t>Sales for Resale - NonAssoc</t>
  </si>
  <si>
    <t>Sales for Resale-Bookout Sales</t>
  </si>
  <si>
    <t>Sales for Resale-Bookout Purch</t>
  </si>
  <si>
    <t>Sale/Resale - NA - Fuel Rev</t>
  </si>
  <si>
    <t>Power Trading Transmission Expense - NonAssociated</t>
  </si>
  <si>
    <t>Financial Spark Gas - Realized</t>
  </si>
  <si>
    <t>Financial Electric Realized</t>
  </si>
  <si>
    <t>PJM Energy Sales Margin</t>
  </si>
  <si>
    <t>PJM Oper.Reserve Rev-OSS</t>
  </si>
  <si>
    <t>Capacity Cr. Net Sales</t>
  </si>
  <si>
    <t>PJM FTR Revenue-OSS</t>
  </si>
  <si>
    <t>Non-Trading Bookout Sales-OSS</t>
  </si>
  <si>
    <t>PJM Incremental Spot-OSS</t>
  </si>
  <si>
    <t>Financial Hedge Realized</t>
  </si>
  <si>
    <t xml:space="preserve">Realiz.Sharing - 06 SIA </t>
  </si>
  <si>
    <t>Interest Rate Swaps-Power</t>
  </si>
  <si>
    <t>Non-ECR Auction Sales-OSS</t>
  </si>
  <si>
    <t>PJM Reactive - OSS</t>
  </si>
  <si>
    <t>PJM Purchases-non-ECR-Auction</t>
  </si>
  <si>
    <t>Capacity Purchases-Auction</t>
  </si>
  <si>
    <t>Capacity purchases - Trading</t>
  </si>
  <si>
    <t>PJM Admin Defaults OSS</t>
  </si>
  <si>
    <t>PJM Incremental Imp Cong-OSS</t>
  </si>
  <si>
    <t>PJM Meter Corrections-OSS</t>
  </si>
  <si>
    <t>PJM Pt2Pt Trans.Purch-NonAff.</t>
  </si>
  <si>
    <t>PJM NITS Purch-NonAff.</t>
  </si>
  <si>
    <t>PJM FTR Revenue-Spec</t>
  </si>
  <si>
    <t>PJM TO Admin. Exp.-NonAff.</t>
  </si>
  <si>
    <t>PJM Whlse FTR Rev - OSS</t>
  </si>
  <si>
    <t>PJM Trans loss credits-OSS</t>
  </si>
  <si>
    <t>PJM transm loss charges-OSS</t>
  </si>
  <si>
    <t xml:space="preserve">PJM 30m Suppl Reserve CR OSS </t>
  </si>
  <si>
    <t>PJM Regulation - OSS</t>
  </si>
  <si>
    <t>PJM Spinning Reserve - OSS</t>
  </si>
  <si>
    <t>PJM Inadvertent Mtr Res-OSS</t>
  </si>
  <si>
    <t>PJM Admin-SSC&amp;DS-OSS</t>
  </si>
  <si>
    <t>PJM Admin-RP&amp;SDS-OSS</t>
  </si>
  <si>
    <t>PJM Admin-MAM&amp;SC- OSS</t>
  </si>
  <si>
    <t>Test Year Total</t>
  </si>
  <si>
    <t xml:space="preserve">Q4  2013 </t>
  </si>
  <si>
    <t>Remove Pool</t>
  </si>
  <si>
    <t>Remove Big Sandy 2</t>
  </si>
  <si>
    <t>LSE/OSS Reclass</t>
  </si>
  <si>
    <t>PTCPT_CD</t>
  </si>
  <si>
    <t>OSSKPD</t>
  </si>
  <si>
    <t>STTL_PUB_CD</t>
  </si>
  <si>
    <t>FINAL</t>
  </si>
  <si>
    <t>Sum of SETTLE_AMT</t>
  </si>
  <si>
    <t>Column Labels</t>
  </si>
  <si>
    <t>Row Labels</t>
  </si>
  <si>
    <t>Grand Total</t>
  </si>
  <si>
    <t>BAKER 26 KV BS2_GEN</t>
  </si>
  <si>
    <t>1210 - Day-Ahead Transmission Implicit Congestion Charge</t>
  </si>
  <si>
    <t>1215 - Balancing Transmission Implicit Congestion Charge</t>
  </si>
  <si>
    <t>BIGSANDY22 KV BS1_GEN</t>
  </si>
  <si>
    <t>Sum of STTL_ITEM_QNTY</t>
  </si>
  <si>
    <t>1220 - Day-Ahead Transmission Implicit Losses Charge</t>
  </si>
  <si>
    <t>1225 - Balancing Transmission Implicit Losses Charge</t>
  </si>
  <si>
    <t>KPCo 12 Months Ended September 30, 2014</t>
  </si>
  <si>
    <t>Positive amounts are charges (expense) negative amounts are credits (revenue)</t>
  </si>
  <si>
    <t>SUBACCOUNT</t>
  </si>
  <si>
    <t>AEPKPD</t>
  </si>
  <si>
    <t>OP_MONTH</t>
  </si>
  <si>
    <t>(Multiple Items)</t>
  </si>
  <si>
    <t>Sum of DA_OP_RES</t>
  </si>
  <si>
    <t>Sum of BAL_OP_RES</t>
  </si>
  <si>
    <t>Sum of BAL_STUP_CANCEL_CR</t>
  </si>
  <si>
    <t>Sum of BAL_LOST_OP_CR</t>
  </si>
  <si>
    <t>Sum of REG_RMCCP</t>
  </si>
  <si>
    <t>Sum of REG_RMPCP</t>
  </si>
  <si>
    <t>Sum of REG_LOST_OPPORTUNITY_COST</t>
  </si>
  <si>
    <t>Sum of SYNCH_RESERVE_TIER1</t>
  </si>
  <si>
    <t>Sum of SYNCH_SRMCP</t>
  </si>
  <si>
    <t>Sum of SYNCH_RES_LOST_OPPORTUNITY</t>
  </si>
  <si>
    <t>AEP BIG SANDY 1</t>
  </si>
  <si>
    <t xml:space="preserve">                               -  </t>
  </si>
  <si>
    <t xml:space="preserve">                                                -  </t>
  </si>
  <si>
    <t>AEP BIG SANDY 2</t>
  </si>
  <si>
    <t>LRS</t>
  </si>
  <si>
    <t>Net</t>
  </si>
  <si>
    <t>Regulation LOC credits from test year</t>
  </si>
  <si>
    <t>KPD</t>
  </si>
  <si>
    <t>OSS Ratio</t>
  </si>
  <si>
    <t>LSE Ratio</t>
  </si>
  <si>
    <t>BS 1 LSE LOC Credit</t>
  </si>
  <si>
    <t>BS 2 LSE LOC Credit</t>
  </si>
  <si>
    <t xml:space="preserve">                         -  </t>
  </si>
  <si>
    <t xml:space="preserve">               -  </t>
  </si>
  <si>
    <t>BS 2 OSS LOC Credit</t>
  </si>
  <si>
    <t>Non-Margin Accts</t>
  </si>
  <si>
    <t>Annualization</t>
  </si>
  <si>
    <t>ADJ</t>
  </si>
  <si>
    <t>Going Level</t>
  </si>
  <si>
    <t>OSS Total</t>
  </si>
  <si>
    <t>Jan-Sept 2014</t>
  </si>
  <si>
    <t>Non PJM Energy Margin Acct Totals</t>
  </si>
  <si>
    <t>Energy</t>
  </si>
  <si>
    <t>Total KPCo</t>
  </si>
  <si>
    <t>Kentucky Retail</t>
  </si>
  <si>
    <t xml:space="preserve">PSC Juris </t>
  </si>
  <si>
    <t>Allocation Method</t>
  </si>
  <si>
    <t>Allocation Factor</t>
  </si>
  <si>
    <t>Adjustment</t>
  </si>
  <si>
    <t>OSS Adj</t>
  </si>
  <si>
    <t>Demand</t>
  </si>
  <si>
    <t>KPCo KY Retail Going Level OSS Margins</t>
  </si>
  <si>
    <t>Line</t>
  </si>
  <si>
    <t>Acct</t>
  </si>
  <si>
    <t>Description</t>
  </si>
  <si>
    <t>A</t>
  </si>
  <si>
    <t>B</t>
  </si>
  <si>
    <t>C</t>
  </si>
  <si>
    <t>D</t>
  </si>
  <si>
    <t>E = Sum A-D</t>
  </si>
  <si>
    <t>F = G-E</t>
  </si>
  <si>
    <t>G =E/(9/12)</t>
  </si>
  <si>
    <t>H = G-A</t>
  </si>
  <si>
    <t>i</t>
  </si>
  <si>
    <t>J = G*i</t>
  </si>
  <si>
    <t>Exhibit AEV 7 - OSS Adjustment Calculations</t>
  </si>
  <si>
    <t>Total OSS Margin</t>
  </si>
  <si>
    <t>Negative amounts are positive OSS margins, positive amounts reduce OSS margins</t>
  </si>
  <si>
    <t xml:space="preserve"> PJM Energy Sales Margin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</si>
</sst>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2" borderId="0" xfId="0" applyNumberFormat="1" applyFill="1"/>
    <xf numFmtId="43" fontId="0" fillId="0" borderId="0" xfId="0" applyNumberFormat="1"/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/>
    </xf>
    <xf numFmtId="17" fontId="0" fillId="0" borderId="0" xfId="0" applyNumberFormat="1"/>
    <xf numFmtId="43" fontId="0" fillId="0" borderId="0" xfId="1" applyFont="1"/>
    <xf numFmtId="0" fontId="0" fillId="3" borderId="0" xfId="0" applyFill="1"/>
    <xf numFmtId="0" fontId="3" fillId="3" borderId="0" xfId="0" applyFont="1" applyFill="1"/>
    <xf numFmtId="165" fontId="0" fillId="3" borderId="0" xfId="1" applyNumberFormat="1" applyFont="1" applyFill="1"/>
    <xf numFmtId="0" fontId="0" fillId="3" borderId="0" xfId="0" applyFill="1" applyAlignment="1">
      <alignment horizontal="center"/>
    </xf>
    <xf numFmtId="3" fontId="4" fillId="3" borderId="0" xfId="0" applyNumberFormat="1" applyFont="1" applyFill="1"/>
    <xf numFmtId="165" fontId="0" fillId="3" borderId="0" xfId="1" applyNumberFormat="1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5" fontId="0" fillId="3" borderId="9" xfId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/>
    <xf numFmtId="0" fontId="0" fillId="3" borderId="11" xfId="0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164" fontId="0" fillId="3" borderId="0" xfId="0" applyNumberFormat="1" applyFill="1" applyBorder="1"/>
    <xf numFmtId="164" fontId="0" fillId="3" borderId="11" xfId="1" applyNumberFormat="1" applyFont="1" applyFill="1" applyBorder="1"/>
    <xf numFmtId="164" fontId="0" fillId="3" borderId="0" xfId="1" applyNumberFormat="1" applyFont="1" applyFill="1"/>
    <xf numFmtId="0" fontId="0" fillId="3" borderId="2" xfId="0" applyFill="1" applyBorder="1"/>
    <xf numFmtId="0" fontId="0" fillId="3" borderId="12" xfId="0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0" fillId="3" borderId="12" xfId="1" applyNumberFormat="1" applyFont="1" applyFill="1" applyBorder="1"/>
    <xf numFmtId="165" fontId="0" fillId="3" borderId="1" xfId="1" applyNumberFormat="1" applyFont="1" applyFill="1" applyBorder="1"/>
    <xf numFmtId="164" fontId="0" fillId="3" borderId="0" xfId="0" applyNumberFormat="1" applyFill="1"/>
    <xf numFmtId="164" fontId="6" fillId="3" borderId="0" xfId="1" applyNumberFormat="1" applyFont="1" applyFill="1" applyBorder="1"/>
    <xf numFmtId="0" fontId="2" fillId="3" borderId="0" xfId="0" applyFont="1" applyFill="1" applyBorder="1"/>
    <xf numFmtId="43" fontId="2" fillId="3" borderId="4" xfId="0" applyNumberFormat="1" applyFont="1" applyFill="1" applyBorder="1"/>
    <xf numFmtId="0" fontId="3" fillId="3" borderId="5" xfId="0" applyFont="1" applyFill="1" applyBorder="1"/>
    <xf numFmtId="165" fontId="3" fillId="3" borderId="6" xfId="1" applyNumberFormat="1" applyFont="1" applyFill="1" applyBorder="1"/>
    <xf numFmtId="43" fontId="0" fillId="3" borderId="0" xfId="0" applyNumberFormat="1" applyFill="1"/>
    <xf numFmtId="0" fontId="0" fillId="3" borderId="0" xfId="0" applyFont="1" applyFill="1"/>
    <xf numFmtId="164" fontId="1" fillId="3" borderId="0" xfId="1" applyNumberFormat="1" applyFont="1" applyFill="1"/>
    <xf numFmtId="165" fontId="1" fillId="3" borderId="0" xfId="1" applyNumberFormat="1" applyFont="1" applyFill="1"/>
    <xf numFmtId="164" fontId="0" fillId="3" borderId="0" xfId="0" applyNumberFormat="1" applyFont="1" applyFill="1"/>
    <xf numFmtId="164" fontId="7" fillId="3" borderId="0" xfId="1" applyNumberFormat="1" applyFont="1" applyFill="1" applyBorder="1"/>
    <xf numFmtId="164" fontId="8" fillId="3" borderId="0" xfId="1" applyNumberFormat="1" applyFont="1" applyFill="1" applyBorder="1"/>
    <xf numFmtId="165" fontId="8" fillId="3" borderId="0" xfId="1" applyNumberFormat="1" applyFont="1" applyFill="1" applyBorder="1"/>
    <xf numFmtId="0" fontId="0" fillId="3" borderId="0" xfId="0" applyFill="1" applyAlignment="1">
      <alignment horizontal="center"/>
    </xf>
  </cellXfs>
  <cellStyles count="5">
    <cellStyle name="Comma" xfId="1" builtinId="3"/>
    <cellStyle name="Comma 6" xfId="3"/>
    <cellStyle name="Currency 36" xfId="4"/>
    <cellStyle name="Normal" xfId="0" builtinId="0"/>
    <cellStyle name="Normal 1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topLeftCell="B4" workbookViewId="0">
      <pane xSplit="15" ySplit="5" topLeftCell="Q9" activePane="bottomRight" state="frozen"/>
      <selection activeCell="B4" sqref="B4"/>
      <selection pane="topRight" activeCell="Q4" sqref="Q4"/>
      <selection pane="bottomLeft" activeCell="B9" sqref="B9"/>
      <selection pane="bottomRight" activeCell="X64" sqref="X64"/>
    </sheetView>
  </sheetViews>
  <sheetFormatPr defaultRowHeight="15" outlineLevelCol="1" x14ac:dyDescent="0.25"/>
  <cols>
    <col min="1" max="1" width="9.140625" style="17"/>
    <col min="2" max="2" width="13.28515625" style="17" customWidth="1"/>
    <col min="3" max="3" width="30.42578125" style="17" customWidth="1"/>
    <col min="4" max="6" width="11.28515625" style="17" hidden="1" customWidth="1" outlineLevel="1"/>
    <col min="7" max="16" width="12.28515625" style="17" hidden="1" customWidth="1" outlineLevel="1"/>
    <col min="17" max="17" width="14" style="17" bestFit="1" customWidth="1" collapsed="1"/>
    <col min="18" max="18" width="12.7109375" style="17" bestFit="1" customWidth="1"/>
    <col min="19" max="19" width="18.5703125" style="17" customWidth="1"/>
    <col min="20" max="20" width="15.5703125" style="17" customWidth="1"/>
    <col min="21" max="21" width="17.5703125" style="17" customWidth="1"/>
    <col min="22" max="22" width="14" style="17" customWidth="1"/>
    <col min="23" max="23" width="16.85546875" style="17" bestFit="1" customWidth="1"/>
    <col min="24" max="24" width="14.7109375" style="17" customWidth="1"/>
    <col min="25" max="25" width="17.7109375" style="17" bestFit="1" customWidth="1"/>
    <col min="26" max="26" width="16" style="19" bestFit="1" customWidth="1"/>
    <col min="27" max="27" width="14.7109375" style="17" customWidth="1"/>
    <col min="28" max="28" width="36.85546875" style="17" customWidth="1"/>
    <col min="29" max="16384" width="9.140625" style="17"/>
  </cols>
  <sheetData>
    <row r="1" spans="1:28" x14ac:dyDescent="0.25">
      <c r="B1" s="18" t="s">
        <v>119</v>
      </c>
    </row>
    <row r="2" spans="1:28" x14ac:dyDescent="0.25">
      <c r="B2" s="18" t="s">
        <v>58</v>
      </c>
    </row>
    <row r="3" spans="1:28" x14ac:dyDescent="0.25">
      <c r="B3" s="18" t="s">
        <v>59</v>
      </c>
    </row>
    <row r="4" spans="1:28" x14ac:dyDescent="0.25">
      <c r="W4" s="20" t="s">
        <v>97</v>
      </c>
      <c r="Y4" s="17" t="s">
        <v>98</v>
      </c>
      <c r="Z4" s="19" t="s">
        <v>98</v>
      </c>
      <c r="AA4" s="17" t="s">
        <v>98</v>
      </c>
    </row>
    <row r="5" spans="1:28" x14ac:dyDescent="0.25">
      <c r="B5" s="18" t="s">
        <v>121</v>
      </c>
      <c r="U5" s="20" t="s">
        <v>94</v>
      </c>
      <c r="V5" s="20" t="s">
        <v>90</v>
      </c>
      <c r="W5" s="20" t="s">
        <v>92</v>
      </c>
      <c r="X5" s="20" t="s">
        <v>97</v>
      </c>
      <c r="Y5" s="20" t="s">
        <v>99</v>
      </c>
      <c r="Z5" s="22" t="s">
        <v>99</v>
      </c>
      <c r="AA5" s="20" t="s">
        <v>99</v>
      </c>
    </row>
    <row r="6" spans="1:28" x14ac:dyDescent="0.25">
      <c r="S6" s="21">
        <v>24288344</v>
      </c>
      <c r="Z6" s="17"/>
    </row>
    <row r="7" spans="1:28" x14ac:dyDescent="0.25">
      <c r="D7" s="56">
        <v>2013</v>
      </c>
      <c r="E7" s="56"/>
      <c r="F7" s="56"/>
      <c r="G7" s="56">
        <v>2014</v>
      </c>
      <c r="H7" s="56"/>
      <c r="I7" s="56"/>
      <c r="J7" s="56"/>
      <c r="K7" s="56"/>
      <c r="L7" s="56"/>
      <c r="M7" s="56"/>
      <c r="N7" s="56"/>
      <c r="O7" s="56"/>
      <c r="P7" s="17" t="s">
        <v>39</v>
      </c>
      <c r="Q7" s="20" t="s">
        <v>38</v>
      </c>
      <c r="R7" s="20" t="s">
        <v>40</v>
      </c>
      <c r="S7" s="20" t="s">
        <v>41</v>
      </c>
      <c r="T7" s="20" t="s">
        <v>42</v>
      </c>
      <c r="U7" s="20" t="s">
        <v>89</v>
      </c>
      <c r="V7" s="20" t="s">
        <v>91</v>
      </c>
      <c r="W7" s="20" t="s">
        <v>93</v>
      </c>
      <c r="X7" s="20" t="s">
        <v>103</v>
      </c>
      <c r="Y7" s="20" t="s">
        <v>100</v>
      </c>
      <c r="Z7" s="22" t="s">
        <v>101</v>
      </c>
      <c r="AA7" s="20" t="s">
        <v>102</v>
      </c>
      <c r="AB7" s="20"/>
    </row>
    <row r="8" spans="1:28" s="20" customFormat="1" x14ac:dyDescent="0.25">
      <c r="A8" s="23" t="s">
        <v>106</v>
      </c>
      <c r="B8" s="24" t="s">
        <v>107</v>
      </c>
      <c r="C8" s="25" t="s">
        <v>108</v>
      </c>
      <c r="D8" s="25">
        <v>10</v>
      </c>
      <c r="E8" s="25">
        <v>11</v>
      </c>
      <c r="F8" s="25">
        <v>12</v>
      </c>
      <c r="G8" s="25">
        <v>1</v>
      </c>
      <c r="H8" s="25">
        <v>2</v>
      </c>
      <c r="I8" s="25">
        <v>3</v>
      </c>
      <c r="J8" s="25">
        <v>4</v>
      </c>
      <c r="K8" s="25">
        <v>5</v>
      </c>
      <c r="L8" s="25">
        <v>6</v>
      </c>
      <c r="M8" s="25">
        <v>7</v>
      </c>
      <c r="N8" s="25">
        <v>8</v>
      </c>
      <c r="O8" s="25">
        <v>9</v>
      </c>
      <c r="P8" s="25"/>
      <c r="Q8" s="24" t="s">
        <v>109</v>
      </c>
      <c r="R8" s="25" t="s">
        <v>110</v>
      </c>
      <c r="S8" s="25" t="s">
        <v>111</v>
      </c>
      <c r="T8" s="25" t="s">
        <v>112</v>
      </c>
      <c r="U8" s="25" t="s">
        <v>113</v>
      </c>
      <c r="V8" s="25" t="s">
        <v>114</v>
      </c>
      <c r="W8" s="25" t="s">
        <v>115</v>
      </c>
      <c r="X8" s="25" t="s">
        <v>116</v>
      </c>
      <c r="Y8" s="25"/>
      <c r="Z8" s="26" t="s">
        <v>117</v>
      </c>
      <c r="AA8" s="27" t="s">
        <v>118</v>
      </c>
    </row>
    <row r="9" spans="1:28" x14ac:dyDescent="0.25">
      <c r="A9" s="28">
        <v>1</v>
      </c>
      <c r="B9" s="29">
        <v>4470089</v>
      </c>
      <c r="C9" s="30" t="s">
        <v>7</v>
      </c>
      <c r="D9" s="31">
        <v>-234707.84</v>
      </c>
      <c r="E9" s="31">
        <v>48772.21</v>
      </c>
      <c r="F9" s="31">
        <v>-1696540.82</v>
      </c>
      <c r="G9" s="31">
        <v>-35447972.549999997</v>
      </c>
      <c r="H9" s="31">
        <v>-15893700.470000001</v>
      </c>
      <c r="I9" s="31">
        <v>-12505524.060000001</v>
      </c>
      <c r="J9" s="31">
        <v>-9435147.0999999996</v>
      </c>
      <c r="K9" s="31">
        <v>-5370615.6100000003</v>
      </c>
      <c r="L9" s="31">
        <v>-9854908.8800000008</v>
      </c>
      <c r="M9" s="31">
        <v>-8983320.7599999998</v>
      </c>
      <c r="N9" s="31">
        <v>-7619984.4400000004</v>
      </c>
      <c r="O9" s="31">
        <v>-5338687.51</v>
      </c>
      <c r="P9" s="32">
        <f>SUM(D9:F9)</f>
        <v>-1882476.4500000002</v>
      </c>
      <c r="Q9" s="33">
        <f>SUM(D9:O9)</f>
        <v>-112332337.83</v>
      </c>
      <c r="R9" s="34">
        <f>-P9</f>
        <v>1882476.4500000002</v>
      </c>
      <c r="S9" s="34">
        <f>(Q9+R9+S6)*-1</f>
        <v>86161517.379999995</v>
      </c>
      <c r="T9" s="34"/>
      <c r="U9" s="34"/>
      <c r="V9" s="34"/>
      <c r="W9" s="34">
        <f>SUM(Q9:S9)</f>
        <v>-24288344</v>
      </c>
      <c r="X9" s="34">
        <f>W9-Q9</f>
        <v>88043993.829999998</v>
      </c>
      <c r="Y9" s="34" t="s">
        <v>96</v>
      </c>
      <c r="Z9" s="19">
        <v>0.98599999999999999</v>
      </c>
      <c r="AA9" s="34">
        <f>Z9*X9</f>
        <v>86811377.916380003</v>
      </c>
    </row>
    <row r="10" spans="1:28" x14ac:dyDescent="0.25">
      <c r="A10" s="28">
        <v>2</v>
      </c>
      <c r="B10" s="29">
        <v>4470002</v>
      </c>
      <c r="C10" s="30" t="s">
        <v>0</v>
      </c>
      <c r="D10" s="31">
        <v>-181026.57</v>
      </c>
      <c r="E10" s="31">
        <v>-143736.68</v>
      </c>
      <c r="F10" s="31">
        <v>-669223.71</v>
      </c>
      <c r="G10" s="31">
        <v>-206248.61</v>
      </c>
      <c r="H10" s="31">
        <v>203117.72</v>
      </c>
      <c r="I10" s="31"/>
      <c r="J10" s="31">
        <v>0</v>
      </c>
      <c r="K10" s="31"/>
      <c r="L10" s="31">
        <v>406.3</v>
      </c>
      <c r="M10" s="31">
        <v>-406.3</v>
      </c>
      <c r="N10" s="31"/>
      <c r="O10" s="31"/>
      <c r="P10" s="32">
        <f>SUM(D10:F10)</f>
        <v>-993986.96</v>
      </c>
      <c r="Q10" s="33">
        <f t="shared" ref="Q10:Q19" si="0">SUM(D10:O10)</f>
        <v>-997117.84999999986</v>
      </c>
      <c r="R10" s="34">
        <f>-P10</f>
        <v>993986.96</v>
      </c>
      <c r="S10" s="34"/>
      <c r="T10" s="34"/>
      <c r="U10" s="34">
        <f>SUM(Q10:T10)</f>
        <v>-3130.8899999998976</v>
      </c>
      <c r="V10" s="34">
        <f>W10-U10</f>
        <v>-1043.6299999999665</v>
      </c>
      <c r="W10" s="34">
        <f>(U10/9)*12</f>
        <v>-4174.519999999864</v>
      </c>
      <c r="X10" s="34">
        <f>W10-Q10</f>
        <v>992943.33</v>
      </c>
      <c r="Y10" s="34" t="s">
        <v>96</v>
      </c>
      <c r="Z10" s="19">
        <v>0.98599999999999999</v>
      </c>
      <c r="AA10" s="34">
        <f>Z10*X10</f>
        <v>979042.12338</v>
      </c>
    </row>
    <row r="11" spans="1:28" x14ac:dyDescent="0.25">
      <c r="A11" s="28">
        <v>3</v>
      </c>
      <c r="B11" s="29">
        <v>4470006</v>
      </c>
      <c r="C11" s="30" t="s">
        <v>1</v>
      </c>
      <c r="D11" s="31">
        <v>-1064502.7</v>
      </c>
      <c r="E11" s="31">
        <v>-1056778.46</v>
      </c>
      <c r="F11" s="31">
        <v>-1145861.26</v>
      </c>
      <c r="G11" s="31">
        <v>-1697194.77</v>
      </c>
      <c r="H11" s="31">
        <v>-1808996.01</v>
      </c>
      <c r="I11" s="31">
        <v>-1545989.13</v>
      </c>
      <c r="J11" s="31">
        <v>-1447655.5</v>
      </c>
      <c r="K11" s="31">
        <v>-1431144.39</v>
      </c>
      <c r="L11" s="31">
        <v>-1161374.33</v>
      </c>
      <c r="M11" s="31">
        <v>-1375320.48</v>
      </c>
      <c r="N11" s="31">
        <v>-1257522.5900000001</v>
      </c>
      <c r="O11" s="31">
        <v>-1032972.94</v>
      </c>
      <c r="P11" s="32">
        <f t="shared" ref="P11:P47" si="1">SUM(D11:F11)</f>
        <v>-3267142.42</v>
      </c>
      <c r="Q11" s="33">
        <f t="shared" si="0"/>
        <v>-16025312.559999999</v>
      </c>
      <c r="R11" s="34">
        <f t="shared" ref="R11:R47" si="2">-P11</f>
        <v>3267142.42</v>
      </c>
      <c r="S11" s="34"/>
      <c r="T11" s="34"/>
      <c r="U11" s="34">
        <f>SUM(Q11:T11)</f>
        <v>-12758170.139999999</v>
      </c>
      <c r="V11" s="34">
        <f t="shared" ref="V11:V47" si="3">W11-U11</f>
        <v>-4252723.3800000008</v>
      </c>
      <c r="W11" s="34">
        <f t="shared" ref="W11:W46" si="4">(U11/9)*12</f>
        <v>-17010893.52</v>
      </c>
      <c r="X11" s="34">
        <f t="shared" ref="X11:X47" si="5">W11-Q11</f>
        <v>-985580.96000000089</v>
      </c>
      <c r="Y11" s="34" t="s">
        <v>96</v>
      </c>
      <c r="Z11" s="19">
        <v>0.98599999999999999</v>
      </c>
      <c r="AA11" s="34">
        <f t="shared" ref="AA11:AA47" si="6">Z11*X11</f>
        <v>-971782.82656000089</v>
      </c>
    </row>
    <row r="12" spans="1:28" x14ac:dyDescent="0.25">
      <c r="A12" s="28">
        <v>4</v>
      </c>
      <c r="B12" s="29">
        <v>4470010</v>
      </c>
      <c r="C12" s="30" t="s">
        <v>2</v>
      </c>
      <c r="D12" s="31">
        <v>707054.14</v>
      </c>
      <c r="E12" s="31">
        <v>674118.54</v>
      </c>
      <c r="F12" s="31">
        <v>855070.2</v>
      </c>
      <c r="G12" s="31">
        <v>3004445.97</v>
      </c>
      <c r="H12" s="31">
        <v>2349052.35</v>
      </c>
      <c r="I12" s="31">
        <v>1298050.6100000001</v>
      </c>
      <c r="J12" s="31">
        <v>1205724.98</v>
      </c>
      <c r="K12" s="31">
        <v>1209384.72</v>
      </c>
      <c r="L12" s="31">
        <v>884646.35</v>
      </c>
      <c r="M12" s="31">
        <v>965020.85</v>
      </c>
      <c r="N12" s="31">
        <v>854367.16</v>
      </c>
      <c r="O12" s="31">
        <v>691153.68</v>
      </c>
      <c r="P12" s="32">
        <f t="shared" si="1"/>
        <v>2236242.88</v>
      </c>
      <c r="Q12" s="33">
        <f t="shared" si="0"/>
        <v>14698089.549999999</v>
      </c>
      <c r="R12" s="34">
        <f t="shared" si="2"/>
        <v>-2236242.88</v>
      </c>
      <c r="S12" s="34"/>
      <c r="T12" s="34"/>
      <c r="U12" s="34">
        <f t="shared" ref="U12:U47" si="7">SUM(Q12:T12)</f>
        <v>12461846.669999998</v>
      </c>
      <c r="V12" s="34">
        <f t="shared" si="3"/>
        <v>4153948.8900000006</v>
      </c>
      <c r="W12" s="34">
        <f t="shared" si="4"/>
        <v>16615795.559999999</v>
      </c>
      <c r="X12" s="34">
        <f t="shared" si="5"/>
        <v>1917706.0099999998</v>
      </c>
      <c r="Y12" s="34" t="s">
        <v>96</v>
      </c>
      <c r="Z12" s="19">
        <v>0.98599999999999999</v>
      </c>
      <c r="AA12" s="34">
        <f t="shared" si="6"/>
        <v>1890858.1258599998</v>
      </c>
    </row>
    <row r="13" spans="1:28" x14ac:dyDescent="0.25">
      <c r="A13" s="28">
        <v>5</v>
      </c>
      <c r="B13" s="29">
        <v>4470028</v>
      </c>
      <c r="C13" s="30" t="s">
        <v>3</v>
      </c>
      <c r="D13" s="31">
        <v>-308871.73</v>
      </c>
      <c r="E13" s="31">
        <v>-467018.55</v>
      </c>
      <c r="F13" s="31">
        <v>-210109.32</v>
      </c>
      <c r="G13" s="31">
        <v>211165.49</v>
      </c>
      <c r="H13" s="31">
        <v>-203096.95</v>
      </c>
      <c r="I13" s="31"/>
      <c r="J13" s="31">
        <v>-186577.63</v>
      </c>
      <c r="K13" s="31">
        <v>29052.05</v>
      </c>
      <c r="L13" s="31">
        <v>-2106.6799999999998</v>
      </c>
      <c r="M13" s="31">
        <v>0</v>
      </c>
      <c r="N13" s="31"/>
      <c r="O13" s="31"/>
      <c r="P13" s="32">
        <f t="shared" si="1"/>
        <v>-985999.60000000009</v>
      </c>
      <c r="Q13" s="33">
        <f t="shared" si="0"/>
        <v>-1137563.3199999998</v>
      </c>
      <c r="R13" s="34">
        <f t="shared" si="2"/>
        <v>985999.60000000009</v>
      </c>
      <c r="S13" s="34"/>
      <c r="T13" s="34"/>
      <c r="U13" s="34">
        <f t="shared" si="7"/>
        <v>-151563.71999999974</v>
      </c>
      <c r="V13" s="34">
        <f t="shared" si="3"/>
        <v>-50521.239999999932</v>
      </c>
      <c r="W13" s="34">
        <f t="shared" si="4"/>
        <v>-202084.95999999967</v>
      </c>
      <c r="X13" s="34">
        <f t="shared" si="5"/>
        <v>935478.3600000001</v>
      </c>
      <c r="Y13" s="34" t="s">
        <v>96</v>
      </c>
      <c r="Z13" s="19">
        <v>0.98599999999999999</v>
      </c>
      <c r="AA13" s="34">
        <f t="shared" si="6"/>
        <v>922381.6629600001</v>
      </c>
    </row>
    <row r="14" spans="1:28" x14ac:dyDescent="0.25">
      <c r="A14" s="28">
        <v>6</v>
      </c>
      <c r="B14" s="29">
        <v>4470066</v>
      </c>
      <c r="C14" s="30" t="s">
        <v>4</v>
      </c>
      <c r="D14" s="31">
        <v>-370</v>
      </c>
      <c r="E14" s="31">
        <v>4</v>
      </c>
      <c r="F14" s="31">
        <v>406</v>
      </c>
      <c r="G14" s="31">
        <v>113</v>
      </c>
      <c r="H14" s="31">
        <v>-74.11</v>
      </c>
      <c r="I14" s="31"/>
      <c r="J14" s="31"/>
      <c r="K14" s="31"/>
      <c r="L14" s="31">
        <v>24.99</v>
      </c>
      <c r="M14" s="31">
        <v>52.18</v>
      </c>
      <c r="N14" s="31">
        <v>-32.33</v>
      </c>
      <c r="O14" s="31"/>
      <c r="P14" s="32">
        <f t="shared" si="1"/>
        <v>40</v>
      </c>
      <c r="Q14" s="33">
        <f t="shared" si="0"/>
        <v>123.73</v>
      </c>
      <c r="R14" s="34">
        <f t="shared" si="2"/>
        <v>-40</v>
      </c>
      <c r="S14" s="34"/>
      <c r="T14" s="34"/>
      <c r="U14" s="34">
        <f t="shared" si="7"/>
        <v>83.73</v>
      </c>
      <c r="V14" s="34">
        <f t="shared" si="3"/>
        <v>27.910000000000011</v>
      </c>
      <c r="W14" s="34">
        <f t="shared" si="4"/>
        <v>111.64000000000001</v>
      </c>
      <c r="X14" s="34">
        <f t="shared" si="5"/>
        <v>-12.089999999999989</v>
      </c>
      <c r="Y14" s="34" t="s">
        <v>96</v>
      </c>
      <c r="Z14" s="19">
        <v>0.98599999999999999</v>
      </c>
      <c r="AA14" s="34">
        <f t="shared" si="6"/>
        <v>-11.92073999999999</v>
      </c>
    </row>
    <row r="15" spans="1:28" x14ac:dyDescent="0.25">
      <c r="A15" s="28">
        <v>7</v>
      </c>
      <c r="B15" s="29">
        <v>4470081</v>
      </c>
      <c r="C15" s="30" t="s">
        <v>5</v>
      </c>
      <c r="D15" s="31">
        <v>-38672.160000000003</v>
      </c>
      <c r="E15" s="31">
        <v>-40083.29</v>
      </c>
      <c r="F15" s="31">
        <v>-2885.18</v>
      </c>
      <c r="G15" s="31">
        <v>-2571.7399999999998</v>
      </c>
      <c r="H15" s="31">
        <v>-2846.73</v>
      </c>
      <c r="I15" s="31">
        <v>-2752.77</v>
      </c>
      <c r="J15" s="31">
        <v>-2831.79</v>
      </c>
      <c r="K15" s="31">
        <v>-2742.31</v>
      </c>
      <c r="L15" s="31">
        <v>-9294.31</v>
      </c>
      <c r="M15" s="31">
        <v>-9307.77</v>
      </c>
      <c r="N15" s="31">
        <v>-2754.41</v>
      </c>
      <c r="O15" s="31">
        <v>-2846.24</v>
      </c>
      <c r="P15" s="32">
        <f t="shared" si="1"/>
        <v>-81640.63</v>
      </c>
      <c r="Q15" s="33">
        <f t="shared" si="0"/>
        <v>-119588.70000000001</v>
      </c>
      <c r="R15" s="34">
        <f t="shared" si="2"/>
        <v>81640.63</v>
      </c>
      <c r="S15" s="34"/>
      <c r="T15" s="34"/>
      <c r="U15" s="34">
        <f t="shared" si="7"/>
        <v>-37948.070000000007</v>
      </c>
      <c r="V15" s="34">
        <f t="shared" si="3"/>
        <v>-12649.356666666674</v>
      </c>
      <c r="W15" s="34">
        <f t="shared" si="4"/>
        <v>-50597.426666666681</v>
      </c>
      <c r="X15" s="34">
        <f t="shared" si="5"/>
        <v>68991.273333333331</v>
      </c>
      <c r="Y15" s="34" t="s">
        <v>96</v>
      </c>
      <c r="Z15" s="19">
        <v>0.98599999999999999</v>
      </c>
      <c r="AA15" s="34">
        <f t="shared" si="6"/>
        <v>68025.395506666668</v>
      </c>
    </row>
    <row r="16" spans="1:28" x14ac:dyDescent="0.25">
      <c r="A16" s="28">
        <v>8</v>
      </c>
      <c r="B16" s="29">
        <v>4470082</v>
      </c>
      <c r="C16" s="30" t="s">
        <v>6</v>
      </c>
      <c r="D16" s="31">
        <v>386857.58</v>
      </c>
      <c r="E16" s="31">
        <v>366449.08</v>
      </c>
      <c r="F16" s="31">
        <v>245964.78</v>
      </c>
      <c r="G16" s="31">
        <v>-1386304.82</v>
      </c>
      <c r="H16" s="31">
        <v>-437386.04</v>
      </c>
      <c r="I16" s="31">
        <v>-717967.77</v>
      </c>
      <c r="J16" s="31">
        <v>69886.899999999994</v>
      </c>
      <c r="K16" s="31">
        <v>96621.759999999995</v>
      </c>
      <c r="L16" s="31">
        <v>8600.0499999999993</v>
      </c>
      <c r="M16" s="31">
        <v>216368.41</v>
      </c>
      <c r="N16" s="31">
        <v>235466.15</v>
      </c>
      <c r="O16" s="31">
        <v>193164.47</v>
      </c>
      <c r="P16" s="32">
        <f t="shared" si="1"/>
        <v>999271.44000000006</v>
      </c>
      <c r="Q16" s="33">
        <f t="shared" si="0"/>
        <v>-722279.45000000007</v>
      </c>
      <c r="R16" s="34">
        <f t="shared" si="2"/>
        <v>-999271.44000000006</v>
      </c>
      <c r="S16" s="34"/>
      <c r="T16" s="34"/>
      <c r="U16" s="34">
        <f t="shared" si="7"/>
        <v>-1721550.8900000001</v>
      </c>
      <c r="V16" s="34">
        <f t="shared" si="3"/>
        <v>-573850.29666666687</v>
      </c>
      <c r="W16" s="34">
        <f t="shared" si="4"/>
        <v>-2295401.186666667</v>
      </c>
      <c r="X16" s="34">
        <f t="shared" si="5"/>
        <v>-1573121.7366666668</v>
      </c>
      <c r="Y16" s="34" t="s">
        <v>96</v>
      </c>
      <c r="Z16" s="19">
        <v>0.98599999999999999</v>
      </c>
      <c r="AA16" s="34">
        <f t="shared" si="6"/>
        <v>-1551098.0323533334</v>
      </c>
    </row>
    <row r="17" spans="1:27" x14ac:dyDescent="0.25">
      <c r="A17" s="28">
        <v>9</v>
      </c>
      <c r="B17" s="29">
        <v>4470098</v>
      </c>
      <c r="C17" s="30" t="s">
        <v>8</v>
      </c>
      <c r="D17" s="31">
        <v>-131052.2</v>
      </c>
      <c r="E17" s="31">
        <v>-83356.800000000003</v>
      </c>
      <c r="F17" s="31">
        <v>33268.68</v>
      </c>
      <c r="G17" s="31">
        <v>1460918.7</v>
      </c>
      <c r="H17" s="31">
        <v>214312.75</v>
      </c>
      <c r="I17" s="31">
        <v>655033.11</v>
      </c>
      <c r="J17" s="31">
        <v>227647.12</v>
      </c>
      <c r="K17" s="31">
        <v>160804.13</v>
      </c>
      <c r="L17" s="31">
        <v>51788.27</v>
      </c>
      <c r="M17" s="31">
        <v>65552</v>
      </c>
      <c r="N17" s="31">
        <v>70286.02</v>
      </c>
      <c r="O17" s="31">
        <v>57489.97</v>
      </c>
      <c r="P17" s="32">
        <f t="shared" si="1"/>
        <v>-181140.32</v>
      </c>
      <c r="Q17" s="33">
        <f t="shared" si="0"/>
        <v>2782691.75</v>
      </c>
      <c r="R17" s="34">
        <f t="shared" si="2"/>
        <v>181140.32</v>
      </c>
      <c r="S17" s="34">
        <f>'AS Credits'!M16</f>
        <v>44608.970700000005</v>
      </c>
      <c r="T17" s="34"/>
      <c r="U17" s="34">
        <f t="shared" si="7"/>
        <v>3008441.0406999998</v>
      </c>
      <c r="V17" s="34">
        <f t="shared" si="3"/>
        <v>1002813.6802333333</v>
      </c>
      <c r="W17" s="34">
        <f t="shared" si="4"/>
        <v>4011254.720933333</v>
      </c>
      <c r="X17" s="34">
        <f t="shared" si="5"/>
        <v>1228562.970933333</v>
      </c>
      <c r="Y17" s="34" t="s">
        <v>96</v>
      </c>
      <c r="Z17" s="19">
        <v>0.98599999999999999</v>
      </c>
      <c r="AA17" s="34">
        <f t="shared" si="6"/>
        <v>1211363.0893402663</v>
      </c>
    </row>
    <row r="18" spans="1:27" x14ac:dyDescent="0.25">
      <c r="A18" s="28">
        <v>10</v>
      </c>
      <c r="B18" s="29">
        <v>4470099</v>
      </c>
      <c r="C18" s="30" t="s">
        <v>9</v>
      </c>
      <c r="D18" s="31">
        <v>-38235.089999999997</v>
      </c>
      <c r="E18" s="31">
        <v>-37552.79</v>
      </c>
      <c r="F18" s="31">
        <v>-41312.449999999997</v>
      </c>
      <c r="G18" s="31">
        <v>-52463.58</v>
      </c>
      <c r="H18" s="31">
        <v>-36198.29</v>
      </c>
      <c r="I18" s="31">
        <v>-40149.379999999997</v>
      </c>
      <c r="J18" s="31">
        <v>-37744.800000000003</v>
      </c>
      <c r="K18" s="31">
        <v>-40975.61</v>
      </c>
      <c r="L18" s="31">
        <v>-53614.35</v>
      </c>
      <c r="M18" s="31">
        <v>-57922.14</v>
      </c>
      <c r="N18" s="31">
        <v>-56677.57</v>
      </c>
      <c r="O18" s="31">
        <v>-56817.96</v>
      </c>
      <c r="P18" s="32">
        <f t="shared" si="1"/>
        <v>-117100.33</v>
      </c>
      <c r="Q18" s="33">
        <f t="shared" si="0"/>
        <v>-549664.01</v>
      </c>
      <c r="R18" s="34">
        <f t="shared" si="2"/>
        <v>117100.33</v>
      </c>
      <c r="S18" s="34"/>
      <c r="T18" s="34"/>
      <c r="U18" s="34">
        <f t="shared" si="7"/>
        <v>-432563.68</v>
      </c>
      <c r="V18" s="34">
        <f t="shared" si="3"/>
        <v>-144187.89333333337</v>
      </c>
      <c r="W18" s="34">
        <f t="shared" si="4"/>
        <v>-576751.57333333336</v>
      </c>
      <c r="X18" s="34">
        <f t="shared" si="5"/>
        <v>-27087.563333333354</v>
      </c>
      <c r="Y18" s="34" t="s">
        <v>104</v>
      </c>
      <c r="Z18" s="19">
        <v>0.98599999999999999</v>
      </c>
      <c r="AA18" s="34">
        <f t="shared" si="6"/>
        <v>-26708.337446666686</v>
      </c>
    </row>
    <row r="19" spans="1:27" x14ac:dyDescent="0.25">
      <c r="A19" s="28">
        <v>11</v>
      </c>
      <c r="B19" s="29">
        <v>4470100</v>
      </c>
      <c r="C19" s="30" t="s">
        <v>10</v>
      </c>
      <c r="D19" s="31">
        <v>-5128.41</v>
      </c>
      <c r="E19" s="31">
        <v>-4502.3599999999997</v>
      </c>
      <c r="F19" s="31">
        <v>-10352.33</v>
      </c>
      <c r="G19" s="31">
        <v>-968.76</v>
      </c>
      <c r="H19" s="31">
        <v>6450.91</v>
      </c>
      <c r="I19" s="31">
        <v>-567778.22</v>
      </c>
      <c r="J19" s="31">
        <v>-8958.69</v>
      </c>
      <c r="K19" s="31">
        <v>-50555.79</v>
      </c>
      <c r="L19" s="31">
        <v>-239.77</v>
      </c>
      <c r="M19" s="31">
        <v>0</v>
      </c>
      <c r="N19" s="31"/>
      <c r="O19" s="31">
        <v>-185253.12</v>
      </c>
      <c r="P19" s="32">
        <f t="shared" si="1"/>
        <v>-19983.099999999999</v>
      </c>
      <c r="Q19" s="33">
        <f t="shared" si="0"/>
        <v>-827286.53999999992</v>
      </c>
      <c r="R19" s="34">
        <f t="shared" si="2"/>
        <v>19983.099999999999</v>
      </c>
      <c r="S19" s="34"/>
      <c r="T19" s="34"/>
      <c r="U19" s="34">
        <f t="shared" si="7"/>
        <v>-807303.44</v>
      </c>
      <c r="V19" s="34">
        <f t="shared" si="3"/>
        <v>-269101.14666666673</v>
      </c>
      <c r="W19" s="34">
        <f t="shared" si="4"/>
        <v>-1076404.5866666667</v>
      </c>
      <c r="X19" s="34">
        <f t="shared" si="5"/>
        <v>-249118.04666666675</v>
      </c>
      <c r="Y19" s="34" t="s">
        <v>96</v>
      </c>
      <c r="Z19" s="19">
        <v>0.98599999999999999</v>
      </c>
      <c r="AA19" s="34">
        <f t="shared" si="6"/>
        <v>-245630.39401333343</v>
      </c>
    </row>
    <row r="20" spans="1:27" x14ac:dyDescent="0.25">
      <c r="A20" s="28">
        <v>12</v>
      </c>
      <c r="B20" s="29">
        <v>4470106</v>
      </c>
      <c r="C20" s="30" t="s">
        <v>24</v>
      </c>
      <c r="D20" s="31">
        <v>29.71</v>
      </c>
      <c r="E20" s="31">
        <v>0.77</v>
      </c>
      <c r="F20" s="31">
        <v>300.18</v>
      </c>
      <c r="G20" s="31">
        <v>15.33</v>
      </c>
      <c r="H20" s="31">
        <v>12.06</v>
      </c>
      <c r="I20" s="31"/>
      <c r="J20" s="31"/>
      <c r="K20" s="31"/>
      <c r="L20" s="31"/>
      <c r="M20" s="31"/>
      <c r="N20" s="31"/>
      <c r="O20" s="31"/>
      <c r="P20" s="32">
        <f t="shared" si="1"/>
        <v>330.66</v>
      </c>
      <c r="Q20" s="33">
        <f t="shared" ref="Q20:Q47" si="8">SUM(D20:O20)</f>
        <v>358.05</v>
      </c>
      <c r="R20" s="34">
        <f t="shared" si="2"/>
        <v>-330.66</v>
      </c>
      <c r="S20" s="34"/>
      <c r="T20" s="34"/>
      <c r="U20" s="34">
        <f t="shared" si="7"/>
        <v>27.389999999999986</v>
      </c>
      <c r="V20" s="34">
        <f t="shared" si="3"/>
        <v>9.1299999999999955</v>
      </c>
      <c r="W20" s="34">
        <f t="shared" si="4"/>
        <v>36.519999999999982</v>
      </c>
      <c r="X20" s="34">
        <f t="shared" si="5"/>
        <v>-321.53000000000003</v>
      </c>
      <c r="Y20" s="34" t="s">
        <v>96</v>
      </c>
      <c r="Z20" s="19">
        <v>0.98599999999999999</v>
      </c>
      <c r="AA20" s="34">
        <f t="shared" si="6"/>
        <v>-317.02858000000003</v>
      </c>
    </row>
    <row r="21" spans="1:27" x14ac:dyDescent="0.25">
      <c r="A21" s="28">
        <v>13</v>
      </c>
      <c r="B21" s="29">
        <v>4470107</v>
      </c>
      <c r="C21" s="30" t="s">
        <v>25</v>
      </c>
      <c r="D21" s="31">
        <v>1837.15</v>
      </c>
      <c r="E21" s="31">
        <v>1517.98</v>
      </c>
      <c r="F21" s="31">
        <v>1448.18</v>
      </c>
      <c r="G21" s="31">
        <v>-928.85</v>
      </c>
      <c r="H21" s="31">
        <v>-4444.88</v>
      </c>
      <c r="I21" s="31">
        <v>-19668.66</v>
      </c>
      <c r="J21" s="31">
        <v>2161.16</v>
      </c>
      <c r="K21" s="31">
        <v>1849.3</v>
      </c>
      <c r="L21" s="31">
        <v>1803.29</v>
      </c>
      <c r="M21" s="31">
        <v>1746.08</v>
      </c>
      <c r="N21" s="31">
        <v>2363.71</v>
      </c>
      <c r="O21" s="31">
        <v>1642.13</v>
      </c>
      <c r="P21" s="32">
        <f t="shared" si="1"/>
        <v>4803.3100000000004</v>
      </c>
      <c r="Q21" s="33">
        <f t="shared" si="8"/>
        <v>-8673.4099999999962</v>
      </c>
      <c r="R21" s="34">
        <f t="shared" si="2"/>
        <v>-4803.3100000000004</v>
      </c>
      <c r="S21" s="34"/>
      <c r="T21" s="34"/>
      <c r="U21" s="34">
        <f t="shared" si="7"/>
        <v>-13476.719999999998</v>
      </c>
      <c r="V21" s="34">
        <f t="shared" si="3"/>
        <v>-4492.239999999998</v>
      </c>
      <c r="W21" s="34">
        <f t="shared" si="4"/>
        <v>-17968.959999999995</v>
      </c>
      <c r="X21" s="34">
        <f t="shared" si="5"/>
        <v>-9295.5499999999993</v>
      </c>
      <c r="Y21" s="34" t="s">
        <v>96</v>
      </c>
      <c r="Z21" s="19">
        <v>0.98599999999999999</v>
      </c>
      <c r="AA21" s="34">
        <f t="shared" si="6"/>
        <v>-9165.4123</v>
      </c>
    </row>
    <row r="22" spans="1:27" x14ac:dyDescent="0.25">
      <c r="A22" s="28">
        <v>14</v>
      </c>
      <c r="B22" s="29">
        <v>4470109</v>
      </c>
      <c r="C22" s="30" t="s">
        <v>26</v>
      </c>
      <c r="D22" s="31">
        <v>-9105.4699999999993</v>
      </c>
      <c r="E22" s="31">
        <v>-6640.34</v>
      </c>
      <c r="F22" s="31">
        <v>-1343.73</v>
      </c>
      <c r="G22" s="31">
        <v>210345.67</v>
      </c>
      <c r="H22" s="31">
        <v>-142675.99</v>
      </c>
      <c r="I22" s="31">
        <v>11407.85</v>
      </c>
      <c r="J22" s="31">
        <v>2154.4</v>
      </c>
      <c r="K22" s="31">
        <v>-14243.45</v>
      </c>
      <c r="L22" s="31">
        <v>-14225.39</v>
      </c>
      <c r="M22" s="31">
        <v>-19875.52</v>
      </c>
      <c r="N22" s="31">
        <v>23402.9</v>
      </c>
      <c r="O22" s="31">
        <v>-2884.88</v>
      </c>
      <c r="P22" s="32">
        <f t="shared" si="1"/>
        <v>-17089.54</v>
      </c>
      <c r="Q22" s="33">
        <f t="shared" si="8"/>
        <v>36316.050000000025</v>
      </c>
      <c r="R22" s="34">
        <f t="shared" si="2"/>
        <v>17089.54</v>
      </c>
      <c r="S22" s="34"/>
      <c r="T22" s="34"/>
      <c r="U22" s="34">
        <f t="shared" si="7"/>
        <v>53405.590000000026</v>
      </c>
      <c r="V22" s="34">
        <f t="shared" si="3"/>
        <v>17801.863333333342</v>
      </c>
      <c r="W22" s="34">
        <f t="shared" si="4"/>
        <v>71207.453333333367</v>
      </c>
      <c r="X22" s="34">
        <f t="shared" si="5"/>
        <v>34891.403333333343</v>
      </c>
      <c r="Y22" s="34" t="s">
        <v>96</v>
      </c>
      <c r="Z22" s="19">
        <v>0.98599999999999999</v>
      </c>
      <c r="AA22" s="34">
        <f t="shared" si="6"/>
        <v>34402.923686666676</v>
      </c>
    </row>
    <row r="23" spans="1:27" x14ac:dyDescent="0.25">
      <c r="A23" s="28">
        <v>15</v>
      </c>
      <c r="B23" s="29">
        <v>4470110</v>
      </c>
      <c r="C23" s="30" t="s">
        <v>27</v>
      </c>
      <c r="D23" s="31">
        <v>443.19</v>
      </c>
      <c r="E23" s="31">
        <v>114.78</v>
      </c>
      <c r="F23" s="31">
        <v>395.1</v>
      </c>
      <c r="G23" s="31">
        <v>175.65</v>
      </c>
      <c r="H23" s="31">
        <v>0.04</v>
      </c>
      <c r="I23" s="31">
        <v>-34639.54</v>
      </c>
      <c r="J23" s="31">
        <v>-265.04000000000002</v>
      </c>
      <c r="K23" s="31">
        <v>-151.59</v>
      </c>
      <c r="L23" s="31">
        <v>-192.32</v>
      </c>
      <c r="M23" s="31">
        <v>-100.45</v>
      </c>
      <c r="N23" s="31">
        <v>-293.70999999999998</v>
      </c>
      <c r="O23" s="31">
        <v>136.15</v>
      </c>
      <c r="P23" s="32">
        <f t="shared" si="1"/>
        <v>953.07</v>
      </c>
      <c r="Q23" s="33">
        <f t="shared" si="8"/>
        <v>-34377.739999999991</v>
      </c>
      <c r="R23" s="34">
        <f t="shared" si="2"/>
        <v>-953.07</v>
      </c>
      <c r="S23" s="34"/>
      <c r="T23" s="34"/>
      <c r="U23" s="34">
        <f t="shared" si="7"/>
        <v>-35330.80999999999</v>
      </c>
      <c r="V23" s="34">
        <f t="shared" si="3"/>
        <v>-11776.936666666661</v>
      </c>
      <c r="W23" s="34">
        <f t="shared" si="4"/>
        <v>-47107.746666666651</v>
      </c>
      <c r="X23" s="34">
        <f t="shared" si="5"/>
        <v>-12730.006666666661</v>
      </c>
      <c r="Y23" s="34" t="s">
        <v>96</v>
      </c>
      <c r="Z23" s="19">
        <v>0.98599999999999999</v>
      </c>
      <c r="AA23" s="34">
        <f t="shared" si="6"/>
        <v>-12551.786573333327</v>
      </c>
    </row>
    <row r="24" spans="1:27" x14ac:dyDescent="0.25">
      <c r="A24" s="28">
        <v>16</v>
      </c>
      <c r="B24" s="29">
        <v>4470112</v>
      </c>
      <c r="C24" s="30" t="s">
        <v>11</v>
      </c>
      <c r="D24" s="31"/>
      <c r="E24" s="31"/>
      <c r="F24" s="31"/>
      <c r="G24" s="31"/>
      <c r="H24" s="31"/>
      <c r="I24" s="31"/>
      <c r="J24" s="31">
        <v>-4943.2700000000004</v>
      </c>
      <c r="K24" s="31">
        <v>0</v>
      </c>
      <c r="L24" s="31"/>
      <c r="M24" s="31">
        <v>0</v>
      </c>
      <c r="N24" s="31"/>
      <c r="O24" s="31"/>
      <c r="P24" s="32">
        <f t="shared" si="1"/>
        <v>0</v>
      </c>
      <c r="Q24" s="33">
        <f t="shared" si="8"/>
        <v>-4943.2700000000004</v>
      </c>
      <c r="R24" s="34">
        <f t="shared" si="2"/>
        <v>0</v>
      </c>
      <c r="S24" s="34"/>
      <c r="T24" s="34"/>
      <c r="U24" s="34">
        <f t="shared" si="7"/>
        <v>-4943.2700000000004</v>
      </c>
      <c r="V24" s="34">
        <f t="shared" si="3"/>
        <v>-1647.7566666666662</v>
      </c>
      <c r="W24" s="34">
        <f t="shared" si="4"/>
        <v>-6591.0266666666666</v>
      </c>
      <c r="X24" s="34">
        <f t="shared" si="5"/>
        <v>-1647.7566666666662</v>
      </c>
      <c r="Y24" s="34" t="s">
        <v>96</v>
      </c>
      <c r="Z24" s="19">
        <v>0.98599999999999999</v>
      </c>
      <c r="AA24" s="34">
        <f t="shared" si="6"/>
        <v>-1624.6880733333328</v>
      </c>
    </row>
    <row r="25" spans="1:27" x14ac:dyDescent="0.25">
      <c r="A25" s="28">
        <v>17</v>
      </c>
      <c r="B25" s="29">
        <v>4470115</v>
      </c>
      <c r="C25" s="30" t="s">
        <v>23</v>
      </c>
      <c r="D25" s="31">
        <v>13826.23</v>
      </c>
      <c r="E25" s="31">
        <v>-15457.8</v>
      </c>
      <c r="F25" s="31">
        <v>-30076.63</v>
      </c>
      <c r="G25" s="31">
        <v>10204.81</v>
      </c>
      <c r="H25" s="31">
        <v>15.41</v>
      </c>
      <c r="I25" s="31">
        <v>-112.78</v>
      </c>
      <c r="J25" s="31">
        <v>2555.02</v>
      </c>
      <c r="K25" s="31">
        <v>-6645.81</v>
      </c>
      <c r="L25" s="31">
        <v>4212.91</v>
      </c>
      <c r="M25" s="31">
        <v>-716.72</v>
      </c>
      <c r="N25" s="31">
        <v>7845.86</v>
      </c>
      <c r="O25" s="31">
        <v>132.53</v>
      </c>
      <c r="P25" s="32">
        <f t="shared" si="1"/>
        <v>-31708.2</v>
      </c>
      <c r="Q25" s="33">
        <f t="shared" si="8"/>
        <v>-14216.97</v>
      </c>
      <c r="R25" s="34">
        <f t="shared" si="2"/>
        <v>31708.2</v>
      </c>
      <c r="S25" s="34"/>
      <c r="T25" s="34"/>
      <c r="U25" s="34">
        <f t="shared" si="7"/>
        <v>17491.230000000003</v>
      </c>
      <c r="V25" s="34">
        <f t="shared" si="3"/>
        <v>5830.41</v>
      </c>
      <c r="W25" s="34">
        <f t="shared" si="4"/>
        <v>23321.640000000003</v>
      </c>
      <c r="X25" s="34">
        <f t="shared" si="5"/>
        <v>37538.61</v>
      </c>
      <c r="Y25" s="34" t="s">
        <v>96</v>
      </c>
      <c r="Z25" s="19">
        <v>0.98599999999999999</v>
      </c>
      <c r="AA25" s="34">
        <f t="shared" si="6"/>
        <v>37013.069459999999</v>
      </c>
    </row>
    <row r="26" spans="1:27" x14ac:dyDescent="0.25">
      <c r="A26" s="28">
        <v>18</v>
      </c>
      <c r="B26" s="29">
        <v>4470124</v>
      </c>
      <c r="C26" s="30" t="s">
        <v>12</v>
      </c>
      <c r="D26" s="31">
        <v>0.01</v>
      </c>
      <c r="E26" s="31">
        <v>0.05</v>
      </c>
      <c r="F26" s="31">
        <v>0.06</v>
      </c>
      <c r="G26" s="31">
        <v>-0.14000000000000001</v>
      </c>
      <c r="H26" s="31">
        <v>0</v>
      </c>
      <c r="I26" s="31">
        <v>-0.25</v>
      </c>
      <c r="J26" s="31">
        <v>-0.34</v>
      </c>
      <c r="K26" s="31">
        <v>-0.28000000000000003</v>
      </c>
      <c r="L26" s="31">
        <v>-0.02</v>
      </c>
      <c r="M26" s="31">
        <v>7.0000000000000007E-2</v>
      </c>
      <c r="N26" s="31"/>
      <c r="O26" s="31"/>
      <c r="P26" s="32">
        <f t="shared" si="1"/>
        <v>0.12</v>
      </c>
      <c r="Q26" s="33">
        <f t="shared" si="8"/>
        <v>-0.84000000000000008</v>
      </c>
      <c r="R26" s="34">
        <v>1</v>
      </c>
      <c r="S26" s="34"/>
      <c r="T26" s="34"/>
      <c r="U26" s="34">
        <f t="shared" si="7"/>
        <v>0.15999999999999992</v>
      </c>
      <c r="V26" s="34">
        <f t="shared" si="3"/>
        <v>5.3333333333333288E-2</v>
      </c>
      <c r="W26" s="34">
        <f t="shared" si="4"/>
        <v>0.21333333333333321</v>
      </c>
      <c r="X26" s="34">
        <f>W26-Q26</f>
        <v>1.0533333333333332</v>
      </c>
      <c r="Y26" s="34" t="s">
        <v>96</v>
      </c>
      <c r="Z26" s="19">
        <v>0.98599999999999999</v>
      </c>
      <c r="AA26" s="34">
        <f t="shared" si="6"/>
        <v>1.0385866666666665</v>
      </c>
    </row>
    <row r="27" spans="1:27" x14ac:dyDescent="0.25">
      <c r="A27" s="28">
        <v>19</v>
      </c>
      <c r="B27" s="29">
        <v>4470126</v>
      </c>
      <c r="C27" s="30" t="s">
        <v>22</v>
      </c>
      <c r="D27" s="31">
        <v>105252.61</v>
      </c>
      <c r="E27" s="31">
        <v>97145.68</v>
      </c>
      <c r="F27" s="31">
        <v>467736.15</v>
      </c>
      <c r="G27" s="31">
        <v>12969558.720000001</v>
      </c>
      <c r="H27" s="31">
        <v>2844810.97</v>
      </c>
      <c r="I27" s="31">
        <v>2796461.6</v>
      </c>
      <c r="J27" s="31">
        <v>323997.23</v>
      </c>
      <c r="K27" s="31">
        <v>4180681.8</v>
      </c>
      <c r="L27" s="31">
        <v>1229958.99</v>
      </c>
      <c r="M27" s="31">
        <v>1956878.48</v>
      </c>
      <c r="N27" s="31">
        <v>539469.48</v>
      </c>
      <c r="O27" s="31">
        <v>1120182.06</v>
      </c>
      <c r="P27" s="32">
        <f t="shared" si="1"/>
        <v>670134.43999999994</v>
      </c>
      <c r="Q27" s="33">
        <f t="shared" si="8"/>
        <v>28632133.77</v>
      </c>
      <c r="R27" s="34">
        <f t="shared" si="2"/>
        <v>-670134.43999999994</v>
      </c>
      <c r="S27" s="34">
        <f>-'BS 2 Cong and Loss'!K6</f>
        <v>-8583469</v>
      </c>
      <c r="T27" s="34">
        <v>-11822355</v>
      </c>
      <c r="U27" s="34">
        <f t="shared" si="7"/>
        <v>7556175.3299999982</v>
      </c>
      <c r="V27" s="34">
        <f t="shared" si="3"/>
        <v>2518725.1099999994</v>
      </c>
      <c r="W27" s="34">
        <f t="shared" si="4"/>
        <v>10074900.439999998</v>
      </c>
      <c r="X27" s="34">
        <f t="shared" si="5"/>
        <v>-18557233.330000002</v>
      </c>
      <c r="Y27" s="34" t="s">
        <v>96</v>
      </c>
      <c r="Z27" s="19">
        <v>0.98599999999999999</v>
      </c>
      <c r="AA27" s="34">
        <f t="shared" si="6"/>
        <v>-18297432.063380003</v>
      </c>
    </row>
    <row r="28" spans="1:27" x14ac:dyDescent="0.25">
      <c r="A28" s="28">
        <v>20</v>
      </c>
      <c r="B28" s="29">
        <v>4470143</v>
      </c>
      <c r="C28" s="30" t="s">
        <v>13</v>
      </c>
      <c r="D28" s="31">
        <v>-13763.53</v>
      </c>
      <c r="E28" s="31">
        <v>-22006.59</v>
      </c>
      <c r="F28" s="31">
        <v>-9129.2800000000007</v>
      </c>
      <c r="G28" s="31">
        <v>-49.03</v>
      </c>
      <c r="H28" s="31">
        <v>3243.35</v>
      </c>
      <c r="I28" s="31">
        <v>218229.85</v>
      </c>
      <c r="J28" s="31">
        <v>2760.52</v>
      </c>
      <c r="K28" s="31">
        <v>91311.3</v>
      </c>
      <c r="L28" s="31">
        <v>-32097</v>
      </c>
      <c r="M28" s="31">
        <v>-1099296.76</v>
      </c>
      <c r="N28" s="31">
        <v>-1353635.68</v>
      </c>
      <c r="O28" s="31">
        <v>-27879.59</v>
      </c>
      <c r="P28" s="32">
        <f t="shared" si="1"/>
        <v>-44899.4</v>
      </c>
      <c r="Q28" s="33">
        <f t="shared" si="8"/>
        <v>-2242312.4399999995</v>
      </c>
      <c r="R28" s="34">
        <f t="shared" si="2"/>
        <v>44899.4</v>
      </c>
      <c r="S28" s="34"/>
      <c r="T28" s="34"/>
      <c r="U28" s="34">
        <f t="shared" si="7"/>
        <v>-2197413.0399999996</v>
      </c>
      <c r="V28" s="34">
        <f t="shared" si="3"/>
        <v>-732471.01333333319</v>
      </c>
      <c r="W28" s="34">
        <f t="shared" si="4"/>
        <v>-2929884.0533333328</v>
      </c>
      <c r="X28" s="34">
        <f t="shared" si="5"/>
        <v>-687571.61333333328</v>
      </c>
      <c r="Y28" s="34" t="s">
        <v>96</v>
      </c>
      <c r="Z28" s="19">
        <v>0.98599999999999999</v>
      </c>
      <c r="AA28" s="34">
        <f t="shared" si="6"/>
        <v>-677945.61074666656</v>
      </c>
    </row>
    <row r="29" spans="1:27" x14ac:dyDescent="0.25">
      <c r="A29" s="28">
        <v>21</v>
      </c>
      <c r="B29" s="29">
        <v>4470144</v>
      </c>
      <c r="C29" s="30" t="s">
        <v>14</v>
      </c>
      <c r="D29" s="31">
        <v>-61</v>
      </c>
      <c r="E29" s="31">
        <v>-96</v>
      </c>
      <c r="F29" s="31">
        <v>-92</v>
      </c>
      <c r="G29" s="31">
        <v>-69</v>
      </c>
      <c r="H29" s="31"/>
      <c r="I29" s="31"/>
      <c r="J29" s="31"/>
      <c r="K29" s="31"/>
      <c r="L29" s="31"/>
      <c r="M29" s="31"/>
      <c r="N29" s="31"/>
      <c r="O29" s="31"/>
      <c r="P29" s="32">
        <f t="shared" si="1"/>
        <v>-249</v>
      </c>
      <c r="Q29" s="33">
        <f t="shared" si="8"/>
        <v>-318</v>
      </c>
      <c r="R29" s="34">
        <v>318</v>
      </c>
      <c r="S29" s="34"/>
      <c r="T29" s="34"/>
      <c r="U29" s="34">
        <f t="shared" si="7"/>
        <v>0</v>
      </c>
      <c r="V29" s="34">
        <f t="shared" si="3"/>
        <v>0</v>
      </c>
      <c r="W29" s="34">
        <f t="shared" si="4"/>
        <v>0</v>
      </c>
      <c r="X29" s="34">
        <f t="shared" si="5"/>
        <v>318</v>
      </c>
      <c r="Y29" s="34" t="s">
        <v>96</v>
      </c>
      <c r="Z29" s="19">
        <v>0.98599999999999999</v>
      </c>
      <c r="AA29" s="34">
        <f t="shared" si="6"/>
        <v>313.548</v>
      </c>
    </row>
    <row r="30" spans="1:27" x14ac:dyDescent="0.25">
      <c r="A30" s="28">
        <v>22</v>
      </c>
      <c r="B30" s="29">
        <v>4470168</v>
      </c>
      <c r="C30" s="30" t="s">
        <v>15</v>
      </c>
      <c r="D30" s="31"/>
      <c r="E30" s="31">
        <v>5088.6400000000003</v>
      </c>
      <c r="F30" s="31"/>
      <c r="G30" s="31"/>
      <c r="H30" s="31"/>
      <c r="I30" s="31">
        <v>3285.02</v>
      </c>
      <c r="J30" s="31"/>
      <c r="K30" s="31">
        <v>6208.21</v>
      </c>
      <c r="L30" s="31"/>
      <c r="M30" s="31"/>
      <c r="N30" s="31">
        <v>1505.02</v>
      </c>
      <c r="O30" s="31">
        <v>2560.94</v>
      </c>
      <c r="P30" s="32">
        <f t="shared" si="1"/>
        <v>5088.6400000000003</v>
      </c>
      <c r="Q30" s="33">
        <f t="shared" si="8"/>
        <v>18647.829999999998</v>
      </c>
      <c r="R30" s="34">
        <f t="shared" si="2"/>
        <v>-5088.6400000000003</v>
      </c>
      <c r="S30" s="34"/>
      <c r="T30" s="34"/>
      <c r="U30" s="34">
        <f t="shared" si="7"/>
        <v>13559.189999999999</v>
      </c>
      <c r="V30" s="34">
        <f t="shared" si="3"/>
        <v>4519.7299999999996</v>
      </c>
      <c r="W30" s="34">
        <f t="shared" si="4"/>
        <v>18078.919999999998</v>
      </c>
      <c r="X30" s="34">
        <f t="shared" si="5"/>
        <v>-568.90999999999985</v>
      </c>
      <c r="Y30" s="34" t="s">
        <v>96</v>
      </c>
      <c r="Z30" s="19">
        <v>0.98599999999999999</v>
      </c>
      <c r="AA30" s="34">
        <f t="shared" si="6"/>
        <v>-560.94525999999985</v>
      </c>
    </row>
    <row r="31" spans="1:27" x14ac:dyDescent="0.25">
      <c r="A31" s="28">
        <v>23</v>
      </c>
      <c r="B31" s="29">
        <v>4470170</v>
      </c>
      <c r="C31" s="30" t="s">
        <v>16</v>
      </c>
      <c r="D31" s="31">
        <v>-268845.7</v>
      </c>
      <c r="E31" s="31">
        <v>-277892.57</v>
      </c>
      <c r="F31" s="31">
        <v>-342101.11</v>
      </c>
      <c r="G31" s="31">
        <v>-333803</v>
      </c>
      <c r="H31" s="31">
        <v>-286600.65000000002</v>
      </c>
      <c r="I31" s="31">
        <v>-300259.61</v>
      </c>
      <c r="J31" s="31">
        <v>-243438.77</v>
      </c>
      <c r="K31" s="31">
        <v>-255700.82</v>
      </c>
      <c r="L31" s="31">
        <v>14585</v>
      </c>
      <c r="M31" s="31">
        <v>18362.46</v>
      </c>
      <c r="N31" s="31">
        <v>1154.72</v>
      </c>
      <c r="O31" s="31">
        <v>302.58999999999997</v>
      </c>
      <c r="P31" s="32">
        <f t="shared" si="1"/>
        <v>-888839.38</v>
      </c>
      <c r="Q31" s="33">
        <f t="shared" si="8"/>
        <v>-2274237.4599999995</v>
      </c>
      <c r="R31" s="34">
        <f t="shared" si="2"/>
        <v>888839.38</v>
      </c>
      <c r="S31" s="34"/>
      <c r="T31" s="34"/>
      <c r="U31" s="34">
        <f t="shared" si="7"/>
        <v>-1385398.0799999996</v>
      </c>
      <c r="V31" s="34">
        <f t="shared" si="3"/>
        <v>-461799.35999999987</v>
      </c>
      <c r="W31" s="34">
        <f t="shared" si="4"/>
        <v>-1847197.4399999995</v>
      </c>
      <c r="X31" s="34">
        <f t="shared" si="5"/>
        <v>427040.02</v>
      </c>
      <c r="Y31" s="34" t="s">
        <v>96</v>
      </c>
      <c r="Z31" s="19">
        <v>0.98599999999999999</v>
      </c>
      <c r="AA31" s="34">
        <f t="shared" si="6"/>
        <v>421061.45971999998</v>
      </c>
    </row>
    <row r="32" spans="1:27" x14ac:dyDescent="0.25">
      <c r="A32" s="28">
        <v>24</v>
      </c>
      <c r="B32" s="29">
        <v>4470174</v>
      </c>
      <c r="C32" s="30" t="s">
        <v>28</v>
      </c>
      <c r="D32" s="31">
        <v>-3512.22</v>
      </c>
      <c r="E32" s="31">
        <v>-6688.21</v>
      </c>
      <c r="F32" s="31">
        <v>3645.93</v>
      </c>
      <c r="G32" s="31">
        <v>-80.78</v>
      </c>
      <c r="H32" s="31"/>
      <c r="I32" s="31"/>
      <c r="J32" s="31">
        <v>0</v>
      </c>
      <c r="K32" s="31"/>
      <c r="L32" s="31"/>
      <c r="M32" s="31">
        <v>0</v>
      </c>
      <c r="N32" s="31"/>
      <c r="O32" s="31"/>
      <c r="P32" s="32">
        <f t="shared" si="1"/>
        <v>-6554.5</v>
      </c>
      <c r="Q32" s="33">
        <f t="shared" si="8"/>
        <v>-6635.28</v>
      </c>
      <c r="R32" s="34">
        <v>6635</v>
      </c>
      <c r="S32" s="34"/>
      <c r="T32" s="34"/>
      <c r="U32" s="34">
        <f t="shared" si="7"/>
        <v>-0.27999999999974534</v>
      </c>
      <c r="V32" s="34">
        <f t="shared" si="3"/>
        <v>-9.3333333333248447E-2</v>
      </c>
      <c r="W32" s="34">
        <f t="shared" si="4"/>
        <v>-0.37333333333299379</v>
      </c>
      <c r="X32" s="34">
        <f t="shared" si="5"/>
        <v>6634.9066666666668</v>
      </c>
      <c r="Y32" s="34" t="s">
        <v>96</v>
      </c>
      <c r="Z32" s="19">
        <v>0.98599999999999999</v>
      </c>
      <c r="AA32" s="34">
        <f t="shared" si="6"/>
        <v>6542.0179733333334</v>
      </c>
    </row>
    <row r="33" spans="1:27" x14ac:dyDescent="0.25">
      <c r="A33" s="28">
        <v>25</v>
      </c>
      <c r="B33" s="29">
        <v>4470206</v>
      </c>
      <c r="C33" s="30" t="s">
        <v>29</v>
      </c>
      <c r="D33" s="31">
        <v>-27944.2</v>
      </c>
      <c r="E33" s="31">
        <v>-40733.949999999997</v>
      </c>
      <c r="F33" s="31">
        <v>-104655.37</v>
      </c>
      <c r="G33" s="31">
        <v>-537368.25</v>
      </c>
      <c r="H33" s="31">
        <v>-219119.8</v>
      </c>
      <c r="I33" s="31">
        <v>-188764.98</v>
      </c>
      <c r="J33" s="31">
        <v>-32809.440000000002</v>
      </c>
      <c r="K33" s="31">
        <v>-240525.86</v>
      </c>
      <c r="L33" s="31">
        <v>-144718.04</v>
      </c>
      <c r="M33" s="31">
        <v>-131152.24</v>
      </c>
      <c r="N33" s="31">
        <v>-116657.53</v>
      </c>
      <c r="O33" s="31">
        <v>-83998.77</v>
      </c>
      <c r="P33" s="32">
        <f t="shared" si="1"/>
        <v>-173333.52</v>
      </c>
      <c r="Q33" s="33">
        <f t="shared" si="8"/>
        <v>-1868448.4300000002</v>
      </c>
      <c r="R33" s="34">
        <f t="shared" si="2"/>
        <v>173333.52</v>
      </c>
      <c r="S33" s="34"/>
      <c r="T33" s="34"/>
      <c r="U33" s="34">
        <f t="shared" si="7"/>
        <v>-1695114.9100000001</v>
      </c>
      <c r="V33" s="34">
        <f t="shared" si="3"/>
        <v>-565038.30333333323</v>
      </c>
      <c r="W33" s="34">
        <f t="shared" si="4"/>
        <v>-2260153.2133333334</v>
      </c>
      <c r="X33" s="34">
        <f t="shared" si="5"/>
        <v>-391704.78333333321</v>
      </c>
      <c r="Y33" s="34" t="s">
        <v>96</v>
      </c>
      <c r="Z33" s="19">
        <v>0.98599999999999999</v>
      </c>
      <c r="AA33" s="34">
        <f t="shared" si="6"/>
        <v>-386220.91636666656</v>
      </c>
    </row>
    <row r="34" spans="1:27" x14ac:dyDescent="0.25">
      <c r="A34" s="28">
        <v>26</v>
      </c>
      <c r="B34" s="29">
        <v>4470209</v>
      </c>
      <c r="C34" s="30" t="s">
        <v>30</v>
      </c>
      <c r="D34" s="31">
        <v>216184.88</v>
      </c>
      <c r="E34" s="31">
        <v>171797.82</v>
      </c>
      <c r="F34" s="31">
        <v>532717.28</v>
      </c>
      <c r="G34" s="31">
        <v>3684421.97</v>
      </c>
      <c r="H34" s="31">
        <v>1967181.5</v>
      </c>
      <c r="I34" s="31">
        <v>1240718.48</v>
      </c>
      <c r="J34" s="31">
        <v>637756.43999999994</v>
      </c>
      <c r="K34" s="31">
        <v>1824001.84</v>
      </c>
      <c r="L34" s="31">
        <v>1344272.77</v>
      </c>
      <c r="M34" s="31">
        <v>1327096.31</v>
      </c>
      <c r="N34" s="31">
        <v>1059968.6000000001</v>
      </c>
      <c r="O34" s="31">
        <v>798003.78</v>
      </c>
      <c r="P34" s="32">
        <f t="shared" si="1"/>
        <v>920699.98</v>
      </c>
      <c r="Q34" s="33">
        <f t="shared" si="8"/>
        <v>14804121.669999998</v>
      </c>
      <c r="R34" s="34">
        <f t="shared" si="2"/>
        <v>-920699.98</v>
      </c>
      <c r="S34" s="34">
        <f>-'BS 2 Cong and Loss'!K33</f>
        <v>-5665550</v>
      </c>
      <c r="T34" s="34">
        <v>-4151338</v>
      </c>
      <c r="U34" s="34">
        <f>SUM(Q34:T34)</f>
        <v>4066533.6899999976</v>
      </c>
      <c r="V34" s="34">
        <f t="shared" si="3"/>
        <v>1355511.2299999995</v>
      </c>
      <c r="W34" s="34">
        <f t="shared" si="4"/>
        <v>5422044.9199999971</v>
      </c>
      <c r="X34" s="34">
        <f t="shared" si="5"/>
        <v>-9382076.75</v>
      </c>
      <c r="Y34" s="34" t="s">
        <v>96</v>
      </c>
      <c r="Z34" s="19">
        <v>0.98599999999999999</v>
      </c>
      <c r="AA34" s="34">
        <f t="shared" si="6"/>
        <v>-9250727.6754999999</v>
      </c>
    </row>
    <row r="35" spans="1:27" x14ac:dyDescent="0.25">
      <c r="A35" s="28">
        <v>27</v>
      </c>
      <c r="B35" s="29">
        <v>4470214</v>
      </c>
      <c r="C35" s="30" t="s">
        <v>31</v>
      </c>
      <c r="D35" s="31">
        <v>-29.8</v>
      </c>
      <c r="E35" s="31">
        <v>-25.04</v>
      </c>
      <c r="F35" s="31">
        <v>-324.49</v>
      </c>
      <c r="G35" s="31">
        <v>-28172.89</v>
      </c>
      <c r="H35" s="31">
        <v>-0.04</v>
      </c>
      <c r="I35" s="31">
        <v>-7.11</v>
      </c>
      <c r="J35" s="31">
        <v>0</v>
      </c>
      <c r="K35" s="31">
        <v>-1.2</v>
      </c>
      <c r="L35" s="31">
        <v>-18.5</v>
      </c>
      <c r="M35" s="31">
        <v>-0.21</v>
      </c>
      <c r="N35" s="31">
        <v>0</v>
      </c>
      <c r="O35" s="31">
        <v>-7.8</v>
      </c>
      <c r="P35" s="32">
        <f t="shared" si="1"/>
        <v>-379.33000000000004</v>
      </c>
      <c r="Q35" s="33">
        <f t="shared" si="8"/>
        <v>-28587.08</v>
      </c>
      <c r="R35" s="34">
        <f t="shared" si="2"/>
        <v>379.33000000000004</v>
      </c>
      <c r="S35" s="34"/>
      <c r="T35" s="34"/>
      <c r="U35" s="34">
        <f t="shared" si="7"/>
        <v>-28207.75</v>
      </c>
      <c r="V35" s="34">
        <f t="shared" si="3"/>
        <v>-9402.5833333333285</v>
      </c>
      <c r="W35" s="34">
        <f t="shared" si="4"/>
        <v>-37610.333333333328</v>
      </c>
      <c r="X35" s="34">
        <f t="shared" si="5"/>
        <v>-9023.2533333333267</v>
      </c>
      <c r="Y35" s="34" t="s">
        <v>96</v>
      </c>
      <c r="Z35" s="19">
        <v>0.98599999999999999</v>
      </c>
      <c r="AA35" s="34">
        <f t="shared" si="6"/>
        <v>-8896.9277866666598</v>
      </c>
    </row>
    <row r="36" spans="1:27" x14ac:dyDescent="0.25">
      <c r="A36" s="28">
        <v>28</v>
      </c>
      <c r="B36" s="29">
        <v>4470220</v>
      </c>
      <c r="C36" s="30" t="s">
        <v>32</v>
      </c>
      <c r="D36" s="31">
        <v>-146.19</v>
      </c>
      <c r="E36" s="31">
        <v>535.02</v>
      </c>
      <c r="F36" s="31">
        <v>-2820.73</v>
      </c>
      <c r="G36" s="31">
        <v>-93524.28</v>
      </c>
      <c r="H36" s="31">
        <v>-2663.57</v>
      </c>
      <c r="I36" s="31"/>
      <c r="J36" s="31">
        <v>-1236.95</v>
      </c>
      <c r="K36" s="31">
        <v>0</v>
      </c>
      <c r="L36" s="31">
        <v>-7632.48</v>
      </c>
      <c r="M36" s="31">
        <v>-7335.09</v>
      </c>
      <c r="N36" s="31">
        <v>-20603.09</v>
      </c>
      <c r="O36" s="31">
        <v>-49171.56</v>
      </c>
      <c r="P36" s="32">
        <f t="shared" si="1"/>
        <v>-2431.9</v>
      </c>
      <c r="Q36" s="33">
        <f t="shared" si="8"/>
        <v>-184598.91999999998</v>
      </c>
      <c r="R36" s="34">
        <f t="shared" si="2"/>
        <v>2431.9</v>
      </c>
      <c r="S36" s="34"/>
      <c r="T36" s="34"/>
      <c r="U36" s="34">
        <f t="shared" si="7"/>
        <v>-182167.02</v>
      </c>
      <c r="V36" s="34">
        <f t="shared" si="3"/>
        <v>-60722.34</v>
      </c>
      <c r="W36" s="34">
        <f t="shared" si="4"/>
        <v>-242889.36</v>
      </c>
      <c r="X36" s="34">
        <f t="shared" si="5"/>
        <v>-58290.44</v>
      </c>
      <c r="Y36" s="34" t="s">
        <v>96</v>
      </c>
      <c r="Z36" s="19">
        <v>0.98599999999999999</v>
      </c>
      <c r="AA36" s="34">
        <f t="shared" si="6"/>
        <v>-57474.37384</v>
      </c>
    </row>
    <row r="37" spans="1:27" x14ac:dyDescent="0.25">
      <c r="A37" s="28">
        <v>29</v>
      </c>
      <c r="B37" s="29">
        <v>4470221</v>
      </c>
      <c r="C37" s="30" t="s">
        <v>33</v>
      </c>
      <c r="D37" s="31">
        <v>-6237.17</v>
      </c>
      <c r="E37" s="31">
        <v>1533.38</v>
      </c>
      <c r="F37" s="31">
        <v>-27903.57</v>
      </c>
      <c r="G37" s="31">
        <v>-6.82</v>
      </c>
      <c r="H37" s="31">
        <v>-6194.17</v>
      </c>
      <c r="I37" s="31">
        <v>-1380.77</v>
      </c>
      <c r="J37" s="31">
        <v>-1391.87</v>
      </c>
      <c r="K37" s="31">
        <v>362.65</v>
      </c>
      <c r="L37" s="31">
        <v>-35.11</v>
      </c>
      <c r="M37" s="31">
        <v>-1329.43</v>
      </c>
      <c r="N37" s="31">
        <v>-120.17</v>
      </c>
      <c r="O37" s="31">
        <v>-164.79</v>
      </c>
      <c r="P37" s="32">
        <f t="shared" si="1"/>
        <v>-32607.360000000001</v>
      </c>
      <c r="Q37" s="33">
        <f t="shared" si="8"/>
        <v>-42867.839999999997</v>
      </c>
      <c r="R37" s="34">
        <f t="shared" si="2"/>
        <v>32607.360000000001</v>
      </c>
      <c r="S37" s="34"/>
      <c r="T37" s="34"/>
      <c r="U37" s="34">
        <f t="shared" si="7"/>
        <v>-10260.479999999996</v>
      </c>
      <c r="V37" s="34">
        <f t="shared" si="3"/>
        <v>-3420.159999999998</v>
      </c>
      <c r="W37" s="34">
        <f t="shared" si="4"/>
        <v>-13680.639999999994</v>
      </c>
      <c r="X37" s="34">
        <f t="shared" si="5"/>
        <v>29187.200000000004</v>
      </c>
      <c r="Y37" s="34" t="s">
        <v>96</v>
      </c>
      <c r="Z37" s="19">
        <v>0.98599999999999999</v>
      </c>
      <c r="AA37" s="34">
        <f t="shared" si="6"/>
        <v>28778.579200000004</v>
      </c>
    </row>
    <row r="38" spans="1:27" x14ac:dyDescent="0.25">
      <c r="A38" s="28">
        <v>30</v>
      </c>
      <c r="B38" s="29">
        <v>4470222</v>
      </c>
      <c r="C38" s="30" t="s">
        <v>17</v>
      </c>
      <c r="D38" s="31">
        <v>-35612.79</v>
      </c>
      <c r="E38" s="31">
        <v>-35056.74</v>
      </c>
      <c r="F38" s="31">
        <v>-36630.120000000003</v>
      </c>
      <c r="G38" s="31">
        <v>-338.8</v>
      </c>
      <c r="H38" s="31">
        <v>-104380.48</v>
      </c>
      <c r="I38" s="31">
        <v>-53575.43</v>
      </c>
      <c r="J38" s="31">
        <v>-52700.800000000003</v>
      </c>
      <c r="K38" s="31">
        <v>-50060.47</v>
      </c>
      <c r="L38" s="31">
        <v>-51254.49</v>
      </c>
      <c r="M38" s="31">
        <v>-50609.67</v>
      </c>
      <c r="N38" s="31">
        <v>-48779.16</v>
      </c>
      <c r="O38" s="31">
        <v>-49359.89</v>
      </c>
      <c r="P38" s="32">
        <f t="shared" si="1"/>
        <v>-107299.65</v>
      </c>
      <c r="Q38" s="33">
        <f t="shared" si="8"/>
        <v>-568358.84</v>
      </c>
      <c r="R38" s="34">
        <f t="shared" si="2"/>
        <v>107299.65</v>
      </c>
      <c r="S38" s="34"/>
      <c r="T38" s="34"/>
      <c r="U38" s="34">
        <f t="shared" si="7"/>
        <v>-461059.18999999994</v>
      </c>
      <c r="V38" s="34">
        <f t="shared" si="3"/>
        <v>-153686.39666666661</v>
      </c>
      <c r="W38" s="34">
        <f t="shared" si="4"/>
        <v>-614745.58666666655</v>
      </c>
      <c r="X38" s="34">
        <f t="shared" si="5"/>
        <v>-46386.746666666586</v>
      </c>
      <c r="Y38" s="34" t="s">
        <v>96</v>
      </c>
      <c r="Z38" s="19">
        <v>0.98599999999999999</v>
      </c>
      <c r="AA38" s="34">
        <f t="shared" si="6"/>
        <v>-45737.332213333255</v>
      </c>
    </row>
    <row r="39" spans="1:27" x14ac:dyDescent="0.25">
      <c r="A39" s="28">
        <v>31</v>
      </c>
      <c r="B39" s="29">
        <v>4470222</v>
      </c>
      <c r="C39" s="30" t="s">
        <v>17</v>
      </c>
      <c r="D39" s="31">
        <v>-35612.79</v>
      </c>
      <c r="E39" s="31">
        <v>-35056.74</v>
      </c>
      <c r="F39" s="31">
        <v>-36630.120000000003</v>
      </c>
      <c r="G39" s="31">
        <v>-338.8</v>
      </c>
      <c r="H39" s="31">
        <v>-104380.48</v>
      </c>
      <c r="I39" s="31">
        <v>-53575.43</v>
      </c>
      <c r="J39" s="31">
        <v>-52700.800000000003</v>
      </c>
      <c r="K39" s="31">
        <v>-50060.47</v>
      </c>
      <c r="L39" s="31">
        <v>-51254.49</v>
      </c>
      <c r="M39" s="31">
        <v>-50609.67</v>
      </c>
      <c r="N39" s="31">
        <v>-48779.16</v>
      </c>
      <c r="O39" s="31">
        <v>-49359.89</v>
      </c>
      <c r="P39" s="32">
        <f t="shared" si="1"/>
        <v>-107299.65</v>
      </c>
      <c r="Q39" s="33">
        <f t="shared" si="8"/>
        <v>-568358.84</v>
      </c>
      <c r="R39" s="34">
        <f t="shared" si="2"/>
        <v>107299.65</v>
      </c>
      <c r="S39" s="34"/>
      <c r="T39" s="34"/>
      <c r="U39" s="34">
        <f t="shared" si="7"/>
        <v>-461059.18999999994</v>
      </c>
      <c r="V39" s="34">
        <f t="shared" si="3"/>
        <v>-153686.39666666661</v>
      </c>
      <c r="W39" s="34">
        <f t="shared" si="4"/>
        <v>-614745.58666666655</v>
      </c>
      <c r="X39" s="34">
        <f t="shared" si="5"/>
        <v>-46386.746666666586</v>
      </c>
      <c r="Y39" s="34" t="s">
        <v>96</v>
      </c>
      <c r="Z39" s="19">
        <v>0.98599999999999999</v>
      </c>
      <c r="AA39" s="34">
        <f t="shared" si="6"/>
        <v>-45737.332213333255</v>
      </c>
    </row>
    <row r="40" spans="1:27" x14ac:dyDescent="0.25">
      <c r="A40" s="28">
        <v>32</v>
      </c>
      <c r="B40" s="29">
        <v>5550039</v>
      </c>
      <c r="C40" s="30" t="s">
        <v>34</v>
      </c>
      <c r="D40" s="31">
        <v>-1851.48</v>
      </c>
      <c r="E40" s="31">
        <v>-1026.82</v>
      </c>
      <c r="F40" s="31">
        <v>-4972.41</v>
      </c>
      <c r="G40" s="31">
        <v>2782.72</v>
      </c>
      <c r="H40" s="31">
        <v>-69764.740000000005</v>
      </c>
      <c r="I40" s="31">
        <v>-5222.46</v>
      </c>
      <c r="J40" s="31">
        <v>1403.74</v>
      </c>
      <c r="K40" s="31">
        <v>-426.74</v>
      </c>
      <c r="L40" s="31">
        <v>5676.13</v>
      </c>
      <c r="M40" s="31">
        <v>3230.41</v>
      </c>
      <c r="N40" s="31">
        <v>2104.2399999999998</v>
      </c>
      <c r="O40" s="31">
        <v>2034.88</v>
      </c>
      <c r="P40" s="32">
        <f t="shared" si="1"/>
        <v>-7850.71</v>
      </c>
      <c r="Q40" s="33">
        <f t="shared" si="8"/>
        <v>-66032.53</v>
      </c>
      <c r="R40" s="34">
        <f t="shared" si="2"/>
        <v>7850.71</v>
      </c>
      <c r="S40" s="34"/>
      <c r="T40" s="34"/>
      <c r="U40" s="34">
        <f t="shared" si="7"/>
        <v>-58181.82</v>
      </c>
      <c r="V40" s="34">
        <f t="shared" si="3"/>
        <v>-19393.939999999995</v>
      </c>
      <c r="W40" s="34">
        <f t="shared" si="4"/>
        <v>-77575.759999999995</v>
      </c>
      <c r="X40" s="34">
        <f t="shared" si="5"/>
        <v>-11543.229999999996</v>
      </c>
      <c r="Y40" s="34" t="s">
        <v>96</v>
      </c>
      <c r="Z40" s="19">
        <v>0.98599999999999999</v>
      </c>
      <c r="AA40" s="34">
        <f t="shared" si="6"/>
        <v>-11381.624779999996</v>
      </c>
    </row>
    <row r="41" spans="1:27" x14ac:dyDescent="0.25">
      <c r="A41" s="28">
        <v>33</v>
      </c>
      <c r="B41" s="29">
        <v>5550099</v>
      </c>
      <c r="C41" s="30" t="s">
        <v>18</v>
      </c>
      <c r="D41" s="31">
        <v>168184.86</v>
      </c>
      <c r="E41" s="31">
        <v>225168.67</v>
      </c>
      <c r="F41" s="31">
        <v>253448.22</v>
      </c>
      <c r="G41" s="31">
        <v>503548.99</v>
      </c>
      <c r="H41" s="31">
        <v>316409.62</v>
      </c>
      <c r="I41" s="31">
        <v>263611.89</v>
      </c>
      <c r="J41" s="31">
        <v>228996.93</v>
      </c>
      <c r="K41" s="31">
        <v>188552.74</v>
      </c>
      <c r="L41" s="31">
        <v>-25072.11</v>
      </c>
      <c r="M41" s="31">
        <v>-7229.77</v>
      </c>
      <c r="N41" s="31">
        <v>-16074.13</v>
      </c>
      <c r="O41" s="31">
        <v>-1434.58</v>
      </c>
      <c r="P41" s="32">
        <f t="shared" si="1"/>
        <v>646801.75</v>
      </c>
      <c r="Q41" s="33">
        <f t="shared" si="8"/>
        <v>2098111.33</v>
      </c>
      <c r="R41" s="34">
        <f t="shared" si="2"/>
        <v>-646801.75</v>
      </c>
      <c r="S41" s="34"/>
      <c r="T41" s="34"/>
      <c r="U41" s="34">
        <f>SUM(Q41:T41)</f>
        <v>1451309.58</v>
      </c>
      <c r="V41" s="34">
        <f t="shared" si="3"/>
        <v>483769.85999999987</v>
      </c>
      <c r="W41" s="34">
        <f t="shared" si="4"/>
        <v>1935079.44</v>
      </c>
      <c r="X41" s="34">
        <f t="shared" si="5"/>
        <v>-163031.89000000013</v>
      </c>
      <c r="Y41" s="34" t="s">
        <v>96</v>
      </c>
      <c r="Z41" s="19">
        <v>0.98599999999999999</v>
      </c>
      <c r="AA41" s="34">
        <f t="shared" si="6"/>
        <v>-160749.44354000012</v>
      </c>
    </row>
    <row r="42" spans="1:27" x14ac:dyDescent="0.25">
      <c r="A42" s="28">
        <v>34</v>
      </c>
      <c r="B42" s="29">
        <v>5550100</v>
      </c>
      <c r="C42" s="30" t="s">
        <v>19</v>
      </c>
      <c r="D42" s="31">
        <v>7225.76</v>
      </c>
      <c r="E42" s="31">
        <v>7225.76</v>
      </c>
      <c r="F42" s="31">
        <v>42490.89</v>
      </c>
      <c r="G42" s="31">
        <v>7129.11</v>
      </c>
      <c r="H42" s="31">
        <v>7129.11</v>
      </c>
      <c r="I42" s="31">
        <v>7129.11</v>
      </c>
      <c r="J42" s="31">
        <v>7129.11</v>
      </c>
      <c r="K42" s="31">
        <v>7129.11</v>
      </c>
      <c r="L42" s="31">
        <v>6737.12</v>
      </c>
      <c r="M42" s="31">
        <v>6737.12</v>
      </c>
      <c r="N42" s="31">
        <v>6001.97</v>
      </c>
      <c r="O42" s="31">
        <v>6492.07</v>
      </c>
      <c r="P42" s="32">
        <f t="shared" si="1"/>
        <v>56942.41</v>
      </c>
      <c r="Q42" s="33">
        <f t="shared" si="8"/>
        <v>118556.23999999999</v>
      </c>
      <c r="R42" s="34">
        <f t="shared" si="2"/>
        <v>-56942.41</v>
      </c>
      <c r="S42" s="34"/>
      <c r="T42" s="34"/>
      <c r="U42" s="34">
        <f t="shared" si="7"/>
        <v>61613.829999999987</v>
      </c>
      <c r="V42" s="34">
        <f t="shared" si="3"/>
        <v>20537.943333333329</v>
      </c>
      <c r="W42" s="34">
        <f t="shared" si="4"/>
        <v>82151.773333333316</v>
      </c>
      <c r="X42" s="34">
        <f t="shared" si="5"/>
        <v>-36404.466666666674</v>
      </c>
      <c r="Y42" s="34" t="s">
        <v>104</v>
      </c>
      <c r="Z42" s="19">
        <v>0.98599999999999999</v>
      </c>
      <c r="AA42" s="34">
        <f t="shared" si="6"/>
        <v>-35894.804133333339</v>
      </c>
    </row>
    <row r="43" spans="1:27" x14ac:dyDescent="0.25">
      <c r="A43" s="28">
        <v>35</v>
      </c>
      <c r="B43" s="29">
        <v>5550107</v>
      </c>
      <c r="C43" s="30" t="s">
        <v>20</v>
      </c>
      <c r="D43" s="31">
        <v>9626.1200000000008</v>
      </c>
      <c r="E43" s="31">
        <v>8694.56</v>
      </c>
      <c r="F43" s="31">
        <v>10503.72</v>
      </c>
      <c r="G43" s="31">
        <v>9206.4</v>
      </c>
      <c r="H43" s="31">
        <v>8884.44</v>
      </c>
      <c r="I43" s="31">
        <v>9497.16</v>
      </c>
      <c r="J43" s="31">
        <v>9190.7999999999993</v>
      </c>
      <c r="K43" s="31">
        <v>8884.44</v>
      </c>
      <c r="L43" s="31">
        <v>37929.449999999997</v>
      </c>
      <c r="M43" s="31">
        <v>49941.94</v>
      </c>
      <c r="N43" s="31">
        <v>44344.57</v>
      </c>
      <c r="O43" s="31">
        <v>41483.629999999997</v>
      </c>
      <c r="P43" s="32">
        <f t="shared" si="1"/>
        <v>28824.400000000001</v>
      </c>
      <c r="Q43" s="33">
        <f t="shared" si="8"/>
        <v>248187.23000000004</v>
      </c>
      <c r="R43" s="34">
        <f t="shared" si="2"/>
        <v>-28824.400000000001</v>
      </c>
      <c r="S43" s="34"/>
      <c r="T43" s="34"/>
      <c r="U43" s="34">
        <f t="shared" si="7"/>
        <v>219362.83000000005</v>
      </c>
      <c r="V43" s="34">
        <f t="shared" si="3"/>
        <v>73120.943333333387</v>
      </c>
      <c r="W43" s="34">
        <f t="shared" si="4"/>
        <v>292483.77333333343</v>
      </c>
      <c r="X43" s="34">
        <f t="shared" si="5"/>
        <v>44296.543333333393</v>
      </c>
      <c r="Y43" s="34" t="s">
        <v>96</v>
      </c>
      <c r="Z43" s="19">
        <v>0.98599999999999999</v>
      </c>
      <c r="AA43" s="34">
        <f t="shared" si="6"/>
        <v>43676.391726666727</v>
      </c>
    </row>
    <row r="44" spans="1:27" x14ac:dyDescent="0.25">
      <c r="A44" s="28">
        <v>36</v>
      </c>
      <c r="B44" s="29">
        <v>5614000</v>
      </c>
      <c r="C44" s="30" t="s">
        <v>35</v>
      </c>
      <c r="D44" s="31">
        <v>24220.47</v>
      </c>
      <c r="E44" s="31">
        <v>14672.23</v>
      </c>
      <c r="F44" s="31">
        <v>29313.39</v>
      </c>
      <c r="G44" s="31">
        <v>50600.38</v>
      </c>
      <c r="H44" s="31">
        <v>45294.2</v>
      </c>
      <c r="I44" s="31">
        <v>26234.880000000001</v>
      </c>
      <c r="J44" s="31">
        <v>43528.41</v>
      </c>
      <c r="K44" s="31">
        <v>38572.870000000003</v>
      </c>
      <c r="L44" s="31">
        <v>49991.4</v>
      </c>
      <c r="M44" s="31">
        <v>54672.82</v>
      </c>
      <c r="N44" s="31">
        <v>45421.45</v>
      </c>
      <c r="O44" s="31">
        <v>49994.9</v>
      </c>
      <c r="P44" s="32">
        <f t="shared" si="1"/>
        <v>68206.09</v>
      </c>
      <c r="Q44" s="33">
        <f t="shared" si="8"/>
        <v>472517.40000000008</v>
      </c>
      <c r="R44" s="34">
        <f t="shared" si="2"/>
        <v>-68206.09</v>
      </c>
      <c r="S44" s="34">
        <v>-66009.100000000006</v>
      </c>
      <c r="T44" s="34"/>
      <c r="U44" s="34">
        <f>SUM(Q44:T44)</f>
        <v>338302.21000000008</v>
      </c>
      <c r="V44" s="34">
        <f t="shared" si="3"/>
        <v>112767.40333333338</v>
      </c>
      <c r="W44" s="34">
        <f t="shared" si="4"/>
        <v>451069.61333333346</v>
      </c>
      <c r="X44" s="34">
        <f t="shared" si="5"/>
        <v>-21447.786666666623</v>
      </c>
      <c r="Y44" s="34" t="s">
        <v>96</v>
      </c>
      <c r="Z44" s="19">
        <v>0.98599999999999999</v>
      </c>
      <c r="AA44" s="34">
        <f t="shared" si="6"/>
        <v>-21147.517653333289</v>
      </c>
    </row>
    <row r="45" spans="1:27" x14ac:dyDescent="0.25">
      <c r="A45" s="28">
        <v>37</v>
      </c>
      <c r="B45" s="29">
        <v>5614008</v>
      </c>
      <c r="C45" s="30" t="s">
        <v>21</v>
      </c>
      <c r="D45" s="31"/>
      <c r="E45" s="31">
        <v>0</v>
      </c>
      <c r="F45" s="31">
        <v>0</v>
      </c>
      <c r="G45" s="31"/>
      <c r="H45" s="31">
        <v>0</v>
      </c>
      <c r="I45" s="31">
        <v>0</v>
      </c>
      <c r="J45" s="31">
        <v>2417.3200000000002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2">
        <f t="shared" si="1"/>
        <v>0</v>
      </c>
      <c r="Q45" s="33">
        <f t="shared" si="8"/>
        <v>2417.3200000000002</v>
      </c>
      <c r="R45" s="34">
        <f t="shared" si="2"/>
        <v>0</v>
      </c>
      <c r="S45" s="34"/>
      <c r="T45" s="34"/>
      <c r="U45" s="34">
        <f t="shared" si="7"/>
        <v>2417.3200000000002</v>
      </c>
      <c r="V45" s="34">
        <f t="shared" si="3"/>
        <v>805.77333333333308</v>
      </c>
      <c r="W45" s="34">
        <f t="shared" si="4"/>
        <v>3223.0933333333332</v>
      </c>
      <c r="X45" s="34">
        <f t="shared" si="5"/>
        <v>805.77333333333308</v>
      </c>
      <c r="Y45" s="34" t="s">
        <v>96</v>
      </c>
      <c r="Z45" s="19">
        <v>0.98599999999999999</v>
      </c>
      <c r="AA45" s="34">
        <f t="shared" si="6"/>
        <v>794.49250666666637</v>
      </c>
    </row>
    <row r="46" spans="1:27" x14ac:dyDescent="0.25">
      <c r="A46" s="28">
        <v>38</v>
      </c>
      <c r="B46" s="29">
        <v>5618000</v>
      </c>
      <c r="C46" s="30" t="s">
        <v>36</v>
      </c>
      <c r="D46" s="31">
        <v>5173.53</v>
      </c>
      <c r="E46" s="31">
        <v>3352.31</v>
      </c>
      <c r="F46" s="31">
        <v>7806.65</v>
      </c>
      <c r="G46" s="31">
        <v>19092.72</v>
      </c>
      <c r="H46" s="31">
        <v>11836.54</v>
      </c>
      <c r="I46" s="31">
        <v>5693.5</v>
      </c>
      <c r="J46" s="31">
        <v>9995.98</v>
      </c>
      <c r="K46" s="31">
        <v>7827.01</v>
      </c>
      <c r="L46" s="31">
        <v>11247.05</v>
      </c>
      <c r="M46" s="31">
        <v>11842.72</v>
      </c>
      <c r="N46" s="31">
        <v>11544.77</v>
      </c>
      <c r="O46" s="31">
        <v>7640.68</v>
      </c>
      <c r="P46" s="32">
        <f t="shared" si="1"/>
        <v>16332.49</v>
      </c>
      <c r="Q46" s="33">
        <f t="shared" si="8"/>
        <v>113053.45999999999</v>
      </c>
      <c r="R46" s="34">
        <f t="shared" si="2"/>
        <v>-16332.49</v>
      </c>
      <c r="S46" s="34"/>
      <c r="T46" s="34"/>
      <c r="U46" s="34">
        <f t="shared" si="7"/>
        <v>96720.969999999987</v>
      </c>
      <c r="V46" s="34">
        <f t="shared" si="3"/>
        <v>32240.323333333334</v>
      </c>
      <c r="W46" s="34">
        <f t="shared" si="4"/>
        <v>128961.29333333332</v>
      </c>
      <c r="X46" s="31">
        <f t="shared" si="5"/>
        <v>15907.833333333328</v>
      </c>
      <c r="Y46" s="31" t="s">
        <v>96</v>
      </c>
      <c r="Z46" s="19">
        <v>0.98599999999999999</v>
      </c>
      <c r="AA46" s="31">
        <f t="shared" si="6"/>
        <v>15685.123666666661</v>
      </c>
    </row>
    <row r="47" spans="1:27" x14ac:dyDescent="0.25">
      <c r="A47" s="35">
        <v>39</v>
      </c>
      <c r="B47" s="36">
        <v>5757000</v>
      </c>
      <c r="C47" s="37" t="s">
        <v>37</v>
      </c>
      <c r="D47" s="38">
        <v>24756.560000000001</v>
      </c>
      <c r="E47" s="38">
        <v>15004.38</v>
      </c>
      <c r="F47" s="38">
        <v>34434.61</v>
      </c>
      <c r="G47" s="38">
        <v>51360.58</v>
      </c>
      <c r="H47" s="38">
        <v>58225.06</v>
      </c>
      <c r="I47" s="38">
        <v>33021.39</v>
      </c>
      <c r="J47" s="38">
        <v>50069.06</v>
      </c>
      <c r="K47" s="38">
        <v>37824.01</v>
      </c>
      <c r="L47" s="38">
        <v>55016.79</v>
      </c>
      <c r="M47" s="38">
        <v>59042.080000000002</v>
      </c>
      <c r="N47" s="38">
        <v>53459.28</v>
      </c>
      <c r="O47" s="38">
        <v>38537.49</v>
      </c>
      <c r="P47" s="39">
        <f t="shared" si="1"/>
        <v>74195.55</v>
      </c>
      <c r="Q47" s="40">
        <f t="shared" si="8"/>
        <v>510751.29000000004</v>
      </c>
      <c r="R47" s="38">
        <f t="shared" si="2"/>
        <v>-74195.55</v>
      </c>
      <c r="S47" s="38"/>
      <c r="T47" s="38"/>
      <c r="U47" s="38">
        <f t="shared" si="7"/>
        <v>436555.74000000005</v>
      </c>
      <c r="V47" s="38">
        <f t="shared" si="3"/>
        <v>145518.58000000002</v>
      </c>
      <c r="W47" s="38">
        <f>(U47/9)*12</f>
        <v>582074.32000000007</v>
      </c>
      <c r="X47" s="38">
        <f t="shared" si="5"/>
        <v>71323.030000000028</v>
      </c>
      <c r="Y47" s="38" t="s">
        <v>96</v>
      </c>
      <c r="Z47" s="41">
        <v>0.98599999999999999</v>
      </c>
      <c r="AA47" s="38">
        <f t="shared" si="6"/>
        <v>70324.50758000002</v>
      </c>
    </row>
    <row r="48" spans="1:27" ht="7.5" customHeight="1" x14ac:dyDescent="0.25">
      <c r="Q48" s="49"/>
      <c r="R48" s="50"/>
      <c r="S48" s="50"/>
      <c r="T48" s="50"/>
      <c r="U48" s="50"/>
      <c r="V48" s="50"/>
      <c r="W48" s="50"/>
      <c r="X48" s="50"/>
      <c r="Y48" s="50"/>
      <c r="Z48" s="51"/>
      <c r="AA48" s="50"/>
    </row>
    <row r="49" spans="2:29" ht="15.75" x14ac:dyDescent="0.25">
      <c r="B49" s="18" t="s">
        <v>95</v>
      </c>
      <c r="D49" s="42">
        <f t="shared" ref="D49:V49" si="9">SUM(D10:D47)</f>
        <v>-499908.4000000002</v>
      </c>
      <c r="E49" s="42">
        <f t="shared" si="9"/>
        <v>-681286.07999999961</v>
      </c>
      <c r="F49" s="42">
        <f t="shared" si="9"/>
        <v>-157473.78999999969</v>
      </c>
      <c r="G49" s="42">
        <f t="shared" si="9"/>
        <v>17854653.289999988</v>
      </c>
      <c r="H49" s="42">
        <f t="shared" si="9"/>
        <v>4607153.1000000006</v>
      </c>
      <c r="I49" s="42">
        <f t="shared" si="9"/>
        <v>3036530.16</v>
      </c>
      <c r="J49" s="42">
        <f t="shared" si="9"/>
        <v>754119.42999999993</v>
      </c>
      <c r="K49" s="42">
        <f t="shared" si="9"/>
        <v>5745833.1500000013</v>
      </c>
      <c r="L49" s="42">
        <f t="shared" si="9"/>
        <v>2153767.4699999997</v>
      </c>
      <c r="M49" s="42">
        <f t="shared" si="9"/>
        <v>1925331.7100000002</v>
      </c>
      <c r="N49" s="42">
        <f t="shared" si="9"/>
        <v>36776.370000000024</v>
      </c>
      <c r="O49" s="42">
        <f t="shared" si="9"/>
        <v>1468799.94</v>
      </c>
      <c r="P49" s="42">
        <f t="shared" si="9"/>
        <v>-1338668.2700000005</v>
      </c>
      <c r="Q49" s="52">
        <f t="shared" si="9"/>
        <v>36244296.349999987</v>
      </c>
      <c r="R49" s="50">
        <f t="shared" si="9"/>
        <v>1338818.8900000006</v>
      </c>
      <c r="S49" s="50">
        <f t="shared" si="9"/>
        <v>-14270419.1293</v>
      </c>
      <c r="T49" s="50">
        <f t="shared" si="9"/>
        <v>-15973693</v>
      </c>
      <c r="U49" s="50">
        <f t="shared" si="9"/>
        <v>7339003.1106999964</v>
      </c>
      <c r="V49" s="50">
        <f t="shared" si="9"/>
        <v>2446334.3702333327</v>
      </c>
      <c r="W49" s="53">
        <f>SUM(W10:W47)</f>
        <v>9785337.4809333291</v>
      </c>
      <c r="X49" s="43">
        <f>SUM(X10:X47)</f>
        <v>-26458958.869066671</v>
      </c>
      <c r="Y49" s="54"/>
      <c r="Z49" s="55"/>
      <c r="AA49" s="43">
        <f>SUM(AA10:AA47)</f>
        <v>-26088533.444899738</v>
      </c>
      <c r="AB49" s="44"/>
      <c r="AC49" s="44"/>
    </row>
    <row r="50" spans="2:29" ht="6" customHeight="1" x14ac:dyDescent="0.25">
      <c r="B50" s="18"/>
      <c r="Q50" s="49"/>
      <c r="R50" s="50"/>
      <c r="S50" s="50"/>
      <c r="T50" s="50"/>
      <c r="U50" s="50"/>
      <c r="V50" s="50"/>
      <c r="W50" s="50"/>
      <c r="X50" s="50"/>
      <c r="Y50" s="50"/>
      <c r="Z50" s="51"/>
      <c r="AA50" s="50"/>
    </row>
    <row r="51" spans="2:29" x14ac:dyDescent="0.25">
      <c r="B51" s="18" t="s">
        <v>122</v>
      </c>
      <c r="D51" s="42">
        <f>SUM(D9:D47)</f>
        <v>-734616.23999999953</v>
      </c>
      <c r="E51" s="42">
        <f t="shared" ref="E51:P51" si="10">SUM(E9:E47)</f>
        <v>-632513.86999999965</v>
      </c>
      <c r="F51" s="42">
        <f t="shared" si="10"/>
        <v>-1854014.61</v>
      </c>
      <c r="G51" s="42">
        <f t="shared" si="10"/>
        <v>-17593319.260000013</v>
      </c>
      <c r="H51" s="42">
        <f t="shared" si="10"/>
        <v>-11286547.370000005</v>
      </c>
      <c r="I51" s="42">
        <f t="shared" si="10"/>
        <v>-9468993.9000000004</v>
      </c>
      <c r="J51" s="42">
        <f t="shared" si="10"/>
        <v>-8681027.6699999962</v>
      </c>
      <c r="K51" s="42">
        <f t="shared" si="10"/>
        <v>375217.53999999911</v>
      </c>
      <c r="L51" s="42">
        <f t="shared" si="10"/>
        <v>-7701141.4100000011</v>
      </c>
      <c r="M51" s="42">
        <f t="shared" si="10"/>
        <v>-7057989.049999997</v>
      </c>
      <c r="N51" s="42">
        <f t="shared" si="10"/>
        <v>-7583208.0700000003</v>
      </c>
      <c r="O51" s="42">
        <f t="shared" si="10"/>
        <v>-3869887.5699999994</v>
      </c>
      <c r="P51" s="42">
        <f t="shared" si="10"/>
        <v>-3221144.7199999997</v>
      </c>
      <c r="Q51" s="52">
        <f>Q9</f>
        <v>-112332337.83</v>
      </c>
      <c r="R51" s="52">
        <f>R9</f>
        <v>1882476.4500000002</v>
      </c>
      <c r="S51" s="52">
        <f t="shared" ref="S51:X51" si="11">S9</f>
        <v>86161517.379999995</v>
      </c>
      <c r="T51" s="52"/>
      <c r="U51" s="52"/>
      <c r="V51" s="52"/>
      <c r="W51" s="52">
        <f t="shared" si="11"/>
        <v>-24288344</v>
      </c>
      <c r="X51" s="52">
        <f t="shared" si="11"/>
        <v>88043993.829999998</v>
      </c>
      <c r="Y51" s="52"/>
      <c r="Z51" s="52"/>
      <c r="AA51" s="52">
        <f t="shared" ref="AA51" si="12">AA9</f>
        <v>86811377.916380003</v>
      </c>
    </row>
    <row r="52" spans="2:29" ht="7.5" customHeight="1" x14ac:dyDescent="0.25">
      <c r="B52" s="18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2:29" x14ac:dyDescent="0.25">
      <c r="B53" s="18" t="s">
        <v>120</v>
      </c>
      <c r="Q53" s="49"/>
      <c r="R53" s="49"/>
      <c r="S53" s="49"/>
      <c r="T53" s="49"/>
      <c r="U53" s="49"/>
      <c r="V53" s="49"/>
      <c r="W53" s="52">
        <f>W51+W49</f>
        <v>-14503006.519066671</v>
      </c>
      <c r="X53" s="52">
        <f>X51+X49</f>
        <v>61585034.960933328</v>
      </c>
      <c r="Y53" s="49"/>
      <c r="Z53" s="51"/>
      <c r="AA53" s="52">
        <f>AA51+AA49</f>
        <v>60722844.471480265</v>
      </c>
    </row>
    <row r="54" spans="2:29" x14ac:dyDescent="0.25">
      <c r="B54" s="18"/>
      <c r="Q54" s="52"/>
      <c r="R54" s="49"/>
      <c r="S54" s="49"/>
      <c r="T54" s="49"/>
      <c r="U54" s="49"/>
      <c r="V54" s="49"/>
      <c r="W54" s="49"/>
      <c r="X54" s="52"/>
      <c r="Y54" s="49"/>
      <c r="Z54" s="51"/>
      <c r="AA54" s="52"/>
    </row>
    <row r="55" spans="2:29" x14ac:dyDescent="0.25">
      <c r="Q55" s="49"/>
      <c r="R55" s="49"/>
      <c r="S55" s="49"/>
      <c r="T55" s="49"/>
      <c r="U55" s="49"/>
      <c r="V55" s="49"/>
      <c r="W55" s="49"/>
      <c r="X55" s="52"/>
      <c r="Y55" s="49"/>
      <c r="Z55" s="51"/>
      <c r="AA55" s="52"/>
    </row>
    <row r="56" spans="2:29" x14ac:dyDescent="0.25">
      <c r="D56" s="34">
        <v>-4600509.67</v>
      </c>
      <c r="E56" s="34">
        <v>-3383102.95</v>
      </c>
      <c r="F56" s="34">
        <v>-6884461.9900000002</v>
      </c>
      <c r="G56" s="34">
        <v>-19821812.210000001</v>
      </c>
      <c r="H56" s="34">
        <v>-15424803.08</v>
      </c>
      <c r="I56" s="34">
        <v>-12365613.119999999</v>
      </c>
      <c r="J56" s="34">
        <v>-16371827.449999999</v>
      </c>
      <c r="K56" s="34">
        <v>-12140428.34</v>
      </c>
      <c r="L56" s="34">
        <v>-18595442.850000001</v>
      </c>
      <c r="M56" s="34">
        <v>-16055160.890000001</v>
      </c>
      <c r="N56" s="34">
        <v>-18000354.66</v>
      </c>
      <c r="O56" s="34">
        <v>-10544984.529999999</v>
      </c>
      <c r="P56" s="42">
        <f>SUM(D56:F56)</f>
        <v>-14868074.609999999</v>
      </c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0"/>
    </row>
    <row r="57" spans="2:29" ht="15.75" thickBot="1" x14ac:dyDescent="0.3">
      <c r="Q57" s="49"/>
      <c r="R57" s="49"/>
      <c r="S57" s="49"/>
      <c r="T57" s="49"/>
      <c r="U57" s="49"/>
      <c r="V57" s="49"/>
      <c r="W57" s="49"/>
      <c r="X57" s="49"/>
      <c r="Y57" s="49"/>
      <c r="Z57" s="51"/>
      <c r="AA57" s="49"/>
    </row>
    <row r="58" spans="2:29" ht="16.5" thickBot="1" x14ac:dyDescent="0.3">
      <c r="W58" s="45">
        <f>W53*0.986</f>
        <v>-14299964.427799737</v>
      </c>
      <c r="X58" s="46" t="s">
        <v>105</v>
      </c>
      <c r="Y58" s="46"/>
      <c r="Z58" s="47"/>
    </row>
    <row r="59" spans="2:29" x14ac:dyDescent="0.25">
      <c r="Q59" s="48">
        <f>Q49/1000000</f>
        <v>36.244296349999985</v>
      </c>
      <c r="R59" s="48">
        <f>R49/1000000</f>
        <v>1.3388188900000006</v>
      </c>
      <c r="S59" s="48">
        <f>S49/1000000</f>
        <v>-14.2704191293</v>
      </c>
      <c r="T59" s="48">
        <f>T49/1000000</f>
        <v>-15.973693000000001</v>
      </c>
      <c r="U59" s="48">
        <f>U49/1000000</f>
        <v>7.3390031106999967</v>
      </c>
    </row>
    <row r="61" spans="2:29" x14ac:dyDescent="0.25">
      <c r="Q61" s="48"/>
      <c r="U61" s="48"/>
    </row>
    <row r="63" spans="2:29" x14ac:dyDescent="0.25">
      <c r="U63" s="48"/>
    </row>
  </sheetData>
  <sortState ref="B10:P52">
    <sortCondition ref="B10:B52"/>
  </sortState>
  <mergeCells count="2">
    <mergeCell ref="D7:F7"/>
    <mergeCell ref="G7:O7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" workbookViewId="0">
      <selection activeCell="B40" sqref="A40:B40"/>
    </sheetView>
  </sheetViews>
  <sheetFormatPr defaultRowHeight="15" x14ac:dyDescent="0.25"/>
  <cols>
    <col min="1" max="1" width="53.85546875" bestFit="1" customWidth="1"/>
    <col min="11" max="11" width="11.140625" bestFit="1" customWidth="1"/>
  </cols>
  <sheetData>
    <row r="1" spans="1:11" x14ac:dyDescent="0.25">
      <c r="A1" t="s">
        <v>43</v>
      </c>
      <c r="B1" t="s">
        <v>44</v>
      </c>
    </row>
    <row r="2" spans="1:11" x14ac:dyDescent="0.25">
      <c r="A2" t="s">
        <v>45</v>
      </c>
      <c r="B2" t="s">
        <v>46</v>
      </c>
    </row>
    <row r="4" spans="1:11" x14ac:dyDescent="0.25">
      <c r="A4" t="s">
        <v>47</v>
      </c>
      <c r="B4" t="s">
        <v>48</v>
      </c>
    </row>
    <row r="5" spans="1:11" x14ac:dyDescent="0.25">
      <c r="A5" t="s">
        <v>49</v>
      </c>
      <c r="B5" s="2">
        <v>41640</v>
      </c>
      <c r="C5" s="2">
        <v>41671</v>
      </c>
      <c r="D5" s="2">
        <v>41699</v>
      </c>
      <c r="E5" s="2">
        <v>41730</v>
      </c>
      <c r="F5" s="2">
        <v>41760</v>
      </c>
      <c r="G5" s="2">
        <v>41791</v>
      </c>
      <c r="H5" s="2">
        <v>41821</v>
      </c>
      <c r="I5" s="2">
        <v>41852</v>
      </c>
      <c r="J5" s="2">
        <v>41883</v>
      </c>
      <c r="K5" t="s">
        <v>50</v>
      </c>
    </row>
    <row r="6" spans="1:11" x14ac:dyDescent="0.25">
      <c r="A6" t="s">
        <v>51</v>
      </c>
      <c r="B6" s="3">
        <v>5744496</v>
      </c>
      <c r="C6" s="3">
        <v>684481</v>
      </c>
      <c r="D6" s="3">
        <v>387949</v>
      </c>
      <c r="E6" s="3">
        <v>188731</v>
      </c>
      <c r="F6" s="3">
        <v>152061</v>
      </c>
      <c r="G6" s="3">
        <v>331667</v>
      </c>
      <c r="H6" s="3">
        <v>666775</v>
      </c>
      <c r="I6" s="3">
        <v>138430</v>
      </c>
      <c r="J6" s="3">
        <v>288881</v>
      </c>
      <c r="K6" s="5">
        <v>8583469</v>
      </c>
    </row>
    <row r="7" spans="1:11" x14ac:dyDescent="0.25">
      <c r="A7" t="s">
        <v>52</v>
      </c>
      <c r="B7" s="3">
        <v>5780137</v>
      </c>
      <c r="C7" s="3">
        <v>689201</v>
      </c>
      <c r="D7" s="3">
        <v>388158</v>
      </c>
      <c r="E7" s="3">
        <v>192463</v>
      </c>
      <c r="F7" s="3">
        <v>142987</v>
      </c>
      <c r="G7" s="3">
        <v>361527</v>
      </c>
      <c r="H7" s="3">
        <v>702835</v>
      </c>
      <c r="I7" s="3">
        <v>141530</v>
      </c>
      <c r="J7" s="3">
        <v>300217</v>
      </c>
      <c r="K7" s="3">
        <v>8699055</v>
      </c>
    </row>
    <row r="8" spans="1:11" x14ac:dyDescent="0.25">
      <c r="A8" t="s">
        <v>53</v>
      </c>
      <c r="B8" s="3">
        <v>-35641</v>
      </c>
      <c r="C8" s="3">
        <v>-4720</v>
      </c>
      <c r="D8">
        <v>-209</v>
      </c>
      <c r="E8" s="3">
        <v>-3733</v>
      </c>
      <c r="F8" s="3">
        <v>9073</v>
      </c>
      <c r="G8" s="3">
        <v>-29860</v>
      </c>
      <c r="H8" s="3">
        <v>-36060</v>
      </c>
      <c r="I8" s="3">
        <v>-3100</v>
      </c>
      <c r="J8" s="3">
        <v>-11337</v>
      </c>
      <c r="K8" s="3">
        <v>-115586</v>
      </c>
    </row>
    <row r="9" spans="1:11" x14ac:dyDescent="0.25">
      <c r="A9" t="s">
        <v>54</v>
      </c>
      <c r="B9" s="3">
        <v>2694563</v>
      </c>
      <c r="C9" s="3">
        <v>368191</v>
      </c>
      <c r="D9" s="3">
        <v>407287</v>
      </c>
      <c r="E9" s="3">
        <v>45989</v>
      </c>
      <c r="F9" s="3">
        <v>13790</v>
      </c>
      <c r="G9" s="3">
        <v>87452</v>
      </c>
      <c r="H9" s="3">
        <v>134274</v>
      </c>
      <c r="I9" s="3">
        <v>59633</v>
      </c>
      <c r="J9" s="3">
        <v>75200</v>
      </c>
      <c r="K9" s="3">
        <v>3886378</v>
      </c>
    </row>
    <row r="10" spans="1:11" x14ac:dyDescent="0.25">
      <c r="A10" t="s">
        <v>52</v>
      </c>
      <c r="B10" s="3">
        <v>2787491</v>
      </c>
      <c r="C10" s="3">
        <v>373543</v>
      </c>
      <c r="D10" s="3">
        <v>426000</v>
      </c>
      <c r="E10" s="3">
        <v>46298</v>
      </c>
      <c r="F10" s="3">
        <v>13118</v>
      </c>
      <c r="G10" s="3">
        <v>92614</v>
      </c>
      <c r="H10" s="3">
        <v>138077</v>
      </c>
      <c r="I10" s="3">
        <v>56884</v>
      </c>
      <c r="J10" s="3">
        <v>76690</v>
      </c>
      <c r="K10" s="3">
        <v>4010716</v>
      </c>
    </row>
    <row r="11" spans="1:11" x14ac:dyDescent="0.25">
      <c r="A11" s="1" t="s">
        <v>53</v>
      </c>
      <c r="B11" s="4">
        <v>-92928</v>
      </c>
      <c r="C11" s="4">
        <v>-5353</v>
      </c>
      <c r="D11" s="4">
        <v>-18714</v>
      </c>
      <c r="E11" s="1">
        <v>-310</v>
      </c>
      <c r="F11" s="1">
        <v>672</v>
      </c>
      <c r="G11" s="4">
        <v>-5163</v>
      </c>
      <c r="H11" s="4">
        <v>-3803</v>
      </c>
      <c r="I11" s="4">
        <v>2749</v>
      </c>
      <c r="J11" s="4">
        <v>-1490</v>
      </c>
      <c r="K11" s="4">
        <v>-124338</v>
      </c>
    </row>
    <row r="12" spans="1:11" x14ac:dyDescent="0.25">
      <c r="A12" t="s">
        <v>50</v>
      </c>
      <c r="B12" s="3">
        <v>8439059</v>
      </c>
      <c r="C12" s="3">
        <v>1052672</v>
      </c>
      <c r="D12" s="3">
        <v>795236</v>
      </c>
      <c r="E12" s="3">
        <v>234719</v>
      </c>
      <c r="F12" s="3">
        <v>165851</v>
      </c>
      <c r="G12" s="3">
        <v>419119</v>
      </c>
      <c r="H12" s="3">
        <v>801049</v>
      </c>
      <c r="I12" s="3">
        <v>198063</v>
      </c>
      <c r="J12" s="3">
        <v>364081</v>
      </c>
      <c r="K12" s="3">
        <v>12469847</v>
      </c>
    </row>
    <row r="15" spans="1:11" x14ac:dyDescent="0.25">
      <c r="A15" t="s">
        <v>43</v>
      </c>
      <c r="B15" t="s">
        <v>44</v>
      </c>
    </row>
    <row r="16" spans="1:11" x14ac:dyDescent="0.25">
      <c r="A16" t="s">
        <v>45</v>
      </c>
      <c r="B16" t="s">
        <v>46</v>
      </c>
    </row>
    <row r="18" spans="1:11" x14ac:dyDescent="0.25">
      <c r="A18" t="s">
        <v>55</v>
      </c>
      <c r="B18" t="s">
        <v>48</v>
      </c>
    </row>
    <row r="19" spans="1:11" x14ac:dyDescent="0.25">
      <c r="A19" t="s">
        <v>49</v>
      </c>
      <c r="B19" s="2">
        <v>41640</v>
      </c>
      <c r="C19" s="2">
        <v>41671</v>
      </c>
      <c r="D19" s="2">
        <v>41699</v>
      </c>
      <c r="E19" s="2">
        <v>41730</v>
      </c>
      <c r="F19" s="2">
        <v>41760</v>
      </c>
      <c r="G19" s="2">
        <v>41791</v>
      </c>
      <c r="H19" s="2">
        <v>41821</v>
      </c>
      <c r="I19" s="2">
        <v>41852</v>
      </c>
      <c r="J19" s="2">
        <v>41883</v>
      </c>
      <c r="K19" t="s">
        <v>50</v>
      </c>
    </row>
    <row r="20" spans="1:11" x14ac:dyDescent="0.25">
      <c r="A20" t="s">
        <v>51</v>
      </c>
      <c r="B20" s="3">
        <v>-185334</v>
      </c>
      <c r="C20" s="3">
        <v>-199370</v>
      </c>
      <c r="D20" s="3">
        <v>-93761</v>
      </c>
      <c r="E20" s="3">
        <v>-241962</v>
      </c>
      <c r="F20" s="3">
        <v>-169112</v>
      </c>
      <c r="G20" s="3">
        <v>-267188</v>
      </c>
      <c r="H20" s="3">
        <v>-217101</v>
      </c>
      <c r="I20" s="3">
        <v>-237336</v>
      </c>
      <c r="J20" s="3">
        <v>-105217</v>
      </c>
      <c r="K20" s="3">
        <v>-1716382</v>
      </c>
    </row>
    <row r="21" spans="1:11" x14ac:dyDescent="0.25">
      <c r="A21" t="s">
        <v>52</v>
      </c>
      <c r="B21" s="3">
        <v>-192361</v>
      </c>
      <c r="C21" s="3">
        <v>-206964</v>
      </c>
      <c r="D21" s="3">
        <v>-91608</v>
      </c>
      <c r="E21" s="3">
        <v>-251558</v>
      </c>
      <c r="F21" s="3">
        <v>-170733</v>
      </c>
      <c r="G21" s="3">
        <v>-269038</v>
      </c>
      <c r="H21" s="3">
        <v>-219305</v>
      </c>
      <c r="I21" s="3">
        <v>-241977</v>
      </c>
      <c r="J21" s="3">
        <v>-104266</v>
      </c>
      <c r="K21" s="3">
        <v>-1747810</v>
      </c>
    </row>
    <row r="22" spans="1:11" x14ac:dyDescent="0.25">
      <c r="A22" t="s">
        <v>53</v>
      </c>
      <c r="B22" s="3">
        <v>7027</v>
      </c>
      <c r="C22" s="3">
        <v>7594</v>
      </c>
      <c r="D22" s="3">
        <v>-2154</v>
      </c>
      <c r="E22" s="3">
        <v>9596</v>
      </c>
      <c r="F22" s="3">
        <v>1621</v>
      </c>
      <c r="G22" s="3">
        <v>1850</v>
      </c>
      <c r="H22" s="3">
        <v>2204</v>
      </c>
      <c r="I22" s="3">
        <v>4641</v>
      </c>
      <c r="J22">
        <v>-951</v>
      </c>
      <c r="K22" s="3">
        <v>31428</v>
      </c>
    </row>
    <row r="23" spans="1:11" x14ac:dyDescent="0.25">
      <c r="A23" t="s">
        <v>54</v>
      </c>
      <c r="B23" s="3">
        <v>-59079</v>
      </c>
      <c r="C23" s="3">
        <v>-79028</v>
      </c>
      <c r="D23" s="3">
        <v>-49943</v>
      </c>
      <c r="E23" s="3">
        <v>-42679</v>
      </c>
      <c r="F23" s="3">
        <v>-14839</v>
      </c>
      <c r="G23" s="3">
        <v>-55583</v>
      </c>
      <c r="H23" s="3">
        <v>-28857</v>
      </c>
      <c r="I23" s="3">
        <v>-74520</v>
      </c>
      <c r="J23" s="3">
        <v>-13717</v>
      </c>
      <c r="K23" s="3">
        <v>-418245</v>
      </c>
    </row>
    <row r="24" spans="1:11" x14ac:dyDescent="0.25">
      <c r="A24" t="s">
        <v>52</v>
      </c>
      <c r="B24" s="3">
        <v>-62540</v>
      </c>
      <c r="C24" s="3">
        <v>-82261</v>
      </c>
      <c r="D24" s="3">
        <v>-50962</v>
      </c>
      <c r="E24" s="3">
        <v>-48855</v>
      </c>
      <c r="F24" s="3">
        <v>-15692</v>
      </c>
      <c r="G24" s="3">
        <v>-57752</v>
      </c>
      <c r="H24" s="3">
        <v>-30274</v>
      </c>
      <c r="I24" s="3">
        <v>-79833</v>
      </c>
      <c r="J24" s="3">
        <v>-13989</v>
      </c>
      <c r="K24" s="3">
        <v>-442158</v>
      </c>
    </row>
    <row r="25" spans="1:11" x14ac:dyDescent="0.25">
      <c r="A25" s="1" t="s">
        <v>53</v>
      </c>
      <c r="B25" s="4">
        <v>3462</v>
      </c>
      <c r="C25" s="4">
        <v>3232</v>
      </c>
      <c r="D25" s="4">
        <v>1019</v>
      </c>
      <c r="E25" s="4">
        <v>6177</v>
      </c>
      <c r="F25" s="1">
        <v>853</v>
      </c>
      <c r="G25" s="4">
        <v>2169</v>
      </c>
      <c r="H25" s="4">
        <v>1416</v>
      </c>
      <c r="I25" s="4">
        <v>5313</v>
      </c>
      <c r="J25" s="1">
        <v>272</v>
      </c>
      <c r="K25" s="4">
        <v>23913</v>
      </c>
    </row>
    <row r="26" spans="1:11" x14ac:dyDescent="0.25">
      <c r="A26" t="s">
        <v>50</v>
      </c>
      <c r="B26" s="3">
        <v>-244413</v>
      </c>
      <c r="C26" s="3">
        <v>-278399</v>
      </c>
      <c r="D26" s="3">
        <v>-143704</v>
      </c>
      <c r="E26" s="3">
        <v>-284641</v>
      </c>
      <c r="F26" s="3">
        <v>-183951</v>
      </c>
      <c r="G26" s="3">
        <v>-322771</v>
      </c>
      <c r="H26" s="3">
        <v>-245958</v>
      </c>
      <c r="I26" s="3">
        <v>-311856</v>
      </c>
      <c r="J26" s="3">
        <v>-118935</v>
      </c>
      <c r="K26" s="3">
        <v>-2134627</v>
      </c>
    </row>
    <row r="28" spans="1:11" x14ac:dyDescent="0.25">
      <c r="A28" t="s">
        <v>43</v>
      </c>
      <c r="B28" t="s">
        <v>44</v>
      </c>
    </row>
    <row r="29" spans="1:11" x14ac:dyDescent="0.25">
      <c r="A29" t="s">
        <v>45</v>
      </c>
      <c r="B29" t="s">
        <v>46</v>
      </c>
    </row>
    <row r="31" spans="1:11" x14ac:dyDescent="0.25">
      <c r="A31" t="s">
        <v>47</v>
      </c>
      <c r="B31" t="s">
        <v>48</v>
      </c>
    </row>
    <row r="32" spans="1:11" x14ac:dyDescent="0.25">
      <c r="A32" t="s">
        <v>49</v>
      </c>
      <c r="B32" s="2">
        <v>41640</v>
      </c>
      <c r="C32" s="2">
        <v>41671</v>
      </c>
      <c r="D32" s="2">
        <v>41699</v>
      </c>
      <c r="E32" s="2">
        <v>41730</v>
      </c>
      <c r="F32" s="2">
        <v>41760</v>
      </c>
      <c r="G32" s="2">
        <v>41791</v>
      </c>
      <c r="H32" s="2">
        <v>41821</v>
      </c>
      <c r="I32" s="2">
        <v>41852</v>
      </c>
      <c r="J32" s="2">
        <v>41883</v>
      </c>
      <c r="K32" t="s">
        <v>50</v>
      </c>
    </row>
    <row r="33" spans="1:11" x14ac:dyDescent="0.25">
      <c r="A33" t="s">
        <v>51</v>
      </c>
      <c r="B33" s="3">
        <v>1781147</v>
      </c>
      <c r="C33" s="3">
        <v>926289</v>
      </c>
      <c r="D33" s="3">
        <v>337990</v>
      </c>
      <c r="E33" s="3">
        <v>473167</v>
      </c>
      <c r="F33" s="3">
        <v>275847</v>
      </c>
      <c r="G33" s="3">
        <v>635073</v>
      </c>
      <c r="H33" s="3">
        <v>557370</v>
      </c>
      <c r="I33" s="3">
        <v>439143</v>
      </c>
      <c r="J33" s="3">
        <v>239524</v>
      </c>
      <c r="K33" s="5">
        <v>5665550</v>
      </c>
    </row>
    <row r="34" spans="1:11" x14ac:dyDescent="0.25">
      <c r="A34" t="s">
        <v>56</v>
      </c>
      <c r="B34" s="3">
        <v>1810284</v>
      </c>
      <c r="C34" s="3">
        <v>947532</v>
      </c>
      <c r="D34" s="3">
        <v>334506</v>
      </c>
      <c r="E34" s="3">
        <v>499097</v>
      </c>
      <c r="F34" s="3">
        <v>283012</v>
      </c>
      <c r="G34" s="3">
        <v>662073</v>
      </c>
      <c r="H34" s="3">
        <v>574159</v>
      </c>
      <c r="I34" s="3">
        <v>454469</v>
      </c>
      <c r="J34" s="3">
        <v>244657</v>
      </c>
      <c r="K34" s="3">
        <v>5809787</v>
      </c>
    </row>
    <row r="35" spans="1:11" x14ac:dyDescent="0.25">
      <c r="A35" t="s">
        <v>57</v>
      </c>
      <c r="B35" s="3">
        <v>-29137</v>
      </c>
      <c r="C35" s="3">
        <v>-21243</v>
      </c>
      <c r="D35" s="3">
        <v>3484</v>
      </c>
      <c r="E35" s="3">
        <v>-25930</v>
      </c>
      <c r="F35" s="3">
        <v>-7165</v>
      </c>
      <c r="G35" s="3">
        <v>-27000</v>
      </c>
      <c r="H35" s="3">
        <v>-16788</v>
      </c>
      <c r="I35" s="3">
        <v>-15326</v>
      </c>
      <c r="J35" s="3">
        <v>-5133</v>
      </c>
      <c r="K35" s="3">
        <v>-144238</v>
      </c>
    </row>
    <row r="36" spans="1:11" x14ac:dyDescent="0.25">
      <c r="A36" t="s">
        <v>54</v>
      </c>
      <c r="B36" s="3">
        <v>841944</v>
      </c>
      <c r="C36" s="3">
        <v>432860</v>
      </c>
      <c r="D36" s="3">
        <v>267520</v>
      </c>
      <c r="E36" s="3">
        <v>100370</v>
      </c>
      <c r="F36" s="3">
        <v>29253</v>
      </c>
      <c r="G36" s="3">
        <v>155539</v>
      </c>
      <c r="H36" s="3">
        <v>88927</v>
      </c>
      <c r="I36" s="3">
        <v>165040</v>
      </c>
      <c r="J36" s="3">
        <v>43312</v>
      </c>
      <c r="K36" s="3">
        <v>2124766</v>
      </c>
    </row>
    <row r="37" spans="1:11" x14ac:dyDescent="0.25">
      <c r="A37" t="s">
        <v>56</v>
      </c>
      <c r="B37" s="3">
        <v>870209</v>
      </c>
      <c r="C37" s="3">
        <v>439476</v>
      </c>
      <c r="D37" s="3">
        <v>274476</v>
      </c>
      <c r="E37" s="3">
        <v>114143</v>
      </c>
      <c r="F37" s="3">
        <v>30076</v>
      </c>
      <c r="G37" s="3">
        <v>162731</v>
      </c>
      <c r="H37" s="3">
        <v>93442</v>
      </c>
      <c r="I37" s="3">
        <v>178130</v>
      </c>
      <c r="J37" s="3">
        <v>45284</v>
      </c>
      <c r="K37" s="3">
        <v>2207967</v>
      </c>
    </row>
    <row r="38" spans="1:11" x14ac:dyDescent="0.25">
      <c r="A38" s="1" t="s">
        <v>57</v>
      </c>
      <c r="B38" s="4">
        <v>-28265</v>
      </c>
      <c r="C38" s="4">
        <v>-6616</v>
      </c>
      <c r="D38" s="4">
        <v>-6956</v>
      </c>
      <c r="E38" s="4">
        <v>-13773</v>
      </c>
      <c r="F38" s="1">
        <v>-822</v>
      </c>
      <c r="G38" s="4">
        <v>-7192</v>
      </c>
      <c r="H38" s="4">
        <v>-4515</v>
      </c>
      <c r="I38" s="4">
        <v>-13090</v>
      </c>
      <c r="J38" s="4">
        <v>-1971</v>
      </c>
      <c r="K38" s="4">
        <v>-83201</v>
      </c>
    </row>
    <row r="39" spans="1:11" x14ac:dyDescent="0.25">
      <c r="A39" t="s">
        <v>50</v>
      </c>
      <c r="B39" s="3">
        <v>2623091</v>
      </c>
      <c r="C39" s="3">
        <v>1359148</v>
      </c>
      <c r="D39" s="3">
        <v>605510</v>
      </c>
      <c r="E39" s="3">
        <v>573537</v>
      </c>
      <c r="F39" s="3">
        <v>305100</v>
      </c>
      <c r="G39" s="3">
        <v>790612</v>
      </c>
      <c r="H39" s="3">
        <v>646297</v>
      </c>
      <c r="I39" s="3">
        <v>604183</v>
      </c>
      <c r="J39" s="3">
        <v>282836</v>
      </c>
      <c r="K39" s="3">
        <v>7790316</v>
      </c>
    </row>
    <row r="42" spans="1:11" x14ac:dyDescent="0.25">
      <c r="A42" t="s">
        <v>43</v>
      </c>
      <c r="B42" t="s">
        <v>44</v>
      </c>
    </row>
    <row r="43" spans="1:11" x14ac:dyDescent="0.25">
      <c r="A43" t="s">
        <v>45</v>
      </c>
      <c r="B43" t="s">
        <v>46</v>
      </c>
    </row>
    <row r="45" spans="1:11" x14ac:dyDescent="0.25">
      <c r="A45" t="s">
        <v>55</v>
      </c>
      <c r="B45" t="s">
        <v>48</v>
      </c>
    </row>
    <row r="46" spans="1:11" x14ac:dyDescent="0.25">
      <c r="A46" t="s">
        <v>49</v>
      </c>
      <c r="B46" s="2">
        <v>41640</v>
      </c>
      <c r="C46" s="2">
        <v>41671</v>
      </c>
      <c r="D46" s="2">
        <v>41699</v>
      </c>
      <c r="E46" s="2">
        <v>41730</v>
      </c>
      <c r="F46" s="2">
        <v>41760</v>
      </c>
      <c r="G46" s="2">
        <v>41791</v>
      </c>
      <c r="H46" s="2">
        <v>41821</v>
      </c>
      <c r="I46" s="2">
        <v>41852</v>
      </c>
      <c r="J46" s="2">
        <v>41883</v>
      </c>
      <c r="K46" t="s">
        <v>50</v>
      </c>
    </row>
    <row r="47" spans="1:11" x14ac:dyDescent="0.25">
      <c r="A47" t="s">
        <v>51</v>
      </c>
      <c r="B47" s="3">
        <v>-185334</v>
      </c>
      <c r="C47" s="3">
        <v>-199370</v>
      </c>
      <c r="D47" s="3">
        <v>-93761</v>
      </c>
      <c r="E47" s="3">
        <v>-241962</v>
      </c>
      <c r="F47" s="3">
        <v>-169112</v>
      </c>
      <c r="G47" s="3">
        <v>-267188</v>
      </c>
      <c r="H47" s="3">
        <v>-217101</v>
      </c>
      <c r="I47" s="3">
        <v>-237336</v>
      </c>
      <c r="J47" s="3">
        <v>-105217</v>
      </c>
      <c r="K47" s="3">
        <v>-1716382</v>
      </c>
    </row>
    <row r="48" spans="1:11" x14ac:dyDescent="0.25">
      <c r="A48" t="s">
        <v>56</v>
      </c>
      <c r="B48" s="3">
        <v>-192361</v>
      </c>
      <c r="C48" s="3">
        <v>-206964</v>
      </c>
      <c r="D48" s="3">
        <v>-91608</v>
      </c>
      <c r="E48" s="3">
        <v>-251558</v>
      </c>
      <c r="F48" s="3">
        <v>-170733</v>
      </c>
      <c r="G48" s="3">
        <v>-269038</v>
      </c>
      <c r="H48" s="3">
        <v>-219305</v>
      </c>
      <c r="I48" s="3">
        <v>-241977</v>
      </c>
      <c r="J48" s="3">
        <v>-104266</v>
      </c>
      <c r="K48" s="3">
        <v>-1747810</v>
      </c>
    </row>
    <row r="49" spans="1:11" x14ac:dyDescent="0.25">
      <c r="A49" t="s">
        <v>57</v>
      </c>
      <c r="B49" s="3">
        <v>7027</v>
      </c>
      <c r="C49" s="3">
        <v>7594</v>
      </c>
      <c r="D49" s="3">
        <v>-2154</v>
      </c>
      <c r="E49" s="3">
        <v>9596</v>
      </c>
      <c r="F49" s="3">
        <v>1621</v>
      </c>
      <c r="G49" s="3">
        <v>1850</v>
      </c>
      <c r="H49" s="3">
        <v>2204</v>
      </c>
      <c r="I49" s="3">
        <v>4641</v>
      </c>
      <c r="J49">
        <v>-951</v>
      </c>
      <c r="K49" s="3">
        <v>31428</v>
      </c>
    </row>
    <row r="50" spans="1:11" x14ac:dyDescent="0.25">
      <c r="A50" t="s">
        <v>54</v>
      </c>
      <c r="B50" s="3">
        <v>-59079</v>
      </c>
      <c r="C50" s="3">
        <v>-79028</v>
      </c>
      <c r="D50" s="3">
        <v>-49943</v>
      </c>
      <c r="E50" s="3">
        <v>-42679</v>
      </c>
      <c r="F50" s="3">
        <v>-14839</v>
      </c>
      <c r="G50" s="3">
        <v>-55583</v>
      </c>
      <c r="H50" s="3">
        <v>-28857</v>
      </c>
      <c r="I50" s="3">
        <v>-74520</v>
      </c>
      <c r="J50" s="3">
        <v>-13717</v>
      </c>
      <c r="K50" s="3">
        <v>-418245</v>
      </c>
    </row>
    <row r="51" spans="1:11" x14ac:dyDescent="0.25">
      <c r="A51" t="s">
        <v>56</v>
      </c>
      <c r="B51" s="3">
        <v>-62540</v>
      </c>
      <c r="C51" s="3">
        <v>-82261</v>
      </c>
      <c r="D51" s="3">
        <v>-50962</v>
      </c>
      <c r="E51" s="3">
        <v>-48855</v>
      </c>
      <c r="F51" s="3">
        <v>-15692</v>
      </c>
      <c r="G51" s="3">
        <v>-57752</v>
      </c>
      <c r="H51" s="3">
        <v>-30274</v>
      </c>
      <c r="I51" s="3">
        <v>-79833</v>
      </c>
      <c r="J51" s="3">
        <v>-13989</v>
      </c>
      <c r="K51" s="3">
        <v>-442158</v>
      </c>
    </row>
    <row r="52" spans="1:11" x14ac:dyDescent="0.25">
      <c r="A52" s="1" t="s">
        <v>57</v>
      </c>
      <c r="B52" s="4">
        <v>3462</v>
      </c>
      <c r="C52" s="4">
        <v>3232</v>
      </c>
      <c r="D52" s="4">
        <v>1019</v>
      </c>
      <c r="E52" s="4">
        <v>6177</v>
      </c>
      <c r="F52" s="1">
        <v>853</v>
      </c>
      <c r="G52" s="4">
        <v>2169</v>
      </c>
      <c r="H52" s="4">
        <v>1416</v>
      </c>
      <c r="I52" s="4">
        <v>5313</v>
      </c>
      <c r="J52" s="1">
        <v>272</v>
      </c>
      <c r="K52" s="4">
        <v>23913</v>
      </c>
    </row>
    <row r="53" spans="1:11" x14ac:dyDescent="0.25">
      <c r="A53" t="s">
        <v>50</v>
      </c>
      <c r="B53" s="3">
        <v>-244413</v>
      </c>
      <c r="C53" s="3">
        <v>-278399</v>
      </c>
      <c r="D53" s="3">
        <v>-143704</v>
      </c>
      <c r="E53" s="3">
        <v>-284641</v>
      </c>
      <c r="F53" s="3">
        <v>-183951</v>
      </c>
      <c r="G53" s="3">
        <v>-322771</v>
      </c>
      <c r="H53" s="3">
        <v>-245958</v>
      </c>
      <c r="I53" s="3">
        <v>-311856</v>
      </c>
      <c r="J53" s="3">
        <v>-118935</v>
      </c>
      <c r="K53" s="3">
        <v>-2134627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activeCell="E29" sqref="E29:F30"/>
    </sheetView>
  </sheetViews>
  <sheetFormatPr defaultRowHeight="15" x14ac:dyDescent="0.25"/>
  <cols>
    <col min="5" max="5" width="15.85546875" bestFit="1" customWidth="1"/>
    <col min="11" max="12" width="17.85546875" bestFit="1" customWidth="1"/>
    <col min="13" max="13" width="15.5703125" customWidth="1"/>
  </cols>
  <sheetData>
    <row r="2" spans="1:13" x14ac:dyDescent="0.25">
      <c r="A2" s="7" t="s">
        <v>60</v>
      </c>
      <c r="B2" s="7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x14ac:dyDescent="0.25">
      <c r="A3" s="7" t="s">
        <v>62</v>
      </c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</row>
    <row r="5" spans="1:13" ht="75" x14ac:dyDescent="0.25">
      <c r="A5" s="11" t="s">
        <v>49</v>
      </c>
      <c r="B5" s="11" t="s">
        <v>64</v>
      </c>
      <c r="C5" s="11" t="s">
        <v>65</v>
      </c>
      <c r="D5" s="11" t="s">
        <v>66</v>
      </c>
      <c r="E5" s="8" t="s">
        <v>67</v>
      </c>
      <c r="F5" s="8" t="s">
        <v>68</v>
      </c>
      <c r="G5" s="8" t="s">
        <v>69</v>
      </c>
      <c r="H5" s="8" t="s">
        <v>70</v>
      </c>
      <c r="I5" s="8" t="s">
        <v>71</v>
      </c>
      <c r="J5" s="8" t="s">
        <v>72</v>
      </c>
      <c r="K5" s="8" t="s">
        <v>73</v>
      </c>
      <c r="L5" s="7"/>
    </row>
    <row r="6" spans="1:13" x14ac:dyDescent="0.25">
      <c r="A6" s="7" t="s">
        <v>74</v>
      </c>
      <c r="B6" s="7" t="s">
        <v>75</v>
      </c>
      <c r="C6" s="7" t="s">
        <v>75</v>
      </c>
      <c r="D6" s="7" t="s">
        <v>76</v>
      </c>
      <c r="E6" s="10">
        <v>152658</v>
      </c>
      <c r="F6" s="10">
        <v>65341</v>
      </c>
      <c r="G6" s="10">
        <v>4886</v>
      </c>
      <c r="H6" s="10">
        <v>51401</v>
      </c>
      <c r="I6" s="10">
        <v>24094</v>
      </c>
      <c r="J6" s="10">
        <v>16523</v>
      </c>
      <c r="K6" s="10">
        <v>3748</v>
      </c>
      <c r="L6" s="7"/>
    </row>
    <row r="7" spans="1:13" x14ac:dyDescent="0.25">
      <c r="A7" s="12" t="s">
        <v>77</v>
      </c>
      <c r="B7" s="12" t="s">
        <v>75</v>
      </c>
      <c r="C7" s="12" t="s">
        <v>75</v>
      </c>
      <c r="D7" s="12" t="s">
        <v>76</v>
      </c>
      <c r="E7" s="13">
        <v>182070</v>
      </c>
      <c r="F7" s="13">
        <v>145524</v>
      </c>
      <c r="G7" s="13">
        <v>11019</v>
      </c>
      <c r="H7" s="13">
        <v>324686</v>
      </c>
      <c r="I7" s="13">
        <v>54932</v>
      </c>
      <c r="J7" s="13">
        <v>18904</v>
      </c>
      <c r="K7" s="13">
        <v>11171</v>
      </c>
      <c r="L7" s="7"/>
    </row>
    <row r="8" spans="1:13" x14ac:dyDescent="0.25">
      <c r="A8" s="7" t="s">
        <v>50</v>
      </c>
      <c r="B8" s="7" t="s">
        <v>75</v>
      </c>
      <c r="C8" s="7" t="s">
        <v>75</v>
      </c>
      <c r="D8" s="7" t="s">
        <v>76</v>
      </c>
      <c r="E8" s="10">
        <v>334728</v>
      </c>
      <c r="F8" s="10">
        <v>210865</v>
      </c>
      <c r="G8" s="10">
        <v>15905</v>
      </c>
      <c r="H8" s="10">
        <v>376087</v>
      </c>
      <c r="I8" s="10">
        <v>79026</v>
      </c>
      <c r="J8" s="10">
        <v>35427</v>
      </c>
      <c r="K8" s="10">
        <v>14919</v>
      </c>
      <c r="L8" s="7"/>
    </row>
    <row r="9" spans="1:13" x14ac:dyDescent="0.25">
      <c r="A9" s="7"/>
      <c r="B9" s="7"/>
      <c r="C9" s="7"/>
      <c r="D9" s="7"/>
      <c r="E9" s="14" t="s">
        <v>78</v>
      </c>
      <c r="F9" s="14" t="s">
        <v>79</v>
      </c>
      <c r="G9" s="14" t="s">
        <v>79</v>
      </c>
      <c r="H9" s="14" t="s">
        <v>79</v>
      </c>
      <c r="I9" s="14" t="s">
        <v>79</v>
      </c>
      <c r="J9" s="14" t="s">
        <v>79</v>
      </c>
      <c r="K9" s="14" t="s">
        <v>79</v>
      </c>
      <c r="L9" s="7"/>
    </row>
    <row r="12" spans="1:13" x14ac:dyDescent="0.25">
      <c r="A12" s="7" t="s">
        <v>60</v>
      </c>
      <c r="B12" s="7" t="s">
        <v>61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x14ac:dyDescent="0.25">
      <c r="A13" s="7" t="s">
        <v>80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3" x14ac:dyDescent="0.25">
      <c r="A14" s="7" t="s">
        <v>67</v>
      </c>
      <c r="B14" s="7" t="s">
        <v>48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3" x14ac:dyDescent="0.25">
      <c r="A15" s="7" t="s">
        <v>49</v>
      </c>
      <c r="B15" s="7" t="s">
        <v>74</v>
      </c>
      <c r="C15" s="7"/>
      <c r="D15" s="7"/>
      <c r="E15" s="7" t="s">
        <v>77</v>
      </c>
      <c r="F15" s="7" t="s">
        <v>50</v>
      </c>
      <c r="G15" s="7"/>
      <c r="H15" s="7" t="s">
        <v>81</v>
      </c>
      <c r="I15" s="7" t="s">
        <v>82</v>
      </c>
      <c r="J15" s="7" t="s">
        <v>83</v>
      </c>
      <c r="K15" s="7" t="s">
        <v>84</v>
      </c>
      <c r="L15" s="7" t="s">
        <v>85</v>
      </c>
      <c r="M15" s="7" t="s">
        <v>88</v>
      </c>
    </row>
    <row r="16" spans="1:13" x14ac:dyDescent="0.25">
      <c r="A16" s="15">
        <v>41640</v>
      </c>
      <c r="B16" s="10">
        <v>152658</v>
      </c>
      <c r="C16" s="7"/>
      <c r="D16" s="7"/>
      <c r="E16" s="10">
        <v>182070</v>
      </c>
      <c r="F16" s="10">
        <v>334728</v>
      </c>
      <c r="G16" s="7"/>
      <c r="H16" s="9">
        <v>41640</v>
      </c>
      <c r="I16" s="7">
        <v>0.24501000000000001</v>
      </c>
      <c r="J16" s="7">
        <v>0.75499000000000005</v>
      </c>
      <c r="K16" s="16">
        <v>115255.26342</v>
      </c>
      <c r="L16" s="16">
        <f>E16*J16</f>
        <v>137461.02929999999</v>
      </c>
      <c r="M16" s="6">
        <f>E16-L16</f>
        <v>44608.970700000005</v>
      </c>
    </row>
    <row r="17" spans="1:10" x14ac:dyDescent="0.25">
      <c r="A17" s="15">
        <v>41671</v>
      </c>
      <c r="B17" s="7" t="s">
        <v>86</v>
      </c>
      <c r="C17" s="7"/>
      <c r="D17" s="7"/>
      <c r="E17" s="7" t="s">
        <v>86</v>
      </c>
      <c r="F17" s="7" t="s">
        <v>87</v>
      </c>
      <c r="G17" s="7"/>
      <c r="H17" s="9">
        <v>41671</v>
      </c>
      <c r="I17" s="7">
        <v>0.23694999999999999</v>
      </c>
      <c r="J17" s="7">
        <v>0.76305000000000001</v>
      </c>
    </row>
    <row r="18" spans="1:10" x14ac:dyDescent="0.25">
      <c r="A18" s="15">
        <v>41699</v>
      </c>
      <c r="B18" s="7" t="s">
        <v>86</v>
      </c>
      <c r="C18" s="7"/>
      <c r="D18" s="7"/>
      <c r="E18" s="7" t="s">
        <v>86</v>
      </c>
      <c r="F18" s="7" t="s">
        <v>87</v>
      </c>
      <c r="G18" s="7"/>
      <c r="H18" s="9">
        <v>41699</v>
      </c>
      <c r="I18" s="7">
        <v>0.24063999999999999</v>
      </c>
      <c r="J18" s="7">
        <v>0.75936000000000003</v>
      </c>
    </row>
    <row r="19" spans="1:10" x14ac:dyDescent="0.25">
      <c r="A19" s="15">
        <v>41730</v>
      </c>
      <c r="B19" s="7" t="s">
        <v>86</v>
      </c>
      <c r="C19" s="7"/>
      <c r="D19" s="7"/>
      <c r="E19" s="7" t="s">
        <v>86</v>
      </c>
      <c r="F19" s="7" t="s">
        <v>87</v>
      </c>
      <c r="G19" s="7"/>
      <c r="H19" s="9">
        <v>41730</v>
      </c>
      <c r="I19" s="7">
        <v>0.32194</v>
      </c>
      <c r="J19" s="7">
        <v>0.67806</v>
      </c>
    </row>
    <row r="20" spans="1:10" x14ac:dyDescent="0.25">
      <c r="A20" s="15">
        <v>41760</v>
      </c>
      <c r="B20" s="7" t="s">
        <v>86</v>
      </c>
      <c r="C20" s="7"/>
      <c r="D20" s="7"/>
      <c r="E20" s="7" t="s">
        <v>86</v>
      </c>
      <c r="F20" s="7" t="s">
        <v>87</v>
      </c>
      <c r="G20" s="7"/>
      <c r="H20" s="9">
        <v>41760</v>
      </c>
      <c r="I20" s="7">
        <v>0.18360000000000001</v>
      </c>
      <c r="J20" s="7">
        <v>0.81640000000000001</v>
      </c>
    </row>
    <row r="21" spans="1:10" x14ac:dyDescent="0.25">
      <c r="A21" s="15">
        <v>41791</v>
      </c>
      <c r="B21" s="7" t="s">
        <v>86</v>
      </c>
      <c r="C21" s="7"/>
      <c r="D21" s="7"/>
      <c r="E21" s="7" t="s">
        <v>86</v>
      </c>
      <c r="F21" s="7" t="s">
        <v>87</v>
      </c>
      <c r="G21" s="7"/>
      <c r="H21" s="9">
        <v>41791</v>
      </c>
      <c r="I21" s="7">
        <v>0.36621999999999999</v>
      </c>
      <c r="J21" s="7">
        <v>0.63378000000000001</v>
      </c>
    </row>
    <row r="22" spans="1:10" x14ac:dyDescent="0.25">
      <c r="A22" s="15">
        <v>41821</v>
      </c>
      <c r="B22" s="7" t="s">
        <v>86</v>
      </c>
      <c r="C22" s="7"/>
      <c r="D22" s="7"/>
      <c r="E22" s="7" t="s">
        <v>86</v>
      </c>
      <c r="F22" s="7" t="s">
        <v>87</v>
      </c>
      <c r="G22" s="7"/>
      <c r="H22" s="9">
        <v>41821</v>
      </c>
      <c r="I22" s="7">
        <v>0.32580999999999999</v>
      </c>
      <c r="J22" s="7">
        <v>0.67418999999999996</v>
      </c>
    </row>
    <row r="23" spans="1:10" x14ac:dyDescent="0.25">
      <c r="A23" s="15">
        <v>41852</v>
      </c>
      <c r="B23" s="7" t="s">
        <v>86</v>
      </c>
      <c r="C23" s="7"/>
      <c r="D23" s="7"/>
      <c r="E23" s="7" t="s">
        <v>86</v>
      </c>
      <c r="F23" s="7" t="s">
        <v>87</v>
      </c>
      <c r="G23" s="7"/>
      <c r="H23" s="9">
        <v>41852</v>
      </c>
      <c r="I23" s="7">
        <v>0.37329000000000001</v>
      </c>
      <c r="J23" s="7">
        <v>0.62670999999999999</v>
      </c>
    </row>
    <row r="24" spans="1:10" x14ac:dyDescent="0.25">
      <c r="A24" s="15">
        <v>41883</v>
      </c>
      <c r="B24" s="7"/>
      <c r="C24" s="7"/>
      <c r="D24" s="7"/>
      <c r="E24" s="7" t="s">
        <v>86</v>
      </c>
      <c r="F24" s="7" t="s">
        <v>87</v>
      </c>
      <c r="G24" s="7"/>
      <c r="H24" s="7"/>
      <c r="I24" s="7"/>
      <c r="J24" s="7"/>
    </row>
    <row r="25" spans="1:10" x14ac:dyDescent="0.25">
      <c r="A25" s="7" t="s">
        <v>50</v>
      </c>
      <c r="B25" s="10">
        <v>152658</v>
      </c>
      <c r="C25" s="7"/>
      <c r="D25" s="7"/>
      <c r="E25" s="10">
        <v>182070</v>
      </c>
      <c r="F25" s="10">
        <v>334728</v>
      </c>
      <c r="G25" s="7"/>
      <c r="H25" s="7"/>
      <c r="I25" s="7"/>
      <c r="J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ADJ</vt:lpstr>
      <vt:lpstr>BS 2 Cong and Loss</vt:lpstr>
      <vt:lpstr>AS Credits</vt:lpstr>
      <vt:lpstr>ADJ!Print_Area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AEP</cp:lastModifiedBy>
  <cp:lastPrinted>2014-10-27T13:50:49Z</cp:lastPrinted>
  <dcterms:created xsi:type="dcterms:W3CDTF">2014-10-17T18:22:58Z</dcterms:created>
  <dcterms:modified xsi:type="dcterms:W3CDTF">2015-02-11T20:22:32Z</dcterms:modified>
</cp:coreProperties>
</file>