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05" windowWidth="14910" windowHeight="8970" tabRatio="758" activeTab="2"/>
  </bookViews>
  <sheets>
    <sheet name="2016" sheetId="1" r:id="rId1"/>
    <sheet name="2015" sheetId="2" r:id="rId2"/>
    <sheet name="2014" sheetId="3" r:id="rId3"/>
    <sheet name="ADFIT" sheetId="4" r:id="rId4"/>
  </sheets>
  <definedNames>
    <definedName name="_xlnm.Print_Area" localSheetId="1">'2015'!$A$1:$CH$431</definedName>
    <definedName name="_xlnm.Print_Area" localSheetId="0">'2016'!$A$394:$CG$432</definedName>
    <definedName name="_xlnm.Print_Titles" localSheetId="1">'2015'!$A:$C</definedName>
    <definedName name="_xlnm.Print_Titles" localSheetId="0">'2016'!$A:$C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 Scofield</author>
  </authors>
  <commentList>
    <comment ref="E42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OPCO only had $800k as bonus eligible in 2001, so this project would not have been included</t>
        </r>
      </text>
    </comment>
    <comment ref="G42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OPCO only had $800k as bonus eligible in 2001, so this project would not have been included</t>
        </r>
      </text>
    </comment>
    <comment ref="AR42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consistent treatment with Air Pollution equipment on this schedule</t>
        </r>
      </text>
    </comment>
    <comment ref="R437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flipped sign on this column because of negative additions</t>
        </r>
      </text>
    </comment>
    <comment ref="T437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flipped sign on this column because of negative additions</t>
        </r>
      </text>
    </comment>
    <comment ref="BV437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flipped sign on this column because of negative additions</t>
        </r>
      </text>
    </comment>
  </commentList>
</comments>
</file>

<file path=xl/comments2.xml><?xml version="1.0" encoding="utf-8"?>
<comments xmlns="http://schemas.openxmlformats.org/spreadsheetml/2006/main">
  <authors>
    <author>J Scofield</author>
  </authors>
  <commentList>
    <comment ref="E42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OPCO only had $800k as bonus eligible in 2001, so this project would not have been included</t>
        </r>
      </text>
    </comment>
    <comment ref="G42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OPCO only had $800k as bonus eligible in 2001, so this project would not have been included</t>
        </r>
      </text>
    </comment>
    <comment ref="T436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flipped sign on this column because of negative additions</t>
        </r>
      </text>
    </comment>
    <comment ref="AR42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consistent treatment with Air Pollution equipment on this schedule</t>
        </r>
      </text>
    </comment>
    <comment ref="BV436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flipped sign on this column because of negative additions</t>
        </r>
      </text>
    </comment>
    <comment ref="R436" authorId="0">
      <text>
        <r>
          <rPr>
            <b/>
            <sz val="9"/>
            <rFont val="Tahoma"/>
            <family val="2"/>
          </rPr>
          <t>J Scofield:</t>
        </r>
        <r>
          <rPr>
            <sz val="9"/>
            <rFont val="Tahoma"/>
            <family val="2"/>
          </rPr>
          <t xml:space="preserve">
flipped sign on this column because of negative additions</t>
        </r>
      </text>
    </comment>
  </commentList>
</comments>
</file>

<file path=xl/comments3.xml><?xml version="1.0" encoding="utf-8"?>
<comments xmlns="http://schemas.openxmlformats.org/spreadsheetml/2006/main">
  <authors>
    <author>J Scofield</author>
  </authors>
  <commentList>
    <comment ref="P405" authorId="0">
      <text>
        <r>
          <rPr>
            <b/>
            <sz val="9"/>
            <color indexed="8"/>
            <rFont val="Tahoma"/>
            <family val="2"/>
          </rPr>
          <t>J Scofield:</t>
        </r>
        <r>
          <rPr>
            <sz val="9"/>
            <color indexed="8"/>
            <rFont val="Tahoma"/>
            <family val="2"/>
          </rPr>
          <t xml:space="preserve">
flipped sign on this column because of negative additions</t>
        </r>
      </text>
    </comment>
  </commentList>
</comments>
</file>

<file path=xl/sharedStrings.xml><?xml version="1.0" encoding="utf-8"?>
<sst xmlns="http://schemas.openxmlformats.org/spreadsheetml/2006/main" count="8535" uniqueCount="115">
  <si>
    <t>CLEAN AIR ACT SURCHARGE</t>
  </si>
  <si>
    <t>CASE NO. 96-489</t>
  </si>
  <si>
    <t>Calculation of Estimated Deferred FIT</t>
  </si>
  <si>
    <t>-</t>
  </si>
  <si>
    <t>In-Service Date</t>
  </si>
  <si>
    <t xml:space="preserve"> </t>
  </si>
  <si>
    <t>Installed  Book Cost</t>
  </si>
  <si>
    <t>Less:  Accumulated Depreciation</t>
  </si>
  <si>
    <t>=</t>
  </si>
  <si>
    <t>Tax Basis</t>
  </si>
  <si>
    <t>Less:  Accum Tax Depreciation</t>
  </si>
  <si>
    <t>Book vs Tax Temporary Difference</t>
  </si>
  <si>
    <t>Federal Income Tax Rate</t>
  </si>
  <si>
    <t>Computation of Tax Depreciation  --  Page 1</t>
  </si>
  <si>
    <t>ADR Repair Allowance Taken?</t>
  </si>
  <si>
    <t>No</t>
  </si>
  <si>
    <t>Quarter of Addition</t>
  </si>
  <si>
    <t>Half-Year</t>
  </si>
  <si>
    <t>Tax Depreciation Rate</t>
  </si>
  <si>
    <t>Tax Depreciation  -  1994</t>
  </si>
  <si>
    <t>Tax Depreciation  -  1995</t>
  </si>
  <si>
    <t>Tax Depreciation  -  1996</t>
  </si>
  <si>
    <t>Tax Depreciation  -  1997</t>
  </si>
  <si>
    <t>Tax Depreciation  -  1998</t>
  </si>
  <si>
    <t>Tax Depreciation  -  1999</t>
  </si>
  <si>
    <t>Computation of Tax Depreciation  --  Page 2</t>
  </si>
  <si>
    <t>Tax Depreciation  -  2000</t>
  </si>
  <si>
    <t>Tax Depreciation  -  2001</t>
  </si>
  <si>
    <t>Months in Service During Year</t>
  </si>
  <si>
    <t>Phase-In of Tax Depreciation over Remainder of Year</t>
  </si>
  <si>
    <t>Summary of Tax Depreciation:</t>
  </si>
  <si>
    <t>Tax Depreciation  -  2002</t>
  </si>
  <si>
    <t>Tax Depreciation  -  2003</t>
  </si>
  <si>
    <t>Adjusted Tax Basis</t>
  </si>
  <si>
    <t>Add: Bonus Tax Depreciation Adj.</t>
  </si>
  <si>
    <t>.</t>
  </si>
  <si>
    <t>SCR</t>
  </si>
  <si>
    <t>Tax Depreciation  -  2003 MACRS 20 Property</t>
  </si>
  <si>
    <t xml:space="preserve">Tax Amortization §169 SCR - 2003 </t>
  </si>
  <si>
    <t>Tax Depreciation  -  2004 MACRS 20 Property</t>
  </si>
  <si>
    <t>Tax Amortization §169 SCR - 2004</t>
  </si>
  <si>
    <t>Tax Depreciation  -  2004</t>
  </si>
  <si>
    <t>Tax Depreciation  -  2005</t>
  </si>
  <si>
    <t>Computation of Tax Depreciation  --  Page 3</t>
  </si>
  <si>
    <t>Computation of Tax Depreciation  --  Page 4</t>
  </si>
  <si>
    <t>Tax Depreciation  -  2005 MACRS 20 Property</t>
  </si>
  <si>
    <t>Tax Amortization §169 SCR - 2005</t>
  </si>
  <si>
    <t xml:space="preserve">Tax Depreciation  -  2005   </t>
  </si>
  <si>
    <t>Tax Depreciation  -  2006 MACRS 20 Property</t>
  </si>
  <si>
    <t>Tax Depreciation  -  2006</t>
  </si>
  <si>
    <t>KENTUCKY POWER COMPANY</t>
  </si>
  <si>
    <t>Tax Depreciation  -  2007</t>
  </si>
  <si>
    <t>Basis</t>
  </si>
  <si>
    <t>Tax Depreciation  -  2007 MACRS 20 Property</t>
  </si>
  <si>
    <t>Tax Amortization §169 SCR - 2007</t>
  </si>
  <si>
    <t>Tax Amortization §169 SCR - 2006</t>
  </si>
  <si>
    <t>Tax Depreciation  -  2008</t>
  </si>
  <si>
    <t>Tax Amortization §169 SCR - 2008</t>
  </si>
  <si>
    <t>Tax Depreciation  -  2009</t>
  </si>
  <si>
    <t>Tax Depreciation  -  2008 MACRS 20 Property</t>
  </si>
  <si>
    <t>Tax Depreciation  -  2009 MACRS 20 Property</t>
  </si>
  <si>
    <t>Tax Amortization §169 SCR - 2009</t>
  </si>
  <si>
    <t>Tax Depreciation  -  2010</t>
  </si>
  <si>
    <t>Tax Depreciation  -  2010 MACRS 20 Property</t>
  </si>
  <si>
    <t>Tax Depreciation  -  2011 MACRS 20 Property</t>
  </si>
  <si>
    <t>Tax Depreciation  -  2011</t>
  </si>
  <si>
    <t>Tax Depreciation  -  2012</t>
  </si>
  <si>
    <t>Tax Depreciation  -  2012 MACRS 20 Property</t>
  </si>
  <si>
    <t>Tax Depreciation  -  2013 MACRS 20 Property</t>
  </si>
  <si>
    <t>Tax Depreciation  -  2013</t>
  </si>
  <si>
    <t>Tax Depreciation  -  2014</t>
  </si>
  <si>
    <t>Tax Depreciation  -  2014 MACRS 20 Property</t>
  </si>
  <si>
    <t xml:space="preserve">Air Pollution </t>
  </si>
  <si>
    <t>FGD</t>
  </si>
  <si>
    <t xml:space="preserve">Mitchell Plant </t>
  </si>
  <si>
    <t>Air Pollution</t>
  </si>
  <si>
    <t>Non-FGD</t>
  </si>
  <si>
    <t>06/30/05/</t>
  </si>
  <si>
    <t>Solid Waste</t>
  </si>
  <si>
    <t>Water Pollution</t>
  </si>
  <si>
    <t>Non FGD</t>
  </si>
  <si>
    <t xml:space="preserve"> 06/30/11</t>
  </si>
  <si>
    <t>assume 30% bonus</t>
  </si>
  <si>
    <t>assume no bonus</t>
  </si>
  <si>
    <t>assume 50% bonus</t>
  </si>
  <si>
    <t>assume 100% bonus</t>
  </si>
  <si>
    <t>Accumulated Depreciation computation in total</t>
  </si>
  <si>
    <t>check tax depreciation to above</t>
  </si>
  <si>
    <t>Amortizable</t>
  </si>
  <si>
    <t>SCR Catalyst</t>
  </si>
  <si>
    <t>As of September 30, 2014</t>
  </si>
  <si>
    <t>Totals</t>
  </si>
  <si>
    <t>Tax Depreciation  -  2015 MACRS 20 Property</t>
  </si>
  <si>
    <t>Tax Depreciation  -  2015</t>
  </si>
  <si>
    <t>Tax Depreciation  -  2016 MACRS 20 Property</t>
  </si>
  <si>
    <t>Tax Depreciation  -  2016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</si>
  <si>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</si>
  <si>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</si>
  <si>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</si>
  <si>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</si>
  <si>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</si>
  <si>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</si>
  <si>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</si>
  <si>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</si>
  <si>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</si>
  <si>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</si>
  <si>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</si>
  <si>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</si>
  <si>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As of Tax Year 2015</t>
  </si>
  <si>
    <t>Tax Year 2016</t>
  </si>
  <si>
    <t>Tax Depr</t>
  </si>
  <si>
    <t>Book Depr</t>
  </si>
  <si>
    <t>Difference</t>
  </si>
  <si>
    <t>ADFIT</t>
  </si>
  <si>
    <t>MONTHLY AMOUNTS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</si>
</sst>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mm/dd/yy"/>
    <numFmt numFmtId="167" formatCode="mm/dd/yy;@"/>
    <numFmt numFmtId="168" formatCode="0_);\(0\)"/>
    <numFmt numFmtId="169" formatCode="#,##0.00000"/>
    <numFmt numFmtId="170" formatCode="#,##0.0000000"/>
  </numFmts>
  <fonts count="53">
    <font>
      <sz val="8"/>
      <name val="Helv"/>
      <family val="0"/>
    </font>
    <font>
      <sz val="11"/>
      <color indexed="8"/>
      <name val="Calibri"/>
      <family val="2"/>
    </font>
    <font>
      <b/>
      <sz val="14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b/>
      <i/>
      <sz val="6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color indexed="45"/>
      <name val="Helv"/>
      <family val="0"/>
    </font>
    <font>
      <sz val="8"/>
      <color indexed="8"/>
      <name val="Helv"/>
      <family val="0"/>
    </font>
    <font>
      <b/>
      <sz val="8"/>
      <color indexed="12"/>
      <name val="Helv"/>
      <family val="0"/>
    </font>
    <font>
      <b/>
      <sz val="9"/>
      <name val="Helv"/>
      <family val="0"/>
    </font>
    <font>
      <b/>
      <u val="single"/>
      <sz val="8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Helv"/>
      <family val="0"/>
    </font>
    <font>
      <sz val="8"/>
      <color rgb="FF000000"/>
      <name val="Helv"/>
      <family val="0"/>
    </font>
    <font>
      <sz val="8"/>
      <color rgb="FFFF99CC"/>
      <name val="Helv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/>
      <top style="thin"/>
      <bottom style="double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/>
      <top style="double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1">
    <xf numFmtId="3" fontId="0" fillId="0" borderId="0" xfId="0" applyNumberFormat="1" applyFont="1" applyAlignment="1" applyProtection="1">
      <alignment/>
      <protection locked="0"/>
    </xf>
    <xf numFmtId="3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0" fillId="0" borderId="12" xfId="0" applyFont="1" applyBorder="1" applyAlignment="1">
      <alignment/>
    </xf>
    <xf numFmtId="3" fontId="2" fillId="0" borderId="0" xfId="0" applyFont="1" applyAlignment="1">
      <alignment horizontal="center"/>
    </xf>
    <xf numFmtId="3" fontId="3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0" fillId="0" borderId="0" xfId="0" applyFont="1" applyAlignment="1">
      <alignment horizontal="right"/>
    </xf>
    <xf numFmtId="3" fontId="0" fillId="33" borderId="0" xfId="0" applyFont="1" applyFill="1" applyAlignment="1">
      <alignment/>
    </xf>
    <xf numFmtId="3" fontId="5" fillId="0" borderId="0" xfId="0" applyFont="1" applyAlignment="1">
      <alignment horizontal="right"/>
    </xf>
    <xf numFmtId="3" fontId="3" fillId="33" borderId="13" xfId="0" applyFont="1" applyFill="1" applyBorder="1" applyAlignment="1">
      <alignment horizontal="center"/>
    </xf>
    <xf numFmtId="3" fontId="0" fillId="34" borderId="0" xfId="0" applyFont="1" applyFill="1" applyAlignment="1">
      <alignment horizontal="right"/>
    </xf>
    <xf numFmtId="3" fontId="0" fillId="0" borderId="0" xfId="0" applyFont="1" applyAlignment="1">
      <alignment horizontal="fill"/>
    </xf>
    <xf numFmtId="3" fontId="4" fillId="33" borderId="0" xfId="0" applyFont="1" applyFill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fill"/>
    </xf>
    <xf numFmtId="3" fontId="0" fillId="0" borderId="0" xfId="0" applyFont="1" applyFill="1" applyAlignment="1">
      <alignment/>
    </xf>
    <xf numFmtId="3" fontId="0" fillId="0" borderId="14" xfId="0" applyFont="1" applyFill="1" applyBorder="1" applyAlignment="1">
      <alignment/>
    </xf>
    <xf numFmtId="3" fontId="0" fillId="0" borderId="0" xfId="0" applyFont="1" applyFill="1" applyAlignment="1">
      <alignment horizontal="fill"/>
    </xf>
    <xf numFmtId="3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" fontId="6" fillId="0" borderId="0" xfId="0" applyNumberFormat="1" applyFont="1" applyFill="1" applyAlignment="1">
      <alignment horizontal="left"/>
    </xf>
    <xf numFmtId="3" fontId="4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Font="1" applyFill="1" applyAlignment="1">
      <alignment horizontal="fill"/>
    </xf>
    <xf numFmtId="165" fontId="0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3" fontId="5" fillId="0" borderId="0" xfId="0" applyFont="1" applyFill="1" applyAlignment="1">
      <alignment horizontal="right"/>
    </xf>
    <xf numFmtId="164" fontId="0" fillId="35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3" fontId="7" fillId="0" borderId="0" xfId="0" applyFont="1" applyFill="1" applyAlignment="1">
      <alignment/>
    </xf>
    <xf numFmtId="166" fontId="0" fillId="0" borderId="0" xfId="0" applyNumberFormat="1" applyFont="1" applyAlignment="1">
      <alignment horizontal="right"/>
    </xf>
    <xf numFmtId="166" fontId="4" fillId="33" borderId="0" xfId="0" applyNumberFormat="1" applyFont="1" applyFill="1" applyAlignment="1">
      <alignment horizontal="right"/>
    </xf>
    <xf numFmtId="3" fontId="0" fillId="36" borderId="0" xfId="0" applyFont="1" applyFill="1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3" fontId="0" fillId="37" borderId="0" xfId="0" applyFont="1" applyFill="1" applyAlignment="1">
      <alignment/>
    </xf>
    <xf numFmtId="3" fontId="4" fillId="37" borderId="0" xfId="0" applyFont="1" applyFill="1" applyAlignment="1">
      <alignment/>
    </xf>
    <xf numFmtId="37" fontId="0" fillId="37" borderId="0" xfId="0" applyNumberFormat="1" applyFont="1" applyFill="1" applyAlignment="1">
      <alignment/>
    </xf>
    <xf numFmtId="3" fontId="0" fillId="37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7" fontId="0" fillId="0" borderId="0" xfId="0" applyNumberFormat="1" applyFont="1" applyFill="1" applyAlignment="1">
      <alignment/>
    </xf>
    <xf numFmtId="37" fontId="8" fillId="37" borderId="0" xfId="0" applyNumberFormat="1" applyFont="1" applyFill="1" applyAlignment="1">
      <alignment/>
    </xf>
    <xf numFmtId="3" fontId="8" fillId="37" borderId="0" xfId="0" applyFont="1" applyFill="1" applyAlignment="1">
      <alignment/>
    </xf>
    <xf numFmtId="3" fontId="9" fillId="0" borderId="0" xfId="0" applyFont="1" applyAlignment="1">
      <alignment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Font="1" applyAlignment="1">
      <alignment horizontal="center"/>
    </xf>
    <xf numFmtId="3" fontId="0" fillId="0" borderId="15" xfId="0" applyFont="1" applyFill="1" applyBorder="1" applyAlignment="1">
      <alignment/>
    </xf>
    <xf numFmtId="166" fontId="0" fillId="0" borderId="0" xfId="0" applyNumberFormat="1" applyFont="1" applyFill="1" applyAlignment="1" applyProtection="1">
      <alignment/>
      <protection locked="0"/>
    </xf>
    <xf numFmtId="3" fontId="0" fillId="33" borderId="0" xfId="0" applyFont="1" applyFill="1" applyAlignment="1">
      <alignment/>
    </xf>
    <xf numFmtId="3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" fontId="4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" fontId="0" fillId="0" borderId="0" xfId="0" applyFont="1" applyAlignment="1" quotePrefix="1">
      <alignment/>
    </xf>
    <xf numFmtId="3" fontId="4" fillId="36" borderId="16" xfId="0" applyFont="1" applyFill="1" applyBorder="1" applyAlignment="1">
      <alignment horizontal="center"/>
    </xf>
    <xf numFmtId="37" fontId="0" fillId="36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3" fontId="10" fillId="36" borderId="11" xfId="0" applyFont="1" applyFill="1" applyBorder="1" applyAlignment="1">
      <alignment horizontal="center"/>
    </xf>
    <xf numFmtId="3" fontId="10" fillId="36" borderId="16" xfId="0" applyFont="1" applyFill="1" applyBorder="1" applyAlignment="1">
      <alignment horizontal="center"/>
    </xf>
    <xf numFmtId="37" fontId="4" fillId="0" borderId="15" xfId="0" applyNumberFormat="1" applyFont="1" applyFill="1" applyBorder="1" applyAlignment="1">
      <alignment/>
    </xf>
    <xf numFmtId="3" fontId="0" fillId="0" borderId="0" xfId="0" applyFont="1" applyFill="1" applyAlignment="1">
      <alignment/>
    </xf>
    <xf numFmtId="167" fontId="0" fillId="0" borderId="0" xfId="0" applyNumberFormat="1" applyFont="1" applyAlignment="1" applyProtection="1">
      <alignment/>
      <protection locked="0"/>
    </xf>
    <xf numFmtId="43" fontId="0" fillId="35" borderId="17" xfId="42" applyFont="1" applyFill="1" applyBorder="1" applyAlignment="1" applyProtection="1">
      <alignment horizontal="left" indent="2"/>
      <protection locked="0"/>
    </xf>
    <xf numFmtId="43" fontId="0" fillId="35" borderId="18" xfId="42" applyFont="1" applyFill="1" applyBorder="1" applyAlignment="1" applyProtection="1">
      <alignment horizontal="left" indent="2"/>
      <protection locked="0"/>
    </xf>
    <xf numFmtId="43" fontId="0" fillId="35" borderId="19" xfId="42" applyFont="1" applyFill="1" applyBorder="1" applyAlignment="1" applyProtection="1">
      <alignment horizontal="left" indent="2"/>
      <protection locked="0"/>
    </xf>
    <xf numFmtId="43" fontId="0" fillId="35" borderId="20" xfId="42" applyFont="1" applyFill="1" applyBorder="1" applyAlignment="1" applyProtection="1">
      <alignment horizontal="left" indent="2"/>
      <protection locked="0"/>
    </xf>
    <xf numFmtId="43" fontId="0" fillId="0" borderId="0" xfId="42" applyFont="1" applyAlignment="1" applyProtection="1">
      <alignment horizontal="left" indent="2"/>
      <protection locked="0"/>
    </xf>
    <xf numFmtId="3" fontId="4" fillId="0" borderId="0" xfId="0" applyFont="1" applyFill="1" applyAlignment="1">
      <alignment/>
    </xf>
    <xf numFmtId="168" fontId="4" fillId="0" borderId="0" xfId="42" applyNumberFormat="1" applyFont="1" applyAlignment="1">
      <alignment horizontal="center"/>
    </xf>
    <xf numFmtId="14" fontId="0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3" fontId="0" fillId="38" borderId="0" xfId="0" applyFont="1" applyFill="1" applyAlignment="1">
      <alignment/>
    </xf>
    <xf numFmtId="166" fontId="0" fillId="0" borderId="0" xfId="0" applyNumberFormat="1" applyFont="1" applyAlignment="1">
      <alignment horizontal="right"/>
    </xf>
    <xf numFmtId="165" fontId="0" fillId="38" borderId="0" xfId="0" applyNumberFormat="1" applyFont="1" applyFill="1" applyAlignment="1">
      <alignment/>
    </xf>
    <xf numFmtId="3" fontId="0" fillId="38" borderId="0" xfId="0" applyNumberFormat="1" applyFont="1" applyFill="1" applyAlignment="1" applyProtection="1">
      <alignment/>
      <protection locked="0"/>
    </xf>
    <xf numFmtId="3" fontId="4" fillId="38" borderId="0" xfId="0" applyFont="1" applyFill="1" applyAlignment="1">
      <alignment/>
    </xf>
    <xf numFmtId="14" fontId="0" fillId="0" borderId="0" xfId="0" applyNumberFormat="1" applyFont="1" applyAlignment="1" applyProtection="1">
      <alignment horizontal="right"/>
      <protection locked="0"/>
    </xf>
    <xf numFmtId="37" fontId="0" fillId="36" borderId="0" xfId="0" applyNumberFormat="1" applyFont="1" applyFill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13" borderId="0" xfId="0" applyFont="1" applyFill="1" applyAlignment="1">
      <alignment/>
    </xf>
    <xf numFmtId="3" fontId="11" fillId="0" borderId="0" xfId="0" applyNumberFormat="1" applyFont="1" applyAlignment="1" applyProtection="1">
      <alignment/>
      <protection locked="0"/>
    </xf>
    <xf numFmtId="1" fontId="1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 applyProtection="1">
      <alignment/>
      <protection locked="0"/>
    </xf>
    <xf numFmtId="10" fontId="0" fillId="0" borderId="0" xfId="57" applyNumberFormat="1" applyFont="1" applyAlignment="1">
      <alignment/>
    </xf>
    <xf numFmtId="165" fontId="0" fillId="0" borderId="0" xfId="57" applyNumberFormat="1" applyFont="1" applyAlignment="1">
      <alignment/>
    </xf>
    <xf numFmtId="3" fontId="0" fillId="0" borderId="0" xfId="0" applyFont="1" applyAlignment="1">
      <alignment/>
    </xf>
    <xf numFmtId="165" fontId="0" fillId="0" borderId="0" xfId="57" applyNumberFormat="1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>
      <alignment horizontal="center"/>
    </xf>
    <xf numFmtId="3" fontId="0" fillId="0" borderId="0" xfId="0" applyFont="1" applyFill="1" applyBorder="1" applyAlignment="1">
      <alignment/>
    </xf>
    <xf numFmtId="3" fontId="2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/>
      <protection locked="0"/>
    </xf>
    <xf numFmtId="3" fontId="3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 applyProtection="1">
      <alignment/>
      <protection locked="0"/>
    </xf>
    <xf numFmtId="3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3" fontId="0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" fillId="39" borderId="21" xfId="0" applyFont="1" applyFill="1" applyBorder="1" applyAlignment="1">
      <alignment horizontal="center"/>
    </xf>
    <xf numFmtId="3" fontId="0" fillId="0" borderId="22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 locked="0"/>
    </xf>
    <xf numFmtId="3" fontId="50" fillId="39" borderId="22" xfId="0" applyFont="1" applyFill="1" applyBorder="1" applyAlignment="1">
      <alignment horizontal="center"/>
    </xf>
    <xf numFmtId="3" fontId="0" fillId="0" borderId="23" xfId="0" applyFont="1" applyFill="1" applyBorder="1" applyAlignment="1">
      <alignment/>
    </xf>
    <xf numFmtId="3" fontId="0" fillId="0" borderId="0" xfId="0" applyFont="1" applyFill="1" applyBorder="1" applyAlignment="1">
      <alignment horizontal="fill"/>
    </xf>
    <xf numFmtId="3" fontId="4" fillId="0" borderId="0" xfId="0" applyFont="1" applyFill="1" applyBorder="1" applyAlignment="1">
      <alignment/>
    </xf>
    <xf numFmtId="3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 locked="0"/>
    </xf>
    <xf numFmtId="43" fontId="0" fillId="40" borderId="17" xfId="42" applyFont="1" applyFill="1" applyBorder="1" applyAlignment="1" applyProtection="1">
      <alignment horizontal="left" indent="2"/>
      <protection locked="0"/>
    </xf>
    <xf numFmtId="43" fontId="0" fillId="40" borderId="18" xfId="42" applyFont="1" applyFill="1" applyBorder="1" applyAlignment="1" applyProtection="1">
      <alignment horizontal="left" indent="2"/>
      <protection locked="0"/>
    </xf>
    <xf numFmtId="43" fontId="0" fillId="40" borderId="19" xfId="42" applyFont="1" applyFill="1" applyBorder="1" applyAlignment="1" applyProtection="1">
      <alignment horizontal="left" indent="2"/>
      <protection locked="0"/>
    </xf>
    <xf numFmtId="37" fontId="0" fillId="39" borderId="0" xfId="0" applyNumberFormat="1" applyFont="1" applyFill="1" applyBorder="1" applyAlignment="1">
      <alignment/>
    </xf>
    <xf numFmtId="43" fontId="0" fillId="40" borderId="20" xfId="42" applyFont="1" applyFill="1" applyBorder="1" applyAlignment="1" applyProtection="1">
      <alignment horizontal="left" indent="2"/>
      <protection locked="0"/>
    </xf>
    <xf numFmtId="37" fontId="0" fillId="0" borderId="0" xfId="0" applyNumberFormat="1" applyFont="1" applyFill="1" applyBorder="1" applyAlignment="1">
      <alignment horizontal="fill"/>
    </xf>
    <xf numFmtId="43" fontId="0" fillId="0" borderId="0" xfId="42" applyFont="1" applyFill="1" applyBorder="1" applyAlignment="1" applyProtection="1">
      <alignment horizontal="left" indent="2"/>
      <protection locked="0"/>
    </xf>
    <xf numFmtId="3" fontId="50" fillId="39" borderId="21" xfId="0" applyFont="1" applyFill="1" applyBorder="1" applyAlignment="1">
      <alignment horizontal="center"/>
    </xf>
    <xf numFmtId="3" fontId="51" fillId="0" borderId="0" xfId="0" applyFont="1" applyFill="1" applyBorder="1" applyAlignment="1">
      <alignment/>
    </xf>
    <xf numFmtId="3" fontId="0" fillId="41" borderId="0" xfId="0" applyFont="1" applyFill="1" applyBorder="1" applyAlignment="1">
      <alignment/>
    </xf>
    <xf numFmtId="3" fontId="4" fillId="41" borderId="0" xfId="0" applyFont="1" applyFill="1" applyBorder="1" applyAlignment="1">
      <alignment/>
    </xf>
    <xf numFmtId="3" fontId="52" fillId="41" borderId="0" xfId="0" applyFont="1" applyFill="1" applyBorder="1" applyAlignment="1">
      <alignment/>
    </xf>
    <xf numFmtId="37" fontId="0" fillId="41" borderId="0" xfId="0" applyNumberFormat="1" applyFon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3" fontId="5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3" fillId="42" borderId="24" xfId="0" applyFont="1" applyFill="1" applyBorder="1" applyAlignment="1">
      <alignment horizontal="center"/>
    </xf>
    <xf numFmtId="3" fontId="0" fillId="0" borderId="25" xfId="0" applyFont="1" applyFill="1" applyBorder="1" applyAlignment="1">
      <alignment/>
    </xf>
    <xf numFmtId="3" fontId="0" fillId="0" borderId="26" xfId="0" applyFont="1" applyFill="1" applyBorder="1" applyAlignment="1">
      <alignment/>
    </xf>
    <xf numFmtId="166" fontId="4" fillId="42" borderId="0" xfId="0" applyNumberFormat="1" applyFont="1" applyFill="1" applyBorder="1" applyAlignment="1">
      <alignment horizontal="right"/>
    </xf>
    <xf numFmtId="3" fontId="0" fillId="43" borderId="0" xfId="0" applyFont="1" applyFill="1" applyBorder="1" applyAlignment="1">
      <alignment horizontal="right"/>
    </xf>
    <xf numFmtId="3" fontId="4" fillId="42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3" fontId="0" fillId="42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/>
    </xf>
    <xf numFmtId="164" fontId="0" fillId="40" borderId="0" xfId="0" applyNumberFormat="1" applyFont="1" applyFill="1" applyBorder="1" applyAlignment="1">
      <alignment/>
    </xf>
    <xf numFmtId="3" fontId="0" fillId="39" borderId="0" xfId="0" applyFont="1" applyFill="1" applyBorder="1" applyAlignment="1">
      <alignment/>
    </xf>
    <xf numFmtId="166" fontId="0" fillId="0" borderId="0" xfId="0" applyNumberFormat="1" applyFont="1" applyFill="1" applyBorder="1" applyAlignment="1" applyProtection="1">
      <alignment/>
      <protection locked="0"/>
    </xf>
    <xf numFmtId="3" fontId="0" fillId="0" borderId="15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39" borderId="0" xfId="0" applyNumberFormat="1" applyFont="1" applyFill="1" applyBorder="1" applyAlignment="1">
      <alignment/>
    </xf>
    <xf numFmtId="3" fontId="0" fillId="44" borderId="0" xfId="0" applyFont="1" applyFill="1" applyBorder="1" applyAlignment="1">
      <alignment/>
    </xf>
    <xf numFmtId="3" fontId="4" fillId="42" borderId="0" xfId="0" applyFont="1" applyFill="1" applyBorder="1" applyAlignment="1">
      <alignment/>
    </xf>
    <xf numFmtId="165" fontId="0" fillId="42" borderId="0" xfId="0" applyNumberFormat="1" applyFont="1" applyFill="1" applyBorder="1" applyAlignment="1">
      <alignment/>
    </xf>
    <xf numFmtId="3" fontId="0" fillId="4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3" fontId="7" fillId="0" borderId="0" xfId="0" applyFon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3" fontId="0" fillId="0" borderId="0" xfId="0" applyFont="1" applyFill="1" applyBorder="1" applyAlignment="1">
      <alignment horizontal="center"/>
    </xf>
    <xf numFmtId="165" fontId="0" fillId="0" borderId="0" xfId="57" applyNumberFormat="1" applyFont="1" applyFill="1" applyBorder="1" applyAlignment="1" applyProtection="1">
      <alignment/>
      <protection locked="0"/>
    </xf>
    <xf numFmtId="3" fontId="48" fillId="0" borderId="0" xfId="0" applyFont="1" applyAlignment="1">
      <alignment/>
    </xf>
    <xf numFmtId="3" fontId="0" fillId="0" borderId="0" xfId="0" applyAlignment="1">
      <alignment/>
    </xf>
    <xf numFmtId="17" fontId="48" fillId="0" borderId="0" xfId="0" applyNumberFormat="1" applyFont="1" applyAlignment="1" quotePrefix="1">
      <alignment/>
    </xf>
    <xf numFmtId="3" fontId="0" fillId="0" borderId="0" xfId="0" applyFont="1" applyAlignment="1">
      <alignment/>
    </xf>
    <xf numFmtId="3" fontId="48" fillId="0" borderId="0" xfId="0" applyFont="1" applyAlignment="1" quotePrefix="1">
      <alignment/>
    </xf>
    <xf numFmtId="1" fontId="0" fillId="0" borderId="0" xfId="42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Fill="1" applyAlignment="1" applyProtection="1">
      <alignment/>
      <protection locked="0"/>
    </xf>
    <xf numFmtId="3" fontId="48" fillId="32" borderId="0" xfId="0" applyFont="1" applyFill="1" applyAlignment="1" quotePrefix="1">
      <alignment/>
    </xf>
    <xf numFmtId="1" fontId="0" fillId="32" borderId="0" xfId="42" applyNumberFormat="1" applyFont="1" applyFill="1" applyAlignment="1">
      <alignment/>
    </xf>
    <xf numFmtId="3" fontId="0" fillId="32" borderId="0" xfId="0" applyNumberFormat="1" applyFont="1" applyFill="1" applyAlignment="1" applyProtection="1">
      <alignment/>
      <protection locked="0"/>
    </xf>
    <xf numFmtId="37" fontId="0" fillId="32" borderId="0" xfId="0" applyNumberFormat="1" applyFont="1" applyFill="1" applyAlignment="1" applyProtection="1">
      <alignment/>
      <protection locked="0"/>
    </xf>
    <xf numFmtId="3" fontId="48" fillId="32" borderId="0" xfId="0" applyFont="1" applyFill="1" applyAlignment="1">
      <alignment/>
    </xf>
    <xf numFmtId="3" fontId="48" fillId="32" borderId="27" xfId="0" applyFont="1" applyFill="1" applyBorder="1" applyAlignment="1" quotePrefix="1">
      <alignment/>
    </xf>
    <xf numFmtId="1" fontId="0" fillId="32" borderId="27" xfId="42" applyNumberFormat="1" applyFont="1" applyFill="1" applyBorder="1" applyAlignment="1">
      <alignment/>
    </xf>
    <xf numFmtId="3" fontId="0" fillId="32" borderId="27" xfId="0" applyNumberFormat="1" applyFont="1" applyFill="1" applyBorder="1" applyAlignment="1" applyProtection="1">
      <alignment/>
      <protection locked="0"/>
    </xf>
    <xf numFmtId="37" fontId="0" fillId="32" borderId="27" xfId="0" applyNumberFormat="1" applyFont="1" applyFill="1" applyBorder="1" applyAlignment="1" applyProtection="1">
      <alignment/>
      <protection locked="0"/>
    </xf>
    <xf numFmtId="3" fontId="48" fillId="0" borderId="27" xfId="0" applyFont="1" applyBorder="1" applyAlignment="1">
      <alignment/>
    </xf>
    <xf numFmtId="1" fontId="0" fillId="0" borderId="27" xfId="42" applyNumberFormat="1" applyFont="1" applyBorder="1" applyAlignment="1">
      <alignment/>
    </xf>
    <xf numFmtId="3" fontId="0" fillId="0" borderId="27" xfId="0" applyNumberFormat="1" applyFont="1" applyBorder="1" applyAlignment="1" applyProtection="1">
      <alignment/>
      <protection locked="0"/>
    </xf>
    <xf numFmtId="37" fontId="0" fillId="0" borderId="27" xfId="0" applyNumberFormat="1" applyFont="1" applyFill="1" applyBorder="1" applyAlignment="1" applyProtection="1">
      <alignment/>
      <protection locked="0"/>
    </xf>
    <xf numFmtId="37" fontId="0" fillId="0" borderId="27" xfId="0" applyNumberFormat="1" applyFont="1" applyBorder="1" applyAlignment="1" applyProtection="1">
      <alignment/>
      <protection locked="0"/>
    </xf>
    <xf numFmtId="3" fontId="4" fillId="0" borderId="28" xfId="0" applyNumberFormat="1" applyFont="1" applyBorder="1" applyAlignment="1" applyProtection="1">
      <alignment horizontal="right"/>
      <protection locked="0"/>
    </xf>
    <xf numFmtId="3" fontId="4" fillId="35" borderId="29" xfId="0" applyNumberFormat="1" applyFont="1" applyFill="1" applyBorder="1" applyAlignment="1" applyProtection="1">
      <alignment horizontal="center"/>
      <protection locked="0"/>
    </xf>
    <xf numFmtId="3" fontId="4" fillId="35" borderId="28" xfId="0" applyNumberFormat="1" applyFont="1" applyFill="1" applyBorder="1" applyAlignment="1" applyProtection="1">
      <alignment horizontal="center"/>
      <protection locked="0"/>
    </xf>
    <xf numFmtId="3" fontId="4" fillId="35" borderId="30" xfId="0" applyNumberFormat="1" applyFont="1" applyFill="1" applyBorder="1" applyAlignment="1" applyProtection="1">
      <alignment horizontal="center"/>
      <protection locked="0"/>
    </xf>
    <xf numFmtId="3" fontId="4" fillId="40" borderId="29" xfId="0" applyNumberFormat="1" applyFont="1" applyFill="1" applyBorder="1" applyAlignment="1" applyProtection="1">
      <alignment horizontal="center"/>
      <protection locked="0"/>
    </xf>
    <xf numFmtId="3" fontId="4" fillId="40" borderId="28" xfId="0" applyNumberFormat="1" applyFont="1" applyFill="1" applyBorder="1" applyAlignment="1" applyProtection="1">
      <alignment horizontal="center"/>
      <protection locked="0"/>
    </xf>
    <xf numFmtId="3" fontId="4" fillId="40" borderId="30" xfId="0" applyNumberFormat="1" applyFont="1" applyFill="1" applyBorder="1" applyAlignment="1" applyProtection="1">
      <alignment horizontal="center"/>
      <protection locked="0"/>
    </xf>
    <xf numFmtId="3" fontId="4" fillId="0" borderId="2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65"/>
  <sheetViews>
    <sheetView showOutlineSymbols="0" zoomScaleSheetLayoutView="100" zoomScalePageLayoutView="0" workbookViewId="0" topLeftCell="A1">
      <pane xSplit="3" ySplit="12" topLeftCell="BS40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F432" sqref="CF432"/>
    </sheetView>
  </sheetViews>
  <sheetFormatPr defaultColWidth="11.66015625" defaultRowHeight="10.5"/>
  <cols>
    <col min="1" max="1" width="2.83203125" style="0" customWidth="1"/>
    <col min="2" max="2" width="50.83203125" style="0" customWidth="1"/>
    <col min="3" max="3" width="5.83203125" style="0" customWidth="1"/>
    <col min="4" max="4" width="1.83203125" style="0" customWidth="1"/>
    <col min="5" max="5" width="18.33203125" style="0" hidden="1" customWidth="1"/>
    <col min="6" max="6" width="1.83203125" style="0" hidden="1" customWidth="1"/>
    <col min="7" max="7" width="18.33203125" style="0" hidden="1" customWidth="1"/>
    <col min="8" max="8" width="1.83203125" style="0" hidden="1" customWidth="1"/>
    <col min="9" max="9" width="18.33203125" style="0" hidden="1" customWidth="1"/>
    <col min="10" max="10" width="1.83203125" style="0" hidden="1" customWidth="1"/>
    <col min="11" max="11" width="18.33203125" style="0" hidden="1" customWidth="1"/>
    <col min="12" max="12" width="1.83203125" style="0" hidden="1" customWidth="1"/>
    <col min="13" max="14" width="18.33203125" style="0" hidden="1" customWidth="1"/>
    <col min="15" max="15" width="1.83203125" style="0" hidden="1" customWidth="1"/>
    <col min="16" max="16" width="18.33203125" style="0" hidden="1" customWidth="1"/>
    <col min="17" max="17" width="1.83203125" style="0" hidden="1" customWidth="1"/>
    <col min="18" max="18" width="18.33203125" style="0" hidden="1" customWidth="1"/>
    <col min="19" max="19" width="1.83203125" style="0" hidden="1" customWidth="1"/>
    <col min="20" max="20" width="18.33203125" style="0" hidden="1" customWidth="1"/>
    <col min="21" max="21" width="1.83203125" style="0" hidden="1" customWidth="1"/>
    <col min="22" max="22" width="18.33203125" style="0" hidden="1" customWidth="1"/>
    <col min="23" max="23" width="1.83203125" style="0" hidden="1" customWidth="1"/>
    <col min="24" max="24" width="18.33203125" style="0" hidden="1" customWidth="1"/>
    <col min="25" max="25" width="1.83203125" style="0" hidden="1" customWidth="1"/>
    <col min="26" max="26" width="18.33203125" style="0" hidden="1" customWidth="1"/>
    <col min="27" max="27" width="1.83203125" style="0" hidden="1" customWidth="1"/>
    <col min="28" max="28" width="18.33203125" style="0" hidden="1" customWidth="1"/>
    <col min="29" max="29" width="1.83203125" style="0" hidden="1" customWidth="1"/>
    <col min="30" max="30" width="18.33203125" style="0" hidden="1" customWidth="1"/>
    <col min="31" max="31" width="1.83203125" style="0" hidden="1" customWidth="1"/>
    <col min="32" max="32" width="18.33203125" style="0" hidden="1" customWidth="1"/>
    <col min="33" max="33" width="1.83203125" style="0" hidden="1" customWidth="1"/>
    <col min="34" max="34" width="18.33203125" style="0" hidden="1" customWidth="1"/>
    <col min="35" max="35" width="1.83203125" style="0" hidden="1" customWidth="1"/>
    <col min="36" max="36" width="17.5" style="0" hidden="1" customWidth="1"/>
    <col min="37" max="37" width="1.83203125" style="0" hidden="1" customWidth="1"/>
    <col min="38" max="38" width="18.5" style="0" hidden="1" customWidth="1"/>
    <col min="39" max="39" width="1.83203125" style="0" hidden="1" customWidth="1"/>
    <col min="40" max="40" width="18.5" style="0" hidden="1" customWidth="1"/>
    <col min="41" max="41" width="1.83203125" style="0" hidden="1" customWidth="1"/>
    <col min="42" max="42" width="18.5" style="0" hidden="1" customWidth="1"/>
    <col min="43" max="43" width="1.83203125" style="0" hidden="1" customWidth="1"/>
    <col min="44" max="44" width="18.5" style="0" hidden="1" customWidth="1"/>
    <col min="45" max="45" width="1.83203125" style="0" hidden="1" customWidth="1"/>
    <col min="46" max="46" width="18.33203125" style="0" hidden="1" customWidth="1"/>
    <col min="47" max="47" width="1.83203125" style="0" hidden="1" customWidth="1"/>
    <col min="48" max="48" width="18.33203125" style="0" hidden="1" customWidth="1"/>
    <col min="49" max="49" width="1.83203125" style="0" hidden="1" customWidth="1"/>
    <col min="50" max="50" width="18.33203125" style="0" hidden="1" customWidth="1"/>
    <col min="51" max="51" width="1.83203125" style="0" hidden="1" customWidth="1"/>
    <col min="52" max="52" width="18.33203125" style="0" hidden="1" customWidth="1"/>
    <col min="53" max="53" width="1.83203125" style="0" hidden="1" customWidth="1"/>
    <col min="54" max="54" width="18.33203125" style="0" hidden="1" customWidth="1"/>
    <col min="55" max="55" width="1.83203125" style="0" hidden="1" customWidth="1"/>
    <col min="56" max="56" width="18.33203125" style="0" hidden="1" customWidth="1"/>
    <col min="57" max="57" width="1.83203125" style="0" hidden="1" customWidth="1"/>
    <col min="58" max="58" width="18.33203125" style="0" hidden="1" customWidth="1"/>
    <col min="59" max="59" width="1.83203125" style="0" hidden="1" customWidth="1"/>
    <col min="60" max="60" width="18.33203125" style="0" hidden="1" customWidth="1"/>
    <col min="61" max="61" width="1.83203125" style="0" hidden="1" customWidth="1"/>
    <col min="62" max="62" width="18.33203125" style="0" hidden="1" customWidth="1"/>
    <col min="63" max="63" width="1.83203125" style="0" customWidth="1"/>
    <col min="64" max="64" width="14.83203125" style="0" customWidth="1"/>
    <col min="65" max="65" width="1.66796875" style="0" customWidth="1"/>
    <col min="66" max="66" width="14.83203125" style="0" customWidth="1"/>
    <col min="67" max="67" width="1.83203125" style="0" customWidth="1"/>
    <col min="68" max="68" width="14.83203125" style="0" customWidth="1"/>
    <col min="69" max="69" width="2.16015625" style="0" customWidth="1"/>
    <col min="70" max="70" width="14.83203125" style="0" customWidth="1"/>
    <col min="71" max="71" width="1.83203125" style="0" customWidth="1"/>
    <col min="72" max="72" width="14.83203125" style="0" customWidth="1"/>
    <col min="73" max="73" width="1.83203125" style="0" customWidth="1"/>
    <col min="74" max="74" width="14.83203125" style="0" customWidth="1"/>
    <col min="75" max="75" width="1.83203125" style="0" customWidth="1"/>
    <col min="76" max="76" width="14.83203125" style="0" customWidth="1"/>
    <col min="77" max="77" width="1.83203125" style="0" customWidth="1"/>
    <col min="78" max="78" width="14.83203125" style="0" customWidth="1"/>
    <col min="79" max="79" width="1.83203125" style="0" customWidth="1"/>
    <col min="80" max="80" width="14.83203125" style="0" customWidth="1"/>
    <col min="81" max="81" width="1.83203125" style="0" customWidth="1"/>
    <col min="82" max="82" width="18.33203125" style="0" hidden="1" customWidth="1"/>
    <col min="83" max="83" width="1.83203125" style="0" customWidth="1"/>
    <col min="84" max="84" width="14.83203125" style="52" customWidth="1"/>
    <col min="85" max="85" width="1.83203125" style="0" customWidth="1"/>
    <col min="86" max="86" width="14.16015625" style="0" customWidth="1"/>
    <col min="87" max="87" width="2.33203125" style="0" customWidth="1"/>
    <col min="88" max="91" width="11.66015625" style="0" customWidth="1"/>
    <col min="92" max="92" width="20" style="0" bestFit="1" customWidth="1"/>
    <col min="93" max="93" width="20.5" style="0" bestFit="1" customWidth="1"/>
    <col min="94" max="94" width="21" style="0" bestFit="1" customWidth="1"/>
  </cols>
  <sheetData>
    <row r="1" spans="1:62" ht="18">
      <c r="A1" s="1" t="s">
        <v>5</v>
      </c>
      <c r="B1" s="6" t="s">
        <v>50</v>
      </c>
      <c r="C1" s="1"/>
      <c r="D1" s="1"/>
      <c r="E1" s="1"/>
      <c r="F1" s="1"/>
      <c r="G1" s="1"/>
      <c r="AB1" s="1"/>
      <c r="AT1" s="1"/>
      <c r="BJ1" s="1"/>
    </row>
    <row r="2" spans="1:68" ht="12.75">
      <c r="A2" s="1"/>
      <c r="B2" s="7" t="s">
        <v>0</v>
      </c>
      <c r="C2" s="1"/>
      <c r="D2" s="1"/>
      <c r="E2" s="1"/>
      <c r="F2" s="1"/>
      <c r="G2" s="1"/>
      <c r="AB2" s="1"/>
      <c r="AT2" s="1"/>
      <c r="BJ2" s="1"/>
      <c r="BP2" s="94"/>
    </row>
    <row r="3" spans="1:68" ht="11.25">
      <c r="A3" s="1"/>
      <c r="B3" s="8" t="s">
        <v>74</v>
      </c>
      <c r="C3" s="1"/>
      <c r="D3" s="1"/>
      <c r="E3" s="1"/>
      <c r="F3" s="1"/>
      <c r="G3" s="1"/>
      <c r="P3" s="8"/>
      <c r="AB3" s="1"/>
      <c r="AT3" s="1"/>
      <c r="BJ3" s="1"/>
      <c r="BN3" s="8"/>
      <c r="BP3" s="95"/>
    </row>
    <row r="4" spans="1:68" ht="11.25">
      <c r="A4" s="1"/>
      <c r="B4" s="1"/>
      <c r="C4" s="1"/>
      <c r="D4" s="1"/>
      <c r="E4" s="1"/>
      <c r="F4" s="1"/>
      <c r="G4" s="1"/>
      <c r="P4" s="8"/>
      <c r="AT4" s="1"/>
      <c r="BJ4" s="1"/>
      <c r="BN4" s="8"/>
      <c r="BP4" s="8"/>
    </row>
    <row r="5" spans="1:82" ht="11.25">
      <c r="A5" s="1"/>
      <c r="B5" s="1"/>
      <c r="C5" s="1"/>
      <c r="D5" s="1"/>
      <c r="E5" s="1"/>
      <c r="F5" s="1"/>
      <c r="G5" s="1"/>
      <c r="M5" s="8"/>
      <c r="P5" s="47"/>
      <c r="AD5" s="1"/>
      <c r="AF5" s="1"/>
      <c r="AL5" s="37"/>
      <c r="AN5" s="37"/>
      <c r="AT5" s="8"/>
      <c r="AV5" s="8"/>
      <c r="AX5" s="8"/>
      <c r="AZ5" s="8"/>
      <c r="BH5" s="8"/>
      <c r="BJ5" s="8"/>
      <c r="BL5" s="8"/>
      <c r="BN5" s="8"/>
      <c r="BP5" s="8"/>
      <c r="BR5" s="8"/>
      <c r="BZ5" s="8"/>
      <c r="CB5" s="8"/>
      <c r="CD5" s="8"/>
    </row>
    <row r="6" spans="1:82" ht="11.25">
      <c r="A6" s="1"/>
      <c r="B6" s="1"/>
      <c r="C6" s="1"/>
      <c r="D6" s="1"/>
      <c r="E6" s="1"/>
      <c r="F6" s="1"/>
      <c r="G6" s="1"/>
      <c r="M6" s="8"/>
      <c r="N6" s="8"/>
      <c r="T6" s="92" t="s">
        <v>89</v>
      </c>
      <c r="X6" s="92" t="s">
        <v>89</v>
      </c>
      <c r="Z6" s="8"/>
      <c r="AB6" s="8"/>
      <c r="AD6" s="92" t="s">
        <v>89</v>
      </c>
      <c r="AF6" s="1"/>
      <c r="AL6" s="42"/>
      <c r="AN6" s="42"/>
      <c r="AR6" s="8"/>
      <c r="AT6" s="8"/>
      <c r="AV6" s="8"/>
      <c r="AX6" s="8"/>
      <c r="AZ6" s="8"/>
      <c r="BB6" s="8"/>
      <c r="BD6" s="8"/>
      <c r="BF6" s="8"/>
      <c r="BH6" s="8"/>
      <c r="BJ6" s="8"/>
      <c r="BL6" s="8"/>
      <c r="BN6" s="8"/>
      <c r="BP6" s="8"/>
      <c r="BR6" s="8"/>
      <c r="BT6" s="8"/>
      <c r="BV6" s="8"/>
      <c r="BX6" s="8"/>
      <c r="BZ6" s="8"/>
      <c r="CB6" s="8"/>
      <c r="CD6" s="8"/>
    </row>
    <row r="7" spans="1:82" ht="11.25">
      <c r="A7" s="1"/>
      <c r="B7" s="1"/>
      <c r="C7" s="1"/>
      <c r="D7" s="1"/>
      <c r="E7" s="1"/>
      <c r="F7" s="1"/>
      <c r="G7" s="8"/>
      <c r="I7" s="8"/>
      <c r="K7" s="8"/>
      <c r="M7" s="8"/>
      <c r="N7" s="8"/>
      <c r="R7" s="8"/>
      <c r="T7" s="8"/>
      <c r="V7" s="8"/>
      <c r="X7" s="8"/>
      <c r="AD7" s="8"/>
      <c r="AF7" s="8"/>
      <c r="AH7" s="8"/>
      <c r="AJ7" s="8"/>
      <c r="AL7" s="42"/>
      <c r="AN7" s="42"/>
      <c r="AP7" s="8"/>
      <c r="AR7" s="8"/>
      <c r="AT7" s="8"/>
      <c r="AV7" s="8"/>
      <c r="AX7" s="8"/>
      <c r="AZ7" s="8"/>
      <c r="BB7" s="8"/>
      <c r="BD7" s="8"/>
      <c r="BF7" s="8"/>
      <c r="BH7" s="8"/>
      <c r="BJ7" s="8"/>
      <c r="BL7" s="8"/>
      <c r="BN7" s="8" t="s">
        <v>88</v>
      </c>
      <c r="BP7" s="8"/>
      <c r="BR7" s="8"/>
      <c r="BT7" s="8"/>
      <c r="BV7" s="8"/>
      <c r="BX7" s="8"/>
      <c r="BZ7" s="8"/>
      <c r="CB7" s="8"/>
      <c r="CD7" s="8"/>
    </row>
    <row r="8" spans="1:90" ht="12">
      <c r="A8" s="1"/>
      <c r="B8" s="1"/>
      <c r="C8" s="1"/>
      <c r="D8" s="8"/>
      <c r="E8" s="8" t="s">
        <v>72</v>
      </c>
      <c r="F8" s="1"/>
      <c r="G8" s="8" t="s">
        <v>75</v>
      </c>
      <c r="I8" s="8" t="s">
        <v>75</v>
      </c>
      <c r="K8" s="8" t="s">
        <v>75</v>
      </c>
      <c r="M8" s="8" t="s">
        <v>75</v>
      </c>
      <c r="N8" s="8" t="s">
        <v>75</v>
      </c>
      <c r="P8" s="8" t="s">
        <v>75</v>
      </c>
      <c r="R8" s="8" t="s">
        <v>75</v>
      </c>
      <c r="T8" s="8" t="s">
        <v>75</v>
      </c>
      <c r="V8" s="8" t="s">
        <v>75</v>
      </c>
      <c r="X8" s="8" t="s">
        <v>75</v>
      </c>
      <c r="Z8" s="8" t="s">
        <v>75</v>
      </c>
      <c r="AB8" s="8" t="s">
        <v>75</v>
      </c>
      <c r="AD8" s="8" t="s">
        <v>75</v>
      </c>
      <c r="AF8" s="8" t="s">
        <v>75</v>
      </c>
      <c r="AH8" s="8" t="s">
        <v>75</v>
      </c>
      <c r="AJ8" s="8" t="s">
        <v>78</v>
      </c>
      <c r="AL8" s="8" t="s">
        <v>78</v>
      </c>
      <c r="AN8" s="8" t="s">
        <v>78</v>
      </c>
      <c r="AP8" s="8" t="s">
        <v>78</v>
      </c>
      <c r="AR8" s="8" t="s">
        <v>79</v>
      </c>
      <c r="AT8" s="8" t="s">
        <v>79</v>
      </c>
      <c r="AV8" s="8" t="s">
        <v>79</v>
      </c>
      <c r="AX8" s="8" t="s">
        <v>79</v>
      </c>
      <c r="AZ8" s="8" t="s">
        <v>79</v>
      </c>
      <c r="BB8" s="8" t="s">
        <v>79</v>
      </c>
      <c r="BD8" s="8" t="s">
        <v>79</v>
      </c>
      <c r="BF8" s="8" t="s">
        <v>79</v>
      </c>
      <c r="BH8" s="8" t="s">
        <v>79</v>
      </c>
      <c r="BJ8" s="8" t="s">
        <v>79</v>
      </c>
      <c r="BL8" s="8" t="s">
        <v>72</v>
      </c>
      <c r="BN8" s="8" t="s">
        <v>72</v>
      </c>
      <c r="BP8" s="8" t="s">
        <v>72</v>
      </c>
      <c r="BR8" s="8" t="s">
        <v>72</v>
      </c>
      <c r="BT8" s="8" t="s">
        <v>72</v>
      </c>
      <c r="BV8" s="8" t="s">
        <v>72</v>
      </c>
      <c r="BX8" s="8" t="s">
        <v>72</v>
      </c>
      <c r="BZ8" s="8" t="s">
        <v>72</v>
      </c>
      <c r="CB8" s="8" t="s">
        <v>72</v>
      </c>
      <c r="CD8" s="8" t="s">
        <v>79</v>
      </c>
      <c r="CF8" s="8" t="s">
        <v>91</v>
      </c>
      <c r="CH8" s="86"/>
      <c r="CJ8" s="86"/>
      <c r="CK8" s="84"/>
      <c r="CL8" s="84"/>
    </row>
    <row r="9" spans="1:90" ht="11.25">
      <c r="A9" s="1"/>
      <c r="B9" s="58" t="s">
        <v>2</v>
      </c>
      <c r="C9" s="4"/>
      <c r="D9" s="8"/>
      <c r="E9" s="72">
        <v>2001</v>
      </c>
      <c r="F9" s="1"/>
      <c r="G9" s="72">
        <v>2002</v>
      </c>
      <c r="I9" s="72">
        <v>2003</v>
      </c>
      <c r="K9" s="72">
        <v>2004</v>
      </c>
      <c r="M9" s="72">
        <v>2005</v>
      </c>
      <c r="N9" s="72">
        <v>2006</v>
      </c>
      <c r="P9" s="72">
        <v>2007</v>
      </c>
      <c r="R9" s="72">
        <v>2008</v>
      </c>
      <c r="T9" s="72">
        <v>2008</v>
      </c>
      <c r="V9" s="72">
        <v>2009</v>
      </c>
      <c r="X9" s="72">
        <v>2009</v>
      </c>
      <c r="Z9" s="72">
        <v>2010</v>
      </c>
      <c r="AB9" s="72">
        <v>2011</v>
      </c>
      <c r="AD9" s="72">
        <v>2012</v>
      </c>
      <c r="AF9" s="72">
        <v>2012</v>
      </c>
      <c r="AH9" s="72">
        <v>2013</v>
      </c>
      <c r="AJ9" s="74">
        <v>2006</v>
      </c>
      <c r="AK9" s="76"/>
      <c r="AL9" s="74">
        <v>2009</v>
      </c>
      <c r="AM9" s="76"/>
      <c r="AN9" s="74">
        <v>2010</v>
      </c>
      <c r="AO9" s="76"/>
      <c r="AP9" s="74">
        <v>2013</v>
      </c>
      <c r="AQ9" s="76"/>
      <c r="AR9" s="72">
        <v>2002</v>
      </c>
      <c r="AT9" s="72">
        <v>2003</v>
      </c>
      <c r="AV9" s="72">
        <v>2004</v>
      </c>
      <c r="AX9" s="72">
        <v>2005</v>
      </c>
      <c r="AY9" s="72"/>
      <c r="AZ9" s="72">
        <v>2006</v>
      </c>
      <c r="BA9" s="72">
        <v>2005</v>
      </c>
      <c r="BB9" s="72">
        <v>2009</v>
      </c>
      <c r="BC9" s="72">
        <v>2005</v>
      </c>
      <c r="BD9" s="72">
        <v>2010</v>
      </c>
      <c r="BE9" s="72">
        <v>2005</v>
      </c>
      <c r="BF9" s="72">
        <v>2011</v>
      </c>
      <c r="BG9" s="72">
        <v>2005</v>
      </c>
      <c r="BH9" s="72">
        <v>2012</v>
      </c>
      <c r="BJ9" s="74">
        <v>2013</v>
      </c>
      <c r="BK9" s="76"/>
      <c r="BL9" s="74">
        <v>2005</v>
      </c>
      <c r="BN9" s="74">
        <v>2006</v>
      </c>
      <c r="BP9" s="74">
        <v>2007</v>
      </c>
      <c r="BR9" s="74">
        <v>2008</v>
      </c>
      <c r="BT9" s="74">
        <v>2009</v>
      </c>
      <c r="BV9" s="74">
        <v>2010</v>
      </c>
      <c r="BX9" s="74">
        <v>2011</v>
      </c>
      <c r="BZ9" s="74">
        <v>2012</v>
      </c>
      <c r="CB9" s="74">
        <v>2013</v>
      </c>
      <c r="CD9" s="74">
        <v>2013</v>
      </c>
      <c r="CF9" s="8"/>
      <c r="CH9" s="8"/>
      <c r="CJ9" s="8"/>
      <c r="CK9" s="84"/>
      <c r="CL9" s="84"/>
    </row>
    <row r="10" spans="1:86" ht="11.25">
      <c r="A10" s="1"/>
      <c r="B10" s="61" t="s">
        <v>109</v>
      </c>
      <c r="C10" s="4"/>
      <c r="D10" s="8"/>
      <c r="E10" s="8" t="s">
        <v>76</v>
      </c>
      <c r="F10" s="1"/>
      <c r="G10" s="8" t="s">
        <v>76</v>
      </c>
      <c r="I10" s="8" t="s">
        <v>76</v>
      </c>
      <c r="K10" s="8" t="s">
        <v>76</v>
      </c>
      <c r="M10" s="8" t="s">
        <v>76</v>
      </c>
      <c r="N10" s="8" t="s">
        <v>76</v>
      </c>
      <c r="P10" s="8" t="s">
        <v>76</v>
      </c>
      <c r="R10" s="8" t="s">
        <v>76</v>
      </c>
      <c r="T10" s="8" t="s">
        <v>76</v>
      </c>
      <c r="V10" s="8" t="s">
        <v>76</v>
      </c>
      <c r="X10" s="8" t="s">
        <v>76</v>
      </c>
      <c r="Z10" s="8" t="s">
        <v>76</v>
      </c>
      <c r="AB10" s="8" t="s">
        <v>76</v>
      </c>
      <c r="AD10" s="8" t="s">
        <v>76</v>
      </c>
      <c r="AF10" s="8" t="s">
        <v>76</v>
      </c>
      <c r="AH10" s="8" t="s">
        <v>76</v>
      </c>
      <c r="AJ10" s="8" t="s">
        <v>76</v>
      </c>
      <c r="AL10" s="8" t="s">
        <v>76</v>
      </c>
      <c r="AN10" s="8" t="s">
        <v>76</v>
      </c>
      <c r="AP10" s="8" t="s">
        <v>76</v>
      </c>
      <c r="AR10" s="8" t="s">
        <v>76</v>
      </c>
      <c r="AT10" s="8" t="s">
        <v>76</v>
      </c>
      <c r="AV10" s="8" t="s">
        <v>76</v>
      </c>
      <c r="AX10" s="8" t="s">
        <v>76</v>
      </c>
      <c r="AZ10" s="8" t="s">
        <v>76</v>
      </c>
      <c r="BB10" s="8" t="s">
        <v>76</v>
      </c>
      <c r="BD10" s="8" t="s">
        <v>80</v>
      </c>
      <c r="BF10" s="8" t="s">
        <v>80</v>
      </c>
      <c r="BG10" s="8"/>
      <c r="BH10" s="8" t="s">
        <v>80</v>
      </c>
      <c r="BJ10" s="8" t="s">
        <v>80</v>
      </c>
      <c r="BK10" s="8"/>
      <c r="BL10" s="8" t="s">
        <v>73</v>
      </c>
      <c r="BM10" s="8"/>
      <c r="BN10" s="8" t="s">
        <v>73</v>
      </c>
      <c r="BP10" s="8" t="s">
        <v>73</v>
      </c>
      <c r="BR10" s="8" t="s">
        <v>73</v>
      </c>
      <c r="BT10" s="8" t="s">
        <v>73</v>
      </c>
      <c r="BV10" s="8" t="s">
        <v>73</v>
      </c>
      <c r="BX10" s="8" t="s">
        <v>73</v>
      </c>
      <c r="BZ10" s="8" t="s">
        <v>73</v>
      </c>
      <c r="CB10" s="8" t="s">
        <v>73</v>
      </c>
      <c r="CD10" s="8" t="s">
        <v>73</v>
      </c>
      <c r="CF10" s="8"/>
      <c r="CH10" s="8"/>
    </row>
    <row r="11" spans="1:82" ht="10.5">
      <c r="A11" s="1"/>
      <c r="B11" s="3"/>
      <c r="C11" s="1"/>
      <c r="D11" s="1"/>
      <c r="E11" s="15" t="s">
        <v>3</v>
      </c>
      <c r="F11" s="1"/>
      <c r="G11" s="15" t="s">
        <v>3</v>
      </c>
      <c r="I11" s="15" t="s">
        <v>3</v>
      </c>
      <c r="K11" s="15" t="s">
        <v>3</v>
      </c>
      <c r="M11" s="15" t="s">
        <v>3</v>
      </c>
      <c r="N11" s="15" t="s">
        <v>3</v>
      </c>
      <c r="P11" s="15" t="s">
        <v>3</v>
      </c>
      <c r="R11" s="15" t="s">
        <v>3</v>
      </c>
      <c r="T11" s="15" t="s">
        <v>3</v>
      </c>
      <c r="V11" s="15" t="s">
        <v>3</v>
      </c>
      <c r="X11" s="15" t="s">
        <v>3</v>
      </c>
      <c r="Z11" s="15" t="s">
        <v>3</v>
      </c>
      <c r="AB11" s="15" t="s">
        <v>3</v>
      </c>
      <c r="AD11" s="15" t="s">
        <v>3</v>
      </c>
      <c r="AF11" s="15" t="s">
        <v>3</v>
      </c>
      <c r="AH11" s="15" t="s">
        <v>3</v>
      </c>
      <c r="AJ11" s="15" t="s">
        <v>3</v>
      </c>
      <c r="AL11" s="15" t="s">
        <v>3</v>
      </c>
      <c r="AN11" s="15" t="s">
        <v>3</v>
      </c>
      <c r="AP11" s="15" t="s">
        <v>3</v>
      </c>
      <c r="AR11" s="15" t="s">
        <v>3</v>
      </c>
      <c r="AT11" s="15" t="s">
        <v>3</v>
      </c>
      <c r="AV11" s="15" t="s">
        <v>3</v>
      </c>
      <c r="AX11" s="15" t="s">
        <v>3</v>
      </c>
      <c r="AZ11" s="15" t="s">
        <v>3</v>
      </c>
      <c r="BB11" s="15" t="s">
        <v>3</v>
      </c>
      <c r="BD11" s="15" t="s">
        <v>3</v>
      </c>
      <c r="BF11" s="15" t="s">
        <v>3</v>
      </c>
      <c r="BH11" s="15" t="s">
        <v>3</v>
      </c>
      <c r="BJ11" s="15" t="s">
        <v>3</v>
      </c>
      <c r="BL11" s="15" t="s">
        <v>3</v>
      </c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 t="s">
        <v>3</v>
      </c>
      <c r="BZ11" s="15" t="s">
        <v>3</v>
      </c>
      <c r="CB11" s="15" t="s">
        <v>3</v>
      </c>
      <c r="CD11" s="15" t="s">
        <v>3</v>
      </c>
    </row>
    <row r="12" spans="1:82" ht="11.25">
      <c r="A12" s="1"/>
      <c r="B12" s="9" t="s">
        <v>4</v>
      </c>
      <c r="C12" s="1"/>
      <c r="D12" s="10"/>
      <c r="E12" s="73">
        <v>37072</v>
      </c>
      <c r="F12" s="1"/>
      <c r="G12" s="34">
        <v>37437</v>
      </c>
      <c r="I12" s="34">
        <v>37802</v>
      </c>
      <c r="K12" s="34">
        <v>38168</v>
      </c>
      <c r="M12" s="78" t="s">
        <v>77</v>
      </c>
      <c r="N12" s="34">
        <v>38898</v>
      </c>
      <c r="P12" s="82">
        <v>39263</v>
      </c>
      <c r="Q12" s="82">
        <v>39263</v>
      </c>
      <c r="R12" s="34">
        <v>39629</v>
      </c>
      <c r="S12" s="82"/>
      <c r="T12" s="34">
        <v>39629</v>
      </c>
      <c r="V12" s="34">
        <v>39994</v>
      </c>
      <c r="X12" s="34">
        <v>39994</v>
      </c>
      <c r="Z12" s="34">
        <v>40359</v>
      </c>
      <c r="AB12" s="78" t="s">
        <v>81</v>
      </c>
      <c r="AD12" s="34">
        <v>41090</v>
      </c>
      <c r="AF12" s="34">
        <v>41090</v>
      </c>
      <c r="AH12" s="34">
        <v>41455</v>
      </c>
      <c r="AJ12" s="34">
        <v>38898</v>
      </c>
      <c r="AL12" s="34">
        <v>39994</v>
      </c>
      <c r="AN12" s="34">
        <v>40359</v>
      </c>
      <c r="AP12" s="34">
        <v>41455</v>
      </c>
      <c r="AR12" s="34">
        <v>37437</v>
      </c>
      <c r="AT12" s="34">
        <v>37802</v>
      </c>
      <c r="AV12" s="34">
        <v>38168</v>
      </c>
      <c r="AX12" s="34">
        <v>38533</v>
      </c>
      <c r="AZ12" s="34">
        <v>38898</v>
      </c>
      <c r="BB12" s="34">
        <v>39994</v>
      </c>
      <c r="BD12" s="34">
        <v>40359</v>
      </c>
      <c r="BF12" s="78" t="s">
        <v>81</v>
      </c>
      <c r="BH12" s="34">
        <v>41090</v>
      </c>
      <c r="BJ12" s="34">
        <v>41455</v>
      </c>
      <c r="BL12" s="34">
        <v>38533</v>
      </c>
      <c r="BN12" s="34">
        <v>39263</v>
      </c>
      <c r="BP12" s="34">
        <v>39263</v>
      </c>
      <c r="BR12" s="34">
        <v>39629</v>
      </c>
      <c r="BT12" s="34">
        <v>39994</v>
      </c>
      <c r="BV12" s="34">
        <v>40359</v>
      </c>
      <c r="BX12" s="34">
        <v>40724</v>
      </c>
      <c r="BZ12" s="34">
        <v>41090</v>
      </c>
      <c r="CB12" s="34">
        <v>41455</v>
      </c>
      <c r="CD12" s="34">
        <v>41455</v>
      </c>
    </row>
    <row r="13" spans="1:82" ht="11.25">
      <c r="A13" s="1"/>
      <c r="B13" s="1"/>
      <c r="C13" s="1"/>
      <c r="D13" s="1"/>
      <c r="E13" s="1"/>
      <c r="F13" s="1"/>
      <c r="G13" s="1"/>
      <c r="I13" s="1"/>
      <c r="K13" s="1"/>
      <c r="M13" s="1"/>
      <c r="N13" s="1"/>
      <c r="P13" s="1"/>
      <c r="R13" s="1"/>
      <c r="T13" s="1"/>
      <c r="V13" s="1"/>
      <c r="X13" s="1"/>
      <c r="Z13" s="1"/>
      <c r="AB13" s="1"/>
      <c r="AD13" s="1"/>
      <c r="AF13" s="1"/>
      <c r="AH13" s="1"/>
      <c r="AJ13" s="1"/>
      <c r="AL13" s="1"/>
      <c r="AN13" s="1"/>
      <c r="AP13" s="1"/>
      <c r="AR13" s="1"/>
      <c r="AT13" s="1"/>
      <c r="AV13" s="1"/>
      <c r="AX13" s="1"/>
      <c r="AZ13" s="1"/>
      <c r="BB13" s="1"/>
      <c r="BD13" s="8"/>
      <c r="BF13" s="8"/>
      <c r="BH13" s="8"/>
      <c r="BJ13" s="1"/>
      <c r="BL13" s="1"/>
      <c r="BN13" s="1"/>
      <c r="BP13" s="1"/>
      <c r="BR13" s="1"/>
      <c r="BT13" s="8"/>
      <c r="BV13" s="8"/>
      <c r="BX13" s="8"/>
      <c r="BZ13" s="1"/>
      <c r="CB13" s="1"/>
      <c r="CD13" s="1"/>
    </row>
    <row r="14" spans="1:94" ht="11.25">
      <c r="A14" s="1"/>
      <c r="B14" s="1"/>
      <c r="C14" s="1"/>
      <c r="D14" s="1"/>
      <c r="E14" s="1"/>
      <c r="F14" s="1"/>
      <c r="G14" s="57"/>
      <c r="I14" s="57"/>
      <c r="K14" s="1"/>
      <c r="M14" s="1"/>
      <c r="N14" s="1"/>
      <c r="P14" s="1"/>
      <c r="R14" s="57"/>
      <c r="T14" s="57"/>
      <c r="V14" s="57"/>
      <c r="X14" s="57"/>
      <c r="Z14" s="57"/>
      <c r="AB14" s="1"/>
      <c r="AD14" s="1"/>
      <c r="AF14" s="1"/>
      <c r="AH14" s="1"/>
      <c r="AJ14" s="1"/>
      <c r="AL14" s="57"/>
      <c r="AN14" s="57"/>
      <c r="AP14" s="57"/>
      <c r="AR14" s="57"/>
      <c r="AT14" s="57"/>
      <c r="AV14" s="1"/>
      <c r="AX14" s="1"/>
      <c r="AZ14" s="57"/>
      <c r="BB14" s="57"/>
      <c r="BD14" s="57"/>
      <c r="BF14" s="57"/>
      <c r="BH14" s="57"/>
      <c r="BJ14" s="57"/>
      <c r="BL14" s="1"/>
      <c r="BN14" s="1"/>
      <c r="BP14" s="1"/>
      <c r="BR14" s="1"/>
      <c r="BT14" s="1"/>
      <c r="BV14" s="1"/>
      <c r="BX14" s="1"/>
      <c r="BZ14" s="1"/>
      <c r="CB14" s="1"/>
      <c r="CD14" s="1"/>
      <c r="CN14" s="184"/>
      <c r="CO14" s="185"/>
      <c r="CP14" s="186"/>
    </row>
    <row r="15" spans="1:94" ht="11.25">
      <c r="A15" s="1"/>
      <c r="B15" s="9" t="s">
        <v>6</v>
      </c>
      <c r="C15" s="1"/>
      <c r="D15" s="56"/>
      <c r="E15" s="56">
        <v>1021330</v>
      </c>
      <c r="F15" s="22"/>
      <c r="G15" s="56">
        <v>6450298.74</v>
      </c>
      <c r="H15" s="23"/>
      <c r="I15" s="56">
        <v>986588.58</v>
      </c>
      <c r="J15" s="23"/>
      <c r="K15" s="56">
        <v>767640.5</v>
      </c>
      <c r="L15" s="23"/>
      <c r="M15" s="17">
        <v>25829646.08</v>
      </c>
      <c r="N15" s="56">
        <v>13725092</v>
      </c>
      <c r="O15" s="23"/>
      <c r="P15" s="56">
        <v>34511633</v>
      </c>
      <c r="Q15" s="23"/>
      <c r="R15" s="56">
        <v>2698805</v>
      </c>
      <c r="S15" s="23"/>
      <c r="T15" s="56">
        <v>-13334239</v>
      </c>
      <c r="U15" s="23"/>
      <c r="V15" s="56">
        <v>3031084</v>
      </c>
      <c r="W15" s="23"/>
      <c r="X15" s="56">
        <v>6106448</v>
      </c>
      <c r="Y15" s="23"/>
      <c r="Z15" s="56">
        <v>3994807.57</v>
      </c>
      <c r="AA15" s="23"/>
      <c r="AB15" s="56">
        <v>802600.88</v>
      </c>
      <c r="AC15" s="23"/>
      <c r="AD15" s="56">
        <v>2460227</v>
      </c>
      <c r="AE15" s="23"/>
      <c r="AF15" s="56">
        <v>5711624</v>
      </c>
      <c r="AG15" s="23"/>
      <c r="AH15" s="56">
        <v>4191025</v>
      </c>
      <c r="AI15" s="23"/>
      <c r="AJ15" s="56">
        <v>1372</v>
      </c>
      <c r="AK15" s="23"/>
      <c r="AL15" s="56">
        <v>21651</v>
      </c>
      <c r="AM15" s="23"/>
      <c r="AN15" s="56">
        <v>150098</v>
      </c>
      <c r="AO15" s="23"/>
      <c r="AP15" s="56">
        <v>7724</v>
      </c>
      <c r="AQ15" s="23"/>
      <c r="AR15" s="56">
        <v>18885</v>
      </c>
      <c r="AS15" s="23"/>
      <c r="AT15" s="56">
        <v>24217</v>
      </c>
      <c r="AU15" s="23"/>
      <c r="AV15" s="56">
        <v>13174</v>
      </c>
      <c r="AW15" s="23"/>
      <c r="AX15" s="56">
        <v>90895</v>
      </c>
      <c r="AY15" s="23"/>
      <c r="AZ15" s="56">
        <v>133607</v>
      </c>
      <c r="BA15" s="23"/>
      <c r="BB15" s="56">
        <v>55172</v>
      </c>
      <c r="BC15" s="23"/>
      <c r="BD15" s="56">
        <v>11227801</v>
      </c>
      <c r="BE15" s="23"/>
      <c r="BF15" s="56">
        <v>1589744</v>
      </c>
      <c r="BG15" s="23"/>
      <c r="BH15" s="56">
        <v>120695</v>
      </c>
      <c r="BI15" s="23"/>
      <c r="BJ15" s="56">
        <v>602669</v>
      </c>
      <c r="BK15" s="23"/>
      <c r="BL15" s="56">
        <f>2721192.07-8000</f>
        <v>2713192.07</v>
      </c>
      <c r="BM15" s="23"/>
      <c r="BN15" s="56">
        <f>2522317.01+685.8-2909.69</f>
        <v>2520093.1199999996</v>
      </c>
      <c r="BO15" s="23"/>
      <c r="BP15" s="56">
        <v>306178992</v>
      </c>
      <c r="BQ15" s="23"/>
      <c r="BR15" s="56">
        <v>-8111.97</v>
      </c>
      <c r="BS15" s="23"/>
      <c r="BT15" s="56">
        <v>9718887</v>
      </c>
      <c r="BU15" s="23"/>
      <c r="BV15" s="56">
        <f>-472304+1014950.66</f>
        <v>542646.66</v>
      </c>
      <c r="BW15" s="23"/>
      <c r="BX15" s="56">
        <v>2313406</v>
      </c>
      <c r="BY15" s="23"/>
      <c r="BZ15" s="56">
        <v>760030.85</v>
      </c>
      <c r="CB15" s="17">
        <f>2441369+12907.94</f>
        <v>2454276.94</v>
      </c>
      <c r="CD15" s="17">
        <v>0</v>
      </c>
      <c r="CE15" s="17"/>
      <c r="CF15" s="53">
        <f>SUM(BL15:CB15)</f>
        <v>327193412.67</v>
      </c>
      <c r="CH15" s="54"/>
      <c r="CN15" s="66"/>
      <c r="CO15" s="67"/>
      <c r="CP15" s="68"/>
    </row>
    <row r="16" spans="1:94" ht="11.25">
      <c r="A16" s="1"/>
      <c r="B16" s="9" t="s">
        <v>7</v>
      </c>
      <c r="C16" s="1"/>
      <c r="D16" s="17" t="s">
        <v>5</v>
      </c>
      <c r="E16" s="59">
        <v>-433173</v>
      </c>
      <c r="F16" s="17" t="s">
        <v>5</v>
      </c>
      <c r="G16" s="59">
        <v>-2531628</v>
      </c>
      <c r="H16" s="17" t="s">
        <v>5</v>
      </c>
      <c r="I16" s="59">
        <v>-349755</v>
      </c>
      <c r="J16" s="17" t="s">
        <v>5</v>
      </c>
      <c r="K16" s="59">
        <v>-241974</v>
      </c>
      <c r="L16" s="17" t="s">
        <v>5</v>
      </c>
      <c r="M16" s="59">
        <v>-7630719</v>
      </c>
      <c r="N16" s="59">
        <v>-3643057</v>
      </c>
      <c r="O16" s="17" t="s">
        <v>5</v>
      </c>
      <c r="P16" s="59">
        <v>-8020137</v>
      </c>
      <c r="Q16" s="17" t="s">
        <v>5</v>
      </c>
      <c r="R16" s="59">
        <v>-1495702</v>
      </c>
      <c r="S16" s="17"/>
      <c r="T16" s="59">
        <v>5865925</v>
      </c>
      <c r="U16" s="17" t="s">
        <v>5</v>
      </c>
      <c r="V16" s="59">
        <v>-1444310</v>
      </c>
      <c r="W16" s="17"/>
      <c r="X16" s="59">
        <v>-626483</v>
      </c>
      <c r="Y16" s="17" t="s">
        <v>5</v>
      </c>
      <c r="Z16" s="59">
        <v>-546618</v>
      </c>
      <c r="AA16" s="17" t="s">
        <v>5</v>
      </c>
      <c r="AB16" s="59">
        <v>-85817</v>
      </c>
      <c r="AC16" s="17" t="s">
        <v>5</v>
      </c>
      <c r="AD16" s="59">
        <v>-598747</v>
      </c>
      <c r="AE16" s="17"/>
      <c r="AF16" s="59">
        <v>-399259</v>
      </c>
      <c r="AG16" s="17" t="s">
        <v>5</v>
      </c>
      <c r="AH16" s="83">
        <v>-179950</v>
      </c>
      <c r="AI16" s="17" t="s">
        <v>5</v>
      </c>
      <c r="AJ16" s="59">
        <v>0</v>
      </c>
      <c r="AK16" s="17" t="s">
        <v>5</v>
      </c>
      <c r="AL16" s="59">
        <v>-2812</v>
      </c>
      <c r="AM16" s="17" t="s">
        <v>5</v>
      </c>
      <c r="AN16" s="59">
        <v>-17755</v>
      </c>
      <c r="AO16" s="17" t="s">
        <v>5</v>
      </c>
      <c r="AP16" s="59">
        <v>-343</v>
      </c>
      <c r="AQ16" s="17" t="s">
        <v>5</v>
      </c>
      <c r="AR16" s="59">
        <v>-6033</v>
      </c>
      <c r="AS16" s="17" t="s">
        <v>5</v>
      </c>
      <c r="AT16" s="59">
        <v>-8738</v>
      </c>
      <c r="AU16" s="17" t="s">
        <v>5</v>
      </c>
      <c r="AV16" s="59">
        <v>-4337</v>
      </c>
      <c r="AW16" s="17" t="s">
        <v>5</v>
      </c>
      <c r="AX16" s="59">
        <v>-19849</v>
      </c>
      <c r="AY16" s="17"/>
      <c r="AZ16" s="59">
        <v>-35527</v>
      </c>
      <c r="BA16" s="17" t="s">
        <v>5</v>
      </c>
      <c r="BB16" s="59">
        <v>-6977</v>
      </c>
      <c r="BC16" s="17" t="s">
        <v>5</v>
      </c>
      <c r="BD16" s="59">
        <v>-1531951</v>
      </c>
      <c r="BE16" s="17" t="s">
        <v>5</v>
      </c>
      <c r="BF16" s="59">
        <v>-135323</v>
      </c>
      <c r="BG16" s="17" t="s">
        <v>5</v>
      </c>
      <c r="BH16" s="59">
        <v>-8349</v>
      </c>
      <c r="BI16" s="17" t="s">
        <v>5</v>
      </c>
      <c r="BJ16" s="59">
        <v>-24834</v>
      </c>
      <c r="BK16" s="17" t="s">
        <v>5</v>
      </c>
      <c r="BL16" s="59">
        <f>-816467+1678.16</f>
        <v>-814788.84</v>
      </c>
      <c r="BM16" s="17" t="s">
        <v>5</v>
      </c>
      <c r="BN16" s="59">
        <f>-679312.92+785.33</f>
        <v>-678527.5900000001</v>
      </c>
      <c r="BO16" s="17" t="s">
        <v>5</v>
      </c>
      <c r="BP16" s="59">
        <v>-71961822</v>
      </c>
      <c r="BQ16" s="17"/>
      <c r="BR16" s="59">
        <v>3836.49</v>
      </c>
      <c r="BS16" s="17" t="s">
        <v>5</v>
      </c>
      <c r="BT16" s="59">
        <v>-2159536</v>
      </c>
      <c r="BU16" s="17" t="s">
        <v>5</v>
      </c>
      <c r="BV16" s="59">
        <f>64111.94-137261.59</f>
        <v>-73149.65</v>
      </c>
      <c r="BW16" s="17" t="s">
        <v>5</v>
      </c>
      <c r="BX16" s="59">
        <v>-243494</v>
      </c>
      <c r="BY16" s="17">
        <v>0</v>
      </c>
      <c r="BZ16" s="59">
        <v>-95365</v>
      </c>
      <c r="CA16" s="17" t="s">
        <v>5</v>
      </c>
      <c r="CB16" s="59">
        <f>-89719-416.22</f>
        <v>-90135.22</v>
      </c>
      <c r="CC16" s="17" t="s">
        <v>5</v>
      </c>
      <c r="CD16" s="59">
        <v>0</v>
      </c>
      <c r="CE16" s="17"/>
      <c r="CF16" s="53">
        <f>SUM(BL16:CB16)</f>
        <v>-76112981.81000002</v>
      </c>
      <c r="CH16" s="54"/>
      <c r="CN16" s="66"/>
      <c r="CO16" s="67"/>
      <c r="CP16" s="69"/>
    </row>
    <row r="17" spans="1:94" ht="10.5">
      <c r="A17" s="1"/>
      <c r="B17" s="1"/>
      <c r="C17" s="1"/>
      <c r="D17" s="17"/>
      <c r="E17" s="18" t="s">
        <v>3</v>
      </c>
      <c r="F17" s="1"/>
      <c r="G17" s="18" t="s">
        <v>3</v>
      </c>
      <c r="I17" s="18" t="s">
        <v>3</v>
      </c>
      <c r="K17" s="18" t="s">
        <v>3</v>
      </c>
      <c r="M17" s="18" t="s">
        <v>3</v>
      </c>
      <c r="N17" s="18" t="s">
        <v>3</v>
      </c>
      <c r="P17" s="18" t="s">
        <v>3</v>
      </c>
      <c r="R17" s="18" t="s">
        <v>3</v>
      </c>
      <c r="T17" s="18" t="s">
        <v>3</v>
      </c>
      <c r="V17" s="18" t="s">
        <v>3</v>
      </c>
      <c r="X17" s="18" t="s">
        <v>3</v>
      </c>
      <c r="Z17" s="18" t="s">
        <v>3</v>
      </c>
      <c r="AB17" s="18" t="s">
        <v>3</v>
      </c>
      <c r="AD17" s="18" t="s">
        <v>3</v>
      </c>
      <c r="AF17" s="18" t="s">
        <v>3</v>
      </c>
      <c r="AH17" s="18"/>
      <c r="AJ17" s="18" t="s">
        <v>3</v>
      </c>
      <c r="AL17" s="18" t="s">
        <v>3</v>
      </c>
      <c r="AN17" s="18" t="s">
        <v>3</v>
      </c>
      <c r="AP17" s="18" t="s">
        <v>3</v>
      </c>
      <c r="AR17" s="18" t="s">
        <v>3</v>
      </c>
      <c r="AT17" s="18" t="s">
        <v>3</v>
      </c>
      <c r="AV17" s="18" t="s">
        <v>3</v>
      </c>
      <c r="AX17" s="18" t="s">
        <v>3</v>
      </c>
      <c r="AZ17" s="18" t="s">
        <v>3</v>
      </c>
      <c r="BB17" s="18" t="s">
        <v>3</v>
      </c>
      <c r="BD17" s="18" t="s">
        <v>3</v>
      </c>
      <c r="BF17" s="18" t="s">
        <v>3</v>
      </c>
      <c r="BH17" s="18" t="s">
        <v>3</v>
      </c>
      <c r="BJ17" s="18" t="s">
        <v>3</v>
      </c>
      <c r="BL17" s="18" t="s">
        <v>3</v>
      </c>
      <c r="BN17" s="18" t="s">
        <v>3</v>
      </c>
      <c r="BP17" s="18" t="s">
        <v>3</v>
      </c>
      <c r="BR17" s="18" t="s">
        <v>3</v>
      </c>
      <c r="BT17" s="18" t="s">
        <v>3</v>
      </c>
      <c r="BV17" s="18" t="s">
        <v>3</v>
      </c>
      <c r="BX17" s="18" t="s">
        <v>3</v>
      </c>
      <c r="BZ17" s="18" t="s">
        <v>3</v>
      </c>
      <c r="CB17" s="18" t="s">
        <v>3</v>
      </c>
      <c r="CD17" s="18" t="s">
        <v>3</v>
      </c>
      <c r="CF17" s="18" t="s">
        <v>3</v>
      </c>
      <c r="CH17" s="18"/>
      <c r="CJ17" s="18"/>
      <c r="CK17" s="18"/>
      <c r="CL17" s="18"/>
      <c r="CN17" s="70"/>
      <c r="CO17" s="70"/>
      <c r="CP17" s="70"/>
    </row>
    <row r="18" spans="1:86" ht="11.25">
      <c r="A18" s="1"/>
      <c r="B18" s="9" t="str">
        <f>"Net Book Basis "&amp;B10</f>
        <v>Net Book Basis Tax Year 2016</v>
      </c>
      <c r="C18" s="62">
        <v>12</v>
      </c>
      <c r="D18" s="17"/>
      <c r="E18" s="17">
        <f>+E15+E16</f>
        <v>588157</v>
      </c>
      <c r="F18" s="1"/>
      <c r="G18" s="17">
        <f>+G15+G16</f>
        <v>3918670.74</v>
      </c>
      <c r="I18" s="17">
        <f>+I15+I16</f>
        <v>636833.58</v>
      </c>
      <c r="K18" s="17">
        <f>+K15+K16</f>
        <v>525666.5</v>
      </c>
      <c r="M18" s="17">
        <f>+M15+M16</f>
        <v>18198927.08</v>
      </c>
      <c r="N18" s="17">
        <f>+N15+N16</f>
        <v>10082035</v>
      </c>
      <c r="P18" s="17">
        <f>+P15+P16</f>
        <v>26491496</v>
      </c>
      <c r="R18" s="17">
        <f>+R15+R16</f>
        <v>1203103</v>
      </c>
      <c r="T18" s="17">
        <f>+T15+T16</f>
        <v>-7468314</v>
      </c>
      <c r="V18" s="17">
        <f>+V15+V16</f>
        <v>1586774</v>
      </c>
      <c r="X18" s="17">
        <f>+X15+X16</f>
        <v>5479965</v>
      </c>
      <c r="Z18" s="17">
        <f>+Z15+Z16</f>
        <v>3448189.57</v>
      </c>
      <c r="AB18" s="17">
        <f>+AB15+AB16</f>
        <v>716783.88</v>
      </c>
      <c r="AD18" s="17">
        <f>+AD15+AD16</f>
        <v>1861480</v>
      </c>
      <c r="AF18" s="17">
        <f>+AF15+AF16</f>
        <v>5312365</v>
      </c>
      <c r="AH18" s="17">
        <f>+AH15+AH16</f>
        <v>4011075</v>
      </c>
      <c r="AJ18" s="17">
        <f>+AJ15+AJ16</f>
        <v>1372</v>
      </c>
      <c r="AL18" s="17">
        <f>+AL15+AL16</f>
        <v>18839</v>
      </c>
      <c r="AN18" s="17">
        <f>+AN15+AN16</f>
        <v>132343</v>
      </c>
      <c r="AP18" s="17">
        <f>+AP15+AP16</f>
        <v>7381</v>
      </c>
      <c r="AR18" s="17">
        <f>+AR15+AR16</f>
        <v>12852</v>
      </c>
      <c r="AT18" s="17">
        <f>+AT15+AT16</f>
        <v>15479</v>
      </c>
      <c r="AV18" s="17">
        <f>+AV15+AV16</f>
        <v>8837</v>
      </c>
      <c r="AX18" s="17">
        <f>+AX15+AX16</f>
        <v>71046</v>
      </c>
      <c r="AZ18" s="17">
        <f>+AZ15+AZ16</f>
        <v>98080</v>
      </c>
      <c r="BB18" s="17">
        <f>+BB15+BB16</f>
        <v>48195</v>
      </c>
      <c r="BD18" s="17">
        <f>+BD15+BD16</f>
        <v>9695850</v>
      </c>
      <c r="BF18" s="17">
        <f>+BF15+BF16</f>
        <v>1454421</v>
      </c>
      <c r="BH18" s="17">
        <f>+BH15+BH16</f>
        <v>112346</v>
      </c>
      <c r="BJ18" s="17">
        <f>+BJ15+BJ16</f>
        <v>577835</v>
      </c>
      <c r="BL18" s="17">
        <f>+BL15+BL16</f>
        <v>1898403.23</v>
      </c>
      <c r="BN18" s="17">
        <f>+BN15+BN16</f>
        <v>1841565.5299999996</v>
      </c>
      <c r="BP18" s="17">
        <f>+BP15+BP16</f>
        <v>234217170</v>
      </c>
      <c r="BR18" s="17">
        <f>+BR15+BR16</f>
        <v>-4275.4800000000005</v>
      </c>
      <c r="BT18" s="17">
        <f>+BT15+BT16</f>
        <v>7559351</v>
      </c>
      <c r="BV18" s="17">
        <f>+BV15+BV16</f>
        <v>469497.01</v>
      </c>
      <c r="BX18" s="17">
        <f>+BX15+BX16</f>
        <v>2069912</v>
      </c>
      <c r="BZ18" s="17">
        <f>+BZ15+BZ16</f>
        <v>664665.85</v>
      </c>
      <c r="CB18" s="17">
        <f>+CB15+CB16</f>
        <v>2364141.7199999997</v>
      </c>
      <c r="CD18" s="17">
        <f>+CD15+CD16</f>
        <v>0</v>
      </c>
      <c r="CF18" s="53">
        <f>SUM(BL18:CB18)</f>
        <v>251080430.85999998</v>
      </c>
      <c r="CH18" s="54"/>
    </row>
    <row r="19" spans="1:86" ht="10.5">
      <c r="A19" s="1"/>
      <c r="B19" s="1"/>
      <c r="C19" s="3"/>
      <c r="D19" s="17"/>
      <c r="E19" s="18" t="s">
        <v>8</v>
      </c>
      <c r="F19" s="1"/>
      <c r="G19" s="18" t="s">
        <v>8</v>
      </c>
      <c r="I19" s="18" t="s">
        <v>8</v>
      </c>
      <c r="K19" s="18" t="s">
        <v>8</v>
      </c>
      <c r="M19" s="18" t="s">
        <v>8</v>
      </c>
      <c r="N19" s="18" t="s">
        <v>8</v>
      </c>
      <c r="P19" s="18" t="s">
        <v>8</v>
      </c>
      <c r="R19" s="18" t="s">
        <v>8</v>
      </c>
      <c r="T19" s="18" t="s">
        <v>8</v>
      </c>
      <c r="V19" s="18" t="s">
        <v>8</v>
      </c>
      <c r="X19" s="18" t="s">
        <v>8</v>
      </c>
      <c r="Z19" s="18" t="s">
        <v>8</v>
      </c>
      <c r="AB19" s="18" t="s">
        <v>8</v>
      </c>
      <c r="AD19" s="18" t="s">
        <v>8</v>
      </c>
      <c r="AF19" s="18" t="s">
        <v>8</v>
      </c>
      <c r="AH19" s="18" t="s">
        <v>8</v>
      </c>
      <c r="AJ19" s="18" t="s">
        <v>8</v>
      </c>
      <c r="AL19" s="18" t="s">
        <v>8</v>
      </c>
      <c r="AN19" s="18" t="s">
        <v>8</v>
      </c>
      <c r="AP19" s="18" t="s">
        <v>8</v>
      </c>
      <c r="AR19" s="18" t="s">
        <v>8</v>
      </c>
      <c r="AT19" s="18" t="s">
        <v>8</v>
      </c>
      <c r="AV19" s="18" t="s">
        <v>8</v>
      </c>
      <c r="AX19" s="18" t="s">
        <v>8</v>
      </c>
      <c r="AZ19" s="18" t="s">
        <v>8</v>
      </c>
      <c r="BB19" s="18" t="s">
        <v>8</v>
      </c>
      <c r="BD19" s="18" t="s">
        <v>8</v>
      </c>
      <c r="BF19" s="18" t="s">
        <v>8</v>
      </c>
      <c r="BH19" s="18" t="s">
        <v>8</v>
      </c>
      <c r="BJ19" s="18" t="s">
        <v>8</v>
      </c>
      <c r="BL19" s="18" t="s">
        <v>8</v>
      </c>
      <c r="BN19" s="18" t="s">
        <v>8</v>
      </c>
      <c r="BP19" s="18" t="s">
        <v>8</v>
      </c>
      <c r="BR19" s="18" t="s">
        <v>8</v>
      </c>
      <c r="BT19" s="18" t="s">
        <v>8</v>
      </c>
      <c r="BV19" s="18" t="s">
        <v>8</v>
      </c>
      <c r="BX19" s="18" t="s">
        <v>8</v>
      </c>
      <c r="BZ19" s="18" t="s">
        <v>8</v>
      </c>
      <c r="CB19" s="18" t="s">
        <v>8</v>
      </c>
      <c r="CD19" s="18" t="s">
        <v>8</v>
      </c>
      <c r="CF19"/>
      <c r="CH19" s="54"/>
    </row>
    <row r="20" spans="1:86" ht="10.5">
      <c r="A20" s="1"/>
      <c r="B20" s="1"/>
      <c r="C20" s="1"/>
      <c r="D20" s="17"/>
      <c r="E20" s="17"/>
      <c r="F20" s="1"/>
      <c r="G20" s="17"/>
      <c r="I20" s="17"/>
      <c r="K20" s="17"/>
      <c r="M20" s="17"/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53"/>
      <c r="CH20" s="54"/>
    </row>
    <row r="21" spans="1:86" ht="10.5">
      <c r="A21" s="1"/>
      <c r="B21" s="1"/>
      <c r="C21" s="46"/>
      <c r="D21" s="17"/>
      <c r="E21" s="17"/>
      <c r="F21" s="1"/>
      <c r="G21" s="17"/>
      <c r="I21" s="17"/>
      <c r="K21" s="17"/>
      <c r="M21" s="17"/>
      <c r="N21" s="17"/>
      <c r="P21" s="17"/>
      <c r="R21" s="17"/>
      <c r="T21" s="17"/>
      <c r="V21" s="17"/>
      <c r="X21" s="17"/>
      <c r="Z21" s="17"/>
      <c r="AB21" s="17"/>
      <c r="AD21" s="17"/>
      <c r="AF21" s="17"/>
      <c r="AH21" s="17"/>
      <c r="AJ21" s="17"/>
      <c r="AL21" s="17"/>
      <c r="AN21" s="17"/>
      <c r="AP21" s="17"/>
      <c r="AR21" s="17"/>
      <c r="AT21" s="17"/>
      <c r="AV21" s="17"/>
      <c r="AX21" s="17"/>
      <c r="AZ21" s="17"/>
      <c r="BB21" s="17"/>
      <c r="BD21" s="17"/>
      <c r="BF21" s="17"/>
      <c r="BH21" s="17"/>
      <c r="BJ21" s="17"/>
      <c r="BL21" s="17"/>
      <c r="BN21" s="17"/>
      <c r="BP21" s="17"/>
      <c r="BR21" s="17"/>
      <c r="BT21" s="17"/>
      <c r="BV21" s="17"/>
      <c r="BX21" s="17"/>
      <c r="BZ21" s="17"/>
      <c r="CB21" s="17"/>
      <c r="CD21" s="17"/>
      <c r="CF21" s="53"/>
      <c r="CH21" s="54"/>
    </row>
    <row r="22" spans="1:86" ht="10.5">
      <c r="A22" s="1"/>
      <c r="B22" s="1"/>
      <c r="C22" s="1"/>
      <c r="D22" s="17"/>
      <c r="E22" s="17"/>
      <c r="F22" s="1"/>
      <c r="G22" s="17"/>
      <c r="I22" s="17"/>
      <c r="K22" s="17"/>
      <c r="M22" s="17"/>
      <c r="N22" s="17"/>
      <c r="P22" s="17"/>
      <c r="R22" s="17"/>
      <c r="T22" s="17"/>
      <c r="V22" s="17"/>
      <c r="X22" s="17"/>
      <c r="Z22" s="17"/>
      <c r="AB22" s="17"/>
      <c r="AD22" s="17"/>
      <c r="AF22" s="17"/>
      <c r="AH22" s="17"/>
      <c r="AJ22" s="17"/>
      <c r="AL22" s="17"/>
      <c r="AN22" s="17"/>
      <c r="AP22" s="17"/>
      <c r="AR22" s="17"/>
      <c r="AT22" s="17"/>
      <c r="AV22" s="17"/>
      <c r="AX22" s="17"/>
      <c r="AZ22" s="17"/>
      <c r="BB22" s="17"/>
      <c r="BD22" s="17"/>
      <c r="BF22" s="17"/>
      <c r="BH22" s="17"/>
      <c r="BJ22" s="17"/>
      <c r="BL22" s="17"/>
      <c r="BN22" s="17"/>
      <c r="BP22" s="17"/>
      <c r="BR22" s="17"/>
      <c r="BT22" s="17"/>
      <c r="BV22" s="17"/>
      <c r="BX22" s="17"/>
      <c r="BZ22" s="17"/>
      <c r="CB22" s="17"/>
      <c r="CD22" s="17"/>
      <c r="CF22" s="53"/>
      <c r="CG22" t="s">
        <v>5</v>
      </c>
      <c r="CH22" s="54"/>
    </row>
    <row r="23" spans="1:86" ht="11.25">
      <c r="A23" s="1"/>
      <c r="B23" s="9" t="s">
        <v>9</v>
      </c>
      <c r="C23" s="1"/>
      <c r="D23" s="17"/>
      <c r="E23" s="17">
        <f>+E15</f>
        <v>1021330</v>
      </c>
      <c r="F23" s="1"/>
      <c r="G23" s="17">
        <f>+G15</f>
        <v>6450298.74</v>
      </c>
      <c r="I23" s="17">
        <f>+I15</f>
        <v>986588.58</v>
      </c>
      <c r="K23" s="17">
        <f>+K15</f>
        <v>767640.5</v>
      </c>
      <c r="M23" s="17">
        <f>+M15</f>
        <v>25829646.08</v>
      </c>
      <c r="N23" s="17">
        <f>+N15</f>
        <v>13725092</v>
      </c>
      <c r="P23" s="17">
        <f>+P15</f>
        <v>34511633</v>
      </c>
      <c r="R23" s="17">
        <f>+R15</f>
        <v>2698805</v>
      </c>
      <c r="T23" s="17">
        <f>+T15</f>
        <v>-13334239</v>
      </c>
      <c r="V23" s="17">
        <f>+V15</f>
        <v>3031084</v>
      </c>
      <c r="X23" s="17">
        <f>+X15</f>
        <v>6106448</v>
      </c>
      <c r="Z23" s="17">
        <f>+Z15</f>
        <v>3994807.57</v>
      </c>
      <c r="AB23" s="17">
        <f>+AB15</f>
        <v>802600.88</v>
      </c>
      <c r="AD23" s="17">
        <f>+AD15</f>
        <v>2460227</v>
      </c>
      <c r="AF23" s="17">
        <f>+AF15</f>
        <v>5711624</v>
      </c>
      <c r="AH23" s="17">
        <f>+AH15</f>
        <v>4191025</v>
      </c>
      <c r="AJ23" s="17">
        <f>+AJ15</f>
        <v>1372</v>
      </c>
      <c r="AL23" s="17">
        <f>+AL15</f>
        <v>21651</v>
      </c>
      <c r="AN23" s="17">
        <f>+AN15</f>
        <v>150098</v>
      </c>
      <c r="AP23" s="17">
        <f>+AP15</f>
        <v>7724</v>
      </c>
      <c r="AR23" s="17">
        <f>+AR15</f>
        <v>18885</v>
      </c>
      <c r="AT23" s="17">
        <f>+AT15</f>
        <v>24217</v>
      </c>
      <c r="AV23" s="17">
        <f>+AV15</f>
        <v>13174</v>
      </c>
      <c r="AX23" s="17">
        <f>+AX15</f>
        <v>90895</v>
      </c>
      <c r="AZ23" s="17">
        <f>+AZ15</f>
        <v>133607</v>
      </c>
      <c r="BB23" s="17">
        <f>+BB15</f>
        <v>55172</v>
      </c>
      <c r="BD23" s="17">
        <f>+BD15</f>
        <v>11227801</v>
      </c>
      <c r="BF23" s="17">
        <f>+BF15</f>
        <v>1589744</v>
      </c>
      <c r="BH23" s="17">
        <f>+BH15</f>
        <v>120695</v>
      </c>
      <c r="BJ23" s="17">
        <f>+BJ15</f>
        <v>602669</v>
      </c>
      <c r="BL23" s="17">
        <f>+BL15</f>
        <v>2713192.07</v>
      </c>
      <c r="BN23" s="17">
        <f>+BN15</f>
        <v>2520093.1199999996</v>
      </c>
      <c r="BP23" s="17">
        <f>+BP15</f>
        <v>306178992</v>
      </c>
      <c r="BR23" s="17">
        <f>+BR15</f>
        <v>-8111.97</v>
      </c>
      <c r="BT23" s="17">
        <f>+BT15</f>
        <v>9718887</v>
      </c>
      <c r="BV23" s="17">
        <f>+BV15</f>
        <v>542646.66</v>
      </c>
      <c r="BX23" s="17">
        <f>+BX15</f>
        <v>2313406</v>
      </c>
      <c r="BZ23" s="17">
        <f>+BZ15</f>
        <v>760030.85</v>
      </c>
      <c r="CB23" s="17">
        <f>+CB15</f>
        <v>2454276.94</v>
      </c>
      <c r="CD23" s="17">
        <f>+CD15</f>
        <v>0</v>
      </c>
      <c r="CF23" s="53"/>
      <c r="CH23" s="54"/>
    </row>
    <row r="24" spans="1:86" ht="11.25">
      <c r="A24" s="38"/>
      <c r="B24" s="39"/>
      <c r="C24" s="45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4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1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F24" s="53"/>
      <c r="CH24" s="54"/>
    </row>
    <row r="25" spans="1:86" ht="11.25">
      <c r="A25" s="1"/>
      <c r="B25" s="9"/>
      <c r="C25" s="1"/>
      <c r="D25" s="17"/>
      <c r="E25" s="18" t="s">
        <v>3</v>
      </c>
      <c r="F25" s="1"/>
      <c r="G25" s="18" t="s">
        <v>3</v>
      </c>
      <c r="I25" s="18" t="s">
        <v>3</v>
      </c>
      <c r="K25" s="18" t="s">
        <v>3</v>
      </c>
      <c r="M25" s="18" t="s">
        <v>3</v>
      </c>
      <c r="N25" s="18" t="s">
        <v>3</v>
      </c>
      <c r="P25" s="18" t="s">
        <v>3</v>
      </c>
      <c r="R25" s="18" t="s">
        <v>3</v>
      </c>
      <c r="T25" s="18" t="s">
        <v>3</v>
      </c>
      <c r="V25" s="18" t="s">
        <v>3</v>
      </c>
      <c r="X25" s="18" t="s">
        <v>3</v>
      </c>
      <c r="Z25" s="18" t="s">
        <v>3</v>
      </c>
      <c r="AB25" s="18" t="s">
        <v>3</v>
      </c>
      <c r="AD25" s="18" t="s">
        <v>3</v>
      </c>
      <c r="AF25" s="18" t="s">
        <v>3</v>
      </c>
      <c r="AH25" s="18" t="s">
        <v>3</v>
      </c>
      <c r="AJ25" s="18" t="s">
        <v>3</v>
      </c>
      <c r="AL25" s="18" t="s">
        <v>3</v>
      </c>
      <c r="AN25" s="18" t="s">
        <v>3</v>
      </c>
      <c r="AP25" s="18" t="s">
        <v>3</v>
      </c>
      <c r="AR25" s="18" t="s">
        <v>3</v>
      </c>
      <c r="AT25" s="18" t="s">
        <v>3</v>
      </c>
      <c r="AV25" s="18" t="s">
        <v>3</v>
      </c>
      <c r="AX25" s="18" t="s">
        <v>3</v>
      </c>
      <c r="AZ25" s="18" t="s">
        <v>3</v>
      </c>
      <c r="BB25" s="18" t="s">
        <v>3</v>
      </c>
      <c r="BD25" s="18" t="s">
        <v>3</v>
      </c>
      <c r="BF25" s="18" t="s">
        <v>3</v>
      </c>
      <c r="BH25" s="18" t="s">
        <v>3</v>
      </c>
      <c r="BJ25" s="18" t="s">
        <v>3</v>
      </c>
      <c r="BL25" s="18" t="s">
        <v>3</v>
      </c>
      <c r="BN25" s="18" t="s">
        <v>3</v>
      </c>
      <c r="BP25" s="18" t="s">
        <v>3</v>
      </c>
      <c r="BR25" s="18" t="s">
        <v>3</v>
      </c>
      <c r="BT25" s="18" t="s">
        <v>3</v>
      </c>
      <c r="BV25" s="18" t="s">
        <v>3</v>
      </c>
      <c r="BX25" s="18" t="s">
        <v>3</v>
      </c>
      <c r="BZ25" s="18" t="s">
        <v>3</v>
      </c>
      <c r="CB25" s="18" t="s">
        <v>3</v>
      </c>
      <c r="CD25" s="18" t="s">
        <v>3</v>
      </c>
      <c r="CF25" s="53"/>
      <c r="CH25" s="54"/>
    </row>
    <row r="26" spans="1:86" ht="11.25">
      <c r="A26" s="1"/>
      <c r="B26" s="9" t="s">
        <v>33</v>
      </c>
      <c r="C26" s="1"/>
      <c r="D26" s="17"/>
      <c r="E26" s="17">
        <f>E23+E24</f>
        <v>1021330</v>
      </c>
      <c r="F26" s="1"/>
      <c r="G26" s="17">
        <f>G23+G24</f>
        <v>6450298.74</v>
      </c>
      <c r="I26" s="17">
        <f>I23+I24</f>
        <v>986588.58</v>
      </c>
      <c r="K26" s="17">
        <f>K23+K24</f>
        <v>767640.5</v>
      </c>
      <c r="M26" s="17">
        <f>M23+M24</f>
        <v>25829646.08</v>
      </c>
      <c r="N26" s="17">
        <f>N23+N24</f>
        <v>13725092</v>
      </c>
      <c r="P26" s="17">
        <f>P23+P24</f>
        <v>34511633</v>
      </c>
      <c r="R26" s="17">
        <f>R23+R24</f>
        <v>2698805</v>
      </c>
      <c r="T26" s="17">
        <f>T23+T24</f>
        <v>-13334239</v>
      </c>
      <c r="V26" s="17">
        <f>V23+V24</f>
        <v>3031084</v>
      </c>
      <c r="X26" s="17">
        <f>X23+X24</f>
        <v>6106448</v>
      </c>
      <c r="Z26" s="17">
        <f>Z23+Z24</f>
        <v>3994807.57</v>
      </c>
      <c r="AB26" s="17">
        <f>AB23+AB24</f>
        <v>802600.88</v>
      </c>
      <c r="AD26" s="17">
        <f>AD23+AD24</f>
        <v>2460227</v>
      </c>
      <c r="AF26" s="17">
        <f>AF23+AF24</f>
        <v>5711624</v>
      </c>
      <c r="AH26" s="17">
        <f>AH23+AH24</f>
        <v>4191025</v>
      </c>
      <c r="AJ26" s="17">
        <f>AJ23+AJ24</f>
        <v>1372</v>
      </c>
      <c r="AL26" s="17">
        <f>AL23+AL24</f>
        <v>21651</v>
      </c>
      <c r="AN26" s="17">
        <f>AN23+AN24</f>
        <v>150098</v>
      </c>
      <c r="AP26" s="17">
        <f>AP23+AP24</f>
        <v>7724</v>
      </c>
      <c r="AR26" s="17">
        <f>AR23+AR24</f>
        <v>18885</v>
      </c>
      <c r="AT26" s="17">
        <f>AT23+AT24</f>
        <v>24217</v>
      </c>
      <c r="AV26" s="17">
        <f>AV23+AV24</f>
        <v>13174</v>
      </c>
      <c r="AX26" s="17">
        <f>AX23+AX24</f>
        <v>90895</v>
      </c>
      <c r="AZ26" s="17">
        <f>AZ23+AZ24</f>
        <v>133607</v>
      </c>
      <c r="BB26" s="17">
        <f>BB23+BB24</f>
        <v>55172</v>
      </c>
      <c r="BD26" s="17">
        <f>BD23+BD24</f>
        <v>11227801</v>
      </c>
      <c r="BF26" s="17">
        <f>BF23+BF24</f>
        <v>1589744</v>
      </c>
      <c r="BH26" s="17">
        <f>BH23+BH24</f>
        <v>120695</v>
      </c>
      <c r="BJ26" s="17">
        <f>BJ23+BJ24</f>
        <v>602669</v>
      </c>
      <c r="BL26" s="17">
        <f>BL23+BL24</f>
        <v>2713192.07</v>
      </c>
      <c r="BN26" s="17">
        <f>BN23+BN24</f>
        <v>2520093.1199999996</v>
      </c>
      <c r="BP26" s="17">
        <f>BP23+BP24</f>
        <v>306178992</v>
      </c>
      <c r="BR26" s="17">
        <f>BR23+BR24</f>
        <v>-8111.97</v>
      </c>
      <c r="BT26" s="17">
        <f>BT23+BT24</f>
        <v>9718887</v>
      </c>
      <c r="BV26" s="17">
        <f>BV23+BV24</f>
        <v>542646.66</v>
      </c>
      <c r="BX26" s="17">
        <f>BX23+BX24</f>
        <v>2313406</v>
      </c>
      <c r="BZ26" s="17">
        <f>BZ23+BZ24</f>
        <v>760030.85</v>
      </c>
      <c r="CB26" s="17">
        <f>CB23+CB24</f>
        <v>2454276.94</v>
      </c>
      <c r="CD26" s="17">
        <f>CD23+CD24</f>
        <v>0</v>
      </c>
      <c r="CF26" s="53"/>
      <c r="CH26" s="54"/>
    </row>
    <row r="27" spans="1:86" ht="11.25">
      <c r="A27" s="1"/>
      <c r="B27" s="9" t="s">
        <v>10</v>
      </c>
      <c r="C27" s="1"/>
      <c r="D27" s="17"/>
      <c r="E27" s="17">
        <f>-E431</f>
        <v>-725045.875</v>
      </c>
      <c r="F27" s="1"/>
      <c r="G27" s="17">
        <f>-G431</f>
        <v>-4291964.20275</v>
      </c>
      <c r="I27" s="17">
        <f>-I431</f>
        <v>-724686.524225</v>
      </c>
      <c r="K27" s="17">
        <f>-K431</f>
        <v>-539890.8905115</v>
      </c>
      <c r="M27" s="17">
        <f>-M431</f>
        <v>-13729490.728</v>
      </c>
      <c r="N27" s="17">
        <f>-N431</f>
        <v>-6683159</v>
      </c>
      <c r="P27" s="17">
        <f>-P431</f>
        <v>-15264842</v>
      </c>
      <c r="R27" s="17">
        <f>-R431</f>
        <v>-1071399</v>
      </c>
      <c r="T27" s="17">
        <f>-T431</f>
        <v>5293561</v>
      </c>
      <c r="V27" s="17">
        <f>-V431</f>
        <v>-2043269</v>
      </c>
      <c r="X27" s="17">
        <f>-X431</f>
        <v>-4116388</v>
      </c>
      <c r="Z27" s="17">
        <f>-Z431</f>
        <v>-2587358</v>
      </c>
      <c r="AB27" s="17">
        <f>-AB431</f>
        <v>-802601</v>
      </c>
      <c r="AD27" s="17">
        <f>-AD431</f>
        <v>-1447180</v>
      </c>
      <c r="AF27" s="17">
        <f>-AF431</f>
        <v>-3359749</v>
      </c>
      <c r="AH27" s="17">
        <f>-AH431</f>
        <v>-2325369</v>
      </c>
      <c r="AJ27" s="17">
        <f>-AJ431</f>
        <v>-668</v>
      </c>
      <c r="AL27" s="17">
        <f>-AL431</f>
        <v>-14594</v>
      </c>
      <c r="AN27" s="17">
        <f>-AN431</f>
        <v>-97216</v>
      </c>
      <c r="AP27" s="17">
        <f>-AP431</f>
        <v>-4286</v>
      </c>
      <c r="AR27" s="17">
        <f>-AR431</f>
        <v>-12566.1875</v>
      </c>
      <c r="AT27" s="17">
        <f>-AT431</f>
        <v>-17787.79625</v>
      </c>
      <c r="AV27" s="17">
        <f>-AV431</f>
        <v>-9264.739242</v>
      </c>
      <c r="AX27" s="17">
        <f>-AX431</f>
        <v>-48315.5625</v>
      </c>
      <c r="AZ27" s="17">
        <f>-AZ431</f>
        <v>-65058</v>
      </c>
      <c r="BB27" s="17">
        <f>-BB431</f>
        <v>-37191</v>
      </c>
      <c r="BD27" s="17">
        <f>-BD431</f>
        <v>-7272022</v>
      </c>
      <c r="BF27" s="17">
        <f>-BF431</f>
        <v>-1589744</v>
      </c>
      <c r="BH27" s="17">
        <f>-BH431</f>
        <v>-70996</v>
      </c>
      <c r="BJ27" s="17">
        <f>-BJ431</f>
        <v>-334388</v>
      </c>
      <c r="BL27" s="17">
        <f>-BL431</f>
        <v>-1684268.702625</v>
      </c>
      <c r="BN27" s="17">
        <f>-BN431</f>
        <v>-2520095</v>
      </c>
      <c r="BP27" s="17">
        <f>-BP431</f>
        <v>-162746381</v>
      </c>
      <c r="BR27" s="17">
        <f>-BR431</f>
        <v>6030</v>
      </c>
      <c r="BT27" s="17">
        <f>-BT431</f>
        <v>-7008825</v>
      </c>
      <c r="BV27" s="17">
        <f>-BV431</f>
        <v>-379063</v>
      </c>
      <c r="BX27" s="17">
        <f>-BX431</f>
        <v>-2313406</v>
      </c>
      <c r="BZ27" s="17">
        <f>-BZ431</f>
        <v>-492257</v>
      </c>
      <c r="CB27" s="17">
        <f>-CB431</f>
        <v>-1519479</v>
      </c>
      <c r="CD27" s="17">
        <f>-CD416</f>
        <v>0</v>
      </c>
      <c r="CF27" s="53"/>
      <c r="CH27" s="54"/>
    </row>
    <row r="28" spans="1:86" ht="10.5">
      <c r="A28" s="1"/>
      <c r="B28" s="1"/>
      <c r="C28" s="1"/>
      <c r="D28" s="17"/>
      <c r="E28" s="18" t="s">
        <v>3</v>
      </c>
      <c r="F28" s="1"/>
      <c r="G28" s="18" t="s">
        <v>3</v>
      </c>
      <c r="I28" s="18" t="s">
        <v>3</v>
      </c>
      <c r="K28" s="18" t="s">
        <v>3</v>
      </c>
      <c r="M28" s="18" t="s">
        <v>3</v>
      </c>
      <c r="N28" s="18" t="s">
        <v>3</v>
      </c>
      <c r="P28" s="18" t="s">
        <v>3</v>
      </c>
      <c r="R28" s="18" t="s">
        <v>3</v>
      </c>
      <c r="T28" s="18" t="s">
        <v>3</v>
      </c>
      <c r="V28" s="18" t="s">
        <v>3</v>
      </c>
      <c r="X28" s="18" t="s">
        <v>3</v>
      </c>
      <c r="Z28" s="18" t="s">
        <v>3</v>
      </c>
      <c r="AB28" s="18" t="s">
        <v>3</v>
      </c>
      <c r="AD28" s="18" t="s">
        <v>3</v>
      </c>
      <c r="AF28" s="18" t="s">
        <v>3</v>
      </c>
      <c r="AH28" s="18" t="s">
        <v>3</v>
      </c>
      <c r="AJ28" s="18" t="s">
        <v>3</v>
      </c>
      <c r="AL28" s="18" t="s">
        <v>3</v>
      </c>
      <c r="AN28" s="18" t="s">
        <v>3</v>
      </c>
      <c r="AP28" s="18" t="s">
        <v>3</v>
      </c>
      <c r="AR28" s="18" t="s">
        <v>3</v>
      </c>
      <c r="AT28" s="18" t="s">
        <v>3</v>
      </c>
      <c r="AV28" s="18" t="s">
        <v>3</v>
      </c>
      <c r="AX28" s="18" t="s">
        <v>3</v>
      </c>
      <c r="AZ28" s="18" t="s">
        <v>3</v>
      </c>
      <c r="BB28" s="18" t="s">
        <v>3</v>
      </c>
      <c r="BD28" s="18" t="s">
        <v>3</v>
      </c>
      <c r="BF28" s="18" t="s">
        <v>3</v>
      </c>
      <c r="BH28" s="18" t="s">
        <v>3</v>
      </c>
      <c r="BJ28" s="18" t="s">
        <v>3</v>
      </c>
      <c r="BL28" s="18" t="s">
        <v>3</v>
      </c>
      <c r="BN28" s="18" t="s">
        <v>3</v>
      </c>
      <c r="BP28" s="18" t="s">
        <v>3</v>
      </c>
      <c r="BR28" s="18" t="s">
        <v>3</v>
      </c>
      <c r="BT28" s="18" t="s">
        <v>3</v>
      </c>
      <c r="BV28" s="18" t="s">
        <v>3</v>
      </c>
      <c r="BX28" s="18" t="s">
        <v>3</v>
      </c>
      <c r="BZ28" s="18" t="s">
        <v>3</v>
      </c>
      <c r="CB28" s="18" t="s">
        <v>3</v>
      </c>
      <c r="CD28" s="18" t="s">
        <v>3</v>
      </c>
      <c r="CF28" s="53"/>
      <c r="CH28" s="54"/>
    </row>
    <row r="29" spans="1:86" ht="11.25">
      <c r="A29" s="1"/>
      <c r="B29" s="9" t="str">
        <f>"Net Tax Basis "&amp;B10</f>
        <v>Net Tax Basis Tax Year 2016</v>
      </c>
      <c r="C29" s="1"/>
      <c r="D29" s="17"/>
      <c r="E29" s="17">
        <f>+E26+E27</f>
        <v>296284.125</v>
      </c>
      <c r="F29" s="1"/>
      <c r="G29" s="17">
        <f>+G26+G27</f>
        <v>2158334.53725</v>
      </c>
      <c r="I29" s="17">
        <f>+I26+I27</f>
        <v>261902.05577500002</v>
      </c>
      <c r="K29" s="17">
        <f>+K26+K27</f>
        <v>227749.60948850005</v>
      </c>
      <c r="M29" s="17">
        <f>+M26+M27</f>
        <v>12100155.351999998</v>
      </c>
      <c r="N29" s="17">
        <f>+N26+N27</f>
        <v>7041933</v>
      </c>
      <c r="P29" s="17">
        <f>+P26+P27</f>
        <v>19246791</v>
      </c>
      <c r="R29" s="17">
        <f>+R26+R27</f>
        <v>1627406</v>
      </c>
      <c r="T29" s="17">
        <f>+T26+T27</f>
        <v>-8040678</v>
      </c>
      <c r="V29" s="17">
        <f>+V26+V27</f>
        <v>987815</v>
      </c>
      <c r="X29" s="17">
        <f>+X26+X27</f>
        <v>1990060</v>
      </c>
      <c r="Z29" s="17">
        <f>+Z26+Z27</f>
        <v>1407449.5699999998</v>
      </c>
      <c r="AB29" s="17">
        <f>+AB26+AB27</f>
        <v>-0.11999999999534339</v>
      </c>
      <c r="AD29" s="17">
        <f>+AD26+AD27</f>
        <v>1013047</v>
      </c>
      <c r="AF29" s="17">
        <f>+AF26+AF27</f>
        <v>2351875</v>
      </c>
      <c r="AH29" s="17">
        <f>+AH26+AH27</f>
        <v>1865656</v>
      </c>
      <c r="AJ29" s="17">
        <f>+AJ26+AJ27</f>
        <v>704</v>
      </c>
      <c r="AL29" s="17">
        <f>+AL26+AL27</f>
        <v>7057</v>
      </c>
      <c r="AN29" s="17">
        <f>+AN26+AN27</f>
        <v>52882</v>
      </c>
      <c r="AP29" s="17">
        <f>+AP26+AP27</f>
        <v>3438</v>
      </c>
      <c r="AR29" s="17">
        <f>+AR26+AR27</f>
        <v>6318.8125</v>
      </c>
      <c r="AT29" s="17">
        <f>+AT26+AT27</f>
        <v>6429.203750000001</v>
      </c>
      <c r="AV29" s="17">
        <f>+AV26+AV27</f>
        <v>3909.2607580000004</v>
      </c>
      <c r="AX29" s="17">
        <f>+AX26+AX27</f>
        <v>42579.4375</v>
      </c>
      <c r="AZ29" s="17">
        <f>+AZ26+AZ27</f>
        <v>68549</v>
      </c>
      <c r="BB29" s="17">
        <f>+BB26+BB27</f>
        <v>17981</v>
      </c>
      <c r="BD29" s="17">
        <f>+BD26+BD27</f>
        <v>3955779</v>
      </c>
      <c r="BF29" s="17">
        <f>+BF26+BF27</f>
        <v>0</v>
      </c>
      <c r="BH29" s="17">
        <f>+BH26+BH27</f>
        <v>49699</v>
      </c>
      <c r="BJ29" s="17">
        <f>+BJ26+BJ27</f>
        <v>268281</v>
      </c>
      <c r="BL29" s="17">
        <f>+BL26+BL27</f>
        <v>1028923.3673749999</v>
      </c>
      <c r="BN29" s="17">
        <f>+BN26+BN27</f>
        <v>-1.8800000003539026</v>
      </c>
      <c r="BP29" s="17">
        <f>+BP26+BP27</f>
        <v>143432611</v>
      </c>
      <c r="BR29" s="17">
        <f>+BR26+BR27</f>
        <v>-2081.9700000000003</v>
      </c>
      <c r="BT29" s="17">
        <f>+BT26+BT27</f>
        <v>2710062</v>
      </c>
      <c r="BV29" s="17">
        <f>+BV26+BV27</f>
        <v>163583.66000000003</v>
      </c>
      <c r="BX29" s="17">
        <f>+BX26+BX27</f>
        <v>0</v>
      </c>
      <c r="BZ29" s="17">
        <f>+BZ26+BZ27</f>
        <v>267773.85</v>
      </c>
      <c r="CB29" s="17">
        <f>+CB26+CB27</f>
        <v>934797.94</v>
      </c>
      <c r="CD29" s="17">
        <f>+CD26+CD27</f>
        <v>0</v>
      </c>
      <c r="CF29" s="53"/>
      <c r="CH29" s="54"/>
    </row>
    <row r="30" spans="1:86" ht="10.5">
      <c r="A30" s="1"/>
      <c r="B30" s="1"/>
      <c r="C30" s="1"/>
      <c r="D30" s="17"/>
      <c r="E30" s="18" t="s">
        <v>8</v>
      </c>
      <c r="F30" s="1"/>
      <c r="G30" s="18" t="s">
        <v>8</v>
      </c>
      <c r="I30" s="18" t="s">
        <v>8</v>
      </c>
      <c r="K30" s="18" t="s">
        <v>8</v>
      </c>
      <c r="M30" s="18" t="s">
        <v>8</v>
      </c>
      <c r="N30" s="18" t="s">
        <v>8</v>
      </c>
      <c r="P30" s="18" t="s">
        <v>8</v>
      </c>
      <c r="R30" s="18" t="s">
        <v>8</v>
      </c>
      <c r="T30" s="18" t="s">
        <v>8</v>
      </c>
      <c r="V30" s="18" t="s">
        <v>8</v>
      </c>
      <c r="X30" s="18" t="s">
        <v>8</v>
      </c>
      <c r="Z30" s="18" t="s">
        <v>8</v>
      </c>
      <c r="AB30" s="18" t="s">
        <v>8</v>
      </c>
      <c r="AD30" s="18" t="s">
        <v>8</v>
      </c>
      <c r="AF30" s="18" t="s">
        <v>8</v>
      </c>
      <c r="AH30" s="18" t="s">
        <v>8</v>
      </c>
      <c r="AJ30" s="18" t="s">
        <v>8</v>
      </c>
      <c r="AL30" s="18" t="s">
        <v>8</v>
      </c>
      <c r="AN30" s="18" t="s">
        <v>8</v>
      </c>
      <c r="AP30" s="18" t="s">
        <v>8</v>
      </c>
      <c r="AR30" s="18" t="s">
        <v>8</v>
      </c>
      <c r="AT30" s="18" t="s">
        <v>8</v>
      </c>
      <c r="AV30" s="18" t="s">
        <v>8</v>
      </c>
      <c r="AX30" s="18" t="s">
        <v>8</v>
      </c>
      <c r="AZ30" s="18" t="s">
        <v>8</v>
      </c>
      <c r="BB30" s="18" t="s">
        <v>8</v>
      </c>
      <c r="BD30" s="18" t="s">
        <v>8</v>
      </c>
      <c r="BF30" s="18" t="s">
        <v>8</v>
      </c>
      <c r="BH30" s="18" t="s">
        <v>8</v>
      </c>
      <c r="BJ30" s="18" t="s">
        <v>8</v>
      </c>
      <c r="BL30" s="18" t="s">
        <v>8</v>
      </c>
      <c r="BN30" s="18" t="s">
        <v>8</v>
      </c>
      <c r="BP30" s="18" t="s">
        <v>8</v>
      </c>
      <c r="BR30" s="18" t="s">
        <v>8</v>
      </c>
      <c r="BT30" s="18" t="s">
        <v>8</v>
      </c>
      <c r="BV30" s="18" t="s">
        <v>8</v>
      </c>
      <c r="BX30" s="18" t="s">
        <v>8</v>
      </c>
      <c r="BZ30" s="18" t="s">
        <v>8</v>
      </c>
      <c r="CB30" s="18" t="s">
        <v>8</v>
      </c>
      <c r="CD30" s="18" t="s">
        <v>8</v>
      </c>
      <c r="CF30" s="53"/>
      <c r="CH30" s="54"/>
    </row>
    <row r="31" spans="1:86" ht="10.5">
      <c r="A31" s="1"/>
      <c r="B31" s="1"/>
      <c r="C31" s="1"/>
      <c r="D31" s="17"/>
      <c r="E31" s="90">
        <f>1-E29/E26</f>
        <v>0.7099036305601519</v>
      </c>
      <c r="F31" s="90" t="e">
        <f>1-F29/F26</f>
        <v>#DIV/0!</v>
      </c>
      <c r="G31" s="90">
        <f aca="true" t="shared" si="0" ref="G31:BX31">1-G29/G26</f>
        <v>0.6653899882395214</v>
      </c>
      <c r="H31" s="90" t="e">
        <f t="shared" si="0"/>
        <v>#DIV/0!</v>
      </c>
      <c r="I31" s="90">
        <f t="shared" si="0"/>
        <v>0.7345377180678495</v>
      </c>
      <c r="J31" s="90" t="e">
        <f t="shared" si="0"/>
        <v>#DIV/0!</v>
      </c>
      <c r="K31" s="90">
        <f t="shared" si="0"/>
        <v>0.7033121500383317</v>
      </c>
      <c r="L31" s="90" t="e">
        <f t="shared" si="0"/>
        <v>#DIV/0!</v>
      </c>
      <c r="M31" s="90">
        <f t="shared" si="0"/>
        <v>0.531540025189536</v>
      </c>
      <c r="N31" s="90">
        <f t="shared" si="0"/>
        <v>0.4869299965348137</v>
      </c>
      <c r="O31" s="90" t="e">
        <f t="shared" si="0"/>
        <v>#DIV/0!</v>
      </c>
      <c r="P31" s="90">
        <f t="shared" si="0"/>
        <v>0.44231004658632067</v>
      </c>
      <c r="Q31" s="90" t="e">
        <f t="shared" si="0"/>
        <v>#DIV/0!</v>
      </c>
      <c r="R31" s="90">
        <f t="shared" si="0"/>
        <v>0.3969901493438762</v>
      </c>
      <c r="S31" s="90"/>
      <c r="T31" s="90">
        <f t="shared" si="0"/>
        <v>0.3969901094468158</v>
      </c>
      <c r="U31" s="90" t="e">
        <f t="shared" si="0"/>
        <v>#DIV/0!</v>
      </c>
      <c r="V31" s="90">
        <f t="shared" si="0"/>
        <v>0.6741050396491817</v>
      </c>
      <c r="W31" s="90"/>
      <c r="X31" s="90">
        <f t="shared" si="0"/>
        <v>0.6741051426295614</v>
      </c>
      <c r="Y31" s="90" t="e">
        <f t="shared" si="0"/>
        <v>#DIV/0!</v>
      </c>
      <c r="Z31" s="90">
        <f t="shared" si="0"/>
        <v>0.6476802586012923</v>
      </c>
      <c r="AA31" s="90" t="e">
        <f t="shared" si="0"/>
        <v>#DIV/0!</v>
      </c>
      <c r="AB31" s="90">
        <f t="shared" si="0"/>
        <v>1.0000001495139152</v>
      </c>
      <c r="AC31" s="90" t="e">
        <f t="shared" si="0"/>
        <v>#DIV/0!</v>
      </c>
      <c r="AD31" s="90">
        <f t="shared" si="0"/>
        <v>0.5882302730601688</v>
      </c>
      <c r="AE31" s="90"/>
      <c r="AF31" s="90">
        <f t="shared" si="0"/>
        <v>0.588230072567802</v>
      </c>
      <c r="AG31" s="90" t="e">
        <f t="shared" si="0"/>
        <v>#DIV/0!</v>
      </c>
      <c r="AH31" s="90">
        <f t="shared" si="0"/>
        <v>0.5548449365012139</v>
      </c>
      <c r="AI31" s="90" t="e">
        <f t="shared" si="0"/>
        <v>#DIV/0!</v>
      </c>
      <c r="AJ31" s="90">
        <f t="shared" si="0"/>
        <v>0.4868804664723032</v>
      </c>
      <c r="AK31" s="90" t="e">
        <f t="shared" si="0"/>
        <v>#DIV/0!</v>
      </c>
      <c r="AL31" s="90">
        <f t="shared" si="0"/>
        <v>0.6740566255600203</v>
      </c>
      <c r="AM31" s="90" t="e">
        <f t="shared" si="0"/>
        <v>#DIV/0!</v>
      </c>
      <c r="AN31" s="90">
        <f t="shared" si="0"/>
        <v>0.6476835134378873</v>
      </c>
      <c r="AO31" s="90" t="e">
        <f t="shared" si="0"/>
        <v>#DIV/0!</v>
      </c>
      <c r="AP31" s="90">
        <f t="shared" si="0"/>
        <v>0.5548938373899535</v>
      </c>
      <c r="AQ31" s="90" t="e">
        <f t="shared" si="0"/>
        <v>#DIV/0!</v>
      </c>
      <c r="AR31" s="90">
        <f t="shared" si="0"/>
        <v>0.6654057453005031</v>
      </c>
      <c r="AS31" s="90" t="e">
        <f t="shared" si="0"/>
        <v>#DIV/0!</v>
      </c>
      <c r="AT31" s="90">
        <f t="shared" si="0"/>
        <v>0.734516919932279</v>
      </c>
      <c r="AU31" s="90" t="e">
        <f t="shared" si="0"/>
        <v>#DIV/0!</v>
      </c>
      <c r="AV31" s="90">
        <f t="shared" si="0"/>
        <v>0.7032593928950963</v>
      </c>
      <c r="AW31" s="90" t="e">
        <f t="shared" si="0"/>
        <v>#DIV/0!</v>
      </c>
      <c r="AX31" s="90">
        <f t="shared" si="0"/>
        <v>0.5315535783046372</v>
      </c>
      <c r="AY31" s="90" t="e">
        <f t="shared" si="0"/>
        <v>#DIV/0!</v>
      </c>
      <c r="AZ31" s="90">
        <f t="shared" si="0"/>
        <v>0.48693556475334376</v>
      </c>
      <c r="BA31" s="90" t="e">
        <f t="shared" si="0"/>
        <v>#DIV/0!</v>
      </c>
      <c r="BB31" s="90">
        <f t="shared" si="0"/>
        <v>0.6740919306894801</v>
      </c>
      <c r="BC31" s="90" t="e">
        <f t="shared" si="0"/>
        <v>#DIV/0!</v>
      </c>
      <c r="BD31" s="90">
        <f t="shared" si="0"/>
        <v>0.6476799864906762</v>
      </c>
      <c r="BE31" s="90" t="e">
        <f t="shared" si="0"/>
        <v>#DIV/0!</v>
      </c>
      <c r="BF31" s="90">
        <f t="shared" si="0"/>
        <v>1</v>
      </c>
      <c r="BG31" s="90" t="e">
        <f t="shared" si="0"/>
        <v>#DIV/0!</v>
      </c>
      <c r="BH31" s="90">
        <f t="shared" si="0"/>
        <v>0.5882265213969096</v>
      </c>
      <c r="BI31" s="90" t="e">
        <f t="shared" si="0"/>
        <v>#DIV/0!</v>
      </c>
      <c r="BJ31" s="90">
        <f t="shared" si="0"/>
        <v>0.5548451969489057</v>
      </c>
      <c r="BK31" s="90" t="e">
        <f t="shared" si="0"/>
        <v>#DIV/0!</v>
      </c>
      <c r="BL31" s="90">
        <f t="shared" si="0"/>
        <v>0.6207701700325993</v>
      </c>
      <c r="BM31" s="90" t="e">
        <f t="shared" si="0"/>
        <v>#DIV/0!</v>
      </c>
      <c r="BN31" s="90">
        <v>0.4757749529110624</v>
      </c>
      <c r="BO31" s="90" t="e">
        <f t="shared" si="0"/>
        <v>#DIV/0!</v>
      </c>
      <c r="BP31" s="90">
        <f t="shared" si="0"/>
        <v>0.5315399986684912</v>
      </c>
      <c r="BQ31" s="90" t="e">
        <f t="shared" si="0"/>
        <v>#DIV/0!</v>
      </c>
      <c r="BR31" s="90">
        <f t="shared" si="0"/>
        <v>0.7433459443267172</v>
      </c>
      <c r="BS31" s="90" t="e">
        <f t="shared" si="0"/>
        <v>#DIV/0!</v>
      </c>
      <c r="BT31" s="90">
        <f t="shared" si="0"/>
        <v>0.7211551075755896</v>
      </c>
      <c r="BU31" s="90" t="e">
        <f t="shared" si="0"/>
        <v>#DIV/0!</v>
      </c>
      <c r="BV31" s="90">
        <f t="shared" si="0"/>
        <v>0.6985447952448467</v>
      </c>
      <c r="BW31" s="90" t="e">
        <f t="shared" si="0"/>
        <v>#DIV/0!</v>
      </c>
      <c r="BX31" s="90">
        <f t="shared" si="0"/>
        <v>1</v>
      </c>
      <c r="BY31" s="90" t="e">
        <f aca="true" t="shared" si="1" ref="BY31:CD31">1-BY29/BY26</f>
        <v>#DIV/0!</v>
      </c>
      <c r="BZ31" s="90">
        <f t="shared" si="1"/>
        <v>0.6476802882409313</v>
      </c>
      <c r="CA31" s="90" t="e">
        <f t="shared" si="1"/>
        <v>#DIV/0!</v>
      </c>
      <c r="CB31" s="90">
        <f t="shared" si="1"/>
        <v>0.6191147279410123</v>
      </c>
      <c r="CC31" s="90" t="e">
        <f t="shared" si="1"/>
        <v>#DIV/0!</v>
      </c>
      <c r="CD31" s="90" t="e">
        <f t="shared" si="1"/>
        <v>#DIV/0!</v>
      </c>
      <c r="CF31" s="53"/>
      <c r="CH31" s="54"/>
    </row>
    <row r="32" spans="1:86" ht="10.5">
      <c r="A32" s="1"/>
      <c r="B32" s="1"/>
      <c r="C32" s="1"/>
      <c r="D32" s="17"/>
      <c r="E32" s="17"/>
      <c r="F32" s="1"/>
      <c r="G32" s="17"/>
      <c r="I32" s="17"/>
      <c r="K32" s="17"/>
      <c r="M32" s="17"/>
      <c r="N32" s="17"/>
      <c r="P32" s="17"/>
      <c r="R32" s="17"/>
      <c r="T32" s="17"/>
      <c r="V32" s="17"/>
      <c r="X32" s="17"/>
      <c r="Z32" s="17"/>
      <c r="AB32" s="17"/>
      <c r="AD32" s="17"/>
      <c r="AF32" s="17"/>
      <c r="AH32" s="17"/>
      <c r="AJ32" s="17"/>
      <c r="AL32" s="17"/>
      <c r="AN32" s="17"/>
      <c r="AP32" s="17"/>
      <c r="AR32" s="17"/>
      <c r="AT32" s="17"/>
      <c r="AV32" s="17"/>
      <c r="AX32" s="17"/>
      <c r="AZ32" s="17"/>
      <c r="BB32" s="17"/>
      <c r="BD32" s="17"/>
      <c r="BF32" s="17"/>
      <c r="BH32" s="17"/>
      <c r="BJ32" s="17"/>
      <c r="BL32" s="17"/>
      <c r="BN32" s="17"/>
      <c r="BP32" s="17"/>
      <c r="BR32" s="17"/>
      <c r="BT32" s="17"/>
      <c r="BV32" s="17"/>
      <c r="BX32" s="17"/>
      <c r="BZ32" s="17"/>
      <c r="CB32" s="17"/>
      <c r="CD32" s="17"/>
      <c r="CF32" s="53"/>
      <c r="CH32" s="54"/>
    </row>
    <row r="33" spans="1:86" ht="10.5">
      <c r="A33" s="1"/>
      <c r="B33" s="1"/>
      <c r="C33" s="1"/>
      <c r="D33" s="17"/>
      <c r="E33" s="17"/>
      <c r="F33" s="1"/>
      <c r="G33" s="17"/>
      <c r="I33" s="17"/>
      <c r="K33" s="17"/>
      <c r="M33" s="17"/>
      <c r="N33" s="17"/>
      <c r="P33" s="17"/>
      <c r="R33" s="17"/>
      <c r="T33" s="17"/>
      <c r="V33" s="17"/>
      <c r="X33" s="17"/>
      <c r="Z33" s="17"/>
      <c r="AB33" s="17"/>
      <c r="AD33" s="17"/>
      <c r="AF33" s="17"/>
      <c r="AH33" s="17"/>
      <c r="AJ33" s="17"/>
      <c r="AL33" s="17"/>
      <c r="AN33" s="17"/>
      <c r="AP33" s="17"/>
      <c r="AR33" s="17"/>
      <c r="AT33" s="17"/>
      <c r="AV33" s="17"/>
      <c r="AX33" s="17"/>
      <c r="AZ33" s="17"/>
      <c r="BB33" s="17"/>
      <c r="BD33" s="17"/>
      <c r="BF33" s="17"/>
      <c r="BH33" s="17"/>
      <c r="BJ33" s="17"/>
      <c r="BL33" s="17"/>
      <c r="BN33" s="17"/>
      <c r="BP33" s="17"/>
      <c r="BR33" s="17"/>
      <c r="BT33" s="17"/>
      <c r="BV33" s="17"/>
      <c r="BX33" s="17"/>
      <c r="BZ33" s="17"/>
      <c r="CB33" s="17"/>
      <c r="CD33" s="17"/>
      <c r="CF33" s="53"/>
      <c r="CH33" s="54"/>
    </row>
    <row r="34" spans="1:86" ht="11.25">
      <c r="A34" s="1"/>
      <c r="B34" s="9" t="s">
        <v>11</v>
      </c>
      <c r="C34" s="1"/>
      <c r="D34" s="17"/>
      <c r="E34" s="17">
        <f>+E29-E18</f>
        <v>-291872.875</v>
      </c>
      <c r="F34" s="1"/>
      <c r="G34" s="17">
        <f>+G29-G18</f>
        <v>-1760336.2027500002</v>
      </c>
      <c r="I34" s="17">
        <f>+I29-I18</f>
        <v>-374931.52422499994</v>
      </c>
      <c r="K34" s="17">
        <f>+K29-K18</f>
        <v>-297916.89051149995</v>
      </c>
      <c r="M34" s="17">
        <f>+M29-M18</f>
        <v>-6098771.728</v>
      </c>
      <c r="N34" s="17">
        <f>+N29-N18</f>
        <v>-3040102</v>
      </c>
      <c r="P34" s="17">
        <f>+P29-P18</f>
        <v>-7244705</v>
      </c>
      <c r="R34" s="17">
        <f>+R29-R18</f>
        <v>424303</v>
      </c>
      <c r="T34" s="17">
        <f>+T29-T18</f>
        <v>-572364</v>
      </c>
      <c r="V34" s="17">
        <f>+V29-V18</f>
        <v>-598959</v>
      </c>
      <c r="X34" s="17">
        <f>+X29-X18</f>
        <v>-3489905</v>
      </c>
      <c r="Z34" s="17">
        <f>+Z29-Z18</f>
        <v>-2040740</v>
      </c>
      <c r="AB34" s="17">
        <f>+AB29-AB18</f>
        <v>-716784</v>
      </c>
      <c r="AD34" s="17">
        <f>+AD29-AD18</f>
        <v>-848433</v>
      </c>
      <c r="AF34" s="17">
        <f>+AF29-AF18</f>
        <v>-2960490</v>
      </c>
      <c r="AH34" s="17">
        <f>+AH29-AH18</f>
        <v>-2145419</v>
      </c>
      <c r="AJ34" s="17">
        <f>+AJ29-AJ18</f>
        <v>-668</v>
      </c>
      <c r="AL34" s="17">
        <f>+AL29-AL18</f>
        <v>-11782</v>
      </c>
      <c r="AN34" s="17">
        <f>+AN29-AN18</f>
        <v>-79461</v>
      </c>
      <c r="AP34" s="17">
        <f>+AP29-AP18</f>
        <v>-3943</v>
      </c>
      <c r="AR34" s="17">
        <f>+AR29-AR18</f>
        <v>-6533.1875</v>
      </c>
      <c r="AT34" s="17">
        <f>+AT29-AT18</f>
        <v>-9049.79625</v>
      </c>
      <c r="AV34" s="17">
        <f>+AV29-AV18</f>
        <v>-4927.739242</v>
      </c>
      <c r="AX34" s="17">
        <f>+AX29-AX18</f>
        <v>-28466.5625</v>
      </c>
      <c r="AZ34" s="17">
        <f>+AZ29-AZ18</f>
        <v>-29531</v>
      </c>
      <c r="BB34" s="17">
        <f>+BB29-BB18</f>
        <v>-30214</v>
      </c>
      <c r="BD34" s="17">
        <f>+BD29-BD18</f>
        <v>-5740071</v>
      </c>
      <c r="BF34" s="17">
        <f>+BF29-BF18</f>
        <v>-1454421</v>
      </c>
      <c r="BH34" s="17">
        <f>+BH29-BH18</f>
        <v>-62647</v>
      </c>
      <c r="BJ34" s="17">
        <f>+BJ29-BJ18</f>
        <v>-309554</v>
      </c>
      <c r="BL34" s="17">
        <f>+BL29-BL18</f>
        <v>-869479.8626250001</v>
      </c>
      <c r="BN34" s="17">
        <f>+BN29-BN18</f>
        <v>-1841567.41</v>
      </c>
      <c r="BP34" s="17">
        <f>+BP29-BP18</f>
        <v>-90784559</v>
      </c>
      <c r="BR34" s="17">
        <f>+BR29-BR18</f>
        <v>2193.51</v>
      </c>
      <c r="BT34" s="17">
        <f>+BT29-BT18</f>
        <v>-4849289</v>
      </c>
      <c r="BV34" s="17">
        <f>+BV29-BV18</f>
        <v>-305913.35</v>
      </c>
      <c r="BX34" s="17">
        <f>+BX29-BX18</f>
        <v>-2069912</v>
      </c>
      <c r="BZ34" s="17">
        <f>+BZ29-BZ18</f>
        <v>-396892</v>
      </c>
      <c r="CB34" s="17">
        <f>+CB29-CB18</f>
        <v>-1429343.7799999998</v>
      </c>
      <c r="CD34" s="17">
        <f>+CD29-CD18</f>
        <v>0</v>
      </c>
      <c r="CF34" s="53"/>
      <c r="CH34" s="54"/>
    </row>
    <row r="35" spans="1:86" ht="10.5">
      <c r="A35" s="1"/>
      <c r="B35" s="1"/>
      <c r="C35" s="1"/>
      <c r="D35" s="17"/>
      <c r="E35" s="17"/>
      <c r="F35" s="1"/>
      <c r="G35" s="17"/>
      <c r="I35" s="17"/>
      <c r="K35" s="17"/>
      <c r="M35" s="17"/>
      <c r="N35" s="17"/>
      <c r="P35" s="17"/>
      <c r="R35" s="17"/>
      <c r="T35" s="17"/>
      <c r="V35" s="17"/>
      <c r="X35" s="17"/>
      <c r="Z35" s="17"/>
      <c r="AB35" s="17"/>
      <c r="AD35" s="17"/>
      <c r="AF35" s="17"/>
      <c r="AH35" s="17"/>
      <c r="AJ35" s="17"/>
      <c r="AL35" s="17"/>
      <c r="AN35" s="17"/>
      <c r="AP35" s="17"/>
      <c r="AR35" s="17"/>
      <c r="AT35" s="17"/>
      <c r="AV35" s="17"/>
      <c r="AX35" s="17"/>
      <c r="AZ35" s="17"/>
      <c r="BB35" s="17"/>
      <c r="BD35" s="17"/>
      <c r="BF35" s="17"/>
      <c r="BH35" s="17"/>
      <c r="BJ35" s="17"/>
      <c r="BL35" s="17"/>
      <c r="BN35" s="17"/>
      <c r="BP35" s="17"/>
      <c r="BR35" s="17"/>
      <c r="BT35" s="17"/>
      <c r="BV35" s="17"/>
      <c r="BX35" s="17"/>
      <c r="BZ35" s="17"/>
      <c r="CB35" s="17"/>
      <c r="CD35" s="17"/>
      <c r="CF35" s="53"/>
      <c r="CH35" s="54"/>
    </row>
    <row r="36" spans="1:86" ht="11.25">
      <c r="A36" s="1"/>
      <c r="B36" s="9" t="s">
        <v>12</v>
      </c>
      <c r="C36" s="1"/>
      <c r="D36" s="17"/>
      <c r="E36" s="32">
        <v>0.35</v>
      </c>
      <c r="F36" s="1"/>
      <c r="G36" s="32">
        <v>0.35</v>
      </c>
      <c r="I36" s="32">
        <v>0.35</v>
      </c>
      <c r="K36" s="32">
        <v>0.35</v>
      </c>
      <c r="M36" s="32">
        <v>0.35</v>
      </c>
      <c r="N36" s="32">
        <v>0.35</v>
      </c>
      <c r="P36" s="32">
        <v>0.35</v>
      </c>
      <c r="R36" s="32">
        <v>0.35</v>
      </c>
      <c r="T36" s="32">
        <v>0.35</v>
      </c>
      <c r="V36" s="32">
        <v>0.35</v>
      </c>
      <c r="X36" s="32">
        <v>0.35</v>
      </c>
      <c r="Z36" s="32">
        <v>0.35</v>
      </c>
      <c r="AB36" s="32">
        <v>0.35</v>
      </c>
      <c r="AD36" s="32">
        <v>0.35</v>
      </c>
      <c r="AF36" s="32">
        <v>0.35</v>
      </c>
      <c r="AH36" s="32">
        <v>0.35</v>
      </c>
      <c r="AJ36" s="32">
        <v>0.35</v>
      </c>
      <c r="AL36" s="32">
        <v>0.35</v>
      </c>
      <c r="AN36" s="32">
        <v>0.35</v>
      </c>
      <c r="AP36" s="32">
        <v>0.35</v>
      </c>
      <c r="AR36" s="32">
        <v>0.35</v>
      </c>
      <c r="AT36" s="32">
        <v>0.35</v>
      </c>
      <c r="AV36" s="32">
        <v>0.35</v>
      </c>
      <c r="AX36" s="32">
        <v>0.35</v>
      </c>
      <c r="AZ36" s="32">
        <v>0.35</v>
      </c>
      <c r="BB36" s="32">
        <v>0.35</v>
      </c>
      <c r="BD36" s="32">
        <v>0.35</v>
      </c>
      <c r="BF36" s="32">
        <v>0.35</v>
      </c>
      <c r="BH36" s="32">
        <v>0.35</v>
      </c>
      <c r="BJ36" s="32">
        <v>0.35</v>
      </c>
      <c r="BL36" s="32">
        <v>0.35</v>
      </c>
      <c r="BN36" s="32">
        <v>0.35</v>
      </c>
      <c r="BP36" s="32">
        <v>0.35</v>
      </c>
      <c r="BR36" s="32">
        <v>0.35</v>
      </c>
      <c r="BT36" s="32">
        <v>0.35</v>
      </c>
      <c r="BV36" s="32">
        <v>0.35</v>
      </c>
      <c r="BX36" s="32">
        <v>0.35</v>
      </c>
      <c r="BZ36" s="32">
        <v>0.35</v>
      </c>
      <c r="CB36" s="32">
        <v>0.35</v>
      </c>
      <c r="CD36" s="32">
        <v>0.35</v>
      </c>
      <c r="CF36" s="53"/>
      <c r="CH36" s="54"/>
    </row>
    <row r="37" spans="1:86" ht="10.5">
      <c r="A37" s="1"/>
      <c r="B37" s="1"/>
      <c r="C37" s="1"/>
      <c r="D37" s="17"/>
      <c r="E37" s="18" t="s">
        <v>3</v>
      </c>
      <c r="F37" s="1"/>
      <c r="G37" s="18" t="s">
        <v>3</v>
      </c>
      <c r="I37" s="18" t="s">
        <v>3</v>
      </c>
      <c r="K37" s="18" t="s">
        <v>3</v>
      </c>
      <c r="M37" s="18" t="s">
        <v>3</v>
      </c>
      <c r="N37" s="18" t="s">
        <v>3</v>
      </c>
      <c r="P37" s="18" t="s">
        <v>3</v>
      </c>
      <c r="R37" s="18" t="s">
        <v>3</v>
      </c>
      <c r="T37" s="18" t="s">
        <v>3</v>
      </c>
      <c r="V37" s="18" t="s">
        <v>3</v>
      </c>
      <c r="X37" s="18" t="s">
        <v>3</v>
      </c>
      <c r="Z37" s="18" t="s">
        <v>3</v>
      </c>
      <c r="AB37" s="18" t="s">
        <v>3</v>
      </c>
      <c r="AD37" s="18" t="s">
        <v>3</v>
      </c>
      <c r="AF37" s="18" t="s">
        <v>3</v>
      </c>
      <c r="AH37" s="18" t="s">
        <v>3</v>
      </c>
      <c r="AJ37" s="18" t="s">
        <v>3</v>
      </c>
      <c r="AL37" s="18" t="s">
        <v>3</v>
      </c>
      <c r="AN37" s="18" t="s">
        <v>3</v>
      </c>
      <c r="AP37" s="18" t="s">
        <v>3</v>
      </c>
      <c r="AR37" s="18" t="s">
        <v>3</v>
      </c>
      <c r="AT37" s="18" t="s">
        <v>3</v>
      </c>
      <c r="AV37" s="18" t="s">
        <v>3</v>
      </c>
      <c r="AX37" s="18" t="s">
        <v>3</v>
      </c>
      <c r="AZ37" s="18" t="s">
        <v>3</v>
      </c>
      <c r="BB37" s="18" t="s">
        <v>3</v>
      </c>
      <c r="BD37" s="18" t="s">
        <v>3</v>
      </c>
      <c r="BF37" s="18" t="s">
        <v>3</v>
      </c>
      <c r="BH37" s="18" t="s">
        <v>3</v>
      </c>
      <c r="BJ37" s="18" t="s">
        <v>3</v>
      </c>
      <c r="BL37" s="18" t="s">
        <v>3</v>
      </c>
      <c r="BN37" s="18" t="s">
        <v>3</v>
      </c>
      <c r="BP37" s="18" t="s">
        <v>3</v>
      </c>
      <c r="BR37" s="18" t="s">
        <v>3</v>
      </c>
      <c r="BT37" s="18" t="s">
        <v>3</v>
      </c>
      <c r="BV37" s="18" t="s">
        <v>3</v>
      </c>
      <c r="BX37" s="18" t="s">
        <v>3</v>
      </c>
      <c r="BZ37" s="18" t="s">
        <v>3</v>
      </c>
      <c r="CB37" s="18" t="s">
        <v>3</v>
      </c>
      <c r="CD37" s="18" t="s">
        <v>3</v>
      </c>
      <c r="CF37" s="53"/>
      <c r="CH37" s="54"/>
    </row>
    <row r="38" spans="1:86" ht="11.25">
      <c r="A38" s="1"/>
      <c r="B38" s="9" t="str">
        <f>"Accum DFIT "&amp;B10&amp;" -  Asset &lt;Liability&gt;"</f>
        <v>Accum DFIT Tax Year 2016 -  Asset &lt;Liability&gt;</v>
      </c>
      <c r="C38" s="1"/>
      <c r="D38" s="17"/>
      <c r="E38" s="17">
        <f>ROUND(E34*E36,0)</f>
        <v>-102156</v>
      </c>
      <c r="F38" s="1"/>
      <c r="G38" s="17">
        <f>ROUND(G34*G36,0)</f>
        <v>-616118</v>
      </c>
      <c r="I38" s="17">
        <f>ROUND(I34*I36,0)</f>
        <v>-131226</v>
      </c>
      <c r="K38" s="17">
        <f>ROUND(K34*K36,0)</f>
        <v>-104271</v>
      </c>
      <c r="M38" s="17">
        <f>ROUND(M34*M36,0)</f>
        <v>-2134570</v>
      </c>
      <c r="N38" s="17">
        <f>ROUND(N34*N36,0)</f>
        <v>-1064036</v>
      </c>
      <c r="P38" s="17">
        <f>ROUND(P34*P36,0)</f>
        <v>-2535647</v>
      </c>
      <c r="R38" s="17">
        <f>ROUND(R34*R36,0)</f>
        <v>148506</v>
      </c>
      <c r="T38" s="17">
        <f>ROUND(T34*T36,0)</f>
        <v>-200327</v>
      </c>
      <c r="V38" s="17">
        <f>ROUND(V34*V36,0)</f>
        <v>-209636</v>
      </c>
      <c r="X38" s="17">
        <f>ROUND(X34*X36,0)</f>
        <v>-1221467</v>
      </c>
      <c r="Z38" s="17">
        <f>ROUND(Z34*Z36,0)</f>
        <v>-714259</v>
      </c>
      <c r="AB38" s="17">
        <f>ROUND(AB34*AB36,0)</f>
        <v>-250874</v>
      </c>
      <c r="AD38" s="17">
        <f>ROUND(AD34*AD36,0)</f>
        <v>-296952</v>
      </c>
      <c r="AF38" s="17">
        <f>ROUND(AF34*AF36,0)</f>
        <v>-1036172</v>
      </c>
      <c r="AH38" s="17">
        <f>ROUND(AH34*AH36,0)</f>
        <v>-750897</v>
      </c>
      <c r="AJ38" s="17">
        <f>ROUND(AJ34*AJ36,0)</f>
        <v>-234</v>
      </c>
      <c r="AL38" s="17">
        <f>ROUND(AL34*AL36,0)</f>
        <v>-4124</v>
      </c>
      <c r="AN38" s="17">
        <f>ROUND(AN34*AN36,0)</f>
        <v>-27811</v>
      </c>
      <c r="AP38" s="17">
        <f>ROUND(AP34*AP36,0)</f>
        <v>-1380</v>
      </c>
      <c r="AR38" s="17">
        <f>ROUND(AR34*AR36,0)</f>
        <v>-2287</v>
      </c>
      <c r="AT38" s="17">
        <f>ROUND(AT34*AT36,0)</f>
        <v>-3167</v>
      </c>
      <c r="AV38" s="17">
        <f>ROUND(AV34*AV36,0)</f>
        <v>-1725</v>
      </c>
      <c r="AX38" s="17">
        <f>ROUND(AX34*AX36,0)</f>
        <v>-9963</v>
      </c>
      <c r="AZ38" s="17">
        <f>ROUND(AZ34*AZ36,0)</f>
        <v>-10336</v>
      </c>
      <c r="BB38" s="17">
        <f>ROUND(BB34*BB36,0)</f>
        <v>-10575</v>
      </c>
      <c r="BD38" s="17">
        <f>ROUND(BD34*BD36,0)</f>
        <v>-2009025</v>
      </c>
      <c r="BF38" s="17">
        <f>ROUND(BF34*BF36,0)</f>
        <v>-509047</v>
      </c>
      <c r="BH38" s="17">
        <f>ROUND(BH34*BH36,0)</f>
        <v>-21926</v>
      </c>
      <c r="BJ38" s="17">
        <f>ROUND(BJ34*BJ36,0)</f>
        <v>-108344</v>
      </c>
      <c r="BL38" s="17">
        <f>ROUND(BL34*BL36,0)</f>
        <v>-304318</v>
      </c>
      <c r="BN38" s="17">
        <f>ROUND(BN34*BN36,0)</f>
        <v>-644549</v>
      </c>
      <c r="BP38" s="17">
        <f>ROUND(BP34*BP36,0)</f>
        <v>-31774596</v>
      </c>
      <c r="BR38" s="17">
        <f>ROUND(BR34*BR36,0)</f>
        <v>768</v>
      </c>
      <c r="BT38" s="17">
        <f>ROUND(BT34*BT36,0)</f>
        <v>-1697251</v>
      </c>
      <c r="BV38" s="17">
        <f>ROUND(BV34*BV36,0)</f>
        <v>-107070</v>
      </c>
      <c r="BX38" s="17">
        <f>ROUND(BX34*BX36,0)</f>
        <v>-724469</v>
      </c>
      <c r="BZ38" s="17">
        <f>ROUND(BZ34*BZ36,0)</f>
        <v>-138912</v>
      </c>
      <c r="CB38" s="17">
        <f>ROUND(CB34*CB36,0)</f>
        <v>-500270</v>
      </c>
      <c r="CD38" s="17">
        <f>ROUND(CD34*CD36,0)</f>
        <v>0</v>
      </c>
      <c r="CF38" s="53"/>
      <c r="CH38" s="54"/>
    </row>
    <row r="39" spans="1:86" ht="10.5">
      <c r="A39" s="1"/>
      <c r="B39" s="1"/>
      <c r="C39" s="1"/>
      <c r="D39" s="17"/>
      <c r="E39" s="18" t="s">
        <v>8</v>
      </c>
      <c r="F39" s="1"/>
      <c r="G39" s="18" t="s">
        <v>8</v>
      </c>
      <c r="I39" s="18" t="s">
        <v>8</v>
      </c>
      <c r="K39" s="18" t="s">
        <v>8</v>
      </c>
      <c r="M39" s="18" t="s">
        <v>8</v>
      </c>
      <c r="N39" s="18" t="s">
        <v>8</v>
      </c>
      <c r="P39" s="18" t="s">
        <v>8</v>
      </c>
      <c r="R39" s="18" t="s">
        <v>8</v>
      </c>
      <c r="T39" s="18" t="s">
        <v>8</v>
      </c>
      <c r="V39" s="18" t="s">
        <v>8</v>
      </c>
      <c r="X39" s="18" t="s">
        <v>8</v>
      </c>
      <c r="Z39" s="18" t="s">
        <v>8</v>
      </c>
      <c r="AB39" s="18" t="s">
        <v>8</v>
      </c>
      <c r="AD39" s="18" t="s">
        <v>8</v>
      </c>
      <c r="AF39" s="18" t="s">
        <v>8</v>
      </c>
      <c r="AH39" s="18" t="s">
        <v>8</v>
      </c>
      <c r="AJ39" s="18" t="s">
        <v>8</v>
      </c>
      <c r="AL39" s="18" t="s">
        <v>8</v>
      </c>
      <c r="AN39" s="18" t="s">
        <v>8</v>
      </c>
      <c r="AP39" s="18" t="s">
        <v>8</v>
      </c>
      <c r="AR39" s="18" t="s">
        <v>8</v>
      </c>
      <c r="AT39" s="18" t="s">
        <v>8</v>
      </c>
      <c r="AV39" s="18" t="s">
        <v>8</v>
      </c>
      <c r="AX39" s="18" t="s">
        <v>8</v>
      </c>
      <c r="AZ39" s="18" t="s">
        <v>8</v>
      </c>
      <c r="BB39" s="18" t="s">
        <v>8</v>
      </c>
      <c r="BD39" s="18" t="s">
        <v>8</v>
      </c>
      <c r="BF39" s="18" t="s">
        <v>8</v>
      </c>
      <c r="BH39" s="18" t="s">
        <v>8</v>
      </c>
      <c r="BJ39" s="18" t="s">
        <v>8</v>
      </c>
      <c r="BL39" s="18" t="s">
        <v>8</v>
      </c>
      <c r="BN39" s="18" t="s">
        <v>8</v>
      </c>
      <c r="BP39" s="18" t="s">
        <v>8</v>
      </c>
      <c r="BR39" s="18" t="s">
        <v>8</v>
      </c>
      <c r="BT39" s="18" t="s">
        <v>8</v>
      </c>
      <c r="BV39" s="18" t="s">
        <v>8</v>
      </c>
      <c r="BX39" s="18" t="s">
        <v>8</v>
      </c>
      <c r="BZ39" s="18" t="s">
        <v>8</v>
      </c>
      <c r="CB39" s="18" t="s">
        <v>8</v>
      </c>
      <c r="CD39" s="18" t="s">
        <v>8</v>
      </c>
      <c r="CF39" s="18"/>
      <c r="CH39" s="18"/>
    </row>
    <row r="40" spans="1:86" ht="10.5">
      <c r="A40" s="1"/>
      <c r="B40" s="1"/>
      <c r="C40" s="1"/>
      <c r="D40" s="17"/>
      <c r="E40" s="17"/>
      <c r="F40" s="1"/>
      <c r="G40" s="17"/>
      <c r="I40" s="17"/>
      <c r="K40" s="17"/>
      <c r="M40" s="17"/>
      <c r="N40" s="17"/>
      <c r="P40" s="17"/>
      <c r="R40" s="17"/>
      <c r="T40" s="17"/>
      <c r="V40" s="17"/>
      <c r="X40" s="17"/>
      <c r="Z40" s="17"/>
      <c r="AB40" s="17"/>
      <c r="AD40" s="17"/>
      <c r="AF40" s="17"/>
      <c r="AH40" s="17"/>
      <c r="AJ40" s="17"/>
      <c r="AL40" s="17"/>
      <c r="AN40" s="17"/>
      <c r="AP40" s="17"/>
      <c r="AR40" s="17"/>
      <c r="AT40" s="17"/>
      <c r="AV40" s="17"/>
      <c r="AX40" s="17"/>
      <c r="AZ40" s="17"/>
      <c r="BB40" s="17"/>
      <c r="BD40" s="17"/>
      <c r="BF40" s="17"/>
      <c r="BH40" s="17"/>
      <c r="BJ40" s="17"/>
      <c r="BL40" s="17"/>
      <c r="BN40" s="17"/>
      <c r="BP40" s="17"/>
      <c r="BR40" s="17"/>
      <c r="BT40" s="17"/>
      <c r="BV40" s="17"/>
      <c r="BX40" s="17"/>
      <c r="BZ40" s="17"/>
      <c r="CB40" s="17"/>
      <c r="CD40" s="17"/>
      <c r="CH40" s="54"/>
    </row>
    <row r="41" spans="1:86" ht="10.5">
      <c r="A41" s="1"/>
      <c r="B41" s="1"/>
      <c r="C41" s="1"/>
      <c r="D41" s="1"/>
      <c r="E41" s="1"/>
      <c r="F41" s="1"/>
      <c r="G41" s="1"/>
      <c r="I41" s="1"/>
      <c r="K41" s="1"/>
      <c r="M41" s="1"/>
      <c r="N41" s="1"/>
      <c r="P41" s="1"/>
      <c r="R41" s="1"/>
      <c r="T41" s="1"/>
      <c r="V41" s="1"/>
      <c r="X41" s="1"/>
      <c r="Z41" s="1"/>
      <c r="AB41" s="1"/>
      <c r="AD41" s="1"/>
      <c r="AF41" s="1"/>
      <c r="AH41" s="1"/>
      <c r="AJ41" s="1"/>
      <c r="AL41" s="1"/>
      <c r="AN41" s="1"/>
      <c r="AP41" s="1"/>
      <c r="AR41" s="1"/>
      <c r="AT41" s="1"/>
      <c r="AV41" s="1"/>
      <c r="AX41" s="1"/>
      <c r="AZ41" s="1"/>
      <c r="BB41" s="1"/>
      <c r="BD41" s="1"/>
      <c r="BF41" s="1"/>
      <c r="BH41" s="1"/>
      <c r="BJ41" s="1"/>
      <c r="BL41" s="1"/>
      <c r="BN41" s="1"/>
      <c r="BP41" s="1"/>
      <c r="BR41" s="1"/>
      <c r="BT41" s="1"/>
      <c r="BV41" s="1"/>
      <c r="BX41" s="1"/>
      <c r="BZ41" s="1"/>
      <c r="CB41" s="1"/>
      <c r="CD41" s="1"/>
      <c r="CH41" s="52"/>
    </row>
    <row r="42" spans="1:86" ht="10.5">
      <c r="A42" s="1"/>
      <c r="B42" s="1"/>
      <c r="C42" s="1"/>
      <c r="D42" s="1"/>
      <c r="E42" s="92" t="s">
        <v>83</v>
      </c>
      <c r="F42" s="1"/>
      <c r="G42" s="92" t="s">
        <v>83</v>
      </c>
      <c r="I42" s="92" t="s">
        <v>82</v>
      </c>
      <c r="K42" s="92" t="s">
        <v>82</v>
      </c>
      <c r="M42" s="92" t="s">
        <v>83</v>
      </c>
      <c r="N42" s="92" t="s">
        <v>83</v>
      </c>
      <c r="P42" s="92" t="s">
        <v>83</v>
      </c>
      <c r="R42" s="92" t="s">
        <v>83</v>
      </c>
      <c r="T42" s="92" t="s">
        <v>83</v>
      </c>
      <c r="V42" s="92" t="s">
        <v>84</v>
      </c>
      <c r="X42" s="92" t="s">
        <v>84</v>
      </c>
      <c r="Z42" s="92" t="s">
        <v>84</v>
      </c>
      <c r="AB42" s="92" t="s">
        <v>85</v>
      </c>
      <c r="AD42" s="92" t="s">
        <v>84</v>
      </c>
      <c r="AF42" s="92" t="s">
        <v>84</v>
      </c>
      <c r="AH42" s="92" t="s">
        <v>84</v>
      </c>
      <c r="AJ42" s="92" t="s">
        <v>83</v>
      </c>
      <c r="AL42" s="92" t="s">
        <v>84</v>
      </c>
      <c r="AN42" s="92" t="s">
        <v>84</v>
      </c>
      <c r="AP42" s="92" t="s">
        <v>84</v>
      </c>
      <c r="AR42" s="92" t="s">
        <v>83</v>
      </c>
      <c r="AT42" s="92" t="s">
        <v>82</v>
      </c>
      <c r="AV42" s="92" t="s">
        <v>82</v>
      </c>
      <c r="AX42" s="92" t="s">
        <v>83</v>
      </c>
      <c r="AY42" s="92"/>
      <c r="AZ42" s="92" t="s">
        <v>83</v>
      </c>
      <c r="BB42" s="92" t="s">
        <v>84</v>
      </c>
      <c r="BD42" s="92" t="s">
        <v>84</v>
      </c>
      <c r="BF42" s="92" t="s">
        <v>85</v>
      </c>
      <c r="BH42" s="92" t="s">
        <v>84</v>
      </c>
      <c r="BJ42" s="92" t="s">
        <v>84</v>
      </c>
      <c r="BL42" s="92" t="s">
        <v>83</v>
      </c>
      <c r="BN42" s="92" t="s">
        <v>83</v>
      </c>
      <c r="BP42" s="92" t="s">
        <v>83</v>
      </c>
      <c r="BR42" s="92" t="s">
        <v>84</v>
      </c>
      <c r="BT42" s="92" t="s">
        <v>84</v>
      </c>
      <c r="BV42" s="92" t="s">
        <v>84</v>
      </c>
      <c r="BX42" s="92" t="s">
        <v>85</v>
      </c>
      <c r="BZ42" s="92" t="s">
        <v>84</v>
      </c>
      <c r="CB42" s="92" t="s">
        <v>84</v>
      </c>
      <c r="CD42" s="92" t="s">
        <v>84</v>
      </c>
      <c r="CF42" s="18"/>
      <c r="CH42" s="18"/>
    </row>
    <row r="43" spans="1:82" ht="10.5">
      <c r="A43" s="1"/>
      <c r="B43" s="92" t="s">
        <v>86</v>
      </c>
      <c r="C43" s="1"/>
      <c r="D43" s="1"/>
      <c r="E43" s="90">
        <f>(0.0375+0.07219+0.06677+0.06177+0.05713+0.05285+0.04888+0.04522+0.04462+0.04461+0.04462+0.04461+0.04462+0.04461*$C$18/12)</f>
        <v>0.7100000000000001</v>
      </c>
      <c r="F43" s="1"/>
      <c r="G43" s="90">
        <f>(0.0375+0.07219+0.06677+0.06177+0.05713+0.05285+0.04888+0.04522+0.04462+0.04461+0.04462+0.04461+0.04462*$C$18/12)</f>
        <v>0.66539</v>
      </c>
      <c r="I43" s="90">
        <f>0.3+0.7*(0.0375+0.07219+0.06677+0.06177+0.05713+0.05285+0.04888+0.04522+0.04462+0.04461+0.04462+0.04461*$C$18/12)</f>
        <v>0.734539</v>
      </c>
      <c r="K43" s="90">
        <f>0.3+0.7*(0.0375+0.07219+0.06677+0.06177+0.05713+0.05285+0.04888+0.04522+0.04462+0.04461+0.04462*$C$18/12)</f>
        <v>0.7033119999999999</v>
      </c>
      <c r="M43" s="90">
        <f>(0.0375+0.07219+0.06677+0.06177+0.05713+0.05285+0.04888+0.04522+0.04462+0.04461*$C$18/12)</f>
        <v>0.53154</v>
      </c>
      <c r="N43" s="90">
        <f>(0.0375+0.07219+0.06677+0.06177+0.05713+0.05285+0.04888+0.04522+0.04462*$C$18/12)</f>
        <v>0.48693</v>
      </c>
      <c r="P43" s="90">
        <f>(0.0375+0.07219+0.06677+0.06177+0.05713+0.05285+0.04888+0.04522*$C$18/12)</f>
        <v>0.44231</v>
      </c>
      <c r="R43" s="90">
        <f>(0.0375+0.07219+0.06677+0.06177+0.05713+0.05285+0.04888*$C$18/12)</f>
        <v>0.39709</v>
      </c>
      <c r="T43" s="90">
        <f>(0.0375+0.07219+0.06677+0.06177+0.05713+0.05285+0.04888*$C$18/12)</f>
        <v>0.39709</v>
      </c>
      <c r="V43" s="90">
        <f>0.5+0.5*(0.0375+0.07219+0.06677+0.06177+0.05713+0.05285*$C$18/12)</f>
        <v>0.674105</v>
      </c>
      <c r="X43" s="90">
        <f>0.5+0.5*(0.0375+0.07219+0.06677+0.06177+0.05713+0.05285*$C$18/12)</f>
        <v>0.674105</v>
      </c>
      <c r="Z43" s="90">
        <f>0.5+0.5*(0.0375+0.07219+0.06677+0.06177+0.05713*$C$18/12)</f>
        <v>0.64768</v>
      </c>
      <c r="AB43" s="90">
        <v>1</v>
      </c>
      <c r="AD43" s="90">
        <f>0.5+0.5*(0.0375+0.07219+0.06677*$C$18/12)</f>
        <v>0.58823</v>
      </c>
      <c r="AF43" s="90">
        <f>0.5+0.5*(0.0375+0.07219+0.06677*$C$18/12)</f>
        <v>0.58823</v>
      </c>
      <c r="AH43" s="90">
        <f>0.5+0.5*(0.0375+0.07219*$C$18/12)</f>
        <v>0.554845</v>
      </c>
      <c r="AJ43" s="90">
        <f>(0.0375+0.07219+0.06677+0.06177+0.05713+0.05285+0.04888+0.04522+0.04462*$C$18/12)</f>
        <v>0.48693</v>
      </c>
      <c r="AL43" s="90">
        <f>0.5+0.5*(0.0375+0.07219+0.06677+0.06177+0.05713+0.05285*$C$18/12)</f>
        <v>0.674105</v>
      </c>
      <c r="AN43" s="90">
        <f>0.5+0.5*(0.0375+0.07219+0.06677+0.06177+0.05713*$C$18/12)</f>
        <v>0.64768</v>
      </c>
      <c r="AP43" s="90">
        <f>0.5+0.5*(0.0375+0.07219*$C$18/12)</f>
        <v>0.554845</v>
      </c>
      <c r="AR43" s="90">
        <f>(0.0375+0.07219+0.06677+0.06177+0.05713+0.05285+0.04888+0.04522+0.04462+0.04461+0.04462+0.04461+0.04462*$C$18/12)</f>
        <v>0.66539</v>
      </c>
      <c r="AT43" s="90">
        <f>0.3+0.7*(0.0375+0.07219+0.06677+0.06177+0.05713+0.05285+0.04888+0.04522+0.04462+0.04461+0.04462+0.04461*$C$18/12)</f>
        <v>0.734539</v>
      </c>
      <c r="AV43" s="90">
        <f>0.3+0.7*(0.0375+0.07219+0.06677+0.06177+0.05713+0.05285+0.04888+0.04522+0.04462+0.04461+0.04462*$C$18/12)</f>
        <v>0.7033119999999999</v>
      </c>
      <c r="AX43" s="90">
        <f>(0.0375+0.07219+0.06677+0.06177+0.05713+0.05285+0.04888+0.04522+0.04462+0.04461*$C$18/12)</f>
        <v>0.53154</v>
      </c>
      <c r="AY43" s="90"/>
      <c r="AZ43" s="90">
        <f>(0.0375+0.07219+0.06677+0.06177+0.05713+0.05285+0.04888+0.04522+0.04462*$C$18/12)</f>
        <v>0.48693</v>
      </c>
      <c r="BB43" s="90">
        <f>0.5+0.5*(0.0375+0.07219+0.06677+0.06177+0.05713+0.05285*$C$18/12)</f>
        <v>0.674105</v>
      </c>
      <c r="BD43" s="90">
        <f>0.5+0.5*(0.0375+0.07219+0.06677+0.06177+0.05713*$C$18/12)</f>
        <v>0.64768</v>
      </c>
      <c r="BF43" s="90">
        <v>1</v>
      </c>
      <c r="BH43" s="90">
        <f>0.5+0.5*(0.0375+0.07219+0.06677*$C$18/12)</f>
        <v>0.58823</v>
      </c>
      <c r="BJ43" s="90">
        <f>0.5+0.5*(0.0375+0.07219*$C$18/12)</f>
        <v>0.554845</v>
      </c>
      <c r="BL43" s="90">
        <f>(0.0375+0.07219+0.06677+0.06177+0.05713+0.05285+0.04888+0.04522+0.04462+0.04461*$C$18/12)</f>
        <v>0.53154</v>
      </c>
      <c r="BN43" s="90">
        <v>1</v>
      </c>
      <c r="BP43" s="90">
        <f>(0.0375+0.07219+0.06677+0.06177+0.05713+0.05285+0.04888+0.04522*$C$18/12)</f>
        <v>0.44231</v>
      </c>
      <c r="BR43" s="90">
        <f>0.5+0.5*(0.0375+0.07219+0.06677+0.06177+0.05713+0.05285+0.04888*$C$18/12)</f>
        <v>0.698545</v>
      </c>
      <c r="BT43" s="90">
        <f>0.5+0.5*(0.0375+0.07219+0.06677+0.06177+0.05713+0.05285*$C$18/12)</f>
        <v>0.674105</v>
      </c>
      <c r="BV43" s="90">
        <f>0.5+0.5*(0.0375+0.07219+0.06677+0.06177+0.05713*$C$18/12)</f>
        <v>0.64768</v>
      </c>
      <c r="BX43" s="90">
        <v>1</v>
      </c>
      <c r="BZ43" s="90">
        <f>0.5+0.5*(0.0375+0.07219+0.06677*$C$18/12)</f>
        <v>0.58823</v>
      </c>
      <c r="CB43" s="90">
        <f>0.5+0.5*(0.0375+0.07219*$C$18/12)</f>
        <v>0.554845</v>
      </c>
      <c r="CD43" s="90">
        <f>0.5+0.5*(0.0375+0.07219*$C$18/12)</f>
        <v>0.554845</v>
      </c>
    </row>
    <row r="44" spans="1:82" ht="10.5">
      <c r="A44" s="1"/>
      <c r="B44" s="92" t="s">
        <v>87</v>
      </c>
      <c r="C44" s="1"/>
      <c r="D44" s="1"/>
      <c r="E44" s="91">
        <f>E31-E43</f>
        <v>-9.636943984814295E-05</v>
      </c>
      <c r="F44" s="1"/>
      <c r="G44" s="91">
        <f>G31-G43</f>
        <v>-1.1760478590971957E-08</v>
      </c>
      <c r="I44" s="91">
        <f>I31-I43</f>
        <v>-1.2819321505430636E-06</v>
      </c>
      <c r="K44" s="91">
        <f>K31-K43</f>
        <v>1.500383317587506E-07</v>
      </c>
      <c r="M44" s="91">
        <f>M31-M43</f>
        <v>2.5189536012604208E-08</v>
      </c>
      <c r="N44" s="91">
        <f>N31-N43</f>
        <v>-3.4651862490520102E-09</v>
      </c>
      <c r="P44" s="91">
        <f>P31-P43</f>
        <v>4.658632068998969E-08</v>
      </c>
      <c r="R44" s="91">
        <f>R31-R43</f>
        <v>-9.985065612377886E-05</v>
      </c>
      <c r="T44" s="91">
        <f>T31-T43</f>
        <v>-9.989055318421203E-05</v>
      </c>
      <c r="V44" s="91">
        <f>V31-V43</f>
        <v>3.964918171561749E-08</v>
      </c>
      <c r="X44" s="91">
        <f>X31-X43</f>
        <v>1.4262956149480033E-07</v>
      </c>
      <c r="Z44" s="91">
        <f>Z31-Z43</f>
        <v>2.5860129226895623E-07</v>
      </c>
      <c r="AB44" s="91">
        <f>AB31-AB43</f>
        <v>1.4951391524853364E-07</v>
      </c>
      <c r="AD44" s="91">
        <f>AD31-AD43</f>
        <v>2.7306016880945805E-07</v>
      </c>
      <c r="AF44" s="91">
        <f>AF31-AF43</f>
        <v>7.256780198972024E-08</v>
      </c>
      <c r="AH44" s="91">
        <f>AH31-AH43</f>
        <v>-6.349878611811022E-08</v>
      </c>
      <c r="AJ44" s="91">
        <f>AJ31-AJ43</f>
        <v>-4.953352769676567E-05</v>
      </c>
      <c r="AL44" s="91">
        <f>AL31-AL43</f>
        <v>-4.837443997962598E-05</v>
      </c>
      <c r="AN44" s="91">
        <f>AN31-AN43</f>
        <v>3.5134378872925254E-06</v>
      </c>
      <c r="AP44" s="91">
        <f>AP31-AP43</f>
        <v>4.883738995342668E-05</v>
      </c>
      <c r="AR44" s="91">
        <f>AR31-AR43</f>
        <v>1.574530050307832E-05</v>
      </c>
      <c r="AT44" s="91">
        <f>AT31-AT43</f>
        <v>-2.2080067721086394E-05</v>
      </c>
      <c r="AV44" s="91">
        <f>AV31-AV43</f>
        <v>-5.2607104903623636E-05</v>
      </c>
      <c r="AX44" s="91">
        <f>AX31-AX43</f>
        <v>1.357830463721843E-05</v>
      </c>
      <c r="AY44" s="91"/>
      <c r="AZ44" s="91">
        <f>AZ31-AZ43</f>
        <v>5.564753343789697E-06</v>
      </c>
      <c r="BB44" s="91">
        <f>BB31-BB43</f>
        <v>-1.3069310519808752E-05</v>
      </c>
      <c r="BD44" s="91">
        <f>BD31-BD43</f>
        <v>-1.3509323881777391E-08</v>
      </c>
      <c r="BF44" s="91">
        <f>BF31-BF43</f>
        <v>0</v>
      </c>
      <c r="BH44" s="91">
        <f>BH31-BH43</f>
        <v>-3.478603090467658E-06</v>
      </c>
      <c r="BJ44" s="91">
        <f>BJ31-BJ43</f>
        <v>1.9694890562860223E-07</v>
      </c>
      <c r="BL44" s="91">
        <f>BL31-BL43</f>
        <v>0.08923017003259925</v>
      </c>
      <c r="BN44" s="91">
        <f>BN31-BN43</f>
        <v>-0.5242250470889376</v>
      </c>
      <c r="BP44" s="91">
        <f>BP31-BP43</f>
        <v>0.08922999866849124</v>
      </c>
      <c r="BR44" s="91">
        <f>BR31-BR43</f>
        <v>0.04480094432671722</v>
      </c>
      <c r="BT44" s="91">
        <f>BT31-BT43</f>
        <v>0.047050107575589695</v>
      </c>
      <c r="BV44" s="91">
        <f>BV31-BV43</f>
        <v>0.05086479524484666</v>
      </c>
      <c r="BX44" s="91">
        <f>BX31-BX43</f>
        <v>0</v>
      </c>
      <c r="BZ44" s="91">
        <f>BZ31-BZ43</f>
        <v>0.05945028824093124</v>
      </c>
      <c r="CB44" s="91">
        <f>CB31-CB43</f>
        <v>0.06426972794101227</v>
      </c>
      <c r="CD44" s="91" t="e">
        <f>CD31-CD43</f>
        <v>#DIV/0!</v>
      </c>
    </row>
    <row r="45" spans="1:82" ht="10.5">
      <c r="A45" s="1"/>
      <c r="B45" s="1"/>
      <c r="C45" s="1"/>
      <c r="D45" s="1"/>
      <c r="E45" s="1"/>
      <c r="F45" s="1"/>
      <c r="G45" s="1"/>
      <c r="I45" s="1"/>
      <c r="K45" s="1"/>
      <c r="M45" s="1"/>
      <c r="N45" s="1"/>
      <c r="P45" s="1"/>
      <c r="R45" s="1"/>
      <c r="T45" s="1"/>
      <c r="V45" s="1"/>
      <c r="X45" s="1"/>
      <c r="Z45" s="1"/>
      <c r="AB45" s="1"/>
      <c r="AD45" s="1"/>
      <c r="AF45" s="1"/>
      <c r="AH45" s="1"/>
      <c r="AJ45" s="1"/>
      <c r="AL45" s="1"/>
      <c r="AN45" s="1"/>
      <c r="AP45" s="1"/>
      <c r="AR45" s="1"/>
      <c r="AT45" s="1"/>
      <c r="AV45" s="1"/>
      <c r="AX45" s="1"/>
      <c r="AZ45" s="1"/>
      <c r="BB45" s="1"/>
      <c r="BD45" s="1"/>
      <c r="BF45" s="1"/>
      <c r="BH45" s="1"/>
      <c r="BJ45" s="1"/>
      <c r="BL45" s="1"/>
      <c r="BN45" s="1"/>
      <c r="BP45" s="1"/>
      <c r="BR45" s="1"/>
      <c r="BT45" s="1"/>
      <c r="BV45" s="1"/>
      <c r="BX45" s="1"/>
      <c r="BZ45" s="1"/>
      <c r="CB45" s="1"/>
      <c r="CD45" s="1"/>
    </row>
    <row r="46" spans="1:82" ht="10.5">
      <c r="A46" s="1"/>
      <c r="B46" s="1"/>
      <c r="C46" s="1"/>
      <c r="D46" s="1"/>
      <c r="E46" s="1"/>
      <c r="F46" s="1"/>
      <c r="G46" s="1"/>
      <c r="I46" s="1"/>
      <c r="K46" s="1"/>
      <c r="M46" s="1"/>
      <c r="N46" s="1"/>
      <c r="P46" s="1"/>
      <c r="R46" s="1"/>
      <c r="T46" s="1"/>
      <c r="V46" s="1"/>
      <c r="X46" s="1"/>
      <c r="Z46" s="1"/>
      <c r="AB46" s="1"/>
      <c r="AD46" s="1"/>
      <c r="AF46" s="1"/>
      <c r="AH46" s="1"/>
      <c r="AJ46" s="1"/>
      <c r="AL46" s="1"/>
      <c r="AN46" s="1"/>
      <c r="AP46" s="1"/>
      <c r="AR46" s="1"/>
      <c r="AT46" s="1"/>
      <c r="AV46" s="1"/>
      <c r="AX46" s="1"/>
      <c r="AZ46" s="1"/>
      <c r="BB46" s="1"/>
      <c r="BD46" s="1"/>
      <c r="BF46" s="1"/>
      <c r="BH46" s="1"/>
      <c r="BJ46" s="1"/>
      <c r="BL46" s="1"/>
      <c r="BN46" s="1"/>
      <c r="BP46" s="1"/>
      <c r="BR46" s="1"/>
      <c r="BT46" s="1"/>
      <c r="BV46" s="1"/>
      <c r="BX46" s="1"/>
      <c r="BZ46" s="1"/>
      <c r="CB46" s="1"/>
      <c r="CD46" s="1"/>
    </row>
    <row r="47" spans="1:82" ht="10.5">
      <c r="A47" s="1"/>
      <c r="B47" s="1"/>
      <c r="C47" s="1"/>
      <c r="D47" s="1"/>
      <c r="E47" s="1"/>
      <c r="F47" s="1"/>
      <c r="G47" s="1"/>
      <c r="I47" s="1"/>
      <c r="K47" s="1"/>
      <c r="M47" s="1"/>
      <c r="N47" s="1"/>
      <c r="P47" s="1"/>
      <c r="R47" s="1"/>
      <c r="T47" s="1"/>
      <c r="V47" s="1"/>
      <c r="X47" s="1"/>
      <c r="Z47" s="1"/>
      <c r="AB47" s="1"/>
      <c r="AD47" s="1"/>
      <c r="AF47" s="1"/>
      <c r="AH47" s="1"/>
      <c r="AJ47" s="1"/>
      <c r="AL47" s="1"/>
      <c r="AN47" s="1"/>
      <c r="AP47" s="1"/>
      <c r="AR47" s="1"/>
      <c r="AT47" s="1"/>
      <c r="AV47" s="1"/>
      <c r="AX47" s="1"/>
      <c r="AZ47" s="1"/>
      <c r="BB47" s="1"/>
      <c r="BD47" s="1"/>
      <c r="BF47" s="1"/>
      <c r="BH47" s="1"/>
      <c r="BJ47" s="1"/>
      <c r="BL47" s="1"/>
      <c r="BN47" s="1"/>
      <c r="BP47" s="1"/>
      <c r="BR47" s="1"/>
      <c r="BT47" s="1"/>
      <c r="BV47" s="1"/>
      <c r="BX47" s="1"/>
      <c r="BZ47" s="1"/>
      <c r="CB47" s="1"/>
      <c r="CD47" s="1"/>
    </row>
    <row r="48" spans="1:82" ht="10.5">
      <c r="A48" s="1"/>
      <c r="B48" s="1"/>
      <c r="C48" s="1"/>
      <c r="D48" s="1"/>
      <c r="E48" s="1"/>
      <c r="F48" s="1"/>
      <c r="G48" s="1"/>
      <c r="I48" s="1"/>
      <c r="K48" s="1"/>
      <c r="M48" s="1"/>
      <c r="N48" s="1"/>
      <c r="P48" s="1"/>
      <c r="R48" s="1"/>
      <c r="T48" s="1"/>
      <c r="V48" s="1"/>
      <c r="X48" s="1"/>
      <c r="Z48" s="1"/>
      <c r="AB48" s="1"/>
      <c r="AD48" s="1"/>
      <c r="AF48" s="1"/>
      <c r="AH48" s="1"/>
      <c r="AJ48" s="1"/>
      <c r="AL48" s="1"/>
      <c r="AN48" s="1"/>
      <c r="AP48" s="1"/>
      <c r="AR48" s="1"/>
      <c r="AT48" s="1"/>
      <c r="AV48" s="1"/>
      <c r="AX48" s="1"/>
      <c r="AZ48" s="1"/>
      <c r="BB48" s="1"/>
      <c r="BD48" s="1"/>
      <c r="BF48" s="1"/>
      <c r="BH48" s="1"/>
      <c r="BJ48" s="1"/>
      <c r="BL48" s="1"/>
      <c r="BN48" s="1"/>
      <c r="BP48" s="1"/>
      <c r="BR48" s="1"/>
      <c r="BT48" s="1"/>
      <c r="BV48" s="1"/>
      <c r="BX48" s="1"/>
      <c r="BZ48" s="1"/>
      <c r="CB48" s="1"/>
      <c r="CD48" s="1"/>
    </row>
    <row r="49" spans="1:82" ht="10.5">
      <c r="A49" s="1"/>
      <c r="B49" s="1"/>
      <c r="C49" s="1"/>
      <c r="D49" s="1"/>
      <c r="E49" s="1"/>
      <c r="F49" s="1"/>
      <c r="G49" s="1"/>
      <c r="I49" s="1"/>
      <c r="K49" s="1"/>
      <c r="M49" s="1"/>
      <c r="N49" s="1"/>
      <c r="P49" s="1"/>
      <c r="R49" s="1"/>
      <c r="T49" s="1"/>
      <c r="V49" s="1"/>
      <c r="X49" s="1"/>
      <c r="Z49" s="1"/>
      <c r="AB49" s="1"/>
      <c r="AD49" s="1"/>
      <c r="AF49" s="1"/>
      <c r="AH49" s="1"/>
      <c r="AJ49" s="1"/>
      <c r="AL49" s="1"/>
      <c r="AN49" s="1"/>
      <c r="AP49" s="1"/>
      <c r="AR49" s="1"/>
      <c r="AT49" s="1"/>
      <c r="AV49" s="1"/>
      <c r="AX49" s="1"/>
      <c r="AZ49" s="1"/>
      <c r="BB49" s="1"/>
      <c r="BD49" s="1"/>
      <c r="BF49" s="1"/>
      <c r="BH49" s="1"/>
      <c r="BJ49" s="1"/>
      <c r="BL49" s="1"/>
      <c r="BN49" s="1"/>
      <c r="BP49" s="1"/>
      <c r="BR49" s="1"/>
      <c r="BT49" s="1"/>
      <c r="BV49" s="1"/>
      <c r="BX49" s="1"/>
      <c r="BZ49" s="1"/>
      <c r="CB49" s="1"/>
      <c r="CD49" s="1"/>
    </row>
    <row r="50" spans="1:76" ht="10.5">
      <c r="A50" s="1"/>
      <c r="B50" s="1"/>
      <c r="C50" s="1"/>
      <c r="D50" s="1"/>
      <c r="E50" s="1"/>
      <c r="F50" s="1"/>
      <c r="G50" s="1"/>
      <c r="I50" s="1"/>
      <c r="K50" s="1"/>
      <c r="P50" s="1"/>
      <c r="R50" s="1"/>
      <c r="T50" s="1"/>
      <c r="V50" s="1"/>
      <c r="X50" s="1"/>
      <c r="AB50" s="1"/>
      <c r="AD50" s="1"/>
      <c r="AF50" s="1"/>
      <c r="AH50" s="1"/>
      <c r="AJ50" s="1"/>
      <c r="AL50" s="1"/>
      <c r="AN50" s="1"/>
      <c r="AP50" s="1"/>
      <c r="AT50" s="1"/>
      <c r="AV50" s="1"/>
      <c r="AX50" s="1"/>
      <c r="AZ50" s="1"/>
      <c r="BB50" s="1"/>
      <c r="BD50" s="1"/>
      <c r="BF50" s="1"/>
      <c r="BL50" s="1"/>
      <c r="BN50" s="1"/>
      <c r="BP50" s="1"/>
      <c r="BR50" s="1"/>
      <c r="BT50" s="1"/>
      <c r="BV50" s="1"/>
      <c r="BX50" s="1"/>
    </row>
    <row r="51" spans="1:76" ht="10.5">
      <c r="A51" s="1"/>
      <c r="B51" s="1"/>
      <c r="C51" s="1"/>
      <c r="D51" s="1"/>
      <c r="E51" s="1"/>
      <c r="F51" s="1"/>
      <c r="G51" s="1"/>
      <c r="I51" s="1"/>
      <c r="K51" s="1"/>
      <c r="P51" s="1"/>
      <c r="R51" s="1"/>
      <c r="T51" s="1"/>
      <c r="V51" s="1"/>
      <c r="X51" s="1"/>
      <c r="AB51" s="1"/>
      <c r="AD51" s="1"/>
      <c r="AF51" s="1"/>
      <c r="AH51" s="1"/>
      <c r="AJ51" s="1"/>
      <c r="AL51" s="1"/>
      <c r="AN51" s="1"/>
      <c r="AP51" s="1"/>
      <c r="AT51" s="1"/>
      <c r="AV51" s="1"/>
      <c r="AX51" s="1"/>
      <c r="AZ51" s="1"/>
      <c r="BB51" s="1"/>
      <c r="BD51" s="1"/>
      <c r="BF51" s="1"/>
      <c r="BJ51" s="1"/>
      <c r="BL51" s="1"/>
      <c r="BN51" s="1"/>
      <c r="BP51" s="1"/>
      <c r="BR51" s="1"/>
      <c r="BT51" s="1"/>
      <c r="BV51" s="1"/>
      <c r="BX51" s="1"/>
    </row>
    <row r="52" spans="1:76" ht="10.5">
      <c r="A52" s="1"/>
      <c r="B52" s="1"/>
      <c r="C52" s="1"/>
      <c r="D52" s="1"/>
      <c r="E52" s="1"/>
      <c r="F52" s="1"/>
      <c r="G52" s="1"/>
      <c r="I52" s="1"/>
      <c r="K52" s="1"/>
      <c r="P52" s="1"/>
      <c r="R52" s="1"/>
      <c r="T52" s="1"/>
      <c r="V52" s="1"/>
      <c r="X52" s="1"/>
      <c r="AB52" s="1"/>
      <c r="AD52" s="1"/>
      <c r="AF52" s="1"/>
      <c r="AH52" s="1"/>
      <c r="AJ52" s="1"/>
      <c r="AL52" s="1"/>
      <c r="AN52" s="1"/>
      <c r="AP52" s="1"/>
      <c r="AT52" s="1"/>
      <c r="AV52" s="1"/>
      <c r="AX52" s="1"/>
      <c r="AZ52" s="1"/>
      <c r="BB52" s="1"/>
      <c r="BD52" s="1"/>
      <c r="BF52" s="1"/>
      <c r="BJ52" s="1"/>
      <c r="BL52" s="1"/>
      <c r="BN52" s="1"/>
      <c r="BP52" s="1"/>
      <c r="BR52" s="1"/>
      <c r="BT52" s="1"/>
      <c r="BV52" s="1"/>
      <c r="BX52" s="1"/>
    </row>
    <row r="53" spans="1:76" ht="10.5">
      <c r="A53" s="1"/>
      <c r="B53" s="1"/>
      <c r="C53" s="1"/>
      <c r="D53" s="1"/>
      <c r="E53" s="1"/>
      <c r="F53" s="1"/>
      <c r="G53" s="1"/>
      <c r="I53" s="1"/>
      <c r="K53" s="1"/>
      <c r="P53" s="1"/>
      <c r="R53" s="1"/>
      <c r="T53" s="1"/>
      <c r="V53" s="1"/>
      <c r="X53" s="1"/>
      <c r="AB53" s="1"/>
      <c r="AD53" s="1"/>
      <c r="AF53" s="1"/>
      <c r="AH53" s="1"/>
      <c r="AJ53" s="1"/>
      <c r="AL53" s="1"/>
      <c r="AN53" s="1"/>
      <c r="AP53" s="1"/>
      <c r="AT53" s="1"/>
      <c r="AV53" s="1"/>
      <c r="AX53" s="1"/>
      <c r="AZ53" s="1"/>
      <c r="BB53" s="1"/>
      <c r="BD53" s="1"/>
      <c r="BF53" s="1"/>
      <c r="BJ53" s="1"/>
      <c r="BL53" s="1"/>
      <c r="BN53" s="1"/>
      <c r="BP53" s="1"/>
      <c r="BR53" s="1"/>
      <c r="BT53" s="1"/>
      <c r="BV53" s="1"/>
      <c r="BX53" s="1"/>
    </row>
    <row r="54" spans="1:76" ht="10.5">
      <c r="A54" s="1"/>
      <c r="B54" s="1"/>
      <c r="C54" s="1"/>
      <c r="D54" s="1"/>
      <c r="E54" s="1"/>
      <c r="F54" s="1"/>
      <c r="G54" s="1"/>
      <c r="I54" s="1"/>
      <c r="K54" s="1"/>
      <c r="P54" s="1"/>
      <c r="R54" s="1"/>
      <c r="T54" s="1"/>
      <c r="V54" s="1"/>
      <c r="X54" s="1"/>
      <c r="AB54" s="1"/>
      <c r="AD54" s="1"/>
      <c r="AF54" s="1"/>
      <c r="AH54" s="1"/>
      <c r="AJ54" s="1"/>
      <c r="AL54" s="1"/>
      <c r="AN54" s="1"/>
      <c r="AP54" s="1"/>
      <c r="AT54" s="1"/>
      <c r="AV54" s="1"/>
      <c r="AX54" s="1"/>
      <c r="AZ54" s="1"/>
      <c r="BB54" s="1"/>
      <c r="BD54" s="1"/>
      <c r="BF54" s="1"/>
      <c r="BJ54" s="1"/>
      <c r="BL54" s="1"/>
      <c r="BN54" s="1"/>
      <c r="BP54" s="1"/>
      <c r="BR54" s="1"/>
      <c r="BT54" s="1"/>
      <c r="BV54" s="1"/>
      <c r="BX54" s="1"/>
    </row>
    <row r="55" spans="1:76" ht="10.5">
      <c r="A55" s="1"/>
      <c r="B55" s="1"/>
      <c r="C55" s="1"/>
      <c r="D55" s="1"/>
      <c r="E55" s="1"/>
      <c r="F55" s="1"/>
      <c r="G55" s="1"/>
      <c r="I55" s="1"/>
      <c r="K55" s="1"/>
      <c r="P55" s="1"/>
      <c r="R55" s="1"/>
      <c r="T55" s="1"/>
      <c r="V55" s="1"/>
      <c r="X55" s="1"/>
      <c r="AB55" s="1"/>
      <c r="AD55" s="1"/>
      <c r="AF55" s="1"/>
      <c r="AH55" s="1"/>
      <c r="AJ55" s="1"/>
      <c r="AL55" s="1"/>
      <c r="AN55" s="1"/>
      <c r="AP55" s="1"/>
      <c r="AT55" s="1"/>
      <c r="AV55" s="1"/>
      <c r="AX55" s="1"/>
      <c r="AZ55" s="1"/>
      <c r="BB55" s="1"/>
      <c r="BD55" s="1"/>
      <c r="BF55" s="1"/>
      <c r="BJ55" s="1"/>
      <c r="BL55" s="1"/>
      <c r="BN55" s="1"/>
      <c r="BP55" s="1"/>
      <c r="BR55" s="1"/>
      <c r="BT55" s="1"/>
      <c r="BV55" s="1"/>
      <c r="BX55" s="1"/>
    </row>
    <row r="56" spans="1:76" ht="10.5">
      <c r="A56" s="1"/>
      <c r="B56" s="1"/>
      <c r="C56" s="1"/>
      <c r="D56" s="1"/>
      <c r="E56" s="1"/>
      <c r="F56" s="1"/>
      <c r="G56" s="1"/>
      <c r="I56" s="1"/>
      <c r="K56" s="1"/>
      <c r="P56" s="1"/>
      <c r="R56" s="1"/>
      <c r="T56" s="1"/>
      <c r="V56" s="1"/>
      <c r="X56" s="1"/>
      <c r="AB56" s="1"/>
      <c r="AD56" s="1"/>
      <c r="AF56" s="1"/>
      <c r="AH56" s="1"/>
      <c r="AJ56" s="1"/>
      <c r="AL56" s="1"/>
      <c r="AN56" s="1"/>
      <c r="AP56" s="1"/>
      <c r="AT56" s="1"/>
      <c r="AV56" s="1"/>
      <c r="AX56" s="1"/>
      <c r="AZ56" s="1"/>
      <c r="BB56" s="1"/>
      <c r="BD56" s="1"/>
      <c r="BF56" s="1"/>
      <c r="BJ56" s="1"/>
      <c r="BL56" s="1"/>
      <c r="BN56" s="1"/>
      <c r="BP56" s="1"/>
      <c r="BR56" s="1"/>
      <c r="BT56" s="1"/>
      <c r="BV56" s="1"/>
      <c r="BX56" s="1"/>
    </row>
    <row r="57" spans="1:76" ht="10.5">
      <c r="A57" s="1"/>
      <c r="B57" s="1"/>
      <c r="C57" s="1"/>
      <c r="D57" s="1"/>
      <c r="E57" s="1"/>
      <c r="F57" s="1"/>
      <c r="G57" s="1"/>
      <c r="I57" s="1"/>
      <c r="K57" s="1"/>
      <c r="P57" s="1"/>
      <c r="R57" s="1"/>
      <c r="T57" s="1"/>
      <c r="V57" s="1"/>
      <c r="X57" s="1"/>
      <c r="AB57" s="1"/>
      <c r="AD57" s="1"/>
      <c r="AF57" s="1"/>
      <c r="AH57" s="1"/>
      <c r="AJ57" s="1"/>
      <c r="AL57" s="1"/>
      <c r="AN57" s="1"/>
      <c r="AP57" s="1"/>
      <c r="AT57" s="1"/>
      <c r="AV57" s="1"/>
      <c r="AX57" s="1"/>
      <c r="AZ57" s="1"/>
      <c r="BB57" s="1"/>
      <c r="BD57" s="1"/>
      <c r="BF57" s="1"/>
      <c r="BJ57" s="1"/>
      <c r="BL57" s="1"/>
      <c r="BN57" s="1"/>
      <c r="BP57" s="1"/>
      <c r="BR57" s="1"/>
      <c r="BT57" s="1"/>
      <c r="BV57" s="1"/>
      <c r="BX57" s="1"/>
    </row>
    <row r="58" spans="1:76" ht="10.5">
      <c r="A58" s="1"/>
      <c r="B58" s="1"/>
      <c r="C58" s="1"/>
      <c r="D58" s="1"/>
      <c r="E58" s="1"/>
      <c r="F58" s="1"/>
      <c r="G58" s="1"/>
      <c r="I58" s="1"/>
      <c r="K58" s="1"/>
      <c r="P58" s="1"/>
      <c r="R58" s="1"/>
      <c r="T58" s="1"/>
      <c r="V58" s="1"/>
      <c r="X58" s="1"/>
      <c r="AB58" s="1"/>
      <c r="AD58" s="1"/>
      <c r="AF58" s="1"/>
      <c r="AH58" s="1"/>
      <c r="AJ58" s="1"/>
      <c r="AL58" s="1"/>
      <c r="AN58" s="1"/>
      <c r="AP58" s="1"/>
      <c r="AT58" s="1"/>
      <c r="AV58" s="1"/>
      <c r="AX58" s="1"/>
      <c r="AZ58" s="1"/>
      <c r="BB58" s="1"/>
      <c r="BD58" s="1"/>
      <c r="BF58" s="1"/>
      <c r="BJ58" s="1"/>
      <c r="BL58" s="1"/>
      <c r="BN58" s="1"/>
      <c r="BP58" s="1"/>
      <c r="BR58" s="1"/>
      <c r="BT58" s="1"/>
      <c r="BV58" s="1"/>
      <c r="BX58" s="1"/>
    </row>
    <row r="59" spans="1:76" ht="10.5">
      <c r="A59" s="1"/>
      <c r="B59" s="1"/>
      <c r="C59" s="1"/>
      <c r="D59" s="1"/>
      <c r="E59" s="1"/>
      <c r="F59" s="1"/>
      <c r="G59" s="1"/>
      <c r="I59" s="1"/>
      <c r="K59" s="1"/>
      <c r="P59" s="1"/>
      <c r="R59" s="1"/>
      <c r="T59" s="1"/>
      <c r="V59" s="1"/>
      <c r="X59" s="1"/>
      <c r="AB59" s="1"/>
      <c r="AD59" s="1"/>
      <c r="AF59" s="1"/>
      <c r="AH59" s="1"/>
      <c r="AJ59" s="1"/>
      <c r="AL59" s="1"/>
      <c r="AN59" s="1"/>
      <c r="AP59" s="1"/>
      <c r="AT59" s="1"/>
      <c r="AV59" s="1"/>
      <c r="AX59" s="1"/>
      <c r="AZ59" s="1"/>
      <c r="BB59" s="1"/>
      <c r="BD59" s="1"/>
      <c r="BF59" s="1"/>
      <c r="BJ59" s="1"/>
      <c r="BL59" s="1"/>
      <c r="BN59" s="1"/>
      <c r="BP59" s="1"/>
      <c r="BR59" s="1"/>
      <c r="BT59" s="1"/>
      <c r="BV59" s="1"/>
      <c r="BX59" s="1"/>
    </row>
    <row r="60" spans="1:76" ht="10.5">
      <c r="A60" s="1"/>
      <c r="B60" s="1"/>
      <c r="C60" s="1"/>
      <c r="D60" s="1"/>
      <c r="E60" s="1"/>
      <c r="F60" s="1"/>
      <c r="G60" s="1"/>
      <c r="I60" s="1"/>
      <c r="K60" s="1"/>
      <c r="P60" s="1"/>
      <c r="R60" s="1"/>
      <c r="T60" s="1"/>
      <c r="V60" s="1"/>
      <c r="X60" s="1"/>
      <c r="AB60" s="1"/>
      <c r="AD60" s="1"/>
      <c r="AF60" s="1"/>
      <c r="AH60" s="1"/>
      <c r="AJ60" s="1"/>
      <c r="AL60" s="1"/>
      <c r="AN60" s="1"/>
      <c r="AP60" s="1"/>
      <c r="AT60" s="1"/>
      <c r="AV60" s="1"/>
      <c r="AX60" s="1"/>
      <c r="AZ60" s="1"/>
      <c r="BB60" s="1"/>
      <c r="BD60" s="1"/>
      <c r="BF60" s="1"/>
      <c r="BJ60" s="1"/>
      <c r="BL60" s="1"/>
      <c r="BN60" s="1"/>
      <c r="BP60" s="1"/>
      <c r="BR60" s="1"/>
      <c r="BT60" s="1"/>
      <c r="BV60" s="1"/>
      <c r="BX60" s="1"/>
    </row>
    <row r="61" spans="1:76" ht="10.5">
      <c r="A61" s="1"/>
      <c r="B61" s="1"/>
      <c r="C61" s="1"/>
      <c r="D61" s="1"/>
      <c r="E61" s="1"/>
      <c r="F61" s="1"/>
      <c r="G61" s="1"/>
      <c r="I61" s="1"/>
      <c r="K61" s="1"/>
      <c r="P61" s="1"/>
      <c r="R61" s="1"/>
      <c r="T61" s="1"/>
      <c r="V61" s="1"/>
      <c r="X61" s="1"/>
      <c r="AB61" s="1"/>
      <c r="AD61" s="1"/>
      <c r="AF61" s="1"/>
      <c r="AH61" s="1"/>
      <c r="AJ61" s="1"/>
      <c r="AL61" s="1"/>
      <c r="AN61" s="1"/>
      <c r="AP61" s="1"/>
      <c r="AT61" s="1"/>
      <c r="AV61" s="1"/>
      <c r="AX61" s="1"/>
      <c r="AZ61" s="1"/>
      <c r="BB61" s="1"/>
      <c r="BD61" s="1"/>
      <c r="BF61" s="1"/>
      <c r="BJ61" s="1"/>
      <c r="BL61" s="1"/>
      <c r="BN61" s="1"/>
      <c r="BP61" s="1"/>
      <c r="BR61" s="1"/>
      <c r="BT61" s="1"/>
      <c r="BV61" s="1"/>
      <c r="BX61" s="1"/>
    </row>
    <row r="62" spans="1:76" ht="10.5">
      <c r="A62" s="1"/>
      <c r="B62" s="1"/>
      <c r="C62" s="1"/>
      <c r="D62" s="1"/>
      <c r="E62" s="1"/>
      <c r="F62" s="1"/>
      <c r="G62" s="1"/>
      <c r="I62" s="1"/>
      <c r="K62" s="1"/>
      <c r="P62" s="1"/>
      <c r="R62" s="1"/>
      <c r="T62" s="1"/>
      <c r="V62" s="1"/>
      <c r="X62" s="1"/>
      <c r="AB62" s="1"/>
      <c r="AD62" s="1"/>
      <c r="AF62" s="1"/>
      <c r="AH62" s="1"/>
      <c r="AJ62" s="1"/>
      <c r="AL62" s="1"/>
      <c r="AN62" s="1"/>
      <c r="AP62" s="1"/>
      <c r="AT62" s="1"/>
      <c r="AV62" s="1"/>
      <c r="AX62" s="1"/>
      <c r="AZ62" s="1"/>
      <c r="BB62" s="1"/>
      <c r="BD62" s="1"/>
      <c r="BF62" s="1"/>
      <c r="BJ62" s="1"/>
      <c r="BL62" s="1"/>
      <c r="BN62" s="1"/>
      <c r="BP62" s="1"/>
      <c r="BR62" s="1"/>
      <c r="BT62" s="1"/>
      <c r="BV62" s="1"/>
      <c r="BX62" s="1"/>
    </row>
    <row r="63" spans="1:76" ht="10.5">
      <c r="A63" s="1"/>
      <c r="B63" s="1"/>
      <c r="C63" s="1"/>
      <c r="D63" s="1"/>
      <c r="E63" s="1"/>
      <c r="F63" s="1"/>
      <c r="G63" s="1"/>
      <c r="I63" s="1"/>
      <c r="K63" s="1"/>
      <c r="P63" s="1"/>
      <c r="R63" s="1"/>
      <c r="T63" s="1"/>
      <c r="V63" s="1"/>
      <c r="X63" s="1"/>
      <c r="AB63" s="1"/>
      <c r="AD63" s="1"/>
      <c r="AF63" s="1"/>
      <c r="AH63" s="1"/>
      <c r="AJ63" s="1"/>
      <c r="AL63" s="1"/>
      <c r="AN63" s="1"/>
      <c r="AP63" s="1"/>
      <c r="AT63" s="1"/>
      <c r="AV63" s="1"/>
      <c r="AX63" s="1"/>
      <c r="AZ63" s="1"/>
      <c r="BB63" s="1"/>
      <c r="BD63" s="1"/>
      <c r="BF63" s="1"/>
      <c r="BJ63" s="1"/>
      <c r="BL63" s="1"/>
      <c r="BN63" s="1"/>
      <c r="BP63" s="1"/>
      <c r="BR63" s="1"/>
      <c r="BT63" s="1"/>
      <c r="BV63" s="1"/>
      <c r="BX63" s="1"/>
    </row>
    <row r="64" spans="1:76" ht="10.5">
      <c r="A64" s="1"/>
      <c r="B64" s="1"/>
      <c r="C64" s="1"/>
      <c r="D64" s="1"/>
      <c r="E64" s="1"/>
      <c r="F64" s="1"/>
      <c r="G64" s="1"/>
      <c r="I64" s="1"/>
      <c r="K64" s="1"/>
      <c r="P64" s="1"/>
      <c r="R64" s="1"/>
      <c r="T64" s="1"/>
      <c r="V64" s="1"/>
      <c r="X64" s="1"/>
      <c r="AB64" s="1"/>
      <c r="AD64" s="1"/>
      <c r="AF64" s="1"/>
      <c r="AH64" s="1"/>
      <c r="AJ64" s="1"/>
      <c r="AL64" s="1"/>
      <c r="AN64" s="1"/>
      <c r="AP64" s="1"/>
      <c r="AT64" s="1"/>
      <c r="AV64" s="1"/>
      <c r="AX64" s="1"/>
      <c r="AZ64" s="1"/>
      <c r="BB64" s="1"/>
      <c r="BD64" s="1"/>
      <c r="BF64" s="1"/>
      <c r="BJ64" s="1"/>
      <c r="BL64" s="1"/>
      <c r="BN64" s="1"/>
      <c r="BP64" s="1"/>
      <c r="BR64" s="1"/>
      <c r="BT64" s="1"/>
      <c r="BV64" s="1"/>
      <c r="BX64" s="1"/>
    </row>
    <row r="65" spans="1:86" ht="10.5">
      <c r="A65" s="1"/>
      <c r="B65" s="1"/>
      <c r="C65" s="1"/>
      <c r="D65" s="1"/>
      <c r="F65" s="1"/>
      <c r="G65" s="12"/>
      <c r="I65" s="12"/>
      <c r="K65" s="12"/>
      <c r="M65" s="12"/>
      <c r="N65" s="12"/>
      <c r="P65" s="12"/>
      <c r="R65" s="12"/>
      <c r="T65" s="12"/>
      <c r="V65" s="12"/>
      <c r="X65" s="12"/>
      <c r="AB65" s="30" t="str">
        <f ca="1">CELL("filename",$A$1)</f>
        <v>H:\Internal\Regulatory Services\2014  KY Rate Case\Documents Electronically filed February 11, 2015\KIUC Attachments\KIUC-1-17\Elliott\[KIUC_1_17_Attachment169_ADFIT.xlsm]2016</v>
      </c>
      <c r="AD65" s="12"/>
      <c r="AF65" s="12"/>
      <c r="AJ65" s="12"/>
      <c r="AL65" s="12"/>
      <c r="AN65" s="12"/>
      <c r="AP65" s="12"/>
      <c r="AT65" s="12"/>
      <c r="AV65" s="12"/>
      <c r="AX65" s="12"/>
      <c r="AZ65" s="30" t="str">
        <f ca="1">CELL("filename",$A$1)</f>
        <v>H:\Internal\Regulatory Services\2014  KY Rate Case\Documents Electronically filed February 11, 2015\KIUC Attachments\KIUC-1-17\Elliott\[KIUC_1_17_Attachment169_ADFIT.xlsm]2016</v>
      </c>
      <c r="BB65" s="12"/>
      <c r="BF65" s="12"/>
      <c r="BJ65" s="12"/>
      <c r="BL65" s="12"/>
      <c r="BN65" s="12"/>
      <c r="BP65" s="12"/>
      <c r="BR65" s="12"/>
      <c r="BT65" s="12"/>
      <c r="BV65" s="12"/>
      <c r="BX65" s="30" t="str">
        <f ca="1">CELL("filename",$A$1)</f>
        <v>H:\Internal\Regulatory Services\2014  KY Rate Case\Documents Electronically filed February 11, 2015\KIUC Attachments\KIUC-1-17\Elliott\[KIUC_1_17_Attachment169_ADFIT.xlsm]2016</v>
      </c>
      <c r="CH65" s="30" t="str">
        <f ca="1">CELL("filename",$A$1)</f>
        <v>H:\Internal\Regulatory Services\2014  KY Rate Case\Documents Electronically filed February 11, 2015\KIUC Attachments\KIUC-1-17\Elliott\[KIUC_1_17_Attachment169_ADFIT.xlsm]2016</v>
      </c>
    </row>
    <row r="66" spans="1:76" ht="18">
      <c r="A66" s="1"/>
      <c r="B66" s="6" t="s">
        <v>50</v>
      </c>
      <c r="C66" s="1"/>
      <c r="D66" s="2"/>
      <c r="E66" s="2"/>
      <c r="F66" s="1"/>
      <c r="G66" s="2"/>
      <c r="I66" s="2"/>
      <c r="K66" s="2"/>
      <c r="P66" s="2"/>
      <c r="R66" s="2"/>
      <c r="T66" s="2"/>
      <c r="V66" s="2"/>
      <c r="X66" s="2"/>
      <c r="AB66" s="2"/>
      <c r="AD66" s="2"/>
      <c r="AF66" s="2"/>
      <c r="AH66" s="2"/>
      <c r="AJ66" s="2"/>
      <c r="AL66" s="2"/>
      <c r="AN66" s="2"/>
      <c r="AP66" s="2"/>
      <c r="AT66" s="2"/>
      <c r="AV66" s="2"/>
      <c r="AX66" s="2"/>
      <c r="AZ66" s="2"/>
      <c r="BB66" s="2"/>
      <c r="BD66" s="2"/>
      <c r="BF66" s="2"/>
      <c r="BJ66" s="2"/>
      <c r="BL66" s="2"/>
      <c r="BN66" s="2"/>
      <c r="BP66" s="2"/>
      <c r="BR66" s="2"/>
      <c r="BT66" s="2"/>
      <c r="BV66" s="2"/>
      <c r="BX66" s="2"/>
    </row>
    <row r="67" spans="1:76" ht="12.75">
      <c r="A67" s="1"/>
      <c r="B67" s="7" t="s">
        <v>0</v>
      </c>
      <c r="C67" s="1"/>
      <c r="D67" s="1"/>
      <c r="E67" s="1"/>
      <c r="F67" s="1"/>
      <c r="G67" s="1"/>
      <c r="I67" s="1"/>
      <c r="K67" s="1"/>
      <c r="P67" s="1"/>
      <c r="R67" s="1"/>
      <c r="T67" s="1"/>
      <c r="V67" s="1"/>
      <c r="X67" s="1"/>
      <c r="AB67" s="1"/>
      <c r="AD67" s="1"/>
      <c r="AF67" s="1"/>
      <c r="AH67" s="1"/>
      <c r="AJ67" s="1"/>
      <c r="AL67" s="1"/>
      <c r="AN67" s="1"/>
      <c r="AP67" s="1"/>
      <c r="AT67" s="1"/>
      <c r="AV67" s="1"/>
      <c r="AX67" s="1"/>
      <c r="AZ67" s="1"/>
      <c r="BB67" s="1"/>
      <c r="BD67" s="1"/>
      <c r="BF67" s="1"/>
      <c r="BJ67" s="1"/>
      <c r="BL67" s="1"/>
      <c r="BN67" s="1"/>
      <c r="BP67" s="1"/>
      <c r="BR67" s="1"/>
      <c r="BT67" s="1"/>
      <c r="BV67" s="1"/>
      <c r="BX67" s="1"/>
    </row>
    <row r="68" spans="1:76" ht="11.25">
      <c r="A68" s="1"/>
      <c r="B68" s="8" t="s">
        <v>1</v>
      </c>
      <c r="C68" s="1"/>
      <c r="D68" s="1"/>
      <c r="E68" s="1"/>
      <c r="F68" s="1"/>
      <c r="G68" s="1"/>
      <c r="I68" s="1"/>
      <c r="K68" s="1"/>
      <c r="P68" s="1"/>
      <c r="R68" s="1"/>
      <c r="T68" s="1"/>
      <c r="V68" s="1"/>
      <c r="X68" s="1"/>
      <c r="AB68" s="1"/>
      <c r="AD68" s="1"/>
      <c r="AF68" s="1"/>
      <c r="AH68" s="1"/>
      <c r="AJ68" s="1"/>
      <c r="AL68" s="1"/>
      <c r="AN68" s="1"/>
      <c r="AP68" s="1"/>
      <c r="AT68" s="1"/>
      <c r="AV68" s="1"/>
      <c r="AX68" s="1"/>
      <c r="AZ68" s="1"/>
      <c r="BB68" s="1"/>
      <c r="BD68" s="1"/>
      <c r="BF68" s="1"/>
      <c r="BJ68" s="1"/>
      <c r="BL68" s="1"/>
      <c r="BN68" s="1"/>
      <c r="BP68" s="1"/>
      <c r="BR68" s="1"/>
      <c r="BT68" s="1"/>
      <c r="BV68" s="1"/>
      <c r="BX68" s="1"/>
    </row>
    <row r="69" spans="1:76" ht="11.25">
      <c r="A69" s="1"/>
      <c r="B69" s="9"/>
      <c r="C69" s="1"/>
      <c r="D69" s="1"/>
      <c r="E69" s="1"/>
      <c r="F69" s="1"/>
      <c r="G69" s="1"/>
      <c r="I69" s="1"/>
      <c r="K69" s="1"/>
      <c r="P69" s="1"/>
      <c r="R69" s="1"/>
      <c r="T69" s="1"/>
      <c r="V69" s="1"/>
      <c r="X69" s="1"/>
      <c r="AB69" s="1"/>
      <c r="AD69" s="1"/>
      <c r="AF69" s="1"/>
      <c r="AH69" s="1"/>
      <c r="AJ69" s="1"/>
      <c r="AL69" s="1"/>
      <c r="AN69" s="1"/>
      <c r="AP69" s="1"/>
      <c r="AT69" s="1"/>
      <c r="AV69" s="1"/>
      <c r="AX69" s="1"/>
      <c r="AZ69" s="1"/>
      <c r="BB69" s="1"/>
      <c r="BD69" s="1"/>
      <c r="BF69" s="1"/>
      <c r="BJ69" s="1"/>
      <c r="BL69" s="1"/>
      <c r="BN69" s="1"/>
      <c r="BP69" s="1"/>
      <c r="BR69" s="1"/>
      <c r="BT69" s="1"/>
      <c r="BV69" s="1"/>
      <c r="BX69" s="1"/>
    </row>
    <row r="70" spans="1:82" ht="11.25">
      <c r="A70" s="1"/>
      <c r="B70" s="1"/>
      <c r="C70" s="1"/>
      <c r="D70" s="1"/>
      <c r="E70" s="1"/>
      <c r="F70" s="1"/>
      <c r="G70" s="1"/>
      <c r="I70" s="1"/>
      <c r="K70" s="1"/>
      <c r="M70" s="8">
        <f aca="true" t="shared" si="2" ref="M70:N75">IF(M5="","",M5)</f>
      </c>
      <c r="N70" s="8">
        <f t="shared" si="2"/>
      </c>
      <c r="P70" s="1"/>
      <c r="R70" s="1"/>
      <c r="T70" s="1"/>
      <c r="V70" s="1"/>
      <c r="X70" s="1"/>
      <c r="AB70" s="1"/>
      <c r="AD70" s="1"/>
      <c r="AF70" s="1"/>
      <c r="AH70" s="1"/>
      <c r="AJ70" s="8">
        <f aca="true" t="shared" si="3" ref="AJ70:AJ75">IF(AJ5="","",AJ5)</f>
      </c>
      <c r="AL70" s="8">
        <f aca="true" t="shared" si="4" ref="AL70:AL75">IF(AL5="","",AL5)</f>
      </c>
      <c r="AN70" s="8">
        <f aca="true" t="shared" si="5" ref="AN70:AN75">IF(AN5="","",AN5)</f>
      </c>
      <c r="AP70" s="8">
        <f aca="true" t="shared" si="6" ref="AP70:AP75">IF(AP5="","",AP5)</f>
      </c>
      <c r="AR70" s="8">
        <f aca="true" t="shared" si="7" ref="AR70:AR75">IF(AR5="","",AR5)</f>
      </c>
      <c r="AT70" s="8">
        <f aca="true" t="shared" si="8" ref="AT70:AT75">IF(AT5="","",AT5)</f>
      </c>
      <c r="AV70" s="8">
        <f aca="true" t="shared" si="9" ref="AV70:AV75">IF(AV5="","",AV5)</f>
      </c>
      <c r="AX70" s="8">
        <f aca="true" t="shared" si="10" ref="AX70:AX75">IF(AX5="","",AX5)</f>
      </c>
      <c r="AZ70" s="8">
        <f aca="true" t="shared" si="11" ref="AZ70:AZ75">IF(AZ5="","",AZ5)</f>
      </c>
      <c r="BB70" s="1"/>
      <c r="BD70" s="1"/>
      <c r="BF70" s="1"/>
      <c r="BH70" s="8">
        <f aca="true" t="shared" si="12" ref="BH70:BH75">IF(BH5="","",BH5)</f>
      </c>
      <c r="BJ70" s="8">
        <f aca="true" t="shared" si="13" ref="BJ70:BJ75">IF(BJ5="","",BJ5)</f>
      </c>
      <c r="BL70" s="8">
        <f aca="true" t="shared" si="14" ref="BL70:BL75">IF(BL5="","",BL5)</f>
      </c>
      <c r="BN70" s="8">
        <f aca="true" t="shared" si="15" ref="BN70:BP75">IF(BN5="","",BN5)</f>
      </c>
      <c r="BP70" s="8">
        <f t="shared" si="15"/>
      </c>
      <c r="BR70" s="8">
        <f aca="true" t="shared" si="16" ref="BR70:BR75">IF(BR5="","",BR5)</f>
      </c>
      <c r="BT70" s="1"/>
      <c r="BV70" s="1"/>
      <c r="BX70" s="1"/>
      <c r="BZ70" s="8">
        <f aca="true" t="shared" si="17" ref="BZ70:BZ75">IF(BZ5="","",BZ5)</f>
      </c>
      <c r="CB70" s="8"/>
      <c r="CD70" s="8"/>
    </row>
    <row r="71" spans="1:82" ht="11.25">
      <c r="A71" s="1"/>
      <c r="B71" s="1"/>
      <c r="C71" s="1"/>
      <c r="D71" s="1"/>
      <c r="E71" s="1"/>
      <c r="F71" s="1"/>
      <c r="G71" s="1"/>
      <c r="I71" s="1"/>
      <c r="K71" s="1"/>
      <c r="M71" s="8">
        <f t="shared" si="2"/>
      </c>
      <c r="N71" s="8">
        <f t="shared" si="2"/>
      </c>
      <c r="P71" s="1"/>
      <c r="R71" s="1"/>
      <c r="T71" s="1"/>
      <c r="V71" s="1"/>
      <c r="X71" s="1"/>
      <c r="Z71" s="8">
        <f>IF(Z6="","",Z6)</f>
      </c>
      <c r="AB71" s="8">
        <f>IF(AB6="","",AB6)</f>
      </c>
      <c r="AD71" s="1"/>
      <c r="AF71" s="1"/>
      <c r="AH71" s="1"/>
      <c r="AJ71" s="8">
        <f t="shared" si="3"/>
      </c>
      <c r="AL71" s="8">
        <f t="shared" si="4"/>
      </c>
      <c r="AN71" s="8">
        <f t="shared" si="5"/>
      </c>
      <c r="AP71" s="8">
        <f t="shared" si="6"/>
      </c>
      <c r="AR71" s="8">
        <f t="shared" si="7"/>
      </c>
      <c r="AT71" s="8">
        <f t="shared" si="8"/>
      </c>
      <c r="AV71" s="8">
        <f t="shared" si="9"/>
      </c>
      <c r="AX71" s="8">
        <f t="shared" si="10"/>
      </c>
      <c r="AZ71" s="8">
        <f t="shared" si="11"/>
      </c>
      <c r="BB71" s="8">
        <f>IF(BB6="","",BB6)</f>
      </c>
      <c r="BD71" s="8">
        <f>IF(BD6="","",BD6)</f>
      </c>
      <c r="BF71" s="8">
        <f>IF(BF6="","",BF6)</f>
      </c>
      <c r="BH71" s="8">
        <f t="shared" si="12"/>
      </c>
      <c r="BJ71" s="8">
        <f t="shared" si="13"/>
      </c>
      <c r="BL71" s="8">
        <f t="shared" si="14"/>
      </c>
      <c r="BN71" s="8">
        <f t="shared" si="15"/>
      </c>
      <c r="BP71" s="8">
        <f t="shared" si="15"/>
      </c>
      <c r="BR71" s="8">
        <f t="shared" si="16"/>
      </c>
      <c r="BT71" s="8">
        <f>IF(BT6="","",BT6)</f>
      </c>
      <c r="BV71" s="8">
        <f>IF(BV6="","",BV6)</f>
      </c>
      <c r="BX71" s="8">
        <f>IF(BX6="","",BX6)</f>
      </c>
      <c r="BZ71" s="8">
        <f t="shared" si="17"/>
      </c>
      <c r="CB71" s="8"/>
      <c r="CD71" s="8"/>
    </row>
    <row r="72" spans="1:82" ht="11.25">
      <c r="A72" s="1"/>
      <c r="B72" s="1"/>
      <c r="C72" s="1"/>
      <c r="D72" s="1"/>
      <c r="E72" s="1"/>
      <c r="F72" s="1"/>
      <c r="G72" s="8"/>
      <c r="I72" s="8" t="s">
        <v>36</v>
      </c>
      <c r="K72" s="8">
        <f>IF(K7="","",K7)</f>
      </c>
      <c r="M72" s="8">
        <f t="shared" si="2"/>
      </c>
      <c r="N72" s="8">
        <f t="shared" si="2"/>
      </c>
      <c r="P72" s="8">
        <f>IF(P7="","",P7)</f>
      </c>
      <c r="R72" s="8">
        <f>IF(R7="","",R7)</f>
      </c>
      <c r="T72" s="8">
        <f>IF(T7="","",T7)</f>
      </c>
      <c r="V72" s="1"/>
      <c r="X72" s="1"/>
      <c r="Z72" s="8">
        <f>IF(Z7="","",Z7)</f>
      </c>
      <c r="AB72" s="8">
        <f>IF(AB7="","",AB7)</f>
      </c>
      <c r="AD72" s="8">
        <f>IF(AD7="","",AD7)</f>
      </c>
      <c r="AF72" s="8">
        <f>IF(AF7="","",AF7)</f>
      </c>
      <c r="AH72" s="8">
        <f>IF(AH7="","",AH7)</f>
      </c>
      <c r="AJ72" s="8">
        <f t="shared" si="3"/>
      </c>
      <c r="AL72" s="8">
        <f t="shared" si="4"/>
      </c>
      <c r="AN72" s="8">
        <f t="shared" si="5"/>
      </c>
      <c r="AP72" s="8">
        <f t="shared" si="6"/>
      </c>
      <c r="AR72" s="8">
        <f t="shared" si="7"/>
      </c>
      <c r="AT72" s="8">
        <f t="shared" si="8"/>
      </c>
      <c r="AV72" s="8">
        <f t="shared" si="9"/>
      </c>
      <c r="AX72" s="8">
        <f t="shared" si="10"/>
      </c>
      <c r="AZ72" s="8">
        <f t="shared" si="11"/>
      </c>
      <c r="BB72" s="8">
        <f>IF(BB7="","",BB7)</f>
      </c>
      <c r="BD72" s="8">
        <f>IF(BD7="","",BD7)</f>
      </c>
      <c r="BF72" s="8">
        <f>IF(BF7="","",BF7)</f>
      </c>
      <c r="BH72" s="8">
        <f t="shared" si="12"/>
      </c>
      <c r="BJ72" s="8">
        <f t="shared" si="13"/>
      </c>
      <c r="BL72" s="8">
        <f t="shared" si="14"/>
      </c>
      <c r="BN72" s="8" t="str">
        <f t="shared" si="15"/>
        <v>Amortizable</v>
      </c>
      <c r="BP72" s="8">
        <f t="shared" si="15"/>
      </c>
      <c r="BR72" s="8">
        <f t="shared" si="16"/>
      </c>
      <c r="BT72" s="8">
        <f>IF(BT7="","",BT7)</f>
      </c>
      <c r="BV72" s="8">
        <f>IF(BV7="","",BV7)</f>
      </c>
      <c r="BX72" s="8">
        <f>IF(BX7="","",BX7)</f>
      </c>
      <c r="BZ72" s="8">
        <f t="shared" si="17"/>
      </c>
      <c r="CB72" s="8">
        <f>IF(CB7="","",CB7)</f>
      </c>
      <c r="CD72" s="8">
        <f>IF(CD7="","",CD7)</f>
      </c>
    </row>
    <row r="73" spans="1:82" ht="11.25">
      <c r="A73" s="1"/>
      <c r="B73" s="1"/>
      <c r="C73" s="1"/>
      <c r="D73" s="8"/>
      <c r="E73" s="8" t="str">
        <f>E8</f>
        <v>Air Pollution </v>
      </c>
      <c r="F73" s="1"/>
      <c r="G73" s="8" t="str">
        <f>IF(G8="","",G8)</f>
        <v>Air Pollution</v>
      </c>
      <c r="I73" s="8" t="str">
        <f>IF(I8="","",I8)</f>
        <v>Air Pollution</v>
      </c>
      <c r="K73" s="8" t="str">
        <f>IF(K8="","",K8)</f>
        <v>Air Pollution</v>
      </c>
      <c r="M73" s="8" t="str">
        <f t="shared" si="2"/>
        <v>Air Pollution</v>
      </c>
      <c r="N73" s="8" t="str">
        <f t="shared" si="2"/>
        <v>Air Pollution</v>
      </c>
      <c r="P73" s="8" t="str">
        <f>IF(P8="","",P8)</f>
        <v>Air Pollution</v>
      </c>
      <c r="R73" s="8" t="str">
        <f>IF(R8="","",R8)</f>
        <v>Air Pollution</v>
      </c>
      <c r="T73" s="8" t="str">
        <f>IF(T8="","",T8)</f>
        <v>Air Pollution</v>
      </c>
      <c r="V73" s="8" t="str">
        <f>IF(V8="","",V8)</f>
        <v>Air Pollution</v>
      </c>
      <c r="X73" s="8" t="str">
        <f>IF(X8="","",X8)</f>
        <v>Air Pollution</v>
      </c>
      <c r="Z73" s="8" t="str">
        <f>IF(Z8="","",Z8)</f>
        <v>Air Pollution</v>
      </c>
      <c r="AB73" s="8" t="str">
        <f>IF(AB8="","",AB8)</f>
        <v>Air Pollution</v>
      </c>
      <c r="AD73" s="8" t="str">
        <f>IF(AD8="","",AD8)</f>
        <v>Air Pollution</v>
      </c>
      <c r="AF73" s="8" t="str">
        <f>IF(AF8="","",AF8)</f>
        <v>Air Pollution</v>
      </c>
      <c r="AH73" s="8" t="str">
        <f>IF(AH8="","",AH8)</f>
        <v>Air Pollution</v>
      </c>
      <c r="AJ73" s="8" t="str">
        <f t="shared" si="3"/>
        <v>Solid Waste</v>
      </c>
      <c r="AL73" s="8" t="str">
        <f t="shared" si="4"/>
        <v>Solid Waste</v>
      </c>
      <c r="AN73" s="8" t="str">
        <f t="shared" si="5"/>
        <v>Solid Waste</v>
      </c>
      <c r="AP73" s="8" t="str">
        <f t="shared" si="6"/>
        <v>Solid Waste</v>
      </c>
      <c r="AR73" s="8" t="str">
        <f t="shared" si="7"/>
        <v>Water Pollution</v>
      </c>
      <c r="AT73" s="8" t="str">
        <f t="shared" si="8"/>
        <v>Water Pollution</v>
      </c>
      <c r="AV73" s="8" t="str">
        <f t="shared" si="9"/>
        <v>Water Pollution</v>
      </c>
      <c r="AX73" s="8" t="str">
        <f t="shared" si="10"/>
        <v>Water Pollution</v>
      </c>
      <c r="AZ73" s="8" t="str">
        <f t="shared" si="11"/>
        <v>Water Pollution</v>
      </c>
      <c r="BB73" s="8" t="str">
        <f>IF(BB8="","",BB8)</f>
        <v>Water Pollution</v>
      </c>
      <c r="BD73" s="8" t="str">
        <f>IF(BD8="","",BD8)</f>
        <v>Water Pollution</v>
      </c>
      <c r="BF73" s="8" t="str">
        <f>IF(BF8="","",BF8)</f>
        <v>Water Pollution</v>
      </c>
      <c r="BH73" s="8" t="str">
        <f t="shared" si="12"/>
        <v>Water Pollution</v>
      </c>
      <c r="BJ73" s="8" t="str">
        <f t="shared" si="13"/>
        <v>Water Pollution</v>
      </c>
      <c r="BL73" s="8" t="str">
        <f t="shared" si="14"/>
        <v>Air Pollution </v>
      </c>
      <c r="BN73" s="8" t="str">
        <f t="shared" si="15"/>
        <v>Air Pollution </v>
      </c>
      <c r="BP73" s="8" t="str">
        <f t="shared" si="15"/>
        <v>Air Pollution </v>
      </c>
      <c r="BR73" s="8" t="str">
        <f t="shared" si="16"/>
        <v>Air Pollution </v>
      </c>
      <c r="BT73" s="8" t="str">
        <f>IF(BT8="","",BT8)</f>
        <v>Air Pollution </v>
      </c>
      <c r="BV73" s="8" t="str">
        <f>IF(BV8="","",BV8)</f>
        <v>Air Pollution </v>
      </c>
      <c r="BX73" s="8" t="str">
        <f>IF(BX8="","",BX8)</f>
        <v>Air Pollution </v>
      </c>
      <c r="BZ73" s="8" t="str">
        <f t="shared" si="17"/>
        <v>Air Pollution </v>
      </c>
      <c r="CB73" s="8" t="str">
        <f>IF(CB8="","",CB8)</f>
        <v>Air Pollution </v>
      </c>
      <c r="CD73" s="8" t="str">
        <f>IF(CD8="","",CD8)</f>
        <v>Water Pollution</v>
      </c>
    </row>
    <row r="74" spans="1:82" ht="12" thickBot="1">
      <c r="A74" s="1"/>
      <c r="B74" s="1"/>
      <c r="C74" s="1"/>
      <c r="D74" s="8"/>
      <c r="E74" s="74">
        <f>E9</f>
        <v>2001</v>
      </c>
      <c r="F74" s="75"/>
      <c r="G74" s="74">
        <f>IF(G9="","",G9)</f>
        <v>2002</v>
      </c>
      <c r="H74" s="76"/>
      <c r="I74" s="74">
        <f>IF(I9="","",I9)</f>
        <v>2003</v>
      </c>
      <c r="K74" s="74">
        <f>IF(K9="","",K9)</f>
        <v>2004</v>
      </c>
      <c r="M74" s="8">
        <f t="shared" si="2"/>
        <v>2005</v>
      </c>
      <c r="N74" s="8">
        <f t="shared" si="2"/>
        <v>2006</v>
      </c>
      <c r="P74" s="8">
        <f>IF(P9="","",P9)</f>
        <v>2007</v>
      </c>
      <c r="R74" s="8">
        <f>IF(R9="","",R9)</f>
        <v>2008</v>
      </c>
      <c r="T74" s="8">
        <f>IF(T9="","",T9)</f>
        <v>2008</v>
      </c>
      <c r="V74" s="8">
        <f>IF(V9="","",V9)</f>
        <v>2009</v>
      </c>
      <c r="X74" s="8">
        <f>IF(X9="","",X9)</f>
        <v>2009</v>
      </c>
      <c r="Z74" s="8">
        <f>IF(Z9="","",Z9)</f>
        <v>2010</v>
      </c>
      <c r="AB74" s="8">
        <f>IF(AB9="","",AB9)</f>
        <v>2011</v>
      </c>
      <c r="AD74" s="8">
        <f>IF(AD9="","",AD9)</f>
        <v>2012</v>
      </c>
      <c r="AF74" s="8">
        <f>IF(AF9="","",AF9)</f>
        <v>2012</v>
      </c>
      <c r="AH74" s="8">
        <f>IF(AH9="","",AH9)</f>
        <v>2013</v>
      </c>
      <c r="AJ74" s="8">
        <f t="shared" si="3"/>
        <v>2006</v>
      </c>
      <c r="AL74" s="8">
        <f t="shared" si="4"/>
        <v>2009</v>
      </c>
      <c r="AN74" s="8">
        <f t="shared" si="5"/>
        <v>2010</v>
      </c>
      <c r="AP74" s="8">
        <f t="shared" si="6"/>
        <v>2013</v>
      </c>
      <c r="AR74" s="8">
        <f t="shared" si="7"/>
        <v>2002</v>
      </c>
      <c r="AT74" s="8">
        <f t="shared" si="8"/>
        <v>2003</v>
      </c>
      <c r="AV74" s="8">
        <f t="shared" si="9"/>
        <v>2004</v>
      </c>
      <c r="AX74" s="8">
        <f t="shared" si="10"/>
        <v>2005</v>
      </c>
      <c r="AZ74" s="8">
        <f t="shared" si="11"/>
        <v>2006</v>
      </c>
      <c r="BB74" s="8">
        <f>IF(BB9="","",BB9)</f>
        <v>2009</v>
      </c>
      <c r="BD74" s="8">
        <f>IF(BD9="","",BD9)</f>
        <v>2010</v>
      </c>
      <c r="BF74" s="8">
        <f>IF(BF9="","",BF9)</f>
        <v>2011</v>
      </c>
      <c r="BH74" s="8">
        <f t="shared" si="12"/>
        <v>2012</v>
      </c>
      <c r="BJ74" s="8">
        <f t="shared" si="13"/>
        <v>2013</v>
      </c>
      <c r="BL74" s="8">
        <f t="shared" si="14"/>
        <v>2005</v>
      </c>
      <c r="BN74" s="8">
        <f t="shared" si="15"/>
        <v>2006</v>
      </c>
      <c r="BP74" s="8">
        <f t="shared" si="15"/>
        <v>2007</v>
      </c>
      <c r="BR74" s="8">
        <f t="shared" si="16"/>
        <v>2008</v>
      </c>
      <c r="BT74" s="8">
        <f>IF(BT9="","",BT9)</f>
        <v>2009</v>
      </c>
      <c r="BV74" s="8">
        <f>IF(BV9="","",BV9)</f>
        <v>2010</v>
      </c>
      <c r="BX74" s="8">
        <f>IF(BX9="","",BX9)</f>
        <v>2011</v>
      </c>
      <c r="BZ74" s="8">
        <f t="shared" si="17"/>
        <v>2012</v>
      </c>
      <c r="CB74" s="8">
        <f>IF(CB9="","",CB9)</f>
        <v>2013</v>
      </c>
      <c r="CD74" s="8">
        <f>IF(CD9="","",CD9)</f>
        <v>2013</v>
      </c>
    </row>
    <row r="75" spans="1:82" ht="14.25" thickBot="1" thickTop="1">
      <c r="A75" s="22"/>
      <c r="B75" s="13" t="s">
        <v>13</v>
      </c>
      <c r="C75" s="5"/>
      <c r="D75" s="8"/>
      <c r="E75" s="8" t="str">
        <f>E10</f>
        <v>Non-FGD</v>
      </c>
      <c r="F75" s="1"/>
      <c r="G75" s="8" t="str">
        <f>IF(G10="","",G10)</f>
        <v>Non-FGD</v>
      </c>
      <c r="I75" s="8" t="str">
        <f>IF(I10="","",I10)</f>
        <v>Non-FGD</v>
      </c>
      <c r="K75" s="8" t="str">
        <f>IF(K10="","",K10)</f>
        <v>Non-FGD</v>
      </c>
      <c r="M75" s="8" t="str">
        <f t="shared" si="2"/>
        <v>Non-FGD</v>
      </c>
      <c r="N75" s="8" t="str">
        <f t="shared" si="2"/>
        <v>Non-FGD</v>
      </c>
      <c r="P75" s="8" t="str">
        <f>IF(P10="","",P10)</f>
        <v>Non-FGD</v>
      </c>
      <c r="R75" s="8" t="str">
        <f>IF(R10="","",R10)</f>
        <v>Non-FGD</v>
      </c>
      <c r="T75" s="8" t="str">
        <f>IF(T10="","",T10)</f>
        <v>Non-FGD</v>
      </c>
      <c r="V75" s="8" t="str">
        <f>IF(V10="","",V10)</f>
        <v>Non-FGD</v>
      </c>
      <c r="X75" s="8" t="str">
        <f>IF(X10="","",X10)</f>
        <v>Non-FGD</v>
      </c>
      <c r="Z75" s="8" t="str">
        <f>IF(Z10="","",Z10)</f>
        <v>Non-FGD</v>
      </c>
      <c r="AB75" s="8" t="str">
        <f>IF(AB10="","",AB10)</f>
        <v>Non-FGD</v>
      </c>
      <c r="AD75" s="8" t="str">
        <f>IF(AD10="","",AD10)</f>
        <v>Non-FGD</v>
      </c>
      <c r="AF75" s="8" t="str">
        <f>IF(AF10="","",AF10)</f>
        <v>Non-FGD</v>
      </c>
      <c r="AH75" s="8" t="str">
        <f>IF(AH10="","",AH10)</f>
        <v>Non-FGD</v>
      </c>
      <c r="AJ75" s="8" t="str">
        <f t="shared" si="3"/>
        <v>Non-FGD</v>
      </c>
      <c r="AL75" s="8" t="str">
        <f t="shared" si="4"/>
        <v>Non-FGD</v>
      </c>
      <c r="AN75" s="8" t="str">
        <f t="shared" si="5"/>
        <v>Non-FGD</v>
      </c>
      <c r="AP75" s="8" t="str">
        <f t="shared" si="6"/>
        <v>Non-FGD</v>
      </c>
      <c r="AR75" s="8" t="str">
        <f t="shared" si="7"/>
        <v>Non-FGD</v>
      </c>
      <c r="AT75" s="8" t="str">
        <f t="shared" si="8"/>
        <v>Non-FGD</v>
      </c>
      <c r="AV75" s="8" t="str">
        <f t="shared" si="9"/>
        <v>Non-FGD</v>
      </c>
      <c r="AX75" s="8" t="str">
        <f t="shared" si="10"/>
        <v>Non-FGD</v>
      </c>
      <c r="AZ75" s="8" t="str">
        <f t="shared" si="11"/>
        <v>Non-FGD</v>
      </c>
      <c r="BB75" s="8" t="str">
        <f>IF(BB10="","",BB10)</f>
        <v>Non-FGD</v>
      </c>
      <c r="BD75" s="8" t="str">
        <f>IF(BD10="","",BD10)</f>
        <v>Non FGD</v>
      </c>
      <c r="BF75" s="8" t="str">
        <f>IF(BF10="","",BF10)</f>
        <v>Non FGD</v>
      </c>
      <c r="BH75" s="8" t="str">
        <f t="shared" si="12"/>
        <v>Non FGD</v>
      </c>
      <c r="BJ75" s="8" t="str">
        <f t="shared" si="13"/>
        <v>Non FGD</v>
      </c>
      <c r="BL75" s="8" t="str">
        <f t="shared" si="14"/>
        <v>FGD</v>
      </c>
      <c r="BN75" s="8" t="str">
        <f t="shared" si="15"/>
        <v>FGD</v>
      </c>
      <c r="BP75" s="8" t="str">
        <f t="shared" si="15"/>
        <v>FGD</v>
      </c>
      <c r="BR75" s="8" t="str">
        <f t="shared" si="16"/>
        <v>FGD</v>
      </c>
      <c r="BT75" s="8" t="str">
        <f>IF(BT10="","",BT10)</f>
        <v>FGD</v>
      </c>
      <c r="BV75" s="8" t="str">
        <f>IF(BV10="","",BV10)</f>
        <v>FGD</v>
      </c>
      <c r="BX75" s="8" t="str">
        <f>IF(BX10="","",BX10)</f>
        <v>FGD</v>
      </c>
      <c r="BZ75" s="8" t="str">
        <f t="shared" si="17"/>
        <v>FGD</v>
      </c>
      <c r="CB75" s="8" t="str">
        <f>IF(CB10="","",CB10)</f>
        <v>FGD</v>
      </c>
      <c r="CD75" s="8" t="str">
        <f>IF(CD10="","",CD10)</f>
        <v>FGD</v>
      </c>
    </row>
    <row r="76" spans="1:82" ht="11.25" thickTop="1">
      <c r="A76" s="19"/>
      <c r="B76" s="20"/>
      <c r="C76" s="19"/>
      <c r="D76" s="1"/>
      <c r="E76" s="15" t="s">
        <v>3</v>
      </c>
      <c r="F76" s="1"/>
      <c r="G76" s="15" t="s">
        <v>3</v>
      </c>
      <c r="I76" s="15" t="s">
        <v>3</v>
      </c>
      <c r="K76" s="15" t="s">
        <v>3</v>
      </c>
      <c r="M76" s="15" t="s">
        <v>3</v>
      </c>
      <c r="N76" s="15" t="s">
        <v>3</v>
      </c>
      <c r="P76" s="15" t="s">
        <v>3</v>
      </c>
      <c r="R76" s="15" t="s">
        <v>3</v>
      </c>
      <c r="T76" s="15" t="s">
        <v>3</v>
      </c>
      <c r="V76" s="15" t="s">
        <v>3</v>
      </c>
      <c r="X76" s="15" t="s">
        <v>3</v>
      </c>
      <c r="Z76" s="15" t="s">
        <v>3</v>
      </c>
      <c r="AB76" s="15" t="s">
        <v>3</v>
      </c>
      <c r="AD76" s="15" t="s">
        <v>3</v>
      </c>
      <c r="AF76" s="15" t="s">
        <v>3</v>
      </c>
      <c r="AH76" s="15" t="s">
        <v>3</v>
      </c>
      <c r="AJ76" s="15" t="s">
        <v>3</v>
      </c>
      <c r="AL76" s="15" t="s">
        <v>3</v>
      </c>
      <c r="AN76" s="15" t="s">
        <v>3</v>
      </c>
      <c r="AP76" s="15" t="s">
        <v>3</v>
      </c>
      <c r="AR76" s="15" t="s">
        <v>3</v>
      </c>
      <c r="AT76" s="15" t="s">
        <v>3</v>
      </c>
      <c r="AV76" s="15" t="s">
        <v>3</v>
      </c>
      <c r="AX76" s="15" t="s">
        <v>3</v>
      </c>
      <c r="AZ76" s="15" t="s">
        <v>3</v>
      </c>
      <c r="BB76" s="15" t="s">
        <v>3</v>
      </c>
      <c r="BD76" s="15" t="s">
        <v>3</v>
      </c>
      <c r="BF76" s="15" t="s">
        <v>3</v>
      </c>
      <c r="BH76" s="15" t="s">
        <v>3</v>
      </c>
      <c r="BJ76" s="15" t="s">
        <v>3</v>
      </c>
      <c r="BL76" s="15" t="s">
        <v>3</v>
      </c>
      <c r="BN76" s="15" t="s">
        <v>3</v>
      </c>
      <c r="BP76" s="15" t="s">
        <v>3</v>
      </c>
      <c r="BR76" s="15" t="s">
        <v>3</v>
      </c>
      <c r="BT76" s="15" t="s">
        <v>3</v>
      </c>
      <c r="BV76" s="15" t="s">
        <v>3</v>
      </c>
      <c r="BX76" s="15" t="s">
        <v>3</v>
      </c>
      <c r="BZ76" s="15" t="s">
        <v>3</v>
      </c>
      <c r="CB76" s="15" t="s">
        <v>3</v>
      </c>
      <c r="CD76" s="15" t="s">
        <v>3</v>
      </c>
    </row>
    <row r="77" spans="1:82" ht="11.25">
      <c r="A77" s="19"/>
      <c r="B77" s="29" t="s">
        <v>4</v>
      </c>
      <c r="C77" s="19"/>
      <c r="D77" s="10"/>
      <c r="E77" s="35">
        <f>IF(E12="","",E12)</f>
        <v>37072</v>
      </c>
      <c r="F77" s="22"/>
      <c r="G77" s="35">
        <f>IF(G12="","",G12)</f>
        <v>37437</v>
      </c>
      <c r="I77" s="35">
        <f>IF(I12="","",I12)</f>
        <v>37802</v>
      </c>
      <c r="K77" s="35">
        <f>IF(K12="","",K12)</f>
        <v>38168</v>
      </c>
      <c r="M77" s="35" t="str">
        <f>IF(M12="","",M12)</f>
        <v>06/30/05/</v>
      </c>
      <c r="N77" s="35">
        <f>IF(N12="","",N12)</f>
        <v>38898</v>
      </c>
      <c r="P77" s="35">
        <f>IF(P12="","",P12)</f>
        <v>39263</v>
      </c>
      <c r="R77" s="35">
        <f>IF(R12="","",R12)</f>
        <v>39629</v>
      </c>
      <c r="T77" s="35">
        <f>IF(T12="","",T12)</f>
        <v>39629</v>
      </c>
      <c r="V77" s="35">
        <f>IF(V12="","",V12)</f>
        <v>39994</v>
      </c>
      <c r="X77" s="35">
        <f>IF(X12="","",X12)</f>
        <v>39994</v>
      </c>
      <c r="Z77" s="35">
        <f>IF(Z12="","",Z12)</f>
        <v>40359</v>
      </c>
      <c r="AB77" s="35" t="str">
        <f>IF(AB12="","",AB12)</f>
        <v> 06/30/11</v>
      </c>
      <c r="AD77" s="35">
        <f>IF(AD12="","",AD12)</f>
        <v>41090</v>
      </c>
      <c r="AF77" s="35">
        <f>IF(AF12="","",AF12)</f>
        <v>41090</v>
      </c>
      <c r="AH77" s="35">
        <f>IF(AH12="","",AH12)</f>
        <v>41455</v>
      </c>
      <c r="AJ77" s="35">
        <f>IF(AJ12="","",AJ12)</f>
        <v>38898</v>
      </c>
      <c r="AL77" s="35">
        <f>IF(AL12="","",AL12)</f>
        <v>39994</v>
      </c>
      <c r="AN77" s="35">
        <f>IF(AN12="","",AN12)</f>
        <v>40359</v>
      </c>
      <c r="AP77" s="35">
        <f>IF(AP12="","",AP12)</f>
        <v>41455</v>
      </c>
      <c r="AR77" s="35">
        <f>IF(AR12="","",AR12)</f>
        <v>37437</v>
      </c>
      <c r="AT77" s="35">
        <f>IF(AT12="","",AT12)</f>
        <v>37802</v>
      </c>
      <c r="AV77" s="35">
        <f>IF(AV12="","",AV12)</f>
        <v>38168</v>
      </c>
      <c r="AX77" s="35">
        <f>IF(AX12="","",AX12)</f>
        <v>38533</v>
      </c>
      <c r="AY77" s="35"/>
      <c r="AZ77" s="35">
        <f>IF(AZ12="","",AZ12)</f>
        <v>38898</v>
      </c>
      <c r="BB77" s="35">
        <f>IF(BB12="","",BB12)</f>
        <v>39994</v>
      </c>
      <c r="BD77" s="35">
        <f>IF(BD12="","",BD12)</f>
        <v>40359</v>
      </c>
      <c r="BF77" s="35" t="str">
        <f>IF(BF12="","",BF12)</f>
        <v> 06/30/11</v>
      </c>
      <c r="BH77" s="35">
        <f>IF(BH12="","",BH12)</f>
        <v>41090</v>
      </c>
      <c r="BJ77" s="35">
        <f>IF(BJ12="","",BJ12)</f>
        <v>41455</v>
      </c>
      <c r="BL77" s="35">
        <f>IF(BL12="","",BL12)</f>
        <v>38533</v>
      </c>
      <c r="BN77" s="35">
        <f>IF(BN12="","",BN12)</f>
        <v>39263</v>
      </c>
      <c r="BP77" s="35">
        <f>IF(BP12="","",BP12)</f>
        <v>39263</v>
      </c>
      <c r="BR77" s="35">
        <f>IF(BR12="","",BR12)</f>
        <v>39629</v>
      </c>
      <c r="BT77" s="35">
        <f>IF(BT12="","",BT12)</f>
        <v>39994</v>
      </c>
      <c r="BV77" s="35">
        <f>IF(BV12="","",BV12)</f>
        <v>40359</v>
      </c>
      <c r="BX77" s="35">
        <f>IF(BX12="","",BX12)</f>
        <v>40724</v>
      </c>
      <c r="BZ77" s="35">
        <f>IF(BZ12="","",BZ12)</f>
        <v>41090</v>
      </c>
      <c r="CB77" s="35">
        <f>IF(CB12="","",CB12)</f>
        <v>41455</v>
      </c>
      <c r="CD77" s="35">
        <f>IF(CD12="","",CD12)</f>
        <v>41455</v>
      </c>
    </row>
    <row r="78" spans="1:82" ht="11.25">
      <c r="A78" s="19"/>
      <c r="B78" s="25" t="s">
        <v>14</v>
      </c>
      <c r="C78" s="19"/>
      <c r="D78" s="14"/>
      <c r="E78" s="16" t="s">
        <v>15</v>
      </c>
      <c r="F78" s="19"/>
      <c r="G78" s="16" t="s">
        <v>15</v>
      </c>
      <c r="I78" s="16" t="s">
        <v>15</v>
      </c>
      <c r="K78" s="16" t="s">
        <v>15</v>
      </c>
      <c r="M78" s="16" t="s">
        <v>15</v>
      </c>
      <c r="N78" s="16" t="s">
        <v>15</v>
      </c>
      <c r="P78" s="16" t="s">
        <v>15</v>
      </c>
      <c r="R78" s="16" t="s">
        <v>15</v>
      </c>
      <c r="T78" s="16" t="s">
        <v>15</v>
      </c>
      <c r="V78" s="16" t="s">
        <v>15</v>
      </c>
      <c r="X78" s="16" t="s">
        <v>15</v>
      </c>
      <c r="Z78" s="16" t="s">
        <v>15</v>
      </c>
      <c r="AB78" s="16" t="s">
        <v>15</v>
      </c>
      <c r="AD78" s="16" t="s">
        <v>15</v>
      </c>
      <c r="AF78" s="16" t="s">
        <v>15</v>
      </c>
      <c r="AH78" s="16" t="s">
        <v>15</v>
      </c>
      <c r="AJ78" s="16" t="s">
        <v>15</v>
      </c>
      <c r="AL78" s="16" t="s">
        <v>15</v>
      </c>
      <c r="AN78" s="16" t="s">
        <v>15</v>
      </c>
      <c r="AP78" s="16" t="s">
        <v>15</v>
      </c>
      <c r="AR78" s="16" t="s">
        <v>15</v>
      </c>
      <c r="AT78" s="16" t="s">
        <v>15</v>
      </c>
      <c r="AV78" s="16" t="s">
        <v>15</v>
      </c>
      <c r="AX78" s="16" t="s">
        <v>15</v>
      </c>
      <c r="AY78" s="16"/>
      <c r="AZ78" s="16" t="s">
        <v>15</v>
      </c>
      <c r="BB78" s="16" t="s">
        <v>15</v>
      </c>
      <c r="BD78" s="16" t="s">
        <v>15</v>
      </c>
      <c r="BF78" s="16" t="s">
        <v>15</v>
      </c>
      <c r="BH78" s="16" t="s">
        <v>15</v>
      </c>
      <c r="BJ78" s="16" t="s">
        <v>15</v>
      </c>
      <c r="BL78" s="16" t="s">
        <v>15</v>
      </c>
      <c r="BN78" s="16" t="s">
        <v>15</v>
      </c>
      <c r="BP78" s="16" t="s">
        <v>15</v>
      </c>
      <c r="BR78" s="16" t="s">
        <v>15</v>
      </c>
      <c r="BT78" s="16" t="s">
        <v>15</v>
      </c>
      <c r="BV78" s="16" t="s">
        <v>15</v>
      </c>
      <c r="BX78" s="16" t="s">
        <v>15</v>
      </c>
      <c r="BZ78" s="16" t="s">
        <v>15</v>
      </c>
      <c r="CB78" s="16" t="s">
        <v>15</v>
      </c>
      <c r="CD78" s="16" t="s">
        <v>15</v>
      </c>
    </row>
    <row r="79" spans="1:82" ht="11.25">
      <c r="A79" s="19"/>
      <c r="B79" s="25" t="s">
        <v>16</v>
      </c>
      <c r="C79" s="19"/>
      <c r="D79" s="14"/>
      <c r="E79" s="16" t="s">
        <v>17</v>
      </c>
      <c r="F79" s="19"/>
      <c r="G79" s="16" t="s">
        <v>17</v>
      </c>
      <c r="I79" s="16" t="s">
        <v>17</v>
      </c>
      <c r="K79" s="16" t="s">
        <v>17</v>
      </c>
      <c r="M79" s="16" t="s">
        <v>17</v>
      </c>
      <c r="N79" s="16" t="s">
        <v>17</v>
      </c>
      <c r="P79" s="16" t="s">
        <v>17</v>
      </c>
      <c r="R79" s="16" t="s">
        <v>17</v>
      </c>
      <c r="T79" s="16" t="s">
        <v>17</v>
      </c>
      <c r="V79" s="16" t="s">
        <v>17</v>
      </c>
      <c r="X79" s="16" t="s">
        <v>17</v>
      </c>
      <c r="Z79" s="16" t="s">
        <v>17</v>
      </c>
      <c r="AB79" s="16" t="s">
        <v>17</v>
      </c>
      <c r="AD79" s="16" t="s">
        <v>17</v>
      </c>
      <c r="AF79" s="16" t="s">
        <v>17</v>
      </c>
      <c r="AH79" s="16" t="s">
        <v>17</v>
      </c>
      <c r="AJ79" s="16" t="s">
        <v>17</v>
      </c>
      <c r="AL79" s="16" t="s">
        <v>17</v>
      </c>
      <c r="AN79" s="16" t="s">
        <v>17</v>
      </c>
      <c r="AP79" s="16" t="s">
        <v>17</v>
      </c>
      <c r="AR79" s="16" t="s">
        <v>17</v>
      </c>
      <c r="AT79" s="16" t="s">
        <v>17</v>
      </c>
      <c r="AV79" s="16" t="s">
        <v>17</v>
      </c>
      <c r="AX79" s="16" t="s">
        <v>17</v>
      </c>
      <c r="AY79" s="16"/>
      <c r="AZ79" s="16" t="s">
        <v>17</v>
      </c>
      <c r="BB79" s="16" t="s">
        <v>17</v>
      </c>
      <c r="BD79" s="16" t="s">
        <v>17</v>
      </c>
      <c r="BF79" s="16" t="s">
        <v>17</v>
      </c>
      <c r="BH79" s="16" t="s">
        <v>17</v>
      </c>
      <c r="BJ79" s="16" t="s">
        <v>17</v>
      </c>
      <c r="BL79" s="16" t="s">
        <v>17</v>
      </c>
      <c r="BN79" s="16" t="s">
        <v>17</v>
      </c>
      <c r="BP79" s="16" t="s">
        <v>17</v>
      </c>
      <c r="BR79" s="16" t="s">
        <v>17</v>
      </c>
      <c r="BT79" s="16" t="s">
        <v>17</v>
      </c>
      <c r="BV79" s="16" t="s">
        <v>17</v>
      </c>
      <c r="BX79" s="16" t="s">
        <v>17</v>
      </c>
      <c r="BZ79" s="16" t="s">
        <v>17</v>
      </c>
      <c r="CB79" s="16" t="s">
        <v>17</v>
      </c>
      <c r="CD79" s="16" t="s">
        <v>17</v>
      </c>
    </row>
    <row r="80" spans="1:82" ht="10.5">
      <c r="A80" s="19"/>
      <c r="B80" s="19"/>
      <c r="C80" s="19"/>
      <c r="D80" s="19"/>
      <c r="E80" s="19"/>
      <c r="F80" s="19"/>
      <c r="G80" s="19"/>
      <c r="I80" s="19"/>
      <c r="K80" s="19"/>
      <c r="M80" s="19"/>
      <c r="N80" s="19"/>
      <c r="P80" s="19"/>
      <c r="R80" s="19"/>
      <c r="T80" s="19"/>
      <c r="V80" s="19"/>
      <c r="X80" s="19"/>
      <c r="Z80" s="19"/>
      <c r="AB80" s="19"/>
      <c r="AD80" s="19"/>
      <c r="AF80" s="19"/>
      <c r="AH80" s="19"/>
      <c r="AJ80" s="19"/>
      <c r="AL80" s="19"/>
      <c r="AN80" s="19"/>
      <c r="AP80" s="19"/>
      <c r="AR80" s="19"/>
      <c r="AT80" s="19"/>
      <c r="AV80" s="19"/>
      <c r="AX80" s="19"/>
      <c r="AY80" s="19"/>
      <c r="AZ80" s="19"/>
      <c r="BB80" s="19"/>
      <c r="BD80" s="19"/>
      <c r="BF80" s="19"/>
      <c r="BH80" s="19"/>
      <c r="BJ80" s="19"/>
      <c r="BL80" s="19"/>
      <c r="BN80" s="19"/>
      <c r="BP80" s="19"/>
      <c r="BR80" s="19"/>
      <c r="BT80" s="19"/>
      <c r="BV80" s="19"/>
      <c r="BX80" s="19"/>
      <c r="BZ80" s="19"/>
      <c r="CB80" s="19"/>
      <c r="CD80" s="19"/>
    </row>
    <row r="81" spans="1:82" ht="10.5">
      <c r="A81" s="19"/>
      <c r="B81" s="19"/>
      <c r="C81" s="19"/>
      <c r="D81" s="19"/>
      <c r="E81" s="19"/>
      <c r="F81" s="19"/>
      <c r="G81" s="19"/>
      <c r="I81" s="19"/>
      <c r="K81" s="19"/>
      <c r="M81" s="19"/>
      <c r="N81" s="19"/>
      <c r="P81" s="19"/>
      <c r="R81" s="19"/>
      <c r="T81" s="19"/>
      <c r="V81" s="19"/>
      <c r="X81" s="19"/>
      <c r="Z81" s="19"/>
      <c r="AB81" s="19"/>
      <c r="AD81" s="19"/>
      <c r="AF81" s="19"/>
      <c r="AH81" s="19"/>
      <c r="AJ81" s="19"/>
      <c r="AL81" s="19"/>
      <c r="AN81" s="19"/>
      <c r="AP81" s="19"/>
      <c r="AR81" s="19"/>
      <c r="AT81" s="19"/>
      <c r="AV81" s="19"/>
      <c r="AX81" s="19"/>
      <c r="AY81" s="19"/>
      <c r="AZ81" s="19"/>
      <c r="BB81" s="19"/>
      <c r="BD81" s="19"/>
      <c r="BF81" s="19"/>
      <c r="BH81" s="19"/>
      <c r="BJ81" s="19"/>
      <c r="BL81" s="19"/>
      <c r="BN81" s="19"/>
      <c r="BP81" s="19"/>
      <c r="BR81" s="19"/>
      <c r="BT81" s="19"/>
      <c r="BV81" s="19"/>
      <c r="BX81" s="19"/>
      <c r="BZ81" s="19"/>
      <c r="CB81" s="19"/>
      <c r="CD81" s="19"/>
    </row>
    <row r="82" spans="1:82" ht="12.75">
      <c r="A82" s="19"/>
      <c r="B82" s="24">
        <v>1994</v>
      </c>
      <c r="C82" s="19"/>
      <c r="D82" s="19"/>
      <c r="E82" s="19"/>
      <c r="F82" s="19"/>
      <c r="G82" s="19"/>
      <c r="I82" s="19"/>
      <c r="K82" s="19"/>
      <c r="M82" s="19"/>
      <c r="N82" s="19"/>
      <c r="P82" s="19"/>
      <c r="R82" s="19"/>
      <c r="T82" s="19"/>
      <c r="V82" s="19"/>
      <c r="X82" s="19"/>
      <c r="Z82" s="19"/>
      <c r="AB82" s="19"/>
      <c r="AD82" s="19"/>
      <c r="AF82" s="19"/>
      <c r="AH82" s="19"/>
      <c r="AJ82" s="19"/>
      <c r="AL82" s="19"/>
      <c r="AN82" s="19"/>
      <c r="AP82" s="19"/>
      <c r="AR82" s="19"/>
      <c r="AT82" s="19"/>
      <c r="AV82" s="19"/>
      <c r="AX82" s="19"/>
      <c r="AY82" s="19"/>
      <c r="AZ82" s="19"/>
      <c r="BB82" s="19"/>
      <c r="BD82" s="19"/>
      <c r="BF82" s="19"/>
      <c r="BH82" s="19"/>
      <c r="BJ82" s="19"/>
      <c r="BL82" s="19"/>
      <c r="BN82" s="19"/>
      <c r="BP82" s="19"/>
      <c r="BR82" s="19"/>
      <c r="BT82" s="19"/>
      <c r="BV82" s="19"/>
      <c r="BX82" s="19"/>
      <c r="BZ82" s="19"/>
      <c r="CB82" s="19"/>
      <c r="CD82" s="19"/>
    </row>
    <row r="83" spans="1:82" ht="11.25">
      <c r="A83" s="19"/>
      <c r="B83" s="25" t="s">
        <v>9</v>
      </c>
      <c r="C83" s="19"/>
      <c r="D83" s="19"/>
      <c r="E83" s="19">
        <v>0</v>
      </c>
      <c r="F83" s="19"/>
      <c r="G83" s="19">
        <v>0</v>
      </c>
      <c r="I83" s="19">
        <v>0</v>
      </c>
      <c r="K83" s="19">
        <v>0</v>
      </c>
      <c r="M83" s="19">
        <v>0</v>
      </c>
      <c r="N83" s="19"/>
      <c r="P83" s="19">
        <v>0</v>
      </c>
      <c r="R83" s="19">
        <v>0</v>
      </c>
      <c r="T83" s="19">
        <v>0</v>
      </c>
      <c r="V83" s="19">
        <v>0</v>
      </c>
      <c r="X83" s="19">
        <v>0</v>
      </c>
      <c r="Z83" s="19">
        <v>0</v>
      </c>
      <c r="AB83" s="19">
        <v>0</v>
      </c>
      <c r="AD83" s="19">
        <v>0</v>
      </c>
      <c r="AF83" s="19">
        <v>0</v>
      </c>
      <c r="AH83" s="19">
        <v>0</v>
      </c>
      <c r="AJ83" s="19">
        <v>0</v>
      </c>
      <c r="AL83" s="19">
        <v>0</v>
      </c>
      <c r="AN83" s="19">
        <v>0</v>
      </c>
      <c r="AP83" s="19">
        <v>0</v>
      </c>
      <c r="AR83" s="19">
        <v>0</v>
      </c>
      <c r="AT83" s="19">
        <v>0</v>
      </c>
      <c r="AV83" s="19">
        <v>0</v>
      </c>
      <c r="AX83" s="19">
        <v>0</v>
      </c>
      <c r="AY83" s="19"/>
      <c r="AZ83" s="19">
        <v>0</v>
      </c>
      <c r="BB83" s="19">
        <v>0</v>
      </c>
      <c r="BD83" s="19">
        <v>0</v>
      </c>
      <c r="BF83" s="19">
        <v>0</v>
      </c>
      <c r="BH83" s="19">
        <v>0</v>
      </c>
      <c r="BJ83" s="19">
        <v>0</v>
      </c>
      <c r="BL83" s="19">
        <v>0</v>
      </c>
      <c r="BN83" s="19">
        <v>0</v>
      </c>
      <c r="BP83" s="19">
        <v>0</v>
      </c>
      <c r="BR83" s="19">
        <v>0</v>
      </c>
      <c r="BT83" s="19">
        <v>0</v>
      </c>
      <c r="BV83" s="19">
        <v>0</v>
      </c>
      <c r="BX83" s="19">
        <v>0</v>
      </c>
      <c r="BZ83" s="19">
        <v>0</v>
      </c>
      <c r="CB83" s="19">
        <v>0</v>
      </c>
      <c r="CD83" s="19">
        <v>0</v>
      </c>
    </row>
    <row r="84" spans="1:82" ht="11.25">
      <c r="A84" s="19"/>
      <c r="B84" s="25" t="s">
        <v>18</v>
      </c>
      <c r="C84" s="19"/>
      <c r="D84" s="26"/>
      <c r="E84" s="26">
        <v>0</v>
      </c>
      <c r="F84" s="19"/>
      <c r="G84" s="26">
        <v>0</v>
      </c>
      <c r="I84" s="26">
        <v>0</v>
      </c>
      <c r="K84" s="26">
        <v>0</v>
      </c>
      <c r="M84" s="26">
        <v>0</v>
      </c>
      <c r="N84" s="26"/>
      <c r="P84" s="26">
        <v>0</v>
      </c>
      <c r="R84" s="26">
        <v>0</v>
      </c>
      <c r="T84" s="26">
        <v>0</v>
      </c>
      <c r="V84" s="26">
        <v>0</v>
      </c>
      <c r="X84" s="26">
        <v>0</v>
      </c>
      <c r="Z84" s="26">
        <v>0</v>
      </c>
      <c r="AB84" s="26">
        <v>0</v>
      </c>
      <c r="AD84" s="26">
        <v>0</v>
      </c>
      <c r="AF84" s="26">
        <v>0</v>
      </c>
      <c r="AH84" s="26">
        <v>0</v>
      </c>
      <c r="AJ84" s="26">
        <v>0</v>
      </c>
      <c r="AL84" s="26">
        <v>0</v>
      </c>
      <c r="AN84" s="26">
        <v>0</v>
      </c>
      <c r="AP84" s="26">
        <v>0</v>
      </c>
      <c r="AR84" s="26">
        <v>0</v>
      </c>
      <c r="AT84" s="26">
        <v>0</v>
      </c>
      <c r="AV84" s="26">
        <v>0</v>
      </c>
      <c r="AX84" s="26">
        <v>0</v>
      </c>
      <c r="AY84" s="26"/>
      <c r="AZ84" s="26">
        <v>0</v>
      </c>
      <c r="BB84" s="26">
        <v>0</v>
      </c>
      <c r="BD84" s="26">
        <v>0</v>
      </c>
      <c r="BF84" s="26">
        <v>0</v>
      </c>
      <c r="BH84" s="26">
        <v>0</v>
      </c>
      <c r="BJ84" s="26">
        <v>0</v>
      </c>
      <c r="BL84" s="26">
        <v>0</v>
      </c>
      <c r="BN84" s="26">
        <v>0</v>
      </c>
      <c r="BP84" s="26">
        <v>0</v>
      </c>
      <c r="BR84" s="26">
        <v>0</v>
      </c>
      <c r="BT84" s="26">
        <v>0</v>
      </c>
      <c r="BV84" s="26">
        <v>0</v>
      </c>
      <c r="BX84" s="26">
        <v>0</v>
      </c>
      <c r="BZ84" s="26">
        <v>0</v>
      </c>
      <c r="CB84" s="26">
        <v>0</v>
      </c>
      <c r="CD84" s="26">
        <v>0</v>
      </c>
    </row>
    <row r="85" spans="1:82" ht="10.5">
      <c r="A85" s="19"/>
      <c r="B85" s="19"/>
      <c r="C85" s="19"/>
      <c r="D85" s="19"/>
      <c r="E85" s="27" t="s">
        <v>3</v>
      </c>
      <c r="F85" s="19"/>
      <c r="G85" s="27" t="s">
        <v>3</v>
      </c>
      <c r="I85" s="27" t="s">
        <v>3</v>
      </c>
      <c r="K85" s="27" t="s">
        <v>3</v>
      </c>
      <c r="M85" s="27" t="s">
        <v>3</v>
      </c>
      <c r="N85" s="27" t="s">
        <v>3</v>
      </c>
      <c r="P85" s="27" t="s">
        <v>3</v>
      </c>
      <c r="R85" s="27" t="s">
        <v>3</v>
      </c>
      <c r="T85" s="27" t="s">
        <v>3</v>
      </c>
      <c r="V85" s="27" t="s">
        <v>3</v>
      </c>
      <c r="X85" s="27" t="s">
        <v>3</v>
      </c>
      <c r="Z85" s="27" t="s">
        <v>3</v>
      </c>
      <c r="AB85" s="27" t="s">
        <v>3</v>
      </c>
      <c r="AD85" s="27" t="s">
        <v>3</v>
      </c>
      <c r="AF85" s="27" t="s">
        <v>3</v>
      </c>
      <c r="AH85" s="27" t="s">
        <v>3</v>
      </c>
      <c r="AJ85" s="27" t="s">
        <v>3</v>
      </c>
      <c r="AL85" s="27" t="s">
        <v>3</v>
      </c>
      <c r="AN85" s="27" t="s">
        <v>3</v>
      </c>
      <c r="AP85" s="27" t="s">
        <v>3</v>
      </c>
      <c r="AR85" s="27" t="s">
        <v>3</v>
      </c>
      <c r="AT85" s="27" t="s">
        <v>3</v>
      </c>
      <c r="AV85" s="27" t="s">
        <v>3</v>
      </c>
      <c r="AX85" s="27" t="s">
        <v>3</v>
      </c>
      <c r="AZ85" s="27" t="s">
        <v>3</v>
      </c>
      <c r="BB85" s="27" t="s">
        <v>3</v>
      </c>
      <c r="BD85" s="27" t="s">
        <v>3</v>
      </c>
      <c r="BF85" s="27" t="s">
        <v>3</v>
      </c>
      <c r="BH85" s="27" t="s">
        <v>3</v>
      </c>
      <c r="BJ85" s="27" t="s">
        <v>3</v>
      </c>
      <c r="BL85" s="27" t="s">
        <v>3</v>
      </c>
      <c r="BN85" s="27" t="s">
        <v>3</v>
      </c>
      <c r="BP85" s="27" t="s">
        <v>3</v>
      </c>
      <c r="BR85" s="27" t="s">
        <v>3</v>
      </c>
      <c r="BT85" s="27" t="s">
        <v>3</v>
      </c>
      <c r="BV85" s="27" t="s">
        <v>3</v>
      </c>
      <c r="BX85" s="27" t="s">
        <v>3</v>
      </c>
      <c r="BZ85" s="27" t="s">
        <v>3</v>
      </c>
      <c r="CB85" s="27" t="s">
        <v>3</v>
      </c>
      <c r="CD85" s="27" t="s">
        <v>3</v>
      </c>
    </row>
    <row r="86" spans="1:82" ht="11.25">
      <c r="A86" s="19"/>
      <c r="B86" s="25" t="s">
        <v>19</v>
      </c>
      <c r="C86" s="19"/>
      <c r="D86" s="19"/>
      <c r="E86" s="19">
        <f>ROUND(E83*E84,0)</f>
        <v>0</v>
      </c>
      <c r="F86" s="19"/>
      <c r="G86" s="19">
        <f>ROUND(G83*G84,0)</f>
        <v>0</v>
      </c>
      <c r="I86" s="19">
        <f>ROUND(I83*I84,0)</f>
        <v>0</v>
      </c>
      <c r="K86" s="19">
        <f>ROUND(K83*K84,0)</f>
        <v>0</v>
      </c>
      <c r="M86" s="19">
        <f>ROUND(M83*M84,0)</f>
        <v>0</v>
      </c>
      <c r="N86" s="19">
        <f>ROUND(N83*N84,0)</f>
        <v>0</v>
      </c>
      <c r="P86" s="19">
        <f>ROUND(P83*P84,0)</f>
        <v>0</v>
      </c>
      <c r="R86" s="19">
        <f>ROUND(R83*R84,0)</f>
        <v>0</v>
      </c>
      <c r="T86" s="19">
        <f>ROUND(T83*T84,0)</f>
        <v>0</v>
      </c>
      <c r="V86" s="19">
        <f>ROUND(V83*V84,0)</f>
        <v>0</v>
      </c>
      <c r="X86" s="19">
        <f>ROUND(X83*X84,0)</f>
        <v>0</v>
      </c>
      <c r="Z86" s="19">
        <f>ROUND(Z83*Z84,0)</f>
        <v>0</v>
      </c>
      <c r="AB86" s="19">
        <f>ROUND(AB83*AB84,0)</f>
        <v>0</v>
      </c>
      <c r="AD86" s="19">
        <f>ROUND(AD83*AD84,0)</f>
        <v>0</v>
      </c>
      <c r="AF86" s="19">
        <f>ROUND(AF83*AF84,0)</f>
        <v>0</v>
      </c>
      <c r="AH86" s="19">
        <f>ROUND(AH83*AH84,0)</f>
        <v>0</v>
      </c>
      <c r="AJ86" s="19">
        <f>ROUND(AJ83*AJ84,0)</f>
        <v>0</v>
      </c>
      <c r="AL86" s="19">
        <f>ROUND(AL83*AL84,0)</f>
        <v>0</v>
      </c>
      <c r="AN86" s="19">
        <f>ROUND(AN83*AN84,0)</f>
        <v>0</v>
      </c>
      <c r="AP86" s="19">
        <f>ROUND(AP83*AP84,0)</f>
        <v>0</v>
      </c>
      <c r="AR86" s="19">
        <f>ROUND(AR83*AR84,0)</f>
        <v>0</v>
      </c>
      <c r="AT86" s="19">
        <f>ROUND(AT83*AT84,0)</f>
        <v>0</v>
      </c>
      <c r="AV86" s="19">
        <f>ROUND(AV83*AV84,0)</f>
        <v>0</v>
      </c>
      <c r="AX86" s="19">
        <f>ROUND(AX83*AX84,0)</f>
        <v>0</v>
      </c>
      <c r="AZ86" s="19">
        <f>ROUND(AZ83*AZ84,0)</f>
        <v>0</v>
      </c>
      <c r="BB86" s="19">
        <f>ROUND(BB83*BB84,0)</f>
        <v>0</v>
      </c>
      <c r="BD86" s="19">
        <f>ROUND(BD83*BD84,0)</f>
        <v>0</v>
      </c>
      <c r="BF86" s="19">
        <f>ROUND(BF83*BF84,0)</f>
        <v>0</v>
      </c>
      <c r="BH86" s="19">
        <f>ROUND(BH83*BH84,0)</f>
        <v>0</v>
      </c>
      <c r="BJ86" s="19">
        <f>ROUND(BJ83*BJ84,0)</f>
        <v>0</v>
      </c>
      <c r="BL86" s="19">
        <f>ROUND(BL83*BL84,0)</f>
        <v>0</v>
      </c>
      <c r="BN86" s="19">
        <f>ROUND(BN83*BN84,0)</f>
        <v>0</v>
      </c>
      <c r="BP86" s="19">
        <f>ROUND(BP83*BP84,0)</f>
        <v>0</v>
      </c>
      <c r="BR86" s="19">
        <f>ROUND(BR83*BR84,0)</f>
        <v>0</v>
      </c>
      <c r="BT86" s="19">
        <f>ROUND(BT83*BT84,0)</f>
        <v>0</v>
      </c>
      <c r="BV86" s="19">
        <f>ROUND(BV83*BV84,0)</f>
        <v>0</v>
      </c>
      <c r="BX86" s="19">
        <f>ROUND(BX83*BX84,0)</f>
        <v>0</v>
      </c>
      <c r="BZ86" s="19">
        <f>ROUND(BZ83*BZ84,0)</f>
        <v>0</v>
      </c>
      <c r="CB86" s="19">
        <f>ROUND(CB83*CB84,0)</f>
        <v>0</v>
      </c>
      <c r="CD86" s="19">
        <f>ROUND(CD83*CD84,0)</f>
        <v>0</v>
      </c>
    </row>
    <row r="87" spans="1:82" ht="10.5">
      <c r="A87" s="19"/>
      <c r="B87" s="19"/>
      <c r="C87" s="19"/>
      <c r="D87" s="19"/>
      <c r="E87" s="27" t="s">
        <v>8</v>
      </c>
      <c r="F87" s="19"/>
      <c r="G87" s="27" t="s">
        <v>8</v>
      </c>
      <c r="I87" s="27" t="s">
        <v>8</v>
      </c>
      <c r="K87" s="27" t="s">
        <v>8</v>
      </c>
      <c r="M87" s="27" t="s">
        <v>8</v>
      </c>
      <c r="N87" s="27" t="s">
        <v>8</v>
      </c>
      <c r="P87" s="27" t="s">
        <v>8</v>
      </c>
      <c r="R87" s="27" t="s">
        <v>8</v>
      </c>
      <c r="T87" s="27" t="s">
        <v>8</v>
      </c>
      <c r="V87" s="27" t="s">
        <v>8</v>
      </c>
      <c r="X87" s="27" t="s">
        <v>8</v>
      </c>
      <c r="Z87" s="27" t="s">
        <v>8</v>
      </c>
      <c r="AB87" s="27" t="s">
        <v>8</v>
      </c>
      <c r="AD87" s="27" t="s">
        <v>8</v>
      </c>
      <c r="AF87" s="27" t="s">
        <v>8</v>
      </c>
      <c r="AH87" s="27" t="s">
        <v>8</v>
      </c>
      <c r="AJ87" s="27" t="s">
        <v>8</v>
      </c>
      <c r="AL87" s="27" t="s">
        <v>8</v>
      </c>
      <c r="AN87" s="27" t="s">
        <v>8</v>
      </c>
      <c r="AP87" s="27" t="s">
        <v>8</v>
      </c>
      <c r="AR87" s="27" t="s">
        <v>8</v>
      </c>
      <c r="AT87" s="27" t="s">
        <v>8</v>
      </c>
      <c r="AV87" s="27" t="s">
        <v>8</v>
      </c>
      <c r="AX87" s="27" t="s">
        <v>8</v>
      </c>
      <c r="AZ87" s="27" t="s">
        <v>8</v>
      </c>
      <c r="BB87" s="27" t="s">
        <v>8</v>
      </c>
      <c r="BD87" s="27" t="s">
        <v>8</v>
      </c>
      <c r="BF87" s="27" t="s">
        <v>8</v>
      </c>
      <c r="BH87" s="27" t="s">
        <v>8</v>
      </c>
      <c r="BJ87" s="27" t="s">
        <v>8</v>
      </c>
      <c r="BL87" s="27" t="s">
        <v>8</v>
      </c>
      <c r="BN87" s="27" t="s">
        <v>8</v>
      </c>
      <c r="BP87" s="27" t="s">
        <v>8</v>
      </c>
      <c r="BR87" s="27" t="s">
        <v>8</v>
      </c>
      <c r="BT87" s="27" t="s">
        <v>8</v>
      </c>
      <c r="BV87" s="27" t="s">
        <v>8</v>
      </c>
      <c r="BX87" s="27" t="s">
        <v>8</v>
      </c>
      <c r="BZ87" s="27" t="s">
        <v>8</v>
      </c>
      <c r="CB87" s="27" t="s">
        <v>8</v>
      </c>
      <c r="CD87" s="27" t="s">
        <v>8</v>
      </c>
    </row>
    <row r="88" spans="1:82" ht="10.5">
      <c r="A88" s="19"/>
      <c r="B88" s="19"/>
      <c r="C88" s="19"/>
      <c r="D88" s="19"/>
      <c r="E88" s="27"/>
      <c r="F88" s="19"/>
      <c r="G88" s="27"/>
      <c r="I88" s="27"/>
      <c r="K88" s="27"/>
      <c r="M88" s="27"/>
      <c r="N88" s="27"/>
      <c r="P88" s="27"/>
      <c r="R88" s="27"/>
      <c r="T88" s="27"/>
      <c r="V88" s="27"/>
      <c r="X88" s="27"/>
      <c r="Z88" s="27"/>
      <c r="AB88" s="27"/>
      <c r="AD88" s="27"/>
      <c r="AF88" s="27"/>
      <c r="AH88" s="27"/>
      <c r="AJ88" s="27"/>
      <c r="AL88" s="27"/>
      <c r="AN88" s="27"/>
      <c r="AP88" s="27"/>
      <c r="AR88" s="27"/>
      <c r="AT88" s="27"/>
      <c r="AV88" s="27"/>
      <c r="AX88" s="27"/>
      <c r="AZ88" s="27"/>
      <c r="BB88" s="27"/>
      <c r="BD88" s="27"/>
      <c r="BF88" s="27"/>
      <c r="BH88" s="27"/>
      <c r="BJ88" s="27"/>
      <c r="BL88" s="27"/>
      <c r="BN88" s="27"/>
      <c r="BP88" s="27"/>
      <c r="BR88" s="27"/>
      <c r="BT88" s="27"/>
      <c r="BV88" s="27"/>
      <c r="BX88" s="27"/>
      <c r="BZ88" s="27"/>
      <c r="CB88" s="27"/>
      <c r="CD88" s="27"/>
    </row>
    <row r="89" spans="1:82" ht="12.75">
      <c r="A89" s="19"/>
      <c r="B89" s="24">
        <v>1995</v>
      </c>
      <c r="C89" s="19"/>
      <c r="D89" s="19"/>
      <c r="E89" s="19"/>
      <c r="F89" s="19"/>
      <c r="G89" s="19"/>
      <c r="I89" s="19"/>
      <c r="K89" s="19"/>
      <c r="M89" s="19"/>
      <c r="N89" s="19"/>
      <c r="P89" s="19"/>
      <c r="R89" s="19"/>
      <c r="T89" s="19"/>
      <c r="V89" s="19"/>
      <c r="X89" s="19"/>
      <c r="Z89" s="19"/>
      <c r="AB89" s="19"/>
      <c r="AD89" s="19"/>
      <c r="AF89" s="19"/>
      <c r="AH89" s="19"/>
      <c r="AJ89" s="19"/>
      <c r="AL89" s="19"/>
      <c r="AN89" s="19"/>
      <c r="AP89" s="19"/>
      <c r="AR89" s="19"/>
      <c r="AT89" s="19"/>
      <c r="AV89" s="19"/>
      <c r="AX89" s="19"/>
      <c r="AZ89" s="19"/>
      <c r="BB89" s="19"/>
      <c r="BD89" s="19"/>
      <c r="BF89" s="19"/>
      <c r="BH89" s="19"/>
      <c r="BJ89" s="19"/>
      <c r="BL89" s="19"/>
      <c r="BN89" s="19"/>
      <c r="BP89" s="19"/>
      <c r="BR89" s="19"/>
      <c r="BT89" s="19"/>
      <c r="BV89" s="19"/>
      <c r="BX89" s="19"/>
      <c r="BZ89" s="19"/>
      <c r="CB89" s="19"/>
      <c r="CD89" s="19"/>
    </row>
    <row r="90" spans="1:82" ht="11.25">
      <c r="A90" s="19"/>
      <c r="B90" s="25" t="s">
        <v>9</v>
      </c>
      <c r="C90" s="19"/>
      <c r="D90" s="19"/>
      <c r="E90" s="19">
        <v>0</v>
      </c>
      <c r="F90" s="19"/>
      <c r="G90" s="19">
        <v>0</v>
      </c>
      <c r="I90" s="19">
        <v>0</v>
      </c>
      <c r="K90" s="19">
        <v>0</v>
      </c>
      <c r="M90" s="19">
        <v>0</v>
      </c>
      <c r="N90" s="19">
        <v>0</v>
      </c>
      <c r="P90" s="19">
        <v>0</v>
      </c>
      <c r="R90" s="19">
        <v>0</v>
      </c>
      <c r="T90" s="19">
        <v>0</v>
      </c>
      <c r="V90" s="19">
        <v>0</v>
      </c>
      <c r="X90" s="19">
        <v>0</v>
      </c>
      <c r="Z90" s="19">
        <v>0</v>
      </c>
      <c r="AB90" s="19">
        <v>0</v>
      </c>
      <c r="AD90" s="19">
        <v>0</v>
      </c>
      <c r="AF90" s="19">
        <v>0</v>
      </c>
      <c r="AH90" s="19">
        <v>0</v>
      </c>
      <c r="AJ90" s="19">
        <v>0</v>
      </c>
      <c r="AL90" s="19">
        <v>0</v>
      </c>
      <c r="AN90" s="19">
        <v>0</v>
      </c>
      <c r="AP90" s="19">
        <v>0</v>
      </c>
      <c r="AR90" s="19">
        <v>0</v>
      </c>
      <c r="AT90" s="19">
        <v>0</v>
      </c>
      <c r="AV90" s="19">
        <v>0</v>
      </c>
      <c r="AX90" s="19">
        <v>0</v>
      </c>
      <c r="AZ90" s="19">
        <v>0</v>
      </c>
      <c r="BB90" s="19">
        <v>0</v>
      </c>
      <c r="BD90" s="19">
        <v>0</v>
      </c>
      <c r="BF90" s="19">
        <v>0</v>
      </c>
      <c r="BH90" s="19">
        <v>0</v>
      </c>
      <c r="BJ90" s="19">
        <v>0</v>
      </c>
      <c r="BL90" s="19">
        <v>0</v>
      </c>
      <c r="BN90" s="19">
        <v>0</v>
      </c>
      <c r="BP90" s="19">
        <v>0</v>
      </c>
      <c r="BR90" s="19">
        <v>0</v>
      </c>
      <c r="BT90" s="19">
        <v>0</v>
      </c>
      <c r="BV90" s="19">
        <v>0</v>
      </c>
      <c r="BX90" s="19">
        <v>0</v>
      </c>
      <c r="BZ90" s="19">
        <v>0</v>
      </c>
      <c r="CB90" s="19">
        <v>0</v>
      </c>
      <c r="CD90" s="19">
        <v>0</v>
      </c>
    </row>
    <row r="91" spans="1:82" ht="11.25">
      <c r="A91" s="19"/>
      <c r="B91" s="25" t="s">
        <v>18</v>
      </c>
      <c r="C91" s="19"/>
      <c r="D91" s="26"/>
      <c r="E91" s="26">
        <v>0</v>
      </c>
      <c r="F91" s="19"/>
      <c r="G91" s="26">
        <v>0</v>
      </c>
      <c r="I91" s="26">
        <v>0</v>
      </c>
      <c r="K91" s="26">
        <v>0</v>
      </c>
      <c r="M91" s="26">
        <v>0</v>
      </c>
      <c r="N91" s="26">
        <v>0</v>
      </c>
      <c r="P91" s="26">
        <v>0</v>
      </c>
      <c r="R91" s="26">
        <v>0</v>
      </c>
      <c r="T91" s="26">
        <v>0</v>
      </c>
      <c r="V91" s="26">
        <v>0</v>
      </c>
      <c r="X91" s="26">
        <v>0</v>
      </c>
      <c r="Z91" s="26">
        <v>0</v>
      </c>
      <c r="AB91" s="26">
        <v>0</v>
      </c>
      <c r="AD91" s="26">
        <v>0</v>
      </c>
      <c r="AF91" s="26">
        <v>0</v>
      </c>
      <c r="AH91" s="26">
        <v>0</v>
      </c>
      <c r="AJ91" s="26">
        <v>0</v>
      </c>
      <c r="AL91" s="26">
        <v>0</v>
      </c>
      <c r="AN91" s="26">
        <v>0</v>
      </c>
      <c r="AP91" s="26">
        <v>0</v>
      </c>
      <c r="AR91" s="26">
        <v>0</v>
      </c>
      <c r="AT91" s="26">
        <v>0</v>
      </c>
      <c r="AV91" s="26">
        <v>0</v>
      </c>
      <c r="AX91" s="26">
        <v>0</v>
      </c>
      <c r="AZ91" s="26">
        <v>0</v>
      </c>
      <c r="BB91" s="26">
        <v>0</v>
      </c>
      <c r="BD91" s="26">
        <v>0</v>
      </c>
      <c r="BF91" s="26">
        <v>0</v>
      </c>
      <c r="BH91" s="26">
        <v>0</v>
      </c>
      <c r="BJ91" s="26">
        <v>0</v>
      </c>
      <c r="BL91" s="26">
        <v>0</v>
      </c>
      <c r="BN91" s="26">
        <v>0</v>
      </c>
      <c r="BP91" s="26">
        <v>0</v>
      </c>
      <c r="BR91" s="26">
        <v>0</v>
      </c>
      <c r="BT91" s="26">
        <v>0</v>
      </c>
      <c r="BV91" s="26">
        <v>0</v>
      </c>
      <c r="BX91" s="26">
        <v>0</v>
      </c>
      <c r="BZ91" s="26">
        <v>0</v>
      </c>
      <c r="CB91" s="26">
        <v>0</v>
      </c>
      <c r="CD91" s="26">
        <v>0</v>
      </c>
    </row>
    <row r="92" spans="1:82" ht="10.5">
      <c r="A92" s="19"/>
      <c r="B92" s="19"/>
      <c r="C92" s="19"/>
      <c r="D92" s="19"/>
      <c r="E92" s="27" t="s">
        <v>3</v>
      </c>
      <c r="F92" s="19"/>
      <c r="G92" s="27" t="s">
        <v>3</v>
      </c>
      <c r="I92" s="27" t="s">
        <v>3</v>
      </c>
      <c r="K92" s="27" t="s">
        <v>3</v>
      </c>
      <c r="M92" s="27" t="s">
        <v>3</v>
      </c>
      <c r="N92" s="27" t="s">
        <v>3</v>
      </c>
      <c r="P92" s="27" t="s">
        <v>3</v>
      </c>
      <c r="R92" s="27" t="s">
        <v>3</v>
      </c>
      <c r="T92" s="27" t="s">
        <v>3</v>
      </c>
      <c r="V92" s="27" t="s">
        <v>3</v>
      </c>
      <c r="X92" s="27" t="s">
        <v>3</v>
      </c>
      <c r="Z92" s="27" t="s">
        <v>3</v>
      </c>
      <c r="AB92" s="27" t="s">
        <v>3</v>
      </c>
      <c r="AD92" s="27" t="s">
        <v>3</v>
      </c>
      <c r="AF92" s="27" t="s">
        <v>3</v>
      </c>
      <c r="AH92" s="27" t="s">
        <v>3</v>
      </c>
      <c r="AJ92" s="27" t="s">
        <v>3</v>
      </c>
      <c r="AL92" s="27" t="s">
        <v>3</v>
      </c>
      <c r="AN92" s="27" t="s">
        <v>3</v>
      </c>
      <c r="AP92" s="27" t="s">
        <v>3</v>
      </c>
      <c r="AR92" s="27" t="s">
        <v>3</v>
      </c>
      <c r="AT92" s="27" t="s">
        <v>3</v>
      </c>
      <c r="AV92" s="27" t="s">
        <v>3</v>
      </c>
      <c r="AX92" s="27" t="s">
        <v>3</v>
      </c>
      <c r="AZ92" s="27" t="s">
        <v>3</v>
      </c>
      <c r="BB92" s="27" t="s">
        <v>3</v>
      </c>
      <c r="BD92" s="27" t="s">
        <v>3</v>
      </c>
      <c r="BF92" s="27" t="s">
        <v>3</v>
      </c>
      <c r="BH92" s="27" t="s">
        <v>3</v>
      </c>
      <c r="BJ92" s="27" t="s">
        <v>3</v>
      </c>
      <c r="BL92" s="27" t="s">
        <v>3</v>
      </c>
      <c r="BN92" s="27" t="s">
        <v>3</v>
      </c>
      <c r="BP92" s="27" t="s">
        <v>3</v>
      </c>
      <c r="BR92" s="27" t="s">
        <v>3</v>
      </c>
      <c r="BT92" s="27" t="s">
        <v>3</v>
      </c>
      <c r="BV92" s="27" t="s">
        <v>3</v>
      </c>
      <c r="BX92" s="27" t="s">
        <v>3</v>
      </c>
      <c r="BZ92" s="27" t="s">
        <v>3</v>
      </c>
      <c r="CB92" s="27" t="s">
        <v>3</v>
      </c>
      <c r="CD92" s="27" t="s">
        <v>3</v>
      </c>
    </row>
    <row r="93" spans="1:82" ht="11.25">
      <c r="A93" s="19"/>
      <c r="B93" s="25" t="s">
        <v>20</v>
      </c>
      <c r="C93" s="19"/>
      <c r="D93" s="19"/>
      <c r="E93" s="19">
        <f>ROUND(E90*E91,0)</f>
        <v>0</v>
      </c>
      <c r="F93" s="19"/>
      <c r="G93" s="19">
        <f>ROUND(G90*G91,0)</f>
        <v>0</v>
      </c>
      <c r="I93" s="19">
        <f>ROUND(I90*I91,0)</f>
        <v>0</v>
      </c>
      <c r="K93" s="19">
        <f>ROUND(K90*K91,0)</f>
        <v>0</v>
      </c>
      <c r="M93" s="19">
        <f>ROUND(M90*M91,0)</f>
        <v>0</v>
      </c>
      <c r="N93" s="19">
        <f>ROUND(N90*N91,0)</f>
        <v>0</v>
      </c>
      <c r="P93" s="19">
        <f>ROUND(P90*P91,0)</f>
        <v>0</v>
      </c>
      <c r="R93" s="19">
        <f>ROUND(R90*R91,0)</f>
        <v>0</v>
      </c>
      <c r="T93" s="19">
        <f>ROUND(T90*T91,0)</f>
        <v>0</v>
      </c>
      <c r="V93" s="19">
        <f>ROUND(V90*V91,0)</f>
        <v>0</v>
      </c>
      <c r="X93" s="19">
        <f>ROUND(X90*X91,0)</f>
        <v>0</v>
      </c>
      <c r="Z93" s="19">
        <f>ROUND(Z90*Z91,0)</f>
        <v>0</v>
      </c>
      <c r="AB93" s="19">
        <f>ROUND(AB90*AB91,0)</f>
        <v>0</v>
      </c>
      <c r="AD93" s="19">
        <f>ROUND(AD90*AD91,0)</f>
        <v>0</v>
      </c>
      <c r="AF93" s="19">
        <f>ROUND(AF90*AF91,0)</f>
        <v>0</v>
      </c>
      <c r="AH93" s="19">
        <f>ROUND(AH90*AH91,0)</f>
        <v>0</v>
      </c>
      <c r="AJ93" s="19">
        <f>ROUND(AJ90*AJ91,0)</f>
        <v>0</v>
      </c>
      <c r="AL93" s="19">
        <f>ROUND(AL90*AL91,0)</f>
        <v>0</v>
      </c>
      <c r="AN93" s="19">
        <f>ROUND(AN90*AN91,0)</f>
        <v>0</v>
      </c>
      <c r="AP93" s="19">
        <f>ROUND(AP90*AP91,0)</f>
        <v>0</v>
      </c>
      <c r="AR93" s="19">
        <f>ROUND(AR90*AR91,0)</f>
        <v>0</v>
      </c>
      <c r="AT93" s="19">
        <f>ROUND(AT90*AT91,0)</f>
        <v>0</v>
      </c>
      <c r="AV93" s="19">
        <f>ROUND(AV90*AV91,0)</f>
        <v>0</v>
      </c>
      <c r="AX93" s="19">
        <f>ROUND(AX90*AX91,0)</f>
        <v>0</v>
      </c>
      <c r="AZ93" s="19">
        <f>ROUND(AZ90*AZ91,0)</f>
        <v>0</v>
      </c>
      <c r="BB93" s="19">
        <f>ROUND(BB90*BB91,0)</f>
        <v>0</v>
      </c>
      <c r="BD93" s="19">
        <f>ROUND(BD90*BD91,0)</f>
        <v>0</v>
      </c>
      <c r="BF93" s="19">
        <f>ROUND(BF90*BF91,0)</f>
        <v>0</v>
      </c>
      <c r="BH93" s="19">
        <f>ROUND(BH90*BH91,0)</f>
        <v>0</v>
      </c>
      <c r="BJ93" s="19">
        <f>ROUND(BJ90*BJ91,0)</f>
        <v>0</v>
      </c>
      <c r="BL93" s="19">
        <f>ROUND(BL90*BL91,0)</f>
        <v>0</v>
      </c>
      <c r="BN93" s="19">
        <f>ROUND(BN90*BN91,0)</f>
        <v>0</v>
      </c>
      <c r="BP93" s="19">
        <f>ROUND(BP90*BP91,0)</f>
        <v>0</v>
      </c>
      <c r="BR93" s="19">
        <f>ROUND(BR90*BR91,0)</f>
        <v>0</v>
      </c>
      <c r="BT93" s="19">
        <f>ROUND(BT90*BT91,0)</f>
        <v>0</v>
      </c>
      <c r="BV93" s="19">
        <f>ROUND(BV90*BV91,0)</f>
        <v>0</v>
      </c>
      <c r="BX93" s="19">
        <f>ROUND(BX90*BX91,0)</f>
        <v>0</v>
      </c>
      <c r="BZ93" s="19">
        <f>ROUND(BZ90*BZ91,0)</f>
        <v>0</v>
      </c>
      <c r="CB93" s="19">
        <f>ROUND(CB90*CB91,0)</f>
        <v>0</v>
      </c>
      <c r="CD93" s="19">
        <f>ROUND(CD90*CD91,0)</f>
        <v>0</v>
      </c>
    </row>
    <row r="94" spans="1:82" ht="10.5">
      <c r="A94" s="19"/>
      <c r="B94" s="19"/>
      <c r="C94" s="19"/>
      <c r="D94" s="19"/>
      <c r="E94" s="27" t="s">
        <v>8</v>
      </c>
      <c r="F94" s="19"/>
      <c r="G94" s="27" t="s">
        <v>8</v>
      </c>
      <c r="I94" s="27" t="s">
        <v>8</v>
      </c>
      <c r="K94" s="27" t="s">
        <v>8</v>
      </c>
      <c r="M94" s="27" t="s">
        <v>8</v>
      </c>
      <c r="N94" s="27" t="s">
        <v>8</v>
      </c>
      <c r="P94" s="27" t="s">
        <v>8</v>
      </c>
      <c r="R94" s="27" t="s">
        <v>8</v>
      </c>
      <c r="T94" s="27" t="s">
        <v>8</v>
      </c>
      <c r="V94" s="27" t="s">
        <v>8</v>
      </c>
      <c r="X94" s="27" t="s">
        <v>8</v>
      </c>
      <c r="Z94" s="27" t="s">
        <v>8</v>
      </c>
      <c r="AB94" s="27" t="s">
        <v>8</v>
      </c>
      <c r="AD94" s="27" t="s">
        <v>8</v>
      </c>
      <c r="AF94" s="27" t="s">
        <v>8</v>
      </c>
      <c r="AH94" s="27" t="s">
        <v>8</v>
      </c>
      <c r="AJ94" s="27" t="s">
        <v>8</v>
      </c>
      <c r="AL94" s="27" t="s">
        <v>8</v>
      </c>
      <c r="AN94" s="27" t="s">
        <v>8</v>
      </c>
      <c r="AP94" s="27" t="s">
        <v>8</v>
      </c>
      <c r="AR94" s="27" t="s">
        <v>8</v>
      </c>
      <c r="AT94" s="27" t="s">
        <v>8</v>
      </c>
      <c r="AV94" s="27" t="s">
        <v>8</v>
      </c>
      <c r="AX94" s="27" t="s">
        <v>8</v>
      </c>
      <c r="AZ94" s="27" t="s">
        <v>8</v>
      </c>
      <c r="BB94" s="27" t="s">
        <v>8</v>
      </c>
      <c r="BD94" s="27" t="s">
        <v>8</v>
      </c>
      <c r="BF94" s="27" t="s">
        <v>8</v>
      </c>
      <c r="BH94" s="27" t="s">
        <v>8</v>
      </c>
      <c r="BJ94" s="27" t="s">
        <v>8</v>
      </c>
      <c r="BL94" s="27" t="s">
        <v>8</v>
      </c>
      <c r="BN94" s="27" t="s">
        <v>8</v>
      </c>
      <c r="BP94" s="27" t="s">
        <v>8</v>
      </c>
      <c r="BR94" s="27" t="s">
        <v>8</v>
      </c>
      <c r="BT94" s="27" t="s">
        <v>8</v>
      </c>
      <c r="BV94" s="27" t="s">
        <v>8</v>
      </c>
      <c r="BX94" s="27" t="s">
        <v>8</v>
      </c>
      <c r="BZ94" s="27" t="s">
        <v>8</v>
      </c>
      <c r="CB94" s="27" t="s">
        <v>8</v>
      </c>
      <c r="CD94" s="27" t="s">
        <v>8</v>
      </c>
    </row>
    <row r="95" spans="1:82" ht="10.5">
      <c r="A95" s="19"/>
      <c r="B95" s="19"/>
      <c r="C95" s="19"/>
      <c r="D95" s="19"/>
      <c r="E95" s="27"/>
      <c r="F95" s="19"/>
      <c r="G95" s="27"/>
      <c r="I95" s="27"/>
      <c r="K95" s="27"/>
      <c r="M95" s="27"/>
      <c r="N95" s="27"/>
      <c r="P95" s="27"/>
      <c r="R95" s="27"/>
      <c r="T95" s="27"/>
      <c r="V95" s="27"/>
      <c r="X95" s="27"/>
      <c r="Z95" s="27"/>
      <c r="AB95" s="27"/>
      <c r="AD95" s="27"/>
      <c r="AF95" s="27"/>
      <c r="AH95" s="27"/>
      <c r="AJ95" s="27"/>
      <c r="AL95" s="27"/>
      <c r="AN95" s="27"/>
      <c r="AP95" s="27"/>
      <c r="AR95" s="27"/>
      <c r="AT95" s="27"/>
      <c r="AV95" s="27"/>
      <c r="AX95" s="27"/>
      <c r="AZ95" s="27"/>
      <c r="BB95" s="27"/>
      <c r="BD95" s="27"/>
      <c r="BF95" s="27"/>
      <c r="BH95" s="27"/>
      <c r="BJ95" s="27"/>
      <c r="BL95" s="27"/>
      <c r="BN95" s="27"/>
      <c r="BP95" s="27"/>
      <c r="BR95" s="27"/>
      <c r="BT95" s="27"/>
      <c r="BV95" s="27"/>
      <c r="BX95" s="27"/>
      <c r="BZ95" s="27"/>
      <c r="CB95" s="27"/>
      <c r="CD95" s="27"/>
    </row>
    <row r="96" spans="1:82" ht="12.75">
      <c r="A96" s="19"/>
      <c r="B96" s="24">
        <v>1996</v>
      </c>
      <c r="C96" s="19"/>
      <c r="D96" s="19"/>
      <c r="E96" s="19"/>
      <c r="F96" s="19"/>
      <c r="G96" s="19"/>
      <c r="I96" s="19"/>
      <c r="K96" s="19"/>
      <c r="M96" s="19"/>
      <c r="N96" s="19"/>
      <c r="P96" s="19"/>
      <c r="R96" s="19"/>
      <c r="T96" s="19"/>
      <c r="V96" s="19"/>
      <c r="X96" s="19"/>
      <c r="Z96" s="19"/>
      <c r="AB96" s="19"/>
      <c r="AD96" s="19"/>
      <c r="AF96" s="19"/>
      <c r="AH96" s="19"/>
      <c r="AJ96" s="19"/>
      <c r="AL96" s="19"/>
      <c r="AN96" s="19"/>
      <c r="AP96" s="19"/>
      <c r="AR96" s="19"/>
      <c r="AT96" s="19"/>
      <c r="AV96" s="19"/>
      <c r="AX96" s="19"/>
      <c r="AZ96" s="19"/>
      <c r="BB96" s="19"/>
      <c r="BD96" s="19"/>
      <c r="BF96" s="19"/>
      <c r="BH96" s="19"/>
      <c r="BJ96" s="19"/>
      <c r="BL96" s="19"/>
      <c r="BN96" s="19"/>
      <c r="BP96" s="19"/>
      <c r="BR96" s="19"/>
      <c r="BT96" s="19"/>
      <c r="BV96" s="19"/>
      <c r="BX96" s="19"/>
      <c r="BZ96" s="19"/>
      <c r="CB96" s="19"/>
      <c r="CD96" s="19"/>
    </row>
    <row r="97" spans="1:82" ht="11.25">
      <c r="A97" s="19"/>
      <c r="B97" s="25" t="s">
        <v>9</v>
      </c>
      <c r="C97" s="19"/>
      <c r="D97" s="19"/>
      <c r="E97" s="19">
        <v>0</v>
      </c>
      <c r="F97" s="19"/>
      <c r="G97" s="19">
        <v>0</v>
      </c>
      <c r="I97" s="19">
        <v>0</v>
      </c>
      <c r="K97" s="19">
        <v>0</v>
      </c>
      <c r="M97" s="19">
        <v>0</v>
      </c>
      <c r="N97" s="19">
        <v>0</v>
      </c>
      <c r="P97" s="19">
        <v>0</v>
      </c>
      <c r="R97" s="19">
        <v>0</v>
      </c>
      <c r="T97" s="19">
        <v>0</v>
      </c>
      <c r="V97" s="19">
        <v>0</v>
      </c>
      <c r="X97" s="19">
        <v>0</v>
      </c>
      <c r="Z97" s="19">
        <v>0</v>
      </c>
      <c r="AB97" s="19">
        <v>0</v>
      </c>
      <c r="AD97" s="19">
        <v>0</v>
      </c>
      <c r="AF97" s="19">
        <v>0</v>
      </c>
      <c r="AH97" s="19">
        <v>0</v>
      </c>
      <c r="AJ97" s="19">
        <v>0</v>
      </c>
      <c r="AL97" s="19">
        <v>0</v>
      </c>
      <c r="AN97" s="19">
        <v>0</v>
      </c>
      <c r="AP97" s="19">
        <v>0</v>
      </c>
      <c r="AR97" s="19">
        <v>0</v>
      </c>
      <c r="AT97" s="19">
        <v>0</v>
      </c>
      <c r="AV97" s="19">
        <v>0</v>
      </c>
      <c r="AX97" s="19">
        <v>0</v>
      </c>
      <c r="AZ97" s="19">
        <v>0</v>
      </c>
      <c r="BB97" s="19">
        <v>0</v>
      </c>
      <c r="BD97" s="19">
        <v>0</v>
      </c>
      <c r="BF97" s="19">
        <v>0</v>
      </c>
      <c r="BH97" s="19">
        <v>0</v>
      </c>
      <c r="BJ97" s="19">
        <v>0</v>
      </c>
      <c r="BL97" s="19">
        <v>0</v>
      </c>
      <c r="BN97" s="19">
        <v>0</v>
      </c>
      <c r="BP97" s="19">
        <v>0</v>
      </c>
      <c r="BR97" s="19">
        <v>0</v>
      </c>
      <c r="BT97" s="19">
        <v>0</v>
      </c>
      <c r="BV97" s="19">
        <v>0</v>
      </c>
      <c r="BX97" s="19">
        <v>0</v>
      </c>
      <c r="BZ97" s="19">
        <v>0</v>
      </c>
      <c r="CB97" s="19">
        <v>0</v>
      </c>
      <c r="CD97" s="19">
        <v>0</v>
      </c>
    </row>
    <row r="98" spans="1:82" ht="11.25">
      <c r="A98" s="19"/>
      <c r="B98" s="25" t="s">
        <v>18</v>
      </c>
      <c r="C98" s="19"/>
      <c r="D98" s="26"/>
      <c r="E98" s="26">
        <v>0</v>
      </c>
      <c r="F98" s="19"/>
      <c r="G98" s="26">
        <v>0</v>
      </c>
      <c r="I98" s="26">
        <v>0</v>
      </c>
      <c r="K98" s="26">
        <v>0</v>
      </c>
      <c r="M98" s="26">
        <v>0</v>
      </c>
      <c r="N98" s="26">
        <v>0</v>
      </c>
      <c r="P98" s="26">
        <v>0</v>
      </c>
      <c r="R98" s="26">
        <v>0</v>
      </c>
      <c r="T98" s="26">
        <v>0</v>
      </c>
      <c r="V98" s="26">
        <v>0</v>
      </c>
      <c r="X98" s="26">
        <v>0</v>
      </c>
      <c r="Z98" s="26">
        <v>0</v>
      </c>
      <c r="AB98" s="26">
        <v>0</v>
      </c>
      <c r="AD98" s="26">
        <v>0</v>
      </c>
      <c r="AF98" s="26">
        <v>0</v>
      </c>
      <c r="AH98" s="26">
        <v>0</v>
      </c>
      <c r="AJ98" s="26">
        <v>0</v>
      </c>
      <c r="AL98" s="26">
        <v>0</v>
      </c>
      <c r="AN98" s="26">
        <v>0</v>
      </c>
      <c r="AP98" s="26">
        <v>0</v>
      </c>
      <c r="AR98" s="26">
        <v>0</v>
      </c>
      <c r="AT98" s="26">
        <v>0</v>
      </c>
      <c r="AV98" s="26">
        <v>0</v>
      </c>
      <c r="AX98" s="26">
        <v>0</v>
      </c>
      <c r="AZ98" s="26">
        <v>0</v>
      </c>
      <c r="BB98" s="26">
        <v>0</v>
      </c>
      <c r="BD98" s="26">
        <v>0</v>
      </c>
      <c r="BF98" s="26">
        <v>0</v>
      </c>
      <c r="BH98" s="26">
        <v>0</v>
      </c>
      <c r="BJ98" s="26">
        <v>0</v>
      </c>
      <c r="BL98" s="26">
        <v>0</v>
      </c>
      <c r="BN98" s="26">
        <v>0</v>
      </c>
      <c r="BP98" s="26">
        <v>0</v>
      </c>
      <c r="BR98" s="26">
        <v>0</v>
      </c>
      <c r="BT98" s="26">
        <v>0</v>
      </c>
      <c r="BV98" s="26">
        <v>0</v>
      </c>
      <c r="BX98" s="26">
        <v>0</v>
      </c>
      <c r="BZ98" s="26">
        <v>0</v>
      </c>
      <c r="CB98" s="26">
        <v>0</v>
      </c>
      <c r="CD98" s="26">
        <v>0</v>
      </c>
    </row>
    <row r="99" spans="1:82" ht="10.5">
      <c r="A99" s="19"/>
      <c r="B99" s="19"/>
      <c r="C99" s="19"/>
      <c r="D99" s="19"/>
      <c r="E99" s="27" t="s">
        <v>3</v>
      </c>
      <c r="F99" s="19"/>
      <c r="G99" s="27" t="s">
        <v>3</v>
      </c>
      <c r="I99" s="27" t="s">
        <v>3</v>
      </c>
      <c r="K99" s="27" t="s">
        <v>3</v>
      </c>
      <c r="M99" s="27" t="s">
        <v>3</v>
      </c>
      <c r="N99" s="27" t="s">
        <v>3</v>
      </c>
      <c r="P99" s="27" t="s">
        <v>3</v>
      </c>
      <c r="R99" s="27" t="s">
        <v>3</v>
      </c>
      <c r="T99" s="27" t="s">
        <v>3</v>
      </c>
      <c r="V99" s="27" t="s">
        <v>3</v>
      </c>
      <c r="X99" s="27" t="s">
        <v>3</v>
      </c>
      <c r="Z99" s="27" t="s">
        <v>3</v>
      </c>
      <c r="AB99" s="27" t="s">
        <v>3</v>
      </c>
      <c r="AD99" s="27" t="s">
        <v>3</v>
      </c>
      <c r="AF99" s="27" t="s">
        <v>3</v>
      </c>
      <c r="AH99" s="27" t="s">
        <v>3</v>
      </c>
      <c r="AJ99" s="27" t="s">
        <v>3</v>
      </c>
      <c r="AL99" s="27" t="s">
        <v>3</v>
      </c>
      <c r="AN99" s="27" t="s">
        <v>3</v>
      </c>
      <c r="AP99" s="27" t="s">
        <v>3</v>
      </c>
      <c r="AR99" s="27" t="s">
        <v>3</v>
      </c>
      <c r="AT99" s="27" t="s">
        <v>3</v>
      </c>
      <c r="AV99" s="27" t="s">
        <v>3</v>
      </c>
      <c r="AX99" s="27" t="s">
        <v>3</v>
      </c>
      <c r="AZ99" s="27" t="s">
        <v>3</v>
      </c>
      <c r="BB99" s="27" t="s">
        <v>3</v>
      </c>
      <c r="BD99" s="27" t="s">
        <v>3</v>
      </c>
      <c r="BF99" s="27" t="s">
        <v>3</v>
      </c>
      <c r="BH99" s="27" t="s">
        <v>3</v>
      </c>
      <c r="BJ99" s="27" t="s">
        <v>3</v>
      </c>
      <c r="BL99" s="27" t="s">
        <v>3</v>
      </c>
      <c r="BN99" s="27" t="s">
        <v>3</v>
      </c>
      <c r="BP99" s="27" t="s">
        <v>3</v>
      </c>
      <c r="BR99" s="27" t="s">
        <v>3</v>
      </c>
      <c r="BT99" s="27" t="s">
        <v>3</v>
      </c>
      <c r="BV99" s="27" t="s">
        <v>3</v>
      </c>
      <c r="BX99" s="27" t="s">
        <v>3</v>
      </c>
      <c r="BZ99" s="27" t="s">
        <v>3</v>
      </c>
      <c r="CB99" s="27" t="s">
        <v>3</v>
      </c>
      <c r="CD99" s="27" t="s">
        <v>3</v>
      </c>
    </row>
    <row r="100" spans="1:82" ht="11.25">
      <c r="A100" s="19"/>
      <c r="B100" s="25" t="s">
        <v>21</v>
      </c>
      <c r="C100" s="19"/>
      <c r="D100" s="19"/>
      <c r="E100" s="19">
        <f>ROUND(E97*E98,0)</f>
        <v>0</v>
      </c>
      <c r="F100" s="19"/>
      <c r="G100" s="19">
        <f>ROUND(G97*G98,0)</f>
        <v>0</v>
      </c>
      <c r="I100" s="19">
        <f>ROUND(I97*I98,0)</f>
        <v>0</v>
      </c>
      <c r="K100" s="19">
        <f>ROUND(K97*K98,0)</f>
        <v>0</v>
      </c>
      <c r="M100" s="19">
        <f>ROUND(M97*M98,0)</f>
        <v>0</v>
      </c>
      <c r="N100" s="19">
        <f>ROUND(N97*N98,0)</f>
        <v>0</v>
      </c>
      <c r="P100" s="19">
        <f>ROUND(P97*P98,0)</f>
        <v>0</v>
      </c>
      <c r="R100" s="19">
        <f>ROUND(R97*R98,0)</f>
        <v>0</v>
      </c>
      <c r="T100" s="19">
        <f>ROUND(T97*T98,0)</f>
        <v>0</v>
      </c>
      <c r="V100" s="19">
        <f>ROUND(V97*V98,0)</f>
        <v>0</v>
      </c>
      <c r="X100" s="19">
        <f>ROUND(X97*X98,0)</f>
        <v>0</v>
      </c>
      <c r="Z100" s="19">
        <f>ROUND(Z97*Z98,0)</f>
        <v>0</v>
      </c>
      <c r="AB100" s="19">
        <f>ROUND(AB97*AB98,0)</f>
        <v>0</v>
      </c>
      <c r="AD100" s="19">
        <f>ROUND(AD97*AD98,0)</f>
        <v>0</v>
      </c>
      <c r="AF100" s="19">
        <f>ROUND(AF97*AF98,0)</f>
        <v>0</v>
      </c>
      <c r="AH100" s="19">
        <f>ROUND(AH97*AH98,0)</f>
        <v>0</v>
      </c>
      <c r="AJ100" s="19">
        <f>ROUND(AJ97*AJ98,0)</f>
        <v>0</v>
      </c>
      <c r="AL100" s="19">
        <f>ROUND(AL97*AL98,0)</f>
        <v>0</v>
      </c>
      <c r="AN100" s="19">
        <f>ROUND(AN97*AN98,0)</f>
        <v>0</v>
      </c>
      <c r="AP100" s="19">
        <f>ROUND(AP97*AP98,0)</f>
        <v>0</v>
      </c>
      <c r="AR100" s="19">
        <f>ROUND(AR97*AR98,0)</f>
        <v>0</v>
      </c>
      <c r="AT100" s="19">
        <f>ROUND(AT97*AT98,0)</f>
        <v>0</v>
      </c>
      <c r="AV100" s="19">
        <f>ROUND(AV97*AV98,0)</f>
        <v>0</v>
      </c>
      <c r="AX100" s="19">
        <f>ROUND(AX97*AX98,0)</f>
        <v>0</v>
      </c>
      <c r="AZ100" s="19">
        <f>ROUND(AZ97*AZ98,0)</f>
        <v>0</v>
      </c>
      <c r="BB100" s="19">
        <f>ROUND(BB97*BB98,0)</f>
        <v>0</v>
      </c>
      <c r="BD100" s="19">
        <f>ROUND(BD97*BD98,0)</f>
        <v>0</v>
      </c>
      <c r="BF100" s="19">
        <f>ROUND(BF97*BF98,0)</f>
        <v>0</v>
      </c>
      <c r="BH100" s="19">
        <f>ROUND(BH97*BH98,0)</f>
        <v>0</v>
      </c>
      <c r="BJ100" s="19">
        <f>ROUND(BJ97*BJ98,0)</f>
        <v>0</v>
      </c>
      <c r="BL100" s="19">
        <f>ROUND(BL97*BL98,0)</f>
        <v>0</v>
      </c>
      <c r="BN100" s="19">
        <f>ROUND(BN97*BN98,0)</f>
        <v>0</v>
      </c>
      <c r="BP100" s="19">
        <f>ROUND(BP97*BP98,0)</f>
        <v>0</v>
      </c>
      <c r="BR100" s="19">
        <f>ROUND(BR97*BR98,0)</f>
        <v>0</v>
      </c>
      <c r="BT100" s="19">
        <f>ROUND(BT97*BT98,0)</f>
        <v>0</v>
      </c>
      <c r="BV100" s="19">
        <f>ROUND(BV97*BV98,0)</f>
        <v>0</v>
      </c>
      <c r="BX100" s="19">
        <f>ROUND(BX97*BX98,0)</f>
        <v>0</v>
      </c>
      <c r="BZ100" s="19">
        <f>ROUND(BZ97*BZ98,0)</f>
        <v>0</v>
      </c>
      <c r="CB100" s="19">
        <f>ROUND(CB97*CB98,0)</f>
        <v>0</v>
      </c>
      <c r="CD100" s="19">
        <f>ROUND(CD97*CD98,0)</f>
        <v>0</v>
      </c>
    </row>
    <row r="101" spans="1:82" ht="10.5">
      <c r="A101" s="19"/>
      <c r="B101" s="19"/>
      <c r="C101" s="19"/>
      <c r="D101" s="19"/>
      <c r="E101" s="27" t="s">
        <v>8</v>
      </c>
      <c r="F101" s="19"/>
      <c r="G101" s="27" t="s">
        <v>8</v>
      </c>
      <c r="I101" s="27" t="s">
        <v>8</v>
      </c>
      <c r="K101" s="27" t="s">
        <v>8</v>
      </c>
      <c r="M101" s="27" t="s">
        <v>8</v>
      </c>
      <c r="N101" s="27" t="s">
        <v>8</v>
      </c>
      <c r="P101" s="27" t="s">
        <v>8</v>
      </c>
      <c r="R101" s="27" t="s">
        <v>8</v>
      </c>
      <c r="T101" s="27" t="s">
        <v>8</v>
      </c>
      <c r="V101" s="27" t="s">
        <v>8</v>
      </c>
      <c r="X101" s="27" t="s">
        <v>8</v>
      </c>
      <c r="Z101" s="27" t="s">
        <v>8</v>
      </c>
      <c r="AB101" s="27" t="s">
        <v>8</v>
      </c>
      <c r="AD101" s="27" t="s">
        <v>8</v>
      </c>
      <c r="AF101" s="27" t="s">
        <v>8</v>
      </c>
      <c r="AH101" s="27" t="s">
        <v>8</v>
      </c>
      <c r="AJ101" s="27" t="s">
        <v>8</v>
      </c>
      <c r="AL101" s="27" t="s">
        <v>8</v>
      </c>
      <c r="AN101" s="27" t="s">
        <v>8</v>
      </c>
      <c r="AP101" s="27" t="s">
        <v>8</v>
      </c>
      <c r="AR101" s="27" t="s">
        <v>8</v>
      </c>
      <c r="AT101" s="27" t="s">
        <v>8</v>
      </c>
      <c r="AV101" s="27" t="s">
        <v>8</v>
      </c>
      <c r="AX101" s="27" t="s">
        <v>8</v>
      </c>
      <c r="AZ101" s="27" t="s">
        <v>8</v>
      </c>
      <c r="BB101" s="27" t="s">
        <v>8</v>
      </c>
      <c r="BD101" s="27" t="s">
        <v>8</v>
      </c>
      <c r="BF101" s="27" t="s">
        <v>8</v>
      </c>
      <c r="BH101" s="27" t="s">
        <v>8</v>
      </c>
      <c r="BJ101" s="27" t="s">
        <v>8</v>
      </c>
      <c r="BL101" s="27" t="s">
        <v>8</v>
      </c>
      <c r="BN101" s="27" t="s">
        <v>8</v>
      </c>
      <c r="BP101" s="27" t="s">
        <v>8</v>
      </c>
      <c r="BR101" s="27" t="s">
        <v>8</v>
      </c>
      <c r="BT101" s="27" t="s">
        <v>8</v>
      </c>
      <c r="BV101" s="27" t="s">
        <v>8</v>
      </c>
      <c r="BX101" s="27" t="s">
        <v>8</v>
      </c>
      <c r="BZ101" s="27" t="s">
        <v>8</v>
      </c>
      <c r="CB101" s="27" t="s">
        <v>8</v>
      </c>
      <c r="CD101" s="27" t="s">
        <v>8</v>
      </c>
    </row>
    <row r="102" spans="1:82" ht="10.5">
      <c r="A102" s="19"/>
      <c r="B102" s="19"/>
      <c r="C102" s="19"/>
      <c r="D102" s="19"/>
      <c r="E102" s="27"/>
      <c r="F102" s="19"/>
      <c r="G102" s="27"/>
      <c r="I102" s="27"/>
      <c r="K102" s="27"/>
      <c r="M102" s="27"/>
      <c r="N102" s="27"/>
      <c r="P102" s="27"/>
      <c r="R102" s="27"/>
      <c r="T102" s="27"/>
      <c r="V102" s="27"/>
      <c r="X102" s="27"/>
      <c r="Z102" s="27"/>
      <c r="AB102" s="27"/>
      <c r="AD102" s="27"/>
      <c r="AF102" s="27"/>
      <c r="AH102" s="27"/>
      <c r="AJ102" s="27"/>
      <c r="AL102" s="27"/>
      <c r="AN102" s="27"/>
      <c r="AP102" s="27"/>
      <c r="AR102" s="27"/>
      <c r="AT102" s="27"/>
      <c r="AV102" s="27"/>
      <c r="AX102" s="27"/>
      <c r="AZ102" s="27"/>
      <c r="BB102" s="27"/>
      <c r="BD102" s="27"/>
      <c r="BF102" s="27"/>
      <c r="BH102" s="27"/>
      <c r="BJ102" s="27"/>
      <c r="BL102" s="27"/>
      <c r="BN102" s="27"/>
      <c r="BP102" s="27"/>
      <c r="BR102" s="27"/>
      <c r="BT102" s="27"/>
      <c r="BV102" s="27"/>
      <c r="BX102" s="27"/>
      <c r="BZ102" s="27"/>
      <c r="CB102" s="27"/>
      <c r="CD102" s="27"/>
    </row>
    <row r="103" spans="1:82" ht="12.75">
      <c r="A103" s="19"/>
      <c r="B103" s="24">
        <v>1997</v>
      </c>
      <c r="C103" s="19"/>
      <c r="D103" s="19"/>
      <c r="E103" s="19"/>
      <c r="F103" s="19"/>
      <c r="G103" s="19"/>
      <c r="I103" s="19"/>
      <c r="K103" s="19"/>
      <c r="M103" s="19"/>
      <c r="N103" s="19"/>
      <c r="P103" s="19"/>
      <c r="R103" s="19"/>
      <c r="T103" s="19"/>
      <c r="V103" s="19"/>
      <c r="X103" s="19"/>
      <c r="Z103" s="19"/>
      <c r="AB103" s="19"/>
      <c r="AD103" s="19"/>
      <c r="AF103" s="19"/>
      <c r="AH103" s="19"/>
      <c r="AJ103" s="19"/>
      <c r="AL103" s="19"/>
      <c r="AN103" s="19"/>
      <c r="AP103" s="19"/>
      <c r="AR103" s="19"/>
      <c r="AT103" s="19"/>
      <c r="AV103" s="19"/>
      <c r="AX103" s="19"/>
      <c r="AZ103" s="19"/>
      <c r="BB103" s="19"/>
      <c r="BD103" s="19"/>
      <c r="BF103" s="19"/>
      <c r="BH103" s="19"/>
      <c r="BJ103" s="19"/>
      <c r="BL103" s="19"/>
      <c r="BN103" s="19"/>
      <c r="BP103" s="19"/>
      <c r="BR103" s="19"/>
      <c r="BT103" s="19"/>
      <c r="BV103" s="19"/>
      <c r="BX103" s="19"/>
      <c r="BZ103" s="19"/>
      <c r="CB103" s="19"/>
      <c r="CD103" s="19"/>
    </row>
    <row r="104" spans="1:82" ht="11.25">
      <c r="A104" s="19"/>
      <c r="B104" s="25" t="s">
        <v>9</v>
      </c>
      <c r="C104" s="19"/>
      <c r="D104" s="19"/>
      <c r="E104" s="19">
        <v>0</v>
      </c>
      <c r="F104" s="19"/>
      <c r="G104" s="19">
        <v>0</v>
      </c>
      <c r="I104" s="19">
        <v>0</v>
      </c>
      <c r="K104" s="19">
        <v>0</v>
      </c>
      <c r="M104" s="19">
        <v>0</v>
      </c>
      <c r="N104" s="19">
        <v>0</v>
      </c>
      <c r="P104" s="19">
        <v>0</v>
      </c>
      <c r="R104" s="19">
        <v>0</v>
      </c>
      <c r="T104" s="19">
        <v>0</v>
      </c>
      <c r="V104" s="19">
        <v>0</v>
      </c>
      <c r="X104" s="19">
        <v>0</v>
      </c>
      <c r="Z104" s="19">
        <v>0</v>
      </c>
      <c r="AB104" s="19">
        <v>0</v>
      </c>
      <c r="AD104" s="19">
        <v>0</v>
      </c>
      <c r="AF104" s="19">
        <v>0</v>
      </c>
      <c r="AH104" s="19">
        <v>0</v>
      </c>
      <c r="AJ104" s="19">
        <v>0</v>
      </c>
      <c r="AL104" s="19">
        <v>0</v>
      </c>
      <c r="AN104" s="19">
        <v>0</v>
      </c>
      <c r="AP104" s="19">
        <v>0</v>
      </c>
      <c r="AR104" s="19">
        <v>0</v>
      </c>
      <c r="AT104" s="19">
        <v>0</v>
      </c>
      <c r="AV104" s="19">
        <v>0</v>
      </c>
      <c r="AX104" s="19">
        <v>0</v>
      </c>
      <c r="AZ104" s="19">
        <v>0</v>
      </c>
      <c r="BB104" s="19">
        <v>0</v>
      </c>
      <c r="BD104" s="19">
        <v>0</v>
      </c>
      <c r="BF104" s="19">
        <v>0</v>
      </c>
      <c r="BH104" s="19">
        <v>0</v>
      </c>
      <c r="BJ104" s="19">
        <v>0</v>
      </c>
      <c r="BL104" s="19">
        <v>0</v>
      </c>
      <c r="BN104" s="19">
        <v>0</v>
      </c>
      <c r="BP104" s="19">
        <v>0</v>
      </c>
      <c r="BR104" s="19">
        <v>0</v>
      </c>
      <c r="BT104" s="19">
        <v>0</v>
      </c>
      <c r="BV104" s="19">
        <v>0</v>
      </c>
      <c r="BX104" s="19">
        <v>0</v>
      </c>
      <c r="BZ104" s="19">
        <v>0</v>
      </c>
      <c r="CB104" s="19">
        <v>0</v>
      </c>
      <c r="CD104" s="19">
        <v>0</v>
      </c>
    </row>
    <row r="105" spans="1:82" ht="11.25">
      <c r="A105" s="19"/>
      <c r="B105" s="25" t="s">
        <v>18</v>
      </c>
      <c r="C105" s="19"/>
      <c r="D105" s="26"/>
      <c r="E105" s="26">
        <v>0</v>
      </c>
      <c r="F105" s="19"/>
      <c r="G105" s="26">
        <v>0</v>
      </c>
      <c r="I105" s="26">
        <v>0</v>
      </c>
      <c r="K105" s="26">
        <v>0</v>
      </c>
      <c r="M105" s="26">
        <v>0</v>
      </c>
      <c r="N105" s="26">
        <v>0</v>
      </c>
      <c r="P105" s="26">
        <v>0</v>
      </c>
      <c r="R105" s="26">
        <v>0</v>
      </c>
      <c r="T105" s="26">
        <v>0</v>
      </c>
      <c r="V105" s="26">
        <v>0</v>
      </c>
      <c r="X105" s="26">
        <v>0</v>
      </c>
      <c r="Z105" s="26">
        <v>0</v>
      </c>
      <c r="AB105" s="26">
        <v>0</v>
      </c>
      <c r="AD105" s="26">
        <v>0</v>
      </c>
      <c r="AF105" s="26">
        <v>0</v>
      </c>
      <c r="AH105" s="26">
        <v>0</v>
      </c>
      <c r="AJ105" s="26">
        <v>0</v>
      </c>
      <c r="AL105" s="26">
        <v>0</v>
      </c>
      <c r="AN105" s="26">
        <v>0</v>
      </c>
      <c r="AP105" s="26">
        <v>0</v>
      </c>
      <c r="AR105" s="26">
        <v>0</v>
      </c>
      <c r="AT105" s="26">
        <v>0</v>
      </c>
      <c r="AV105" s="26">
        <v>0</v>
      </c>
      <c r="AX105" s="26">
        <v>0</v>
      </c>
      <c r="AZ105" s="26">
        <v>0</v>
      </c>
      <c r="BB105" s="26">
        <v>0</v>
      </c>
      <c r="BD105" s="26">
        <v>0</v>
      </c>
      <c r="BF105" s="26">
        <v>0</v>
      </c>
      <c r="BH105" s="26">
        <v>0</v>
      </c>
      <c r="BJ105" s="26">
        <v>0</v>
      </c>
      <c r="BL105" s="26">
        <v>0</v>
      </c>
      <c r="BN105" s="26">
        <v>0</v>
      </c>
      <c r="BP105" s="26">
        <v>0</v>
      </c>
      <c r="BR105" s="26">
        <v>0</v>
      </c>
      <c r="BT105" s="26">
        <v>0</v>
      </c>
      <c r="BV105" s="26">
        <v>0</v>
      </c>
      <c r="BX105" s="26">
        <v>0</v>
      </c>
      <c r="BZ105" s="26">
        <v>0</v>
      </c>
      <c r="CB105" s="26">
        <v>0</v>
      </c>
      <c r="CD105" s="26">
        <v>0</v>
      </c>
    </row>
    <row r="106" spans="1:82" ht="10.5">
      <c r="A106" s="19"/>
      <c r="B106" s="19"/>
      <c r="C106" s="19"/>
      <c r="D106" s="19"/>
      <c r="E106" s="27" t="s">
        <v>3</v>
      </c>
      <c r="F106" s="19"/>
      <c r="G106" s="27" t="s">
        <v>3</v>
      </c>
      <c r="I106" s="27" t="s">
        <v>3</v>
      </c>
      <c r="K106" s="27" t="s">
        <v>3</v>
      </c>
      <c r="M106" s="27" t="s">
        <v>3</v>
      </c>
      <c r="N106" s="27" t="s">
        <v>3</v>
      </c>
      <c r="P106" s="27" t="s">
        <v>3</v>
      </c>
      <c r="R106" s="27" t="s">
        <v>3</v>
      </c>
      <c r="T106" s="27" t="s">
        <v>3</v>
      </c>
      <c r="V106" s="27" t="s">
        <v>3</v>
      </c>
      <c r="X106" s="27" t="s">
        <v>3</v>
      </c>
      <c r="Z106" s="27" t="s">
        <v>3</v>
      </c>
      <c r="AB106" s="27" t="s">
        <v>3</v>
      </c>
      <c r="AD106" s="27" t="s">
        <v>3</v>
      </c>
      <c r="AF106" s="27" t="s">
        <v>3</v>
      </c>
      <c r="AH106" s="27" t="s">
        <v>3</v>
      </c>
      <c r="AJ106" s="27" t="s">
        <v>3</v>
      </c>
      <c r="AL106" s="27" t="s">
        <v>3</v>
      </c>
      <c r="AN106" s="27" t="s">
        <v>3</v>
      </c>
      <c r="AP106" s="27" t="s">
        <v>3</v>
      </c>
      <c r="AR106" s="27" t="s">
        <v>3</v>
      </c>
      <c r="AT106" s="27" t="s">
        <v>3</v>
      </c>
      <c r="AV106" s="27" t="s">
        <v>3</v>
      </c>
      <c r="AX106" s="27" t="s">
        <v>3</v>
      </c>
      <c r="AZ106" s="27" t="s">
        <v>3</v>
      </c>
      <c r="BB106" s="27" t="s">
        <v>3</v>
      </c>
      <c r="BD106" s="27" t="s">
        <v>3</v>
      </c>
      <c r="BF106" s="27" t="s">
        <v>3</v>
      </c>
      <c r="BH106" s="27" t="s">
        <v>3</v>
      </c>
      <c r="BJ106" s="27" t="s">
        <v>3</v>
      </c>
      <c r="BL106" s="27" t="s">
        <v>3</v>
      </c>
      <c r="BN106" s="27" t="s">
        <v>3</v>
      </c>
      <c r="BP106" s="27" t="s">
        <v>3</v>
      </c>
      <c r="BR106" s="27" t="s">
        <v>3</v>
      </c>
      <c r="BT106" s="27" t="s">
        <v>3</v>
      </c>
      <c r="BV106" s="27" t="s">
        <v>3</v>
      </c>
      <c r="BX106" s="27" t="s">
        <v>3</v>
      </c>
      <c r="BZ106" s="27" t="s">
        <v>3</v>
      </c>
      <c r="CB106" s="27" t="s">
        <v>3</v>
      </c>
      <c r="CD106" s="27" t="s">
        <v>3</v>
      </c>
    </row>
    <row r="107" spans="1:82" ht="11.25">
      <c r="A107" s="19"/>
      <c r="B107" s="25" t="s">
        <v>22</v>
      </c>
      <c r="C107" s="19"/>
      <c r="D107" s="19"/>
      <c r="E107" s="19">
        <f>ROUND(E104*E105,0)</f>
        <v>0</v>
      </c>
      <c r="F107" s="19"/>
      <c r="G107" s="19">
        <f>ROUND(G104*G105,0)</f>
        <v>0</v>
      </c>
      <c r="I107" s="19">
        <f>ROUND(I104*I105,0)</f>
        <v>0</v>
      </c>
      <c r="K107" s="19">
        <f>ROUND(K104*K105,0)</f>
        <v>0</v>
      </c>
      <c r="M107" s="19">
        <f>ROUND(M104*M105,0)</f>
        <v>0</v>
      </c>
      <c r="N107" s="19">
        <f>ROUND(N104*N105,0)</f>
        <v>0</v>
      </c>
      <c r="P107" s="19">
        <f>ROUND(P104*P105,0)</f>
        <v>0</v>
      </c>
      <c r="R107" s="19">
        <f>ROUND(R104*R105,0)</f>
        <v>0</v>
      </c>
      <c r="T107" s="19">
        <f>ROUND(T104*T105,0)</f>
        <v>0</v>
      </c>
      <c r="V107" s="19">
        <f>ROUND(V104*V105,0)</f>
        <v>0</v>
      </c>
      <c r="X107" s="19">
        <f>ROUND(X104*X105,0)</f>
        <v>0</v>
      </c>
      <c r="Z107" s="19">
        <f>ROUND(Z104*Z105,0)</f>
        <v>0</v>
      </c>
      <c r="AB107" s="19">
        <f>ROUND(AB104*AB105,0)</f>
        <v>0</v>
      </c>
      <c r="AD107" s="19">
        <f>ROUND(AD104*AD105,0)</f>
        <v>0</v>
      </c>
      <c r="AF107" s="19">
        <f>ROUND(AF104*AF105,0)</f>
        <v>0</v>
      </c>
      <c r="AH107" s="19">
        <f>ROUND(AH104*AH105,0)</f>
        <v>0</v>
      </c>
      <c r="AJ107" s="19">
        <f>ROUND(AJ104*AJ105,0)</f>
        <v>0</v>
      </c>
      <c r="AL107" s="19">
        <f>ROUND(AL104*AL105,0)</f>
        <v>0</v>
      </c>
      <c r="AN107" s="19">
        <f>ROUND(AN104*AN105,0)</f>
        <v>0</v>
      </c>
      <c r="AP107" s="19">
        <f>ROUND(AP104*AP105,0)</f>
        <v>0</v>
      </c>
      <c r="AR107" s="19">
        <f>ROUND(AR104*AR105,0)</f>
        <v>0</v>
      </c>
      <c r="AT107" s="19">
        <f>ROUND(AT104*AT105,0)</f>
        <v>0</v>
      </c>
      <c r="AV107" s="19">
        <f>ROUND(AV104*AV105,0)</f>
        <v>0</v>
      </c>
      <c r="AX107" s="19">
        <f>ROUND(AX104*AX105,0)</f>
        <v>0</v>
      </c>
      <c r="AZ107" s="19">
        <f>ROUND(AZ104*AZ105,0)</f>
        <v>0</v>
      </c>
      <c r="BB107" s="19">
        <f>ROUND(BB104*BB105,0)</f>
        <v>0</v>
      </c>
      <c r="BD107" s="19">
        <f>ROUND(BD104*BD105,0)</f>
        <v>0</v>
      </c>
      <c r="BF107" s="19">
        <f>ROUND(BF104*BF105,0)</f>
        <v>0</v>
      </c>
      <c r="BH107" s="19">
        <f>ROUND(BH104*BH105,0)</f>
        <v>0</v>
      </c>
      <c r="BJ107" s="19">
        <f>ROUND(BJ104*BJ105,0)</f>
        <v>0</v>
      </c>
      <c r="BL107" s="19">
        <f>ROUND(BL104*BL105,0)</f>
        <v>0</v>
      </c>
      <c r="BN107" s="19">
        <f>ROUND(BN104*BN105,0)</f>
        <v>0</v>
      </c>
      <c r="BP107" s="19">
        <f>ROUND(BP104*BP105,0)</f>
        <v>0</v>
      </c>
      <c r="BR107" s="19">
        <f>ROUND(BR104*BR105,0)</f>
        <v>0</v>
      </c>
      <c r="BT107" s="19">
        <f>ROUND(BT104*BT105,0)</f>
        <v>0</v>
      </c>
      <c r="BV107" s="19">
        <f>ROUND(BV104*BV105,0)</f>
        <v>0</v>
      </c>
      <c r="BX107" s="19">
        <f>ROUND(BX104*BX105,0)</f>
        <v>0</v>
      </c>
      <c r="BZ107" s="19">
        <f>ROUND(BZ104*BZ105,0)</f>
        <v>0</v>
      </c>
      <c r="CB107" s="19">
        <f>ROUND(CB104*CB105,0)</f>
        <v>0</v>
      </c>
      <c r="CD107" s="19">
        <f>ROUND(CD104*CD105,0)</f>
        <v>0</v>
      </c>
    </row>
    <row r="108" spans="1:82" ht="10.5">
      <c r="A108" s="19"/>
      <c r="B108" s="19"/>
      <c r="C108" s="19"/>
      <c r="D108" s="19"/>
      <c r="E108" s="27" t="s">
        <v>8</v>
      </c>
      <c r="F108" s="19"/>
      <c r="G108" s="27" t="s">
        <v>8</v>
      </c>
      <c r="I108" s="27" t="s">
        <v>8</v>
      </c>
      <c r="K108" s="27" t="s">
        <v>8</v>
      </c>
      <c r="M108" s="27" t="s">
        <v>8</v>
      </c>
      <c r="N108" s="27" t="s">
        <v>8</v>
      </c>
      <c r="P108" s="27" t="s">
        <v>8</v>
      </c>
      <c r="R108" s="27" t="s">
        <v>8</v>
      </c>
      <c r="T108" s="27" t="s">
        <v>8</v>
      </c>
      <c r="V108" s="27" t="s">
        <v>8</v>
      </c>
      <c r="X108" s="27" t="s">
        <v>8</v>
      </c>
      <c r="Z108" s="27" t="s">
        <v>8</v>
      </c>
      <c r="AB108" s="27" t="s">
        <v>8</v>
      </c>
      <c r="AD108" s="27" t="s">
        <v>8</v>
      </c>
      <c r="AF108" s="27" t="s">
        <v>8</v>
      </c>
      <c r="AH108" s="27" t="s">
        <v>8</v>
      </c>
      <c r="AJ108" s="27" t="s">
        <v>8</v>
      </c>
      <c r="AL108" s="27" t="s">
        <v>8</v>
      </c>
      <c r="AN108" s="27" t="s">
        <v>8</v>
      </c>
      <c r="AP108" s="27" t="s">
        <v>8</v>
      </c>
      <c r="AR108" s="27" t="s">
        <v>8</v>
      </c>
      <c r="AT108" s="27" t="s">
        <v>8</v>
      </c>
      <c r="AV108" s="27" t="s">
        <v>8</v>
      </c>
      <c r="AX108" s="27" t="s">
        <v>8</v>
      </c>
      <c r="AZ108" s="27" t="s">
        <v>8</v>
      </c>
      <c r="BB108" s="27" t="s">
        <v>8</v>
      </c>
      <c r="BD108" s="27" t="s">
        <v>8</v>
      </c>
      <c r="BF108" s="27" t="s">
        <v>8</v>
      </c>
      <c r="BH108" s="27" t="s">
        <v>8</v>
      </c>
      <c r="BJ108" s="27" t="s">
        <v>8</v>
      </c>
      <c r="BL108" s="27" t="s">
        <v>8</v>
      </c>
      <c r="BN108" s="27" t="s">
        <v>8</v>
      </c>
      <c r="BP108" s="27" t="s">
        <v>8</v>
      </c>
      <c r="BR108" s="27" t="s">
        <v>8</v>
      </c>
      <c r="BT108" s="27" t="s">
        <v>8</v>
      </c>
      <c r="BV108" s="27" t="s">
        <v>8</v>
      </c>
      <c r="BX108" s="27" t="s">
        <v>8</v>
      </c>
      <c r="BZ108" s="27" t="s">
        <v>8</v>
      </c>
      <c r="CB108" s="27" t="s">
        <v>8</v>
      </c>
      <c r="CD108" s="27" t="s">
        <v>8</v>
      </c>
    </row>
    <row r="109" spans="1:82" ht="10.5">
      <c r="A109" s="19"/>
      <c r="B109" s="19"/>
      <c r="C109" s="19"/>
      <c r="D109" s="19"/>
      <c r="E109" s="27"/>
      <c r="F109" s="19"/>
      <c r="G109" s="27"/>
      <c r="I109" s="27"/>
      <c r="K109" s="27"/>
      <c r="M109" s="27"/>
      <c r="N109" s="27"/>
      <c r="P109" s="27"/>
      <c r="R109" s="27"/>
      <c r="T109" s="27"/>
      <c r="V109" s="27"/>
      <c r="X109" s="27"/>
      <c r="Z109" s="27"/>
      <c r="AB109" s="27"/>
      <c r="AD109" s="27"/>
      <c r="AF109" s="27"/>
      <c r="AH109" s="27"/>
      <c r="AJ109" s="27"/>
      <c r="AL109" s="27"/>
      <c r="AN109" s="27"/>
      <c r="AP109" s="27"/>
      <c r="AR109" s="27"/>
      <c r="AT109" s="27"/>
      <c r="AV109" s="27"/>
      <c r="AX109" s="27"/>
      <c r="AZ109" s="27"/>
      <c r="BB109" s="27"/>
      <c r="BD109" s="27"/>
      <c r="BF109" s="27"/>
      <c r="BH109" s="27"/>
      <c r="BJ109" s="27"/>
      <c r="BL109" s="27"/>
      <c r="BN109" s="27"/>
      <c r="BP109" s="27"/>
      <c r="BR109" s="27"/>
      <c r="BT109" s="27"/>
      <c r="BV109" s="27"/>
      <c r="BX109" s="27"/>
      <c r="BZ109" s="27"/>
      <c r="CB109" s="27"/>
      <c r="CD109" s="27"/>
    </row>
    <row r="110" spans="1:82" ht="12.75">
      <c r="A110" s="19"/>
      <c r="B110" s="24">
        <v>1998</v>
      </c>
      <c r="C110" s="19"/>
      <c r="D110" s="19"/>
      <c r="E110" s="27"/>
      <c r="F110" s="19"/>
      <c r="G110" s="27"/>
      <c r="I110" s="27"/>
      <c r="K110" s="27"/>
      <c r="M110" s="27"/>
      <c r="N110" s="27"/>
      <c r="P110" s="27"/>
      <c r="R110" s="27"/>
      <c r="T110" s="27"/>
      <c r="V110" s="27"/>
      <c r="X110" s="27"/>
      <c r="Z110" s="27"/>
      <c r="AB110" s="27"/>
      <c r="AD110" s="27"/>
      <c r="AF110" s="27"/>
      <c r="AH110" s="27"/>
      <c r="AJ110" s="27"/>
      <c r="AL110" s="27"/>
      <c r="AN110" s="27"/>
      <c r="AP110" s="27"/>
      <c r="AR110" s="27"/>
      <c r="AT110" s="27"/>
      <c r="AV110" s="27"/>
      <c r="AX110" s="27"/>
      <c r="AZ110" s="27"/>
      <c r="BB110" s="27"/>
      <c r="BD110" s="27"/>
      <c r="BF110" s="27"/>
      <c r="BH110" s="27"/>
      <c r="BJ110" s="27"/>
      <c r="BL110" s="27"/>
      <c r="BN110" s="27"/>
      <c r="BP110" s="27"/>
      <c r="BR110" s="27"/>
      <c r="BT110" s="27"/>
      <c r="BV110" s="27"/>
      <c r="BX110" s="27"/>
      <c r="BZ110" s="27"/>
      <c r="CB110" s="27"/>
      <c r="CD110" s="27"/>
    </row>
    <row r="111" spans="1:82" ht="11.25">
      <c r="A111" s="19"/>
      <c r="B111" s="25" t="s">
        <v>9</v>
      </c>
      <c r="C111" s="19"/>
      <c r="D111" s="19"/>
      <c r="E111" s="19">
        <v>0</v>
      </c>
      <c r="F111" s="19"/>
      <c r="G111" s="19">
        <v>0</v>
      </c>
      <c r="I111" s="19">
        <v>0</v>
      </c>
      <c r="K111" s="19">
        <v>0</v>
      </c>
      <c r="M111" s="19">
        <v>0</v>
      </c>
      <c r="N111" s="19">
        <v>0</v>
      </c>
      <c r="P111" s="19">
        <v>0</v>
      </c>
      <c r="R111" s="19">
        <v>0</v>
      </c>
      <c r="T111" s="19">
        <v>0</v>
      </c>
      <c r="V111" s="19">
        <v>0</v>
      </c>
      <c r="X111" s="19">
        <v>0</v>
      </c>
      <c r="Z111" s="19">
        <v>0</v>
      </c>
      <c r="AB111" s="19">
        <v>0</v>
      </c>
      <c r="AD111" s="19">
        <v>0</v>
      </c>
      <c r="AF111" s="19">
        <v>0</v>
      </c>
      <c r="AH111" s="19">
        <v>0</v>
      </c>
      <c r="AJ111" s="19">
        <v>0</v>
      </c>
      <c r="AL111" s="19">
        <v>0</v>
      </c>
      <c r="AN111" s="19">
        <v>0</v>
      </c>
      <c r="AP111" s="19">
        <v>0</v>
      </c>
      <c r="AR111" s="19">
        <v>0</v>
      </c>
      <c r="AT111" s="19">
        <v>0</v>
      </c>
      <c r="AV111" s="19">
        <v>0</v>
      </c>
      <c r="AX111" s="19">
        <v>0</v>
      </c>
      <c r="AZ111" s="19">
        <v>0</v>
      </c>
      <c r="BB111" s="19">
        <v>0</v>
      </c>
      <c r="BD111" s="19">
        <v>0</v>
      </c>
      <c r="BF111" s="19">
        <v>0</v>
      </c>
      <c r="BH111" s="19">
        <v>0</v>
      </c>
      <c r="BJ111" s="19">
        <v>0</v>
      </c>
      <c r="BL111" s="19">
        <v>0</v>
      </c>
      <c r="BN111" s="19">
        <v>0</v>
      </c>
      <c r="BP111" s="19">
        <v>0</v>
      </c>
      <c r="BR111" s="19">
        <v>0</v>
      </c>
      <c r="BT111" s="19">
        <v>0</v>
      </c>
      <c r="BV111" s="19">
        <v>0</v>
      </c>
      <c r="BX111" s="19">
        <v>0</v>
      </c>
      <c r="BZ111" s="19">
        <v>0</v>
      </c>
      <c r="CB111" s="19">
        <v>0</v>
      </c>
      <c r="CD111" s="19">
        <v>0</v>
      </c>
    </row>
    <row r="112" spans="1:82" ht="11.25">
      <c r="A112" s="19"/>
      <c r="B112" s="25" t="s">
        <v>18</v>
      </c>
      <c r="C112" s="19"/>
      <c r="D112" s="26"/>
      <c r="E112" s="26">
        <v>0</v>
      </c>
      <c r="F112" s="19"/>
      <c r="G112" s="26">
        <v>0</v>
      </c>
      <c r="I112" s="26">
        <v>0</v>
      </c>
      <c r="K112" s="26">
        <v>0</v>
      </c>
      <c r="M112" s="26">
        <v>0</v>
      </c>
      <c r="N112" s="26">
        <v>0</v>
      </c>
      <c r="P112" s="26">
        <v>0</v>
      </c>
      <c r="R112" s="26">
        <v>0</v>
      </c>
      <c r="T112" s="26">
        <v>0</v>
      </c>
      <c r="V112" s="26">
        <v>0</v>
      </c>
      <c r="X112" s="26">
        <v>0</v>
      </c>
      <c r="Z112" s="26">
        <v>0</v>
      </c>
      <c r="AB112" s="26">
        <v>0</v>
      </c>
      <c r="AD112" s="26">
        <v>0</v>
      </c>
      <c r="AF112" s="26">
        <v>0</v>
      </c>
      <c r="AH112" s="26">
        <v>0</v>
      </c>
      <c r="AJ112" s="26">
        <v>0</v>
      </c>
      <c r="AL112" s="26">
        <v>0</v>
      </c>
      <c r="AN112" s="26">
        <v>0</v>
      </c>
      <c r="AP112" s="26">
        <v>0</v>
      </c>
      <c r="AR112" s="26">
        <v>0</v>
      </c>
      <c r="AT112" s="26">
        <v>0</v>
      </c>
      <c r="AV112" s="26">
        <v>0</v>
      </c>
      <c r="AX112" s="26">
        <v>0</v>
      </c>
      <c r="AZ112" s="26">
        <v>0</v>
      </c>
      <c r="BB112" s="26">
        <v>0</v>
      </c>
      <c r="BD112" s="26">
        <v>0</v>
      </c>
      <c r="BF112" s="26">
        <v>0</v>
      </c>
      <c r="BH112" s="26">
        <v>0</v>
      </c>
      <c r="BJ112" s="26">
        <v>0</v>
      </c>
      <c r="BL112" s="26">
        <v>0</v>
      </c>
      <c r="BN112" s="26">
        <v>0</v>
      </c>
      <c r="BP112" s="26">
        <v>0</v>
      </c>
      <c r="BR112" s="26">
        <v>0</v>
      </c>
      <c r="BT112" s="26">
        <v>0</v>
      </c>
      <c r="BV112" s="26">
        <v>0</v>
      </c>
      <c r="BX112" s="26">
        <v>0</v>
      </c>
      <c r="BZ112" s="26">
        <v>0</v>
      </c>
      <c r="CB112" s="26">
        <v>0</v>
      </c>
      <c r="CD112" s="26">
        <v>0</v>
      </c>
    </row>
    <row r="113" spans="1:82" ht="10.5">
      <c r="A113" s="19"/>
      <c r="B113" s="19"/>
      <c r="C113" s="19"/>
      <c r="D113" s="19"/>
      <c r="E113" s="27" t="s">
        <v>3</v>
      </c>
      <c r="F113" s="19"/>
      <c r="G113" s="27" t="s">
        <v>3</v>
      </c>
      <c r="I113" s="27" t="s">
        <v>3</v>
      </c>
      <c r="K113" s="27" t="s">
        <v>3</v>
      </c>
      <c r="M113" s="27" t="s">
        <v>3</v>
      </c>
      <c r="N113" s="27" t="s">
        <v>3</v>
      </c>
      <c r="P113" s="27" t="s">
        <v>3</v>
      </c>
      <c r="R113" s="27" t="s">
        <v>3</v>
      </c>
      <c r="T113" s="27" t="s">
        <v>3</v>
      </c>
      <c r="V113" s="27" t="s">
        <v>3</v>
      </c>
      <c r="X113" s="27" t="s">
        <v>3</v>
      </c>
      <c r="Z113" s="27" t="s">
        <v>3</v>
      </c>
      <c r="AB113" s="27" t="s">
        <v>3</v>
      </c>
      <c r="AD113" s="27" t="s">
        <v>3</v>
      </c>
      <c r="AF113" s="27" t="s">
        <v>3</v>
      </c>
      <c r="AH113" s="27" t="s">
        <v>3</v>
      </c>
      <c r="AJ113" s="27" t="s">
        <v>3</v>
      </c>
      <c r="AL113" s="27" t="s">
        <v>3</v>
      </c>
      <c r="AN113" s="27" t="s">
        <v>3</v>
      </c>
      <c r="AP113" s="27" t="s">
        <v>3</v>
      </c>
      <c r="AR113" s="27" t="s">
        <v>3</v>
      </c>
      <c r="AT113" s="27" t="s">
        <v>3</v>
      </c>
      <c r="AV113" s="27" t="s">
        <v>3</v>
      </c>
      <c r="AX113" s="27" t="s">
        <v>3</v>
      </c>
      <c r="AZ113" s="27" t="s">
        <v>3</v>
      </c>
      <c r="BB113" s="27" t="s">
        <v>3</v>
      </c>
      <c r="BD113" s="27" t="s">
        <v>3</v>
      </c>
      <c r="BF113" s="27" t="s">
        <v>3</v>
      </c>
      <c r="BH113" s="27" t="s">
        <v>3</v>
      </c>
      <c r="BJ113" s="27" t="s">
        <v>3</v>
      </c>
      <c r="BL113" s="27" t="s">
        <v>3</v>
      </c>
      <c r="BN113" s="27" t="s">
        <v>3</v>
      </c>
      <c r="BP113" s="27" t="s">
        <v>3</v>
      </c>
      <c r="BR113" s="27" t="s">
        <v>3</v>
      </c>
      <c r="BT113" s="27" t="s">
        <v>3</v>
      </c>
      <c r="BV113" s="27" t="s">
        <v>3</v>
      </c>
      <c r="BX113" s="27" t="s">
        <v>3</v>
      </c>
      <c r="BZ113" s="27" t="s">
        <v>3</v>
      </c>
      <c r="CB113" s="27" t="s">
        <v>3</v>
      </c>
      <c r="CD113" s="27" t="s">
        <v>3</v>
      </c>
    </row>
    <row r="114" spans="1:82" ht="11.25">
      <c r="A114" s="19"/>
      <c r="B114" s="25" t="s">
        <v>23</v>
      </c>
      <c r="C114" s="19"/>
      <c r="D114" s="19"/>
      <c r="E114" s="19">
        <f>ROUND(E111*E112,0)</f>
        <v>0</v>
      </c>
      <c r="F114" s="19"/>
      <c r="G114" s="19">
        <f>ROUND(G111*G112,0)</f>
        <v>0</v>
      </c>
      <c r="I114" s="19">
        <f>ROUND(I111*I112,0)</f>
        <v>0</v>
      </c>
      <c r="K114" s="19">
        <f>ROUND(K111*K112,0)</f>
        <v>0</v>
      </c>
      <c r="M114" s="19">
        <f>ROUND(M111*M112,0)</f>
        <v>0</v>
      </c>
      <c r="N114" s="19">
        <f>ROUND(N111*N112,0)</f>
        <v>0</v>
      </c>
      <c r="P114" s="19">
        <f>ROUND(P111*P112,0)</f>
        <v>0</v>
      </c>
      <c r="R114" s="19">
        <f>ROUND(R111*R112,0)</f>
        <v>0</v>
      </c>
      <c r="T114" s="19">
        <f>ROUND(T111*T112,0)</f>
        <v>0</v>
      </c>
      <c r="V114" s="19">
        <f>ROUND(V111*V112,0)</f>
        <v>0</v>
      </c>
      <c r="X114" s="19">
        <f>ROUND(X111*X112,0)</f>
        <v>0</v>
      </c>
      <c r="Z114" s="19">
        <f>ROUND(Z111*Z112,0)</f>
        <v>0</v>
      </c>
      <c r="AB114" s="19">
        <f>ROUND(AB111*AB112,0)</f>
        <v>0</v>
      </c>
      <c r="AD114" s="19">
        <f>ROUND(AD111*AD112,0)</f>
        <v>0</v>
      </c>
      <c r="AF114" s="19">
        <f>ROUND(AF111*AF112,0)</f>
        <v>0</v>
      </c>
      <c r="AH114" s="19">
        <f>ROUND(AH111*AH112,0)</f>
        <v>0</v>
      </c>
      <c r="AJ114" s="19">
        <f>ROUND(AJ111*AJ112,0)</f>
        <v>0</v>
      </c>
      <c r="AL114" s="19">
        <f>ROUND(AL111*AL112,0)</f>
        <v>0</v>
      </c>
      <c r="AN114" s="19">
        <f>ROUND(AN111*AN112,0)</f>
        <v>0</v>
      </c>
      <c r="AP114" s="19">
        <f>ROUND(AP111*AP112,0)</f>
        <v>0</v>
      </c>
      <c r="AR114" s="19">
        <f>ROUND(AR111*AR112,0)</f>
        <v>0</v>
      </c>
      <c r="AT114" s="19">
        <f>ROUND(AT111*AT112,0)</f>
        <v>0</v>
      </c>
      <c r="AV114" s="19">
        <f>ROUND(AV111*AV112,0)</f>
        <v>0</v>
      </c>
      <c r="AX114" s="19">
        <f>ROUND(AX111*AX112,0)</f>
        <v>0</v>
      </c>
      <c r="AZ114" s="19">
        <f>ROUND(AZ111*AZ112,0)</f>
        <v>0</v>
      </c>
      <c r="BB114" s="19">
        <f>ROUND(BB111*BB112,0)</f>
        <v>0</v>
      </c>
      <c r="BD114" s="19">
        <f>ROUND(BD111*BD112,0)</f>
        <v>0</v>
      </c>
      <c r="BF114" s="19">
        <f>ROUND(BF111*BF112,0)</f>
        <v>0</v>
      </c>
      <c r="BH114" s="19">
        <f>ROUND(BH111*BH112,0)</f>
        <v>0</v>
      </c>
      <c r="BJ114" s="19">
        <f>ROUND(BJ111*BJ112,0)</f>
        <v>0</v>
      </c>
      <c r="BL114" s="19">
        <f>ROUND(BL111*BL112,0)</f>
        <v>0</v>
      </c>
      <c r="BN114" s="19">
        <f>ROUND(BN111*BN112,0)</f>
        <v>0</v>
      </c>
      <c r="BP114" s="19">
        <f>ROUND(BP111*BP112,0)</f>
        <v>0</v>
      </c>
      <c r="BR114" s="19">
        <f>ROUND(BR111*BR112,0)</f>
        <v>0</v>
      </c>
      <c r="BT114" s="19">
        <f>ROUND(BT111*BT112,0)</f>
        <v>0</v>
      </c>
      <c r="BV114" s="19">
        <f>ROUND(BV111*BV112,0)</f>
        <v>0</v>
      </c>
      <c r="BX114" s="19">
        <f>ROUND(BX111*BX112,0)</f>
        <v>0</v>
      </c>
      <c r="BZ114" s="19">
        <f>ROUND(BZ111*BZ112,0)</f>
        <v>0</v>
      </c>
      <c r="CB114" s="19">
        <f>ROUND(CB111*CB112,0)</f>
        <v>0</v>
      </c>
      <c r="CD114" s="19">
        <f>ROUND(CD111*CD112,0)</f>
        <v>0</v>
      </c>
    </row>
    <row r="115" spans="1:82" ht="10.5">
      <c r="A115" s="19"/>
      <c r="B115" s="19"/>
      <c r="C115" s="19"/>
      <c r="D115" s="19"/>
      <c r="E115" s="27" t="s">
        <v>8</v>
      </c>
      <c r="F115" s="19"/>
      <c r="G115" s="27" t="s">
        <v>8</v>
      </c>
      <c r="I115" s="27" t="s">
        <v>8</v>
      </c>
      <c r="K115" s="27" t="s">
        <v>8</v>
      </c>
      <c r="M115" s="27" t="s">
        <v>8</v>
      </c>
      <c r="N115" s="27" t="s">
        <v>8</v>
      </c>
      <c r="P115" s="27" t="s">
        <v>8</v>
      </c>
      <c r="R115" s="27" t="s">
        <v>8</v>
      </c>
      <c r="T115" s="27" t="s">
        <v>8</v>
      </c>
      <c r="V115" s="27" t="s">
        <v>8</v>
      </c>
      <c r="X115" s="27" t="s">
        <v>8</v>
      </c>
      <c r="Z115" s="27" t="s">
        <v>8</v>
      </c>
      <c r="AB115" s="27" t="s">
        <v>8</v>
      </c>
      <c r="AD115" s="27" t="s">
        <v>8</v>
      </c>
      <c r="AF115" s="27" t="s">
        <v>8</v>
      </c>
      <c r="AH115" s="27" t="s">
        <v>8</v>
      </c>
      <c r="AJ115" s="27" t="s">
        <v>8</v>
      </c>
      <c r="AL115" s="27" t="s">
        <v>8</v>
      </c>
      <c r="AN115" s="27" t="s">
        <v>8</v>
      </c>
      <c r="AP115" s="27" t="s">
        <v>8</v>
      </c>
      <c r="AR115" s="27" t="s">
        <v>8</v>
      </c>
      <c r="AT115" s="27" t="s">
        <v>8</v>
      </c>
      <c r="AV115" s="27" t="s">
        <v>8</v>
      </c>
      <c r="AX115" s="27" t="s">
        <v>8</v>
      </c>
      <c r="AZ115" s="27" t="s">
        <v>8</v>
      </c>
      <c r="BB115" s="27" t="s">
        <v>8</v>
      </c>
      <c r="BD115" s="27" t="s">
        <v>8</v>
      </c>
      <c r="BF115" s="27" t="s">
        <v>8</v>
      </c>
      <c r="BH115" s="27" t="s">
        <v>8</v>
      </c>
      <c r="BJ115" s="27" t="s">
        <v>8</v>
      </c>
      <c r="BL115" s="27" t="s">
        <v>8</v>
      </c>
      <c r="BN115" s="27" t="s">
        <v>8</v>
      </c>
      <c r="BP115" s="27" t="s">
        <v>8</v>
      </c>
      <c r="BR115" s="27" t="s">
        <v>8</v>
      </c>
      <c r="BT115" s="27" t="s">
        <v>8</v>
      </c>
      <c r="BV115" s="27" t="s">
        <v>8</v>
      </c>
      <c r="BX115" s="27" t="s">
        <v>8</v>
      </c>
      <c r="BZ115" s="27" t="s">
        <v>8</v>
      </c>
      <c r="CB115" s="27" t="s">
        <v>8</v>
      </c>
      <c r="CD115" s="27" t="s">
        <v>8</v>
      </c>
    </row>
    <row r="116" spans="1:82" ht="10.5">
      <c r="A116" s="19"/>
      <c r="B116" s="19"/>
      <c r="C116" s="19"/>
      <c r="D116" s="19"/>
      <c r="E116" s="27"/>
      <c r="F116" s="19"/>
      <c r="G116" s="27"/>
      <c r="I116" s="27"/>
      <c r="K116" s="27"/>
      <c r="M116" s="27"/>
      <c r="N116" s="27"/>
      <c r="P116" s="27"/>
      <c r="R116" s="27"/>
      <c r="T116" s="27"/>
      <c r="V116" s="27"/>
      <c r="X116" s="27"/>
      <c r="Z116" s="27"/>
      <c r="AB116" s="27"/>
      <c r="AD116" s="27"/>
      <c r="AF116" s="27"/>
      <c r="AH116" s="27"/>
      <c r="AJ116" s="27"/>
      <c r="AL116" s="27"/>
      <c r="AN116" s="27"/>
      <c r="AP116" s="27"/>
      <c r="AR116" s="27"/>
      <c r="AT116" s="27"/>
      <c r="AV116" s="27"/>
      <c r="AX116" s="27"/>
      <c r="AZ116" s="27"/>
      <c r="BB116" s="27"/>
      <c r="BD116" s="27"/>
      <c r="BF116" s="27"/>
      <c r="BH116" s="27"/>
      <c r="BJ116" s="27"/>
      <c r="BL116" s="27"/>
      <c r="BN116" s="27"/>
      <c r="BP116" s="27"/>
      <c r="BR116" s="27"/>
      <c r="BT116" s="27"/>
      <c r="BV116" s="27"/>
      <c r="BX116" s="27"/>
      <c r="BZ116" s="27"/>
      <c r="CB116" s="27"/>
      <c r="CD116" s="27"/>
    </row>
    <row r="117" spans="1:82" ht="12.75">
      <c r="A117" s="19"/>
      <c r="B117" s="24">
        <v>1999</v>
      </c>
      <c r="C117" s="23"/>
      <c r="D117" s="23"/>
      <c r="E117" s="23"/>
      <c r="F117" s="19"/>
      <c r="G117" s="23"/>
      <c r="I117" s="23"/>
      <c r="K117" s="23"/>
      <c r="M117" s="23"/>
      <c r="N117" s="23"/>
      <c r="P117" s="23"/>
      <c r="R117" s="23"/>
      <c r="T117" s="23"/>
      <c r="V117" s="23"/>
      <c r="X117" s="23"/>
      <c r="Z117" s="23"/>
      <c r="AB117" s="23"/>
      <c r="AD117" s="23"/>
      <c r="AF117" s="23"/>
      <c r="AH117" s="23"/>
      <c r="AJ117" s="23"/>
      <c r="AL117" s="23"/>
      <c r="AN117" s="23"/>
      <c r="AP117" s="23"/>
      <c r="AR117" s="23"/>
      <c r="AT117" s="23"/>
      <c r="AV117" s="23"/>
      <c r="AX117" s="23"/>
      <c r="AZ117" s="23"/>
      <c r="BB117" s="23"/>
      <c r="BD117" s="23"/>
      <c r="BF117" s="23"/>
      <c r="BH117" s="23"/>
      <c r="BJ117" s="23"/>
      <c r="BL117" s="23"/>
      <c r="BN117" s="23"/>
      <c r="BP117" s="23"/>
      <c r="BR117" s="23"/>
      <c r="BT117" s="23"/>
      <c r="BV117" s="23"/>
      <c r="BX117" s="23"/>
      <c r="BZ117" s="23"/>
      <c r="CB117" s="23"/>
      <c r="CD117" s="23"/>
    </row>
    <row r="118" spans="1:82" ht="11.25">
      <c r="A118" s="19"/>
      <c r="B118" s="25" t="s">
        <v>9</v>
      </c>
      <c r="C118" s="19"/>
      <c r="D118" s="19"/>
      <c r="E118" s="19">
        <v>0</v>
      </c>
      <c r="F118" s="19"/>
      <c r="G118" s="19">
        <v>0</v>
      </c>
      <c r="I118" s="19">
        <v>0</v>
      </c>
      <c r="K118" s="19">
        <v>0</v>
      </c>
      <c r="M118" s="19">
        <v>0</v>
      </c>
      <c r="N118" s="19">
        <v>0</v>
      </c>
      <c r="P118" s="19">
        <v>0</v>
      </c>
      <c r="R118" s="19">
        <v>0</v>
      </c>
      <c r="T118" s="19">
        <v>0</v>
      </c>
      <c r="V118" s="19">
        <v>0</v>
      </c>
      <c r="X118" s="19">
        <v>0</v>
      </c>
      <c r="Z118" s="19">
        <v>0</v>
      </c>
      <c r="AB118" s="19">
        <v>0</v>
      </c>
      <c r="AD118" s="19">
        <v>0</v>
      </c>
      <c r="AF118" s="19">
        <v>0</v>
      </c>
      <c r="AH118" s="19">
        <v>0</v>
      </c>
      <c r="AJ118" s="19">
        <v>0</v>
      </c>
      <c r="AL118" s="19">
        <v>0</v>
      </c>
      <c r="AN118" s="19">
        <v>0</v>
      </c>
      <c r="AP118" s="19">
        <v>0</v>
      </c>
      <c r="AR118" s="19">
        <v>0</v>
      </c>
      <c r="AT118" s="19">
        <v>0</v>
      </c>
      <c r="AV118" s="19">
        <v>0</v>
      </c>
      <c r="AX118" s="19">
        <v>0</v>
      </c>
      <c r="AZ118" s="19">
        <v>0</v>
      </c>
      <c r="BB118" s="19">
        <v>0</v>
      </c>
      <c r="BD118" s="19">
        <v>0</v>
      </c>
      <c r="BF118" s="19">
        <v>0</v>
      </c>
      <c r="BH118" s="19">
        <v>0</v>
      </c>
      <c r="BJ118" s="19">
        <v>0</v>
      </c>
      <c r="BL118" s="19">
        <v>0</v>
      </c>
      <c r="BN118" s="19">
        <v>0</v>
      </c>
      <c r="BP118" s="19">
        <v>0</v>
      </c>
      <c r="BR118" s="19">
        <v>0</v>
      </c>
      <c r="BT118" s="19">
        <v>0</v>
      </c>
      <c r="BV118" s="19">
        <v>0</v>
      </c>
      <c r="BX118" s="19">
        <v>0</v>
      </c>
      <c r="BZ118" s="19">
        <v>0</v>
      </c>
      <c r="CB118" s="19">
        <v>0</v>
      </c>
      <c r="CD118" s="19">
        <v>0</v>
      </c>
    </row>
    <row r="119" spans="1:82" ht="11.25">
      <c r="A119" s="19"/>
      <c r="B119" s="25" t="s">
        <v>18</v>
      </c>
      <c r="C119" s="19"/>
      <c r="D119" s="26"/>
      <c r="E119" s="26">
        <v>0</v>
      </c>
      <c r="F119" s="19"/>
      <c r="G119" s="26">
        <v>0</v>
      </c>
      <c r="I119" s="26">
        <v>0</v>
      </c>
      <c r="K119" s="26">
        <v>0</v>
      </c>
      <c r="M119" s="26">
        <v>0</v>
      </c>
      <c r="N119" s="26">
        <v>0</v>
      </c>
      <c r="P119" s="26">
        <v>0</v>
      </c>
      <c r="R119" s="26">
        <v>0</v>
      </c>
      <c r="T119" s="26">
        <v>0</v>
      </c>
      <c r="V119" s="26">
        <v>0</v>
      </c>
      <c r="X119" s="26">
        <v>0</v>
      </c>
      <c r="Z119" s="26">
        <v>0</v>
      </c>
      <c r="AB119" s="26">
        <v>0</v>
      </c>
      <c r="AD119" s="26">
        <v>0</v>
      </c>
      <c r="AF119" s="26">
        <v>0</v>
      </c>
      <c r="AH119" s="26">
        <v>0</v>
      </c>
      <c r="AJ119" s="26">
        <v>0</v>
      </c>
      <c r="AL119" s="26">
        <v>0</v>
      </c>
      <c r="AN119" s="26">
        <v>0</v>
      </c>
      <c r="AP119" s="26">
        <v>0</v>
      </c>
      <c r="AR119" s="26">
        <v>0</v>
      </c>
      <c r="AT119" s="26">
        <v>0</v>
      </c>
      <c r="AV119" s="26">
        <v>0</v>
      </c>
      <c r="AX119" s="26">
        <v>0</v>
      </c>
      <c r="AZ119" s="26">
        <v>0</v>
      </c>
      <c r="BB119" s="26">
        <v>0</v>
      </c>
      <c r="BD119" s="26">
        <v>0</v>
      </c>
      <c r="BF119" s="26">
        <v>0</v>
      </c>
      <c r="BH119" s="26">
        <v>0</v>
      </c>
      <c r="BJ119" s="26">
        <v>0</v>
      </c>
      <c r="BL119" s="26">
        <v>0</v>
      </c>
      <c r="BN119" s="26">
        <v>0</v>
      </c>
      <c r="BP119" s="26">
        <v>0</v>
      </c>
      <c r="BR119" s="26">
        <v>0</v>
      </c>
      <c r="BT119" s="26">
        <v>0</v>
      </c>
      <c r="BV119" s="26">
        <v>0</v>
      </c>
      <c r="BX119" s="26">
        <v>0</v>
      </c>
      <c r="BZ119" s="26">
        <v>0</v>
      </c>
      <c r="CB119" s="26">
        <v>0</v>
      </c>
      <c r="CD119" s="26">
        <v>0</v>
      </c>
    </row>
    <row r="120" spans="1:82" ht="10.5">
      <c r="A120" s="19"/>
      <c r="B120" s="19"/>
      <c r="C120" s="19"/>
      <c r="D120" s="19"/>
      <c r="E120" s="27" t="s">
        <v>3</v>
      </c>
      <c r="F120" s="19"/>
      <c r="G120" s="27" t="s">
        <v>3</v>
      </c>
      <c r="I120" s="27" t="s">
        <v>3</v>
      </c>
      <c r="K120" s="27" t="s">
        <v>3</v>
      </c>
      <c r="M120" s="27" t="s">
        <v>3</v>
      </c>
      <c r="N120" s="27" t="s">
        <v>3</v>
      </c>
      <c r="P120" s="27" t="s">
        <v>3</v>
      </c>
      <c r="R120" s="27" t="s">
        <v>3</v>
      </c>
      <c r="T120" s="27" t="s">
        <v>3</v>
      </c>
      <c r="V120" s="27" t="s">
        <v>3</v>
      </c>
      <c r="X120" s="27" t="s">
        <v>3</v>
      </c>
      <c r="Z120" s="27" t="s">
        <v>3</v>
      </c>
      <c r="AB120" s="27" t="s">
        <v>3</v>
      </c>
      <c r="AD120" s="27" t="s">
        <v>3</v>
      </c>
      <c r="AF120" s="27" t="s">
        <v>3</v>
      </c>
      <c r="AH120" s="27" t="s">
        <v>3</v>
      </c>
      <c r="AJ120" s="27" t="s">
        <v>3</v>
      </c>
      <c r="AL120" s="27" t="s">
        <v>3</v>
      </c>
      <c r="AN120" s="27" t="s">
        <v>3</v>
      </c>
      <c r="AP120" s="27" t="s">
        <v>3</v>
      </c>
      <c r="AR120" s="27" t="s">
        <v>3</v>
      </c>
      <c r="AT120" s="27" t="s">
        <v>3</v>
      </c>
      <c r="AV120" s="27" t="s">
        <v>3</v>
      </c>
      <c r="AX120" s="27" t="s">
        <v>3</v>
      </c>
      <c r="AZ120" s="27" t="s">
        <v>3</v>
      </c>
      <c r="BB120" s="27" t="s">
        <v>3</v>
      </c>
      <c r="BD120" s="27" t="s">
        <v>3</v>
      </c>
      <c r="BF120" s="27" t="s">
        <v>3</v>
      </c>
      <c r="BH120" s="27" t="s">
        <v>3</v>
      </c>
      <c r="BJ120" s="27" t="s">
        <v>3</v>
      </c>
      <c r="BL120" s="27" t="s">
        <v>3</v>
      </c>
      <c r="BN120" s="27" t="s">
        <v>3</v>
      </c>
      <c r="BP120" s="27" t="s">
        <v>3</v>
      </c>
      <c r="BR120" s="27" t="s">
        <v>3</v>
      </c>
      <c r="BT120" s="27" t="s">
        <v>3</v>
      </c>
      <c r="BV120" s="27" t="s">
        <v>3</v>
      </c>
      <c r="BX120" s="27" t="s">
        <v>3</v>
      </c>
      <c r="BZ120" s="27" t="s">
        <v>3</v>
      </c>
      <c r="CB120" s="27" t="s">
        <v>3</v>
      </c>
      <c r="CD120" s="27" t="s">
        <v>3</v>
      </c>
    </row>
    <row r="121" spans="1:82" ht="11.25">
      <c r="A121" s="19"/>
      <c r="B121" s="25" t="s">
        <v>24</v>
      </c>
      <c r="C121" s="19"/>
      <c r="D121" s="19"/>
      <c r="E121" s="19">
        <f>ROUND(E118*E119,0)</f>
        <v>0</v>
      </c>
      <c r="F121" s="19"/>
      <c r="G121" s="19">
        <f>ROUND(G118*G119,0)</f>
        <v>0</v>
      </c>
      <c r="I121" s="19">
        <f>ROUND(I118*I119,0)</f>
        <v>0</v>
      </c>
      <c r="K121" s="19">
        <f>ROUND(K118*K119,0)</f>
        <v>0</v>
      </c>
      <c r="M121" s="19">
        <f>ROUND(M118*M119,0)</f>
        <v>0</v>
      </c>
      <c r="N121" s="19">
        <f>ROUND(N118*N119,0)</f>
        <v>0</v>
      </c>
      <c r="P121" s="19">
        <f>ROUND(P118*P119,0)</f>
        <v>0</v>
      </c>
      <c r="R121" s="19">
        <f>ROUND(R118*R119,0)</f>
        <v>0</v>
      </c>
      <c r="T121" s="19">
        <f>ROUND(T118*T119,0)</f>
        <v>0</v>
      </c>
      <c r="V121" s="19">
        <f>ROUND(V118*V119,0)</f>
        <v>0</v>
      </c>
      <c r="X121" s="19">
        <f>ROUND(X118*X119,0)</f>
        <v>0</v>
      </c>
      <c r="Z121" s="19">
        <f>ROUND(Z118*Z119,0)</f>
        <v>0</v>
      </c>
      <c r="AB121" s="19">
        <f>ROUND(AB118*AB119,0)</f>
        <v>0</v>
      </c>
      <c r="AD121" s="19">
        <f>ROUND(AD118*AD119,0)</f>
        <v>0</v>
      </c>
      <c r="AF121" s="19">
        <f>ROUND(AF118*AF119,0)</f>
        <v>0</v>
      </c>
      <c r="AH121" s="19">
        <f>ROUND(AH118*AH119,0)</f>
        <v>0</v>
      </c>
      <c r="AJ121" s="19">
        <f>ROUND(AJ118*AJ119,0)</f>
        <v>0</v>
      </c>
      <c r="AL121" s="19">
        <f>ROUND(AL118*AL119,0)</f>
        <v>0</v>
      </c>
      <c r="AN121" s="19">
        <f>ROUND(AN118*AN119,0)</f>
        <v>0</v>
      </c>
      <c r="AP121" s="19">
        <f>ROUND(AP118*AP119,0)</f>
        <v>0</v>
      </c>
      <c r="AR121" s="19">
        <f>ROUND(AR118*AR119,0)</f>
        <v>0</v>
      </c>
      <c r="AT121" s="19">
        <f>ROUND(AT118*AT119,0)</f>
        <v>0</v>
      </c>
      <c r="AV121" s="19">
        <f>ROUND(AV118*AV119,0)</f>
        <v>0</v>
      </c>
      <c r="AX121" s="19">
        <f>ROUND(AX118*AX119,0)</f>
        <v>0</v>
      </c>
      <c r="AY121" s="19"/>
      <c r="AZ121" s="19">
        <f>ROUND(AZ118*AZ119,0)</f>
        <v>0</v>
      </c>
      <c r="BB121" s="19">
        <f>ROUND(BB118*BB119,0)</f>
        <v>0</v>
      </c>
      <c r="BD121" s="19">
        <f>ROUND(BD118*BD119,0)</f>
        <v>0</v>
      </c>
      <c r="BF121" s="19">
        <f>ROUND(BF118*BF119,0)</f>
        <v>0</v>
      </c>
      <c r="BH121" s="19">
        <f>ROUND(BH118*BH119,0)</f>
        <v>0</v>
      </c>
      <c r="BJ121" s="19">
        <f>ROUND(BJ118*BJ119,0)</f>
        <v>0</v>
      </c>
      <c r="BL121" s="19">
        <f>ROUND(BL118*BL119,0)</f>
        <v>0</v>
      </c>
      <c r="BN121" s="19">
        <f>ROUND(BN118*BN119,0)</f>
        <v>0</v>
      </c>
      <c r="BP121" s="19">
        <f>ROUND(BP118*BP119,0)</f>
        <v>0</v>
      </c>
      <c r="BR121" s="19">
        <f>ROUND(BR118*BR119,0)</f>
        <v>0</v>
      </c>
      <c r="BT121" s="19">
        <f>ROUND(BT118*BT119,0)</f>
        <v>0</v>
      </c>
      <c r="BV121" s="19">
        <f>ROUND(BV118*BV119,0)</f>
        <v>0</v>
      </c>
      <c r="BX121" s="19">
        <f>ROUND(BX118*BX119,0)</f>
        <v>0</v>
      </c>
      <c r="BZ121" s="19">
        <f>ROUND(BZ118*BZ119,0)</f>
        <v>0</v>
      </c>
      <c r="CB121" s="19">
        <f>ROUND(CB118*CB119,0)</f>
        <v>0</v>
      </c>
      <c r="CD121" s="19">
        <f>ROUND(CD118*CD119,0)</f>
        <v>0</v>
      </c>
    </row>
    <row r="122" spans="1:82" ht="10.5">
      <c r="A122" s="19"/>
      <c r="B122" s="19"/>
      <c r="C122" s="19"/>
      <c r="D122" s="19"/>
      <c r="E122" s="27" t="s">
        <v>8</v>
      </c>
      <c r="F122" s="19"/>
      <c r="G122" s="27" t="s">
        <v>8</v>
      </c>
      <c r="I122" s="27" t="s">
        <v>8</v>
      </c>
      <c r="K122" s="27" t="s">
        <v>8</v>
      </c>
      <c r="M122" s="27" t="s">
        <v>8</v>
      </c>
      <c r="N122" s="27" t="s">
        <v>8</v>
      </c>
      <c r="P122" s="27" t="s">
        <v>8</v>
      </c>
      <c r="R122" s="27" t="s">
        <v>8</v>
      </c>
      <c r="T122" s="27" t="s">
        <v>8</v>
      </c>
      <c r="V122" s="27" t="s">
        <v>8</v>
      </c>
      <c r="X122" s="27" t="s">
        <v>8</v>
      </c>
      <c r="Z122" s="27" t="s">
        <v>8</v>
      </c>
      <c r="AB122" s="27" t="s">
        <v>8</v>
      </c>
      <c r="AD122" s="27" t="s">
        <v>8</v>
      </c>
      <c r="AF122" s="27" t="s">
        <v>8</v>
      </c>
      <c r="AH122" s="27" t="s">
        <v>8</v>
      </c>
      <c r="AJ122" s="27" t="s">
        <v>8</v>
      </c>
      <c r="AL122" s="27" t="s">
        <v>8</v>
      </c>
      <c r="AN122" s="27" t="s">
        <v>8</v>
      </c>
      <c r="AP122" s="27" t="s">
        <v>8</v>
      </c>
      <c r="AR122" s="27" t="s">
        <v>8</v>
      </c>
      <c r="AT122" s="27" t="s">
        <v>8</v>
      </c>
      <c r="AV122" s="27" t="s">
        <v>8</v>
      </c>
      <c r="AX122" s="27" t="s">
        <v>8</v>
      </c>
      <c r="AY122" s="27"/>
      <c r="AZ122" s="27" t="s">
        <v>8</v>
      </c>
      <c r="BB122" s="27" t="s">
        <v>8</v>
      </c>
      <c r="BD122" s="27" t="s">
        <v>8</v>
      </c>
      <c r="BF122" s="27" t="s">
        <v>8</v>
      </c>
      <c r="BH122" s="27" t="s">
        <v>8</v>
      </c>
      <c r="BJ122" s="27" t="s">
        <v>8</v>
      </c>
      <c r="BL122" s="27" t="s">
        <v>8</v>
      </c>
      <c r="BN122" s="27" t="s">
        <v>8</v>
      </c>
      <c r="BP122" s="27" t="s">
        <v>8</v>
      </c>
      <c r="BR122" s="27" t="s">
        <v>8</v>
      </c>
      <c r="BT122" s="27" t="s">
        <v>8</v>
      </c>
      <c r="BV122" s="27" t="s">
        <v>8</v>
      </c>
      <c r="BX122" s="27" t="s">
        <v>8</v>
      </c>
      <c r="BZ122" s="27" t="s">
        <v>8</v>
      </c>
      <c r="CB122" s="27" t="s">
        <v>8</v>
      </c>
      <c r="CD122" s="27" t="s">
        <v>8</v>
      </c>
    </row>
    <row r="123" spans="1:82" ht="10.5">
      <c r="A123" s="19"/>
      <c r="B123" s="19"/>
      <c r="C123" s="19"/>
      <c r="D123" s="19"/>
      <c r="E123" s="19"/>
      <c r="F123" s="19"/>
      <c r="G123" s="19"/>
      <c r="I123" s="19"/>
      <c r="K123" s="19"/>
      <c r="M123" s="19"/>
      <c r="N123" s="19"/>
      <c r="P123" s="19"/>
      <c r="R123" s="19"/>
      <c r="T123" s="19"/>
      <c r="V123" s="19"/>
      <c r="X123" s="19"/>
      <c r="Z123" s="19"/>
      <c r="AB123" s="19"/>
      <c r="AD123" s="19"/>
      <c r="AF123" s="19"/>
      <c r="AH123" s="19"/>
      <c r="AJ123" s="19"/>
      <c r="AL123" s="19"/>
      <c r="AN123" s="19"/>
      <c r="AP123" s="19"/>
      <c r="AR123" s="19"/>
      <c r="AT123" s="19"/>
      <c r="AV123" s="19"/>
      <c r="AX123" s="19"/>
      <c r="AY123" s="19"/>
      <c r="AZ123" s="19"/>
      <c r="BB123" s="19"/>
      <c r="BD123" s="19"/>
      <c r="BF123" s="19"/>
      <c r="BH123" s="19"/>
      <c r="BJ123" s="19"/>
      <c r="BL123" s="19"/>
      <c r="BN123" s="19"/>
      <c r="BP123" s="19"/>
      <c r="BR123" s="19"/>
      <c r="BT123" s="19"/>
      <c r="BV123" s="19"/>
      <c r="BX123" s="19"/>
      <c r="BZ123" s="19"/>
      <c r="CB123" s="19"/>
      <c r="CD123" s="19"/>
    </row>
    <row r="124" spans="1:82" ht="10.5">
      <c r="A124" s="19"/>
      <c r="B124" s="19"/>
      <c r="C124" s="19"/>
      <c r="D124" s="19"/>
      <c r="E124" s="19"/>
      <c r="F124" s="19"/>
      <c r="G124" s="19"/>
      <c r="I124" s="19"/>
      <c r="K124" s="19"/>
      <c r="M124" s="19"/>
      <c r="N124" s="19"/>
      <c r="P124" s="19"/>
      <c r="R124" s="19"/>
      <c r="T124" s="19"/>
      <c r="V124" s="19"/>
      <c r="X124" s="19"/>
      <c r="Z124" s="19"/>
      <c r="AB124" s="19"/>
      <c r="AD124" s="19"/>
      <c r="AF124" s="19"/>
      <c r="AH124" s="19"/>
      <c r="AJ124" s="19"/>
      <c r="AL124" s="19"/>
      <c r="AN124" s="19"/>
      <c r="AP124" s="19"/>
      <c r="AR124" s="19"/>
      <c r="AT124" s="19"/>
      <c r="AV124" s="19"/>
      <c r="AX124" s="19"/>
      <c r="AY124" s="19"/>
      <c r="AZ124" s="19"/>
      <c r="BB124" s="19"/>
      <c r="BD124" s="19"/>
      <c r="BF124" s="19"/>
      <c r="BH124" s="19"/>
      <c r="BJ124" s="19"/>
      <c r="BL124" s="19"/>
      <c r="BN124" s="19"/>
      <c r="BP124" s="19"/>
      <c r="BR124" s="19"/>
      <c r="BT124" s="19"/>
      <c r="BV124" s="19"/>
      <c r="BX124" s="19"/>
      <c r="BZ124" s="19"/>
      <c r="CB124" s="19"/>
      <c r="CD124" s="19"/>
    </row>
    <row r="125" spans="1:82" ht="10.5">
      <c r="A125" s="19"/>
      <c r="B125" s="19"/>
      <c r="C125" s="19"/>
      <c r="D125" s="19"/>
      <c r="E125" s="19"/>
      <c r="F125" s="19"/>
      <c r="G125" s="19"/>
      <c r="I125" s="19"/>
      <c r="K125" s="19"/>
      <c r="M125" s="19"/>
      <c r="N125" s="19"/>
      <c r="P125" s="19"/>
      <c r="R125" s="19"/>
      <c r="T125" s="19"/>
      <c r="V125" s="19"/>
      <c r="X125" s="19"/>
      <c r="Z125" s="19"/>
      <c r="AB125" s="19"/>
      <c r="AD125" s="19"/>
      <c r="AF125" s="19"/>
      <c r="AH125" s="19"/>
      <c r="AJ125" s="19"/>
      <c r="AL125" s="19"/>
      <c r="AN125" s="19"/>
      <c r="AP125" s="19"/>
      <c r="AR125" s="19"/>
      <c r="AT125" s="19"/>
      <c r="AV125" s="19"/>
      <c r="AX125" s="19"/>
      <c r="AY125" s="19"/>
      <c r="AZ125" s="19"/>
      <c r="BB125" s="19"/>
      <c r="BD125" s="19"/>
      <c r="BF125" s="19"/>
      <c r="BH125" s="19"/>
      <c r="BJ125" s="19"/>
      <c r="BL125" s="19"/>
      <c r="BN125" s="19"/>
      <c r="BP125" s="19"/>
      <c r="BR125" s="19"/>
      <c r="BT125" s="19"/>
      <c r="BV125" s="19"/>
      <c r="BX125" s="19"/>
      <c r="BZ125" s="19"/>
      <c r="CB125" s="19"/>
      <c r="CD125" s="19"/>
    </row>
    <row r="126" spans="1:82" ht="10.5">
      <c r="A126" s="19"/>
      <c r="B126" s="19"/>
      <c r="C126" s="19"/>
      <c r="D126" s="19"/>
      <c r="E126" s="19"/>
      <c r="F126" s="19"/>
      <c r="G126" s="19"/>
      <c r="I126" s="19"/>
      <c r="K126" s="19"/>
      <c r="P126" s="19"/>
      <c r="R126" s="19"/>
      <c r="T126" s="19"/>
      <c r="V126" s="19"/>
      <c r="X126" s="19"/>
      <c r="AB126" s="19"/>
      <c r="AD126" s="19"/>
      <c r="AF126" s="19"/>
      <c r="AH126" s="19"/>
      <c r="AL126" s="19"/>
      <c r="AP126" s="19"/>
      <c r="AR126" s="19"/>
      <c r="AT126" s="19"/>
      <c r="AV126" s="19"/>
      <c r="AZ126" s="19"/>
      <c r="BB126" s="19"/>
      <c r="BF126" s="19"/>
      <c r="BH126" s="19"/>
      <c r="BJ126" s="19"/>
      <c r="BN126" s="19"/>
      <c r="BP126" s="19"/>
      <c r="BR126" s="19"/>
      <c r="BT126" s="19"/>
      <c r="BX126" s="19"/>
      <c r="BZ126" s="19"/>
      <c r="CB126" s="19"/>
      <c r="CD126" s="19"/>
    </row>
    <row r="127" spans="1:82" ht="10.5">
      <c r="A127" s="19"/>
      <c r="B127" s="19"/>
      <c r="C127" s="19"/>
      <c r="D127" s="19"/>
      <c r="E127" s="19"/>
      <c r="F127" s="19"/>
      <c r="G127" s="19"/>
      <c r="I127" s="19"/>
      <c r="K127" s="19"/>
      <c r="P127" s="19"/>
      <c r="R127" s="19"/>
      <c r="T127" s="19"/>
      <c r="V127" s="19"/>
      <c r="X127" s="19"/>
      <c r="AB127" s="19"/>
      <c r="AD127" s="19"/>
      <c r="AF127" s="19"/>
      <c r="AH127" s="19"/>
      <c r="AL127" s="19"/>
      <c r="AP127" s="19"/>
      <c r="AR127" s="19"/>
      <c r="AT127" s="19"/>
      <c r="AV127" s="19"/>
      <c r="AZ127" s="19"/>
      <c r="BB127" s="19"/>
      <c r="BF127" s="19"/>
      <c r="BH127" s="19"/>
      <c r="BJ127" s="19"/>
      <c r="BN127" s="19"/>
      <c r="BP127" s="19"/>
      <c r="BR127" s="19"/>
      <c r="BT127" s="19"/>
      <c r="BX127" s="19"/>
      <c r="BZ127" s="19"/>
      <c r="CB127" s="19"/>
      <c r="CD127" s="19"/>
    </row>
    <row r="128" spans="1:82" ht="10.5">
      <c r="A128" s="19"/>
      <c r="B128" s="19"/>
      <c r="C128" s="19"/>
      <c r="D128" s="19"/>
      <c r="E128" s="19"/>
      <c r="F128" s="19"/>
      <c r="G128" s="19"/>
      <c r="I128" s="19"/>
      <c r="K128" s="19"/>
      <c r="P128" s="19"/>
      <c r="R128" s="19"/>
      <c r="T128" s="19"/>
      <c r="V128" s="19"/>
      <c r="X128" s="19"/>
      <c r="AB128" s="19"/>
      <c r="AD128" s="19"/>
      <c r="AF128" s="19"/>
      <c r="AH128" s="19"/>
      <c r="AL128" s="19"/>
      <c r="AP128" s="19"/>
      <c r="AR128" s="19"/>
      <c r="AT128" s="19"/>
      <c r="AV128" s="19"/>
      <c r="AZ128" s="19"/>
      <c r="BB128" s="19"/>
      <c r="BF128" s="19"/>
      <c r="BH128" s="19"/>
      <c r="BJ128" s="19"/>
      <c r="BN128" s="19"/>
      <c r="BP128" s="19"/>
      <c r="BR128" s="19"/>
      <c r="BT128" s="19"/>
      <c r="BX128" s="19"/>
      <c r="BZ128" s="19"/>
      <c r="CB128" s="19"/>
      <c r="CD128" s="19"/>
    </row>
    <row r="129" spans="1:82" ht="10.5">
      <c r="A129" s="19"/>
      <c r="B129" s="19"/>
      <c r="C129" s="19"/>
      <c r="D129" s="19"/>
      <c r="E129" s="27"/>
      <c r="F129" s="19"/>
      <c r="G129" s="27"/>
      <c r="I129" s="27"/>
      <c r="K129" s="27"/>
      <c r="P129" s="27"/>
      <c r="R129" s="27"/>
      <c r="T129" s="27"/>
      <c r="V129" s="27"/>
      <c r="X129" s="27"/>
      <c r="AB129" s="27"/>
      <c r="AD129" s="27"/>
      <c r="AF129" s="27"/>
      <c r="AH129" s="27"/>
      <c r="AL129" s="27"/>
      <c r="AP129" s="27"/>
      <c r="AR129" s="27"/>
      <c r="AT129" s="27"/>
      <c r="AV129" s="27"/>
      <c r="AZ129" s="27"/>
      <c r="BB129" s="27"/>
      <c r="BF129" s="27"/>
      <c r="BH129" s="27"/>
      <c r="BJ129" s="27"/>
      <c r="BN129" s="27"/>
      <c r="BP129" s="27"/>
      <c r="BR129" s="27"/>
      <c r="BT129" s="27"/>
      <c r="BX129" s="27"/>
      <c r="BZ129" s="27"/>
      <c r="CB129" s="27"/>
      <c r="CD129" s="27"/>
    </row>
    <row r="130" spans="1:86" ht="10.5">
      <c r="A130" s="19"/>
      <c r="B130" s="19"/>
      <c r="C130" s="19"/>
      <c r="D130" s="19"/>
      <c r="F130" s="19"/>
      <c r="G130" s="30"/>
      <c r="I130" s="30"/>
      <c r="K130" s="30"/>
      <c r="M130" s="12"/>
      <c r="N130" s="12"/>
      <c r="P130" s="30"/>
      <c r="R130" s="30"/>
      <c r="T130" s="30"/>
      <c r="V130" s="30"/>
      <c r="X130" s="30"/>
      <c r="AB130" s="30" t="str">
        <f ca="1">CELL("filename",$A$1)</f>
        <v>H:\Internal\Regulatory Services\2014  KY Rate Case\Documents Electronically filed February 11, 2015\KIUC Attachments\KIUC-1-17\Elliott\[KIUC_1_17_Attachment169_ADFIT.xlsm]2016</v>
      </c>
      <c r="AD130" s="30"/>
      <c r="AF130" s="30"/>
      <c r="AJ130" s="12"/>
      <c r="AL130" s="30"/>
      <c r="AR130" s="30"/>
      <c r="AT130" s="30"/>
      <c r="AV130" s="30"/>
      <c r="AX130" s="12"/>
      <c r="AY130" s="12"/>
      <c r="AZ130" s="30" t="str">
        <f ca="1">CELL("filename",$A$1)</f>
        <v>H:\Internal\Regulatory Services\2014  KY Rate Case\Documents Electronically filed February 11, 2015\KIUC Attachments\KIUC-1-17\Elliott\[KIUC_1_17_Attachment169_ADFIT.xlsm]2016</v>
      </c>
      <c r="BB130" s="30"/>
      <c r="BF130" s="30" t="str">
        <f ca="1">CELL("filename",$A$1)</f>
        <v>H:\Internal\Regulatory Services\2014  KY Rate Case\Documents Electronically filed February 11, 2015\KIUC Attachments\KIUC-1-17\Elliott\[KIUC_1_17_Attachment169_ADFIT.xlsm]2016</v>
      </c>
      <c r="BH130" s="30"/>
      <c r="BL130" s="12"/>
      <c r="BN130" s="30"/>
      <c r="BP130" s="30"/>
      <c r="BR130" s="30"/>
      <c r="BT130" s="30"/>
      <c r="BX130" s="30" t="str">
        <f ca="1">CELL("filename",$A$1)</f>
        <v>H:\Internal\Regulatory Services\2014  KY Rate Case\Documents Electronically filed February 11, 2015\KIUC Attachments\KIUC-1-17\Elliott\[KIUC_1_17_Attachment169_ADFIT.xlsm]2016</v>
      </c>
      <c r="BZ130" s="30"/>
      <c r="CH130" s="30" t="str">
        <f ca="1">CELL("filename",$A$1)</f>
        <v>H:\Internal\Regulatory Services\2014  KY Rate Case\Documents Electronically filed February 11, 2015\KIUC Attachments\KIUC-1-17\Elliott\[KIUC_1_17_Attachment169_ADFIT.xlsm]2016</v>
      </c>
    </row>
    <row r="131" spans="1:82" ht="18">
      <c r="A131" s="1"/>
      <c r="B131" s="6" t="s">
        <v>50</v>
      </c>
      <c r="C131" s="1"/>
      <c r="D131" s="2"/>
      <c r="E131" s="2"/>
      <c r="F131" s="1"/>
      <c r="G131" s="2"/>
      <c r="I131" s="2"/>
      <c r="K131" s="2"/>
      <c r="P131" s="2"/>
      <c r="R131" s="2"/>
      <c r="T131" s="2"/>
      <c r="V131" s="2"/>
      <c r="X131" s="2"/>
      <c r="AA131" s="1"/>
      <c r="AB131" s="2"/>
      <c r="AD131" s="2"/>
      <c r="AF131" s="2"/>
      <c r="AH131" s="2"/>
      <c r="AL131" s="2"/>
      <c r="AP131" s="2"/>
      <c r="AR131" s="2"/>
      <c r="AT131" s="2"/>
      <c r="AV131" s="2"/>
      <c r="AZ131" s="2"/>
      <c r="BB131" s="2"/>
      <c r="BE131" s="1"/>
      <c r="BF131" s="2"/>
      <c r="BH131" s="2"/>
      <c r="BJ131" s="2"/>
      <c r="BN131" s="2"/>
      <c r="BP131" s="2"/>
      <c r="BR131" s="2"/>
      <c r="BT131" s="2"/>
      <c r="BW131" s="1"/>
      <c r="BX131" s="2"/>
      <c r="BZ131" s="2"/>
      <c r="CB131" s="2"/>
      <c r="CD131" s="2"/>
    </row>
    <row r="132" spans="1:82" ht="12.75">
      <c r="A132" s="1"/>
      <c r="B132" s="7" t="s">
        <v>0</v>
      </c>
      <c r="C132" s="1"/>
      <c r="D132" s="1"/>
      <c r="E132" s="1"/>
      <c r="F132" s="1"/>
      <c r="G132" s="1"/>
      <c r="I132" s="1"/>
      <c r="K132" s="1"/>
      <c r="P132" s="1"/>
      <c r="R132" s="1"/>
      <c r="T132" s="1"/>
      <c r="V132" s="1"/>
      <c r="X132" s="1"/>
      <c r="AA132" s="1"/>
      <c r="AB132" s="1"/>
      <c r="AD132" s="1"/>
      <c r="AF132" s="1"/>
      <c r="AH132" s="1"/>
      <c r="AL132" s="1"/>
      <c r="AP132" s="1"/>
      <c r="AR132" s="1"/>
      <c r="AT132" s="1"/>
      <c r="AV132" s="1"/>
      <c r="AZ132" s="1"/>
      <c r="BB132" s="1"/>
      <c r="BE132" s="1"/>
      <c r="BF132" s="1"/>
      <c r="BH132" s="1"/>
      <c r="BJ132" s="1"/>
      <c r="BN132" s="1"/>
      <c r="BP132" s="1"/>
      <c r="BR132" s="1"/>
      <c r="BT132" s="1"/>
      <c r="BW132" s="1"/>
      <c r="BX132" s="1"/>
      <c r="BZ132" s="1"/>
      <c r="CB132" s="1"/>
      <c r="CD132" s="1"/>
    </row>
    <row r="133" spans="1:82" ht="11.25">
      <c r="A133" s="1"/>
      <c r="B133" s="8" t="s">
        <v>1</v>
      </c>
      <c r="C133" s="1"/>
      <c r="D133" s="1"/>
      <c r="E133" s="1"/>
      <c r="F133" s="1"/>
      <c r="G133" s="1"/>
      <c r="I133" s="1"/>
      <c r="K133" s="1"/>
      <c r="P133" s="1"/>
      <c r="R133" s="1"/>
      <c r="T133" s="1"/>
      <c r="V133" s="1"/>
      <c r="X133" s="1"/>
      <c r="AA133" s="1"/>
      <c r="AB133" s="1"/>
      <c r="AD133" s="1"/>
      <c r="AF133" s="1"/>
      <c r="AH133" s="1"/>
      <c r="AL133" s="1"/>
      <c r="AP133" s="1"/>
      <c r="AR133" s="1"/>
      <c r="AT133" s="1"/>
      <c r="AV133" s="1"/>
      <c r="AZ133" s="1"/>
      <c r="BB133" s="1"/>
      <c r="BE133" s="1"/>
      <c r="BF133" s="1"/>
      <c r="BH133" s="1"/>
      <c r="BJ133" s="1"/>
      <c r="BN133" s="1"/>
      <c r="BP133" s="1"/>
      <c r="BR133" s="1"/>
      <c r="BT133" s="1"/>
      <c r="BW133" s="1"/>
      <c r="BX133" s="1"/>
      <c r="BZ133" s="1"/>
      <c r="CB133" s="1"/>
      <c r="CD133" s="1"/>
    </row>
    <row r="134" spans="1:82" ht="11.25">
      <c r="A134" s="1"/>
      <c r="B134" s="9"/>
      <c r="C134" s="1"/>
      <c r="D134" s="1"/>
      <c r="E134" s="1"/>
      <c r="F134" s="1"/>
      <c r="G134" s="1"/>
      <c r="I134" s="1"/>
      <c r="K134" s="1"/>
      <c r="P134" s="1"/>
      <c r="R134" s="1"/>
      <c r="T134" s="1"/>
      <c r="V134" s="1"/>
      <c r="X134" s="1"/>
      <c r="AA134" s="1"/>
      <c r="AB134" s="1"/>
      <c r="AD134" s="1"/>
      <c r="AF134" s="1"/>
      <c r="AH134" s="1"/>
      <c r="AL134" s="1"/>
      <c r="AP134" s="1"/>
      <c r="AR134" s="1"/>
      <c r="AT134" s="1"/>
      <c r="AV134" s="1"/>
      <c r="AZ134" s="1"/>
      <c r="BB134" s="1"/>
      <c r="BE134" s="1"/>
      <c r="BF134" s="1"/>
      <c r="BH134" s="1"/>
      <c r="BJ134" s="1"/>
      <c r="BN134" s="1"/>
      <c r="BP134" s="1"/>
      <c r="BR134" s="1"/>
      <c r="BT134" s="1"/>
      <c r="BW134" s="1"/>
      <c r="BX134" s="1"/>
      <c r="BZ134" s="1"/>
      <c r="CB134" s="1"/>
      <c r="CD134" s="1"/>
    </row>
    <row r="135" spans="1:82" ht="11.25">
      <c r="A135" s="1"/>
      <c r="B135" s="1"/>
      <c r="C135" s="1"/>
      <c r="D135" s="1"/>
      <c r="E135" s="1"/>
      <c r="F135" s="1"/>
      <c r="G135" s="1"/>
      <c r="I135" s="1"/>
      <c r="K135" s="1"/>
      <c r="M135" s="8">
        <f aca="true" t="shared" si="18" ref="M135:N140">IF(M5="","",M5)</f>
      </c>
      <c r="N135" s="8">
        <f t="shared" si="18"/>
      </c>
      <c r="P135" s="1"/>
      <c r="R135" s="1"/>
      <c r="T135" s="1"/>
      <c r="V135" s="1"/>
      <c r="X135" s="1"/>
      <c r="AA135" s="1"/>
      <c r="AB135" s="1"/>
      <c r="AD135" s="1"/>
      <c r="AF135" s="1"/>
      <c r="AH135" s="1"/>
      <c r="AJ135" s="8">
        <f aca="true" t="shared" si="19" ref="AJ135:AJ140">IF(AJ5="","",AJ5)</f>
      </c>
      <c r="AL135" s="1"/>
      <c r="AP135" s="1"/>
      <c r="AR135" s="1"/>
      <c r="AT135" s="1"/>
      <c r="AV135" s="1"/>
      <c r="AX135" s="8">
        <f aca="true" t="shared" si="20" ref="AX135:AX140">IF(AX5="","",AX5)</f>
      </c>
      <c r="AY135" s="8"/>
      <c r="AZ135" s="8">
        <f aca="true" t="shared" si="21" ref="AZ135:AZ140">IF(AZ5="","",AZ5)</f>
      </c>
      <c r="BB135" s="1"/>
      <c r="BE135" s="1"/>
      <c r="BF135" s="1"/>
      <c r="BH135" s="1"/>
      <c r="BJ135" s="1"/>
      <c r="BL135" s="8">
        <f aca="true" t="shared" si="22" ref="BL135:BL140">IF(BL5="","",BL5)</f>
      </c>
      <c r="BN135" s="8">
        <f aca="true" t="shared" si="23" ref="BN135:BP140">IF(BN5="","",BN5)</f>
      </c>
      <c r="BP135" s="8">
        <f t="shared" si="23"/>
      </c>
      <c r="BR135" s="1"/>
      <c r="BT135" s="1"/>
      <c r="BW135" s="1"/>
      <c r="BX135" s="1"/>
      <c r="BZ135" s="1"/>
      <c r="CB135" s="1"/>
      <c r="CD135" s="1"/>
    </row>
    <row r="136" spans="1:82" ht="11.25">
      <c r="A136" s="1"/>
      <c r="B136" s="1"/>
      <c r="C136" s="1"/>
      <c r="D136" s="1"/>
      <c r="E136" s="1"/>
      <c r="F136" s="1"/>
      <c r="G136" s="1"/>
      <c r="I136" s="1"/>
      <c r="K136" s="1"/>
      <c r="M136" s="8">
        <f t="shared" si="18"/>
      </c>
      <c r="N136" s="8">
        <f t="shared" si="18"/>
      </c>
      <c r="P136" s="1"/>
      <c r="R136" s="1"/>
      <c r="T136" s="1"/>
      <c r="V136" s="1"/>
      <c r="X136" s="1"/>
      <c r="Z136" s="8">
        <f>IF(Z6="","",Z6)</f>
      </c>
      <c r="AA136" s="1"/>
      <c r="AB136" s="8">
        <f>IF(AB6="","",AB6)</f>
      </c>
      <c r="AD136" s="1"/>
      <c r="AF136" s="1"/>
      <c r="AH136" s="1"/>
      <c r="AJ136" s="8">
        <f t="shared" si="19"/>
      </c>
      <c r="AL136" s="1"/>
      <c r="AN136" s="8">
        <f>IF(AN6="","",AN6)</f>
      </c>
      <c r="AP136" s="1"/>
      <c r="AR136" s="1"/>
      <c r="AT136" s="1"/>
      <c r="AV136" s="1"/>
      <c r="AX136" s="8">
        <f t="shared" si="20"/>
      </c>
      <c r="AY136" s="8"/>
      <c r="AZ136" s="8">
        <f t="shared" si="21"/>
      </c>
      <c r="BB136" s="1"/>
      <c r="BD136" s="8">
        <f>IF(BD6="","",BD6)</f>
      </c>
      <c r="BE136" s="1"/>
      <c r="BF136" s="8">
        <f>IF(BF6="","",BF6)</f>
      </c>
      <c r="BH136" s="1"/>
      <c r="BJ136" s="1"/>
      <c r="BL136" s="8">
        <f t="shared" si="22"/>
      </c>
      <c r="BN136" s="8">
        <f t="shared" si="23"/>
      </c>
      <c r="BP136" s="8">
        <f t="shared" si="23"/>
      </c>
      <c r="BR136" s="1"/>
      <c r="BT136" s="1"/>
      <c r="BV136" s="8">
        <f>IF(BV6="","",BV6)</f>
      </c>
      <c r="BW136" s="1"/>
      <c r="BX136" s="8">
        <f>IF(BX6="","",BX6)</f>
      </c>
      <c r="BZ136" s="1"/>
      <c r="CB136" s="1"/>
      <c r="CD136" s="1"/>
    </row>
    <row r="137" spans="1:82" ht="11.25">
      <c r="A137" s="1"/>
      <c r="B137" s="1"/>
      <c r="C137" s="1"/>
      <c r="D137" s="1"/>
      <c r="E137" s="8"/>
      <c r="F137" s="1"/>
      <c r="G137" s="8">
        <f>IF(G7="","",G7)</f>
      </c>
      <c r="I137" s="8">
        <f>IF(I7="","",I7)</f>
      </c>
      <c r="K137" s="8">
        <f>IF(K7="","",K7)</f>
      </c>
      <c r="M137" s="8">
        <f t="shared" si="18"/>
      </c>
      <c r="N137" s="8">
        <f t="shared" si="18"/>
      </c>
      <c r="P137" s="8">
        <f>IF(P7="","",P7)</f>
      </c>
      <c r="R137" s="8">
        <f>IF(R7="","",R7)</f>
      </c>
      <c r="T137" s="8">
        <f>IF(T7="","",T7)</f>
      </c>
      <c r="V137" s="8"/>
      <c r="X137" s="8"/>
      <c r="Z137" s="8">
        <f>IF(Z7="","",Z7)</f>
      </c>
      <c r="AA137" s="1"/>
      <c r="AB137" s="8">
        <f>IF(AB7="","",AB7)</f>
      </c>
      <c r="AD137" s="8">
        <f>IF(AD7="","",AD7)</f>
      </c>
      <c r="AF137" s="8">
        <f>IF(AF7="","",AF7)</f>
      </c>
      <c r="AH137" s="8">
        <f>IF(AH7="","",AH7)</f>
      </c>
      <c r="AJ137" s="8">
        <f t="shared" si="19"/>
      </c>
      <c r="AL137" s="8"/>
      <c r="AN137" s="8">
        <f>IF(AN7="","",AN7)</f>
      </c>
      <c r="AP137" s="8">
        <f>IF(AP7="","",AP7)</f>
      </c>
      <c r="AR137" s="8">
        <f>IF(AR7="","",AR7)</f>
      </c>
      <c r="AT137" s="8">
        <f>IF(AT7="","",AT7)</f>
      </c>
      <c r="AV137" s="8">
        <f>IF(AV7="","",AV7)</f>
      </c>
      <c r="AX137" s="8">
        <f t="shared" si="20"/>
      </c>
      <c r="AY137" s="8"/>
      <c r="AZ137" s="8">
        <f t="shared" si="21"/>
      </c>
      <c r="BB137" s="8"/>
      <c r="BD137" s="8">
        <f>IF(BD7="","",BD7)</f>
      </c>
      <c r="BE137" s="1"/>
      <c r="BF137" s="8">
        <f>IF(BF7="","",BF7)</f>
      </c>
      <c r="BH137" s="8">
        <f>IF(BH7="","",BH7)</f>
      </c>
      <c r="BJ137" s="8">
        <f>IF(BJ7="","",BJ7)</f>
      </c>
      <c r="BL137" s="8">
        <f t="shared" si="22"/>
      </c>
      <c r="BN137" s="8" t="str">
        <f t="shared" si="23"/>
        <v>Amortizable</v>
      </c>
      <c r="BP137" s="8">
        <f t="shared" si="23"/>
      </c>
      <c r="BR137" s="8">
        <f>IF(BR7="","",BR7)</f>
      </c>
      <c r="BT137" s="8"/>
      <c r="BV137" s="8">
        <f>IF(BV7="","",BV7)</f>
      </c>
      <c r="BW137" s="1"/>
      <c r="BX137" s="8">
        <f>IF(BX7="","",BX7)</f>
      </c>
      <c r="BZ137" s="8">
        <f>IF(BZ7="","",BZ7)</f>
      </c>
      <c r="CB137" s="8">
        <f>IF(CB7="","",CB7)</f>
      </c>
      <c r="CD137" s="8">
        <f>IF(CD7="","",CD7)</f>
      </c>
    </row>
    <row r="138" spans="1:82" ht="11.25">
      <c r="A138" s="1"/>
      <c r="B138" s="1"/>
      <c r="C138" s="1"/>
      <c r="D138" s="8"/>
      <c r="E138" s="8" t="str">
        <f>E8</f>
        <v>Air Pollution </v>
      </c>
      <c r="F138" s="1"/>
      <c r="G138" s="8" t="str">
        <f>IF(G8="","",G8)</f>
        <v>Air Pollution</v>
      </c>
      <c r="I138" s="8" t="str">
        <f>IF(I8="","",I8)</f>
        <v>Air Pollution</v>
      </c>
      <c r="K138" s="8" t="str">
        <f>IF(K8="","",K8)</f>
        <v>Air Pollution</v>
      </c>
      <c r="M138" s="8" t="str">
        <f t="shared" si="18"/>
        <v>Air Pollution</v>
      </c>
      <c r="N138" s="8" t="str">
        <f t="shared" si="18"/>
        <v>Air Pollution</v>
      </c>
      <c r="P138" s="8" t="str">
        <f>IF(P8="","",P8)</f>
        <v>Air Pollution</v>
      </c>
      <c r="R138" s="8" t="str">
        <f>IF(R8="","",R8)</f>
        <v>Air Pollution</v>
      </c>
      <c r="T138" s="8" t="str">
        <f>IF(T8="","",T8)</f>
        <v>Air Pollution</v>
      </c>
      <c r="V138" s="8" t="str">
        <f>IF(V8="","",V8)</f>
        <v>Air Pollution</v>
      </c>
      <c r="X138" s="8" t="str">
        <f>IF(X8="","",X8)</f>
        <v>Air Pollution</v>
      </c>
      <c r="Z138" s="8" t="str">
        <f>IF(Z8="","",Z8)</f>
        <v>Air Pollution</v>
      </c>
      <c r="AA138" s="1"/>
      <c r="AB138" s="8" t="str">
        <f>IF(AB8="","",AB8)</f>
        <v>Air Pollution</v>
      </c>
      <c r="AD138" s="8" t="str">
        <f>IF(AD8="","",AD8)</f>
        <v>Air Pollution</v>
      </c>
      <c r="AF138" s="8" t="str">
        <f>IF(AF8="","",AF8)</f>
        <v>Air Pollution</v>
      </c>
      <c r="AH138" s="8" t="str">
        <f>IF(AH8="","",AH8)</f>
        <v>Air Pollution</v>
      </c>
      <c r="AJ138" s="8" t="str">
        <f t="shared" si="19"/>
        <v>Solid Waste</v>
      </c>
      <c r="AL138" s="8" t="str">
        <f>IF(AL8="","",AL8)</f>
        <v>Solid Waste</v>
      </c>
      <c r="AN138" s="8" t="str">
        <f>IF(AN8="","",AN8)</f>
        <v>Solid Waste</v>
      </c>
      <c r="AP138" s="8" t="str">
        <f>IF(AP8="","",AP8)</f>
        <v>Solid Waste</v>
      </c>
      <c r="AR138" s="8" t="str">
        <f>IF(AR8="","",AR8)</f>
        <v>Water Pollution</v>
      </c>
      <c r="AT138" s="8" t="str">
        <f>IF(AT8="","",AT8)</f>
        <v>Water Pollution</v>
      </c>
      <c r="AV138" s="8" t="str">
        <f>IF(AV8="","",AV8)</f>
        <v>Water Pollution</v>
      </c>
      <c r="AX138" s="8" t="str">
        <f t="shared" si="20"/>
        <v>Water Pollution</v>
      </c>
      <c r="AY138" s="8"/>
      <c r="AZ138" s="8" t="str">
        <f t="shared" si="21"/>
        <v>Water Pollution</v>
      </c>
      <c r="BB138" s="8" t="str">
        <f>IF(BB8="","",BB8)</f>
        <v>Water Pollution</v>
      </c>
      <c r="BD138" s="8" t="str">
        <f>IF(BD8="","",BD8)</f>
        <v>Water Pollution</v>
      </c>
      <c r="BE138" s="1"/>
      <c r="BF138" s="8" t="str">
        <f>IF(BF8="","",BF8)</f>
        <v>Water Pollution</v>
      </c>
      <c r="BH138" s="8" t="str">
        <f>IF(BH8="","",BH8)</f>
        <v>Water Pollution</v>
      </c>
      <c r="BJ138" s="8" t="str">
        <f>IF(BJ8="","",BJ8)</f>
        <v>Water Pollution</v>
      </c>
      <c r="BL138" s="8" t="str">
        <f t="shared" si="22"/>
        <v>Air Pollution </v>
      </c>
      <c r="BN138" s="8" t="str">
        <f t="shared" si="23"/>
        <v>Air Pollution </v>
      </c>
      <c r="BP138" s="8" t="str">
        <f t="shared" si="23"/>
        <v>Air Pollution </v>
      </c>
      <c r="BR138" s="8" t="str">
        <f>IF(BR8="","",BR8)</f>
        <v>Air Pollution </v>
      </c>
      <c r="BT138" s="8" t="str">
        <f>IF(BT8="","",BT8)</f>
        <v>Air Pollution </v>
      </c>
      <c r="BV138" s="8" t="str">
        <f>IF(BV8="","",BV8)</f>
        <v>Air Pollution </v>
      </c>
      <c r="BW138" s="1"/>
      <c r="BX138" s="8" t="str">
        <f>IF(BX8="","",BX8)</f>
        <v>Air Pollution </v>
      </c>
      <c r="BZ138" s="8" t="str">
        <f>IF(BZ8="","",BZ8)</f>
        <v>Air Pollution </v>
      </c>
      <c r="CB138" s="8" t="str">
        <f>IF(CB8="","",CB8)</f>
        <v>Air Pollution </v>
      </c>
      <c r="CD138" s="8" t="str">
        <f>IF(CD8="","",CD8)</f>
        <v>Water Pollution</v>
      </c>
    </row>
    <row r="139" spans="1:84" s="76" customFormat="1" ht="12" thickBot="1">
      <c r="A139" s="75"/>
      <c r="B139" s="75"/>
      <c r="C139" s="75"/>
      <c r="D139" s="74"/>
      <c r="E139" s="74">
        <f>E9</f>
        <v>2001</v>
      </c>
      <c r="F139" s="75"/>
      <c r="G139" s="74">
        <f>IF(G9="","",G9)</f>
        <v>2002</v>
      </c>
      <c r="I139" s="74">
        <f>IF(I9="","",I9)</f>
        <v>2003</v>
      </c>
      <c r="K139" s="74">
        <f>IF(K9="","",K9)</f>
        <v>2004</v>
      </c>
      <c r="M139" s="74">
        <f t="shared" si="18"/>
        <v>2005</v>
      </c>
      <c r="N139" s="74">
        <f t="shared" si="18"/>
        <v>2006</v>
      </c>
      <c r="P139" s="74">
        <f>IF(P9="","",P9)</f>
        <v>2007</v>
      </c>
      <c r="R139" s="74">
        <f>IF(R9="","",R9)</f>
        <v>2008</v>
      </c>
      <c r="T139" s="74">
        <f>IF(T9="","",T9)</f>
        <v>2008</v>
      </c>
      <c r="V139" s="74">
        <f>IF(V9="","",V9)</f>
        <v>2009</v>
      </c>
      <c r="X139" s="74">
        <f>IF(X9="","",X9)</f>
        <v>2009</v>
      </c>
      <c r="Z139" s="74">
        <f>IF(Z9="","",Z9)</f>
        <v>2010</v>
      </c>
      <c r="AA139" s="75"/>
      <c r="AB139" s="74">
        <f>IF(AB9="","",AB9)</f>
        <v>2011</v>
      </c>
      <c r="AD139" s="74">
        <f>IF(AD9="","",AD9)</f>
        <v>2012</v>
      </c>
      <c r="AF139" s="74">
        <f>IF(AF9="","",AF9)</f>
        <v>2012</v>
      </c>
      <c r="AH139" s="74">
        <f>IF(AH9="","",AH9)</f>
        <v>2013</v>
      </c>
      <c r="AJ139" s="74">
        <f t="shared" si="19"/>
        <v>2006</v>
      </c>
      <c r="AL139" s="74">
        <f>IF(AL9="","",AL9)</f>
        <v>2009</v>
      </c>
      <c r="AN139" s="74">
        <f>IF(AN9="","",AN9)</f>
        <v>2010</v>
      </c>
      <c r="AP139" s="74">
        <f>IF(AP9="","",AP9)</f>
        <v>2013</v>
      </c>
      <c r="AR139" s="74">
        <f>IF(AR9="","",AR9)</f>
        <v>2002</v>
      </c>
      <c r="AT139" s="74">
        <f>IF(AT9="","",AT9)</f>
        <v>2003</v>
      </c>
      <c r="AV139" s="74">
        <f>IF(AV9="","",AV9)</f>
        <v>2004</v>
      </c>
      <c r="AX139" s="74">
        <f t="shared" si="20"/>
        <v>2005</v>
      </c>
      <c r="AY139" s="74"/>
      <c r="AZ139" s="74">
        <f t="shared" si="21"/>
        <v>2006</v>
      </c>
      <c r="BB139" s="74">
        <f>IF(BB9="","",BB9)</f>
        <v>2009</v>
      </c>
      <c r="BD139" s="74">
        <f>IF(BD9="","",BD9)</f>
        <v>2010</v>
      </c>
      <c r="BE139" s="75"/>
      <c r="BF139" s="74">
        <f>IF(BF9="","",BF9)</f>
        <v>2011</v>
      </c>
      <c r="BH139" s="74">
        <f>IF(BH9="","",BH9)</f>
        <v>2012</v>
      </c>
      <c r="BJ139" s="74">
        <f>IF(BJ9="","",BJ9)</f>
        <v>2013</v>
      </c>
      <c r="BL139" s="74">
        <f t="shared" si="22"/>
        <v>2005</v>
      </c>
      <c r="BN139" s="74">
        <f t="shared" si="23"/>
        <v>2006</v>
      </c>
      <c r="BP139" s="74">
        <f t="shared" si="23"/>
        <v>2007</v>
      </c>
      <c r="BR139" s="74">
        <f>IF(BR9="","",BR9)</f>
        <v>2008</v>
      </c>
      <c r="BT139" s="74">
        <f>IF(BT9="","",BT9)</f>
        <v>2009</v>
      </c>
      <c r="BV139" s="74">
        <f>IF(BV9="","",BV9)</f>
        <v>2010</v>
      </c>
      <c r="BW139" s="75"/>
      <c r="BX139" s="74">
        <f>IF(BX9="","",BX9)</f>
        <v>2011</v>
      </c>
      <c r="BZ139" s="74">
        <f>IF(BZ9="","",BZ9)</f>
        <v>2012</v>
      </c>
      <c r="CB139" s="74">
        <f>IF(CB9="","",CB9)</f>
        <v>2013</v>
      </c>
      <c r="CD139" s="74">
        <f>IF(CD9="","",CD9)</f>
        <v>2013</v>
      </c>
      <c r="CF139" s="89"/>
    </row>
    <row r="140" spans="1:82" ht="14.25" thickBot="1" thickTop="1">
      <c r="A140" s="1"/>
      <c r="B140" s="13" t="s">
        <v>25</v>
      </c>
      <c r="C140" s="5"/>
      <c r="D140" s="8"/>
      <c r="E140" s="8" t="str">
        <f>E10</f>
        <v>Non-FGD</v>
      </c>
      <c r="F140" s="1"/>
      <c r="G140" s="8" t="str">
        <f>IF(G10="","",G10)</f>
        <v>Non-FGD</v>
      </c>
      <c r="I140" s="8" t="str">
        <f>IF(I10="","",I10)</f>
        <v>Non-FGD</v>
      </c>
      <c r="K140" s="8" t="str">
        <f>IF(K10="","",K10)</f>
        <v>Non-FGD</v>
      </c>
      <c r="M140" s="8" t="str">
        <f t="shared" si="18"/>
        <v>Non-FGD</v>
      </c>
      <c r="N140" s="8" t="str">
        <f t="shared" si="18"/>
        <v>Non-FGD</v>
      </c>
      <c r="P140" s="8" t="str">
        <f>IF(P10="","",P10)</f>
        <v>Non-FGD</v>
      </c>
      <c r="R140" s="8" t="str">
        <f>IF(R10="","",R10)</f>
        <v>Non-FGD</v>
      </c>
      <c r="T140" s="8" t="str">
        <f>IF(T10="","",T10)</f>
        <v>Non-FGD</v>
      </c>
      <c r="V140" s="8" t="str">
        <f>IF(V10="","",V10)</f>
        <v>Non-FGD</v>
      </c>
      <c r="X140" s="8" t="str">
        <f>IF(X10="","",X10)</f>
        <v>Non-FGD</v>
      </c>
      <c r="Z140" s="8" t="str">
        <f>IF(Z10="","",Z10)</f>
        <v>Non-FGD</v>
      </c>
      <c r="AA140" s="1"/>
      <c r="AB140" s="8" t="str">
        <f>IF(AB10="","",AB10)</f>
        <v>Non-FGD</v>
      </c>
      <c r="AD140" s="8" t="str">
        <f>IF(AD10="","",AD10)</f>
        <v>Non-FGD</v>
      </c>
      <c r="AF140" s="8" t="str">
        <f>IF(AF10="","",AF10)</f>
        <v>Non-FGD</v>
      </c>
      <c r="AH140" s="8" t="str">
        <f>IF(AH10="","",AH10)</f>
        <v>Non-FGD</v>
      </c>
      <c r="AJ140" s="8" t="str">
        <f t="shared" si="19"/>
        <v>Non-FGD</v>
      </c>
      <c r="AL140" s="8" t="str">
        <f>IF(AL10="","",AL10)</f>
        <v>Non-FGD</v>
      </c>
      <c r="AN140" s="8" t="str">
        <f>IF(AN10="","",AN10)</f>
        <v>Non-FGD</v>
      </c>
      <c r="AP140" s="8" t="str">
        <f>IF(AP10="","",AP10)</f>
        <v>Non-FGD</v>
      </c>
      <c r="AR140" s="8" t="str">
        <f>IF(AR10="","",AR10)</f>
        <v>Non-FGD</v>
      </c>
      <c r="AT140" s="8" t="str">
        <f>IF(AT10="","",AT10)</f>
        <v>Non-FGD</v>
      </c>
      <c r="AV140" s="8" t="str">
        <f>IF(AV10="","",AV10)</f>
        <v>Non-FGD</v>
      </c>
      <c r="AX140" s="8" t="str">
        <f t="shared" si="20"/>
        <v>Non-FGD</v>
      </c>
      <c r="AY140" s="8"/>
      <c r="AZ140" s="8" t="str">
        <f t="shared" si="21"/>
        <v>Non-FGD</v>
      </c>
      <c r="BB140" s="8" t="str">
        <f>IF(BB10="","",BB10)</f>
        <v>Non-FGD</v>
      </c>
      <c r="BD140" s="8" t="str">
        <f>IF(BD10="","",BD10)</f>
        <v>Non FGD</v>
      </c>
      <c r="BE140" s="1"/>
      <c r="BF140" s="8" t="str">
        <f>IF(BF10="","",BF10)</f>
        <v>Non FGD</v>
      </c>
      <c r="BH140" s="8" t="str">
        <f>IF(BH10="","",BH10)</f>
        <v>Non FGD</v>
      </c>
      <c r="BJ140" s="8" t="str">
        <f>IF(BJ10="","",BJ10)</f>
        <v>Non FGD</v>
      </c>
      <c r="BL140" s="8" t="str">
        <f t="shared" si="22"/>
        <v>FGD</v>
      </c>
      <c r="BN140" s="8" t="str">
        <f t="shared" si="23"/>
        <v>FGD</v>
      </c>
      <c r="BP140" s="8" t="str">
        <f t="shared" si="23"/>
        <v>FGD</v>
      </c>
      <c r="BR140" s="8" t="str">
        <f>IF(BR10="","",BR10)</f>
        <v>FGD</v>
      </c>
      <c r="BT140" s="8" t="str">
        <f>IF(BT10="","",BT10)</f>
        <v>FGD</v>
      </c>
      <c r="BV140" s="8" t="str">
        <f>IF(BV10="","",BV10)</f>
        <v>FGD</v>
      </c>
      <c r="BW140" s="1"/>
      <c r="BX140" s="8" t="str">
        <f>IF(BX10="","",BX10)</f>
        <v>FGD</v>
      </c>
      <c r="BZ140" s="8" t="str">
        <f>IF(BZ10="","",BZ10)</f>
        <v>FGD</v>
      </c>
      <c r="CB140" s="8" t="str">
        <f>IF(CB10="","",CB10)</f>
        <v>FGD</v>
      </c>
      <c r="CD140" s="8" t="str">
        <f>IF(CD10="","",CD10)</f>
        <v>FGD</v>
      </c>
    </row>
    <row r="141" spans="1:82" ht="11.25" thickTop="1">
      <c r="A141" s="19"/>
      <c r="B141" s="20"/>
      <c r="C141" s="19"/>
      <c r="D141" s="22"/>
      <c r="E141" s="21" t="s">
        <v>3</v>
      </c>
      <c r="F141" s="22"/>
      <c r="G141" s="21" t="s">
        <v>3</v>
      </c>
      <c r="I141" s="21" t="s">
        <v>3</v>
      </c>
      <c r="K141" s="21" t="s">
        <v>3</v>
      </c>
      <c r="M141" s="21" t="s">
        <v>3</v>
      </c>
      <c r="N141" s="21" t="s">
        <v>3</v>
      </c>
      <c r="P141" s="21" t="s">
        <v>3</v>
      </c>
      <c r="R141" s="21" t="s">
        <v>3</v>
      </c>
      <c r="T141" s="21" t="s">
        <v>3</v>
      </c>
      <c r="V141" s="21" t="s">
        <v>3</v>
      </c>
      <c r="X141" s="21" t="s">
        <v>3</v>
      </c>
      <c r="Z141" s="21" t="s">
        <v>3</v>
      </c>
      <c r="AA141" s="19"/>
      <c r="AB141" s="21" t="s">
        <v>3</v>
      </c>
      <c r="AD141" s="21" t="s">
        <v>3</v>
      </c>
      <c r="AF141" s="21" t="s">
        <v>3</v>
      </c>
      <c r="AH141" s="21" t="s">
        <v>3</v>
      </c>
      <c r="AJ141" s="21" t="s">
        <v>3</v>
      </c>
      <c r="AL141" s="21" t="s">
        <v>3</v>
      </c>
      <c r="AN141" s="21" t="s">
        <v>3</v>
      </c>
      <c r="AP141" s="21" t="s">
        <v>3</v>
      </c>
      <c r="AR141" s="21" t="s">
        <v>3</v>
      </c>
      <c r="AT141" s="21" t="s">
        <v>3</v>
      </c>
      <c r="AV141" s="21" t="s">
        <v>3</v>
      </c>
      <c r="AX141" s="21" t="s">
        <v>3</v>
      </c>
      <c r="AY141" s="21"/>
      <c r="AZ141" s="21" t="s">
        <v>3</v>
      </c>
      <c r="BB141" s="21" t="s">
        <v>3</v>
      </c>
      <c r="BD141" s="21" t="s">
        <v>3</v>
      </c>
      <c r="BE141" s="19"/>
      <c r="BF141" s="21" t="s">
        <v>3</v>
      </c>
      <c r="BH141" s="21" t="s">
        <v>3</v>
      </c>
      <c r="BJ141" s="21" t="s">
        <v>3</v>
      </c>
      <c r="BL141" s="21" t="s">
        <v>3</v>
      </c>
      <c r="BN141" s="21" t="s">
        <v>3</v>
      </c>
      <c r="BP141" s="21" t="s">
        <v>3</v>
      </c>
      <c r="BR141" s="21" t="s">
        <v>3</v>
      </c>
      <c r="BT141" s="21" t="s">
        <v>3</v>
      </c>
      <c r="BV141" s="21" t="s">
        <v>3</v>
      </c>
      <c r="BW141" s="19"/>
      <c r="BX141" s="21" t="s">
        <v>3</v>
      </c>
      <c r="BZ141" s="21" t="s">
        <v>3</v>
      </c>
      <c r="CB141" s="21" t="s">
        <v>3</v>
      </c>
      <c r="CD141" s="21" t="s">
        <v>3</v>
      </c>
    </row>
    <row r="142" spans="1:82" ht="10.5">
      <c r="A142" s="19"/>
      <c r="B142" s="23"/>
      <c r="C142" s="23"/>
      <c r="D142" s="23"/>
      <c r="E142" s="23"/>
      <c r="F142" s="19"/>
      <c r="G142" s="23"/>
      <c r="I142" s="23"/>
      <c r="K142" s="23"/>
      <c r="M142" s="23"/>
      <c r="N142" s="23"/>
      <c r="P142" s="23"/>
      <c r="R142" s="23"/>
      <c r="T142" s="23"/>
      <c r="V142" s="23"/>
      <c r="X142" s="23"/>
      <c r="Z142" s="23"/>
      <c r="AA142" s="19"/>
      <c r="AB142" s="23"/>
      <c r="AD142" s="23"/>
      <c r="AF142" s="23"/>
      <c r="AH142" s="23"/>
      <c r="AJ142" s="23"/>
      <c r="AL142" s="23"/>
      <c r="AN142" s="23"/>
      <c r="AP142" s="23"/>
      <c r="AR142" s="23"/>
      <c r="AT142" s="23"/>
      <c r="AV142" s="23"/>
      <c r="AX142" s="23"/>
      <c r="AY142" s="23"/>
      <c r="AZ142" s="23"/>
      <c r="BB142" s="23"/>
      <c r="BD142" s="23"/>
      <c r="BE142" s="19"/>
      <c r="BF142" s="23"/>
      <c r="BH142" s="23"/>
      <c r="BJ142" s="23"/>
      <c r="BL142" s="23"/>
      <c r="BN142" s="23"/>
      <c r="BP142" s="23"/>
      <c r="BR142" s="23"/>
      <c r="BT142" s="23"/>
      <c r="BV142" s="23"/>
      <c r="BW142" s="19"/>
      <c r="BX142" s="23"/>
      <c r="BZ142" s="23"/>
      <c r="CB142" s="23"/>
      <c r="CD142" s="23"/>
    </row>
    <row r="143" spans="1:82" ht="12.75">
      <c r="A143" s="19"/>
      <c r="B143" s="24">
        <v>2000</v>
      </c>
      <c r="C143" s="23"/>
      <c r="D143" s="23"/>
      <c r="E143" s="23"/>
      <c r="F143" s="19"/>
      <c r="G143" s="23"/>
      <c r="I143" s="23"/>
      <c r="K143" s="23"/>
      <c r="M143" s="23"/>
      <c r="N143" s="23"/>
      <c r="P143" s="23"/>
      <c r="R143" s="23"/>
      <c r="T143" s="23"/>
      <c r="V143" s="23"/>
      <c r="X143" s="23"/>
      <c r="Z143" s="23"/>
      <c r="AA143" s="19"/>
      <c r="AB143" s="23"/>
      <c r="AD143" s="23"/>
      <c r="AF143" s="23"/>
      <c r="AH143" s="23"/>
      <c r="AJ143" s="23"/>
      <c r="AL143" s="23"/>
      <c r="AN143" s="23"/>
      <c r="AP143" s="23"/>
      <c r="AR143" s="23"/>
      <c r="AT143" s="23"/>
      <c r="AV143" s="23"/>
      <c r="AX143" s="23"/>
      <c r="AY143" s="23"/>
      <c r="AZ143" s="23"/>
      <c r="BB143" s="23"/>
      <c r="BD143" s="23"/>
      <c r="BE143" s="19"/>
      <c r="BF143" s="23"/>
      <c r="BH143" s="23"/>
      <c r="BJ143" s="23"/>
      <c r="BL143" s="23"/>
      <c r="BN143" s="23"/>
      <c r="BP143" s="23"/>
      <c r="BR143" s="23"/>
      <c r="BT143" s="23"/>
      <c r="BV143" s="23"/>
      <c r="BW143" s="19"/>
      <c r="BX143" s="23"/>
      <c r="BZ143" s="23"/>
      <c r="CB143" s="23"/>
      <c r="CD143" s="23"/>
    </row>
    <row r="144" spans="1:82" ht="11.25">
      <c r="A144" s="19"/>
      <c r="B144" s="25" t="s">
        <v>9</v>
      </c>
      <c r="C144" s="19"/>
      <c r="D144" s="19"/>
      <c r="E144" s="19">
        <v>0</v>
      </c>
      <c r="F144" s="19"/>
      <c r="G144" s="19">
        <v>0</v>
      </c>
      <c r="I144" s="19">
        <v>0</v>
      </c>
      <c r="K144" s="19">
        <v>0</v>
      </c>
      <c r="M144" s="19">
        <v>0</v>
      </c>
      <c r="N144" s="19">
        <v>0</v>
      </c>
      <c r="P144" s="19">
        <v>0</v>
      </c>
      <c r="R144" s="19">
        <v>0</v>
      </c>
      <c r="T144" s="19">
        <v>0</v>
      </c>
      <c r="V144" s="19">
        <v>0</v>
      </c>
      <c r="X144" s="19">
        <v>0</v>
      </c>
      <c r="Z144" s="19">
        <v>0</v>
      </c>
      <c r="AA144" s="19"/>
      <c r="AB144" s="19">
        <v>0</v>
      </c>
      <c r="AD144" s="19">
        <v>0</v>
      </c>
      <c r="AF144" s="19">
        <v>0</v>
      </c>
      <c r="AH144" s="19">
        <v>0</v>
      </c>
      <c r="AJ144" s="19">
        <v>0</v>
      </c>
      <c r="AL144" s="19">
        <v>0</v>
      </c>
      <c r="AN144" s="19">
        <v>0</v>
      </c>
      <c r="AP144" s="19">
        <v>0</v>
      </c>
      <c r="AR144" s="19">
        <v>0</v>
      </c>
      <c r="AT144" s="19">
        <v>0</v>
      </c>
      <c r="AV144" s="19">
        <v>0</v>
      </c>
      <c r="AX144" s="19">
        <v>0</v>
      </c>
      <c r="AY144" s="19"/>
      <c r="AZ144" s="19">
        <v>0</v>
      </c>
      <c r="BB144" s="19">
        <v>0</v>
      </c>
      <c r="BD144" s="19">
        <v>0</v>
      </c>
      <c r="BE144" s="19"/>
      <c r="BF144" s="19">
        <v>0</v>
      </c>
      <c r="BH144" s="19">
        <v>0</v>
      </c>
      <c r="BJ144" s="19">
        <v>0</v>
      </c>
      <c r="BL144" s="19">
        <v>0</v>
      </c>
      <c r="BN144" s="19">
        <v>0</v>
      </c>
      <c r="BP144" s="19">
        <v>0</v>
      </c>
      <c r="BR144" s="19">
        <v>0</v>
      </c>
      <c r="BT144" s="19">
        <v>0</v>
      </c>
      <c r="BV144" s="19">
        <v>0</v>
      </c>
      <c r="BW144" s="19"/>
      <c r="BX144" s="19">
        <v>0</v>
      </c>
      <c r="BZ144" s="19">
        <v>0</v>
      </c>
      <c r="CB144" s="19">
        <v>0</v>
      </c>
      <c r="CD144" s="19">
        <v>0</v>
      </c>
    </row>
    <row r="145" spans="1:82" ht="11.25">
      <c r="A145" s="19"/>
      <c r="B145" s="25" t="s">
        <v>18</v>
      </c>
      <c r="C145" s="19"/>
      <c r="D145" s="26"/>
      <c r="E145" s="26">
        <v>0</v>
      </c>
      <c r="F145" s="19"/>
      <c r="G145" s="26">
        <v>0</v>
      </c>
      <c r="I145" s="26">
        <v>0</v>
      </c>
      <c r="K145" s="26">
        <v>0</v>
      </c>
      <c r="M145" s="26">
        <v>0</v>
      </c>
      <c r="N145" s="26">
        <v>0</v>
      </c>
      <c r="P145" s="26">
        <v>0</v>
      </c>
      <c r="R145" s="26">
        <v>0</v>
      </c>
      <c r="T145" s="26">
        <v>0</v>
      </c>
      <c r="V145" s="26">
        <v>0</v>
      </c>
      <c r="X145" s="26">
        <v>0</v>
      </c>
      <c r="Z145" s="26">
        <v>0</v>
      </c>
      <c r="AA145" s="19"/>
      <c r="AB145" s="26">
        <v>0</v>
      </c>
      <c r="AD145" s="26">
        <v>0</v>
      </c>
      <c r="AF145" s="26">
        <v>0</v>
      </c>
      <c r="AH145" s="26">
        <v>0</v>
      </c>
      <c r="AJ145" s="26">
        <v>0</v>
      </c>
      <c r="AL145" s="26">
        <v>0</v>
      </c>
      <c r="AN145" s="26">
        <v>0</v>
      </c>
      <c r="AP145" s="26">
        <v>0</v>
      </c>
      <c r="AR145" s="26">
        <v>0</v>
      </c>
      <c r="AT145" s="26">
        <v>0</v>
      </c>
      <c r="AV145" s="26">
        <v>0</v>
      </c>
      <c r="AX145" s="26">
        <v>0</v>
      </c>
      <c r="AY145" s="26"/>
      <c r="AZ145" s="26">
        <v>0</v>
      </c>
      <c r="BB145" s="26">
        <v>0</v>
      </c>
      <c r="BD145" s="26">
        <v>0</v>
      </c>
      <c r="BE145" s="19"/>
      <c r="BF145" s="26">
        <v>0</v>
      </c>
      <c r="BH145" s="26">
        <v>0</v>
      </c>
      <c r="BJ145" s="26">
        <v>0</v>
      </c>
      <c r="BL145" s="26">
        <v>0</v>
      </c>
      <c r="BN145" s="26">
        <v>0</v>
      </c>
      <c r="BP145" s="26">
        <v>0</v>
      </c>
      <c r="BR145" s="26">
        <v>0</v>
      </c>
      <c r="BT145" s="26">
        <v>0</v>
      </c>
      <c r="BV145" s="26">
        <v>0</v>
      </c>
      <c r="BW145" s="19"/>
      <c r="BX145" s="26">
        <v>0</v>
      </c>
      <c r="BZ145" s="26">
        <v>0</v>
      </c>
      <c r="CB145" s="26">
        <v>0</v>
      </c>
      <c r="CD145" s="26">
        <v>0</v>
      </c>
    </row>
    <row r="146" spans="1:82" ht="10.5">
      <c r="A146" s="19"/>
      <c r="B146" s="19"/>
      <c r="C146" s="19"/>
      <c r="D146" s="19"/>
      <c r="E146" s="27" t="s">
        <v>3</v>
      </c>
      <c r="F146" s="19"/>
      <c r="G146" s="27" t="s">
        <v>3</v>
      </c>
      <c r="I146" s="27" t="s">
        <v>3</v>
      </c>
      <c r="K146" s="27" t="s">
        <v>3</v>
      </c>
      <c r="M146" s="27" t="s">
        <v>3</v>
      </c>
      <c r="N146" s="27" t="s">
        <v>3</v>
      </c>
      <c r="P146" s="27" t="s">
        <v>3</v>
      </c>
      <c r="R146" s="27" t="s">
        <v>3</v>
      </c>
      <c r="T146" s="27" t="s">
        <v>3</v>
      </c>
      <c r="V146" s="27" t="s">
        <v>3</v>
      </c>
      <c r="X146" s="27" t="s">
        <v>3</v>
      </c>
      <c r="Z146" s="27" t="s">
        <v>3</v>
      </c>
      <c r="AA146" s="19"/>
      <c r="AB146" s="27" t="s">
        <v>3</v>
      </c>
      <c r="AD146" s="27" t="s">
        <v>3</v>
      </c>
      <c r="AF146" s="27" t="s">
        <v>3</v>
      </c>
      <c r="AH146" s="27" t="s">
        <v>3</v>
      </c>
      <c r="AJ146" s="27" t="s">
        <v>3</v>
      </c>
      <c r="AL146" s="27" t="s">
        <v>3</v>
      </c>
      <c r="AN146" s="27" t="s">
        <v>3</v>
      </c>
      <c r="AP146" s="27" t="s">
        <v>3</v>
      </c>
      <c r="AR146" s="27" t="s">
        <v>3</v>
      </c>
      <c r="AT146" s="27" t="s">
        <v>3</v>
      </c>
      <c r="AV146" s="27" t="s">
        <v>3</v>
      </c>
      <c r="AX146" s="27" t="s">
        <v>3</v>
      </c>
      <c r="AY146" s="27"/>
      <c r="AZ146" s="27" t="s">
        <v>3</v>
      </c>
      <c r="BB146" s="27" t="s">
        <v>3</v>
      </c>
      <c r="BD146" s="27" t="s">
        <v>3</v>
      </c>
      <c r="BE146" s="19"/>
      <c r="BF146" s="27" t="s">
        <v>3</v>
      </c>
      <c r="BH146" s="27" t="s">
        <v>3</v>
      </c>
      <c r="BJ146" s="27" t="s">
        <v>3</v>
      </c>
      <c r="BL146" s="27" t="s">
        <v>3</v>
      </c>
      <c r="BN146" s="27" t="s">
        <v>3</v>
      </c>
      <c r="BP146" s="27" t="s">
        <v>3</v>
      </c>
      <c r="BR146" s="27" t="s">
        <v>3</v>
      </c>
      <c r="BT146" s="27" t="s">
        <v>3</v>
      </c>
      <c r="BV146" s="27" t="s">
        <v>3</v>
      </c>
      <c r="BW146" s="19"/>
      <c r="BX146" s="27" t="s">
        <v>3</v>
      </c>
      <c r="BZ146" s="27" t="s">
        <v>3</v>
      </c>
      <c r="CB146" s="27" t="s">
        <v>3</v>
      </c>
      <c r="CD146" s="27" t="s">
        <v>3</v>
      </c>
    </row>
    <row r="147" spans="1:82" ht="11.25">
      <c r="A147" s="19"/>
      <c r="B147" s="25" t="s">
        <v>26</v>
      </c>
      <c r="C147" s="19"/>
      <c r="D147" s="19"/>
      <c r="E147" s="19">
        <f>ROUND(E144*E145,0)</f>
        <v>0</v>
      </c>
      <c r="F147" s="19"/>
      <c r="G147" s="19">
        <f>ROUND(G144*G145,0)</f>
        <v>0</v>
      </c>
      <c r="I147" s="19">
        <f>ROUND(I144*I145,0)</f>
        <v>0</v>
      </c>
      <c r="K147" s="19">
        <f>ROUND(K144*K145,0)</f>
        <v>0</v>
      </c>
      <c r="M147" s="19">
        <f>ROUND(M144*M145,0)</f>
        <v>0</v>
      </c>
      <c r="N147" s="19">
        <f>ROUND(N144*N145,0)</f>
        <v>0</v>
      </c>
      <c r="P147" s="19">
        <f>ROUND(P144*P145,0)</f>
        <v>0</v>
      </c>
      <c r="R147" s="19">
        <f>ROUND(R144*R145,0)</f>
        <v>0</v>
      </c>
      <c r="T147" s="19">
        <f>ROUND(T144*T145,0)</f>
        <v>0</v>
      </c>
      <c r="V147" s="19">
        <f>ROUND(V144*V145,0)</f>
        <v>0</v>
      </c>
      <c r="X147" s="19">
        <f>ROUND(X144*X145,0)</f>
        <v>0</v>
      </c>
      <c r="Z147" s="19">
        <f>ROUND(Z144*Z145,0)</f>
        <v>0</v>
      </c>
      <c r="AA147" s="19"/>
      <c r="AB147" s="19">
        <f>ROUND(AB144*AB145,0)</f>
        <v>0</v>
      </c>
      <c r="AD147" s="19">
        <f>ROUND(AD144*AD145,0)</f>
        <v>0</v>
      </c>
      <c r="AF147" s="19">
        <f>ROUND(AF144*AF145,0)</f>
        <v>0</v>
      </c>
      <c r="AH147" s="19">
        <f>ROUND(AH144*AH145,0)</f>
        <v>0</v>
      </c>
      <c r="AJ147" s="19">
        <f>ROUND(AJ144*AJ145,0)</f>
        <v>0</v>
      </c>
      <c r="AL147" s="19">
        <f>ROUND(AL144*AL145,0)</f>
        <v>0</v>
      </c>
      <c r="AN147" s="19">
        <f>ROUND(AN144*AN145,0)</f>
        <v>0</v>
      </c>
      <c r="AP147" s="19">
        <f>ROUND(AP144*AP145,0)</f>
        <v>0</v>
      </c>
      <c r="AR147" s="19">
        <f>ROUND(AR144*AR145,0)</f>
        <v>0</v>
      </c>
      <c r="AT147" s="19">
        <f>ROUND(AT144*AT145,0)</f>
        <v>0</v>
      </c>
      <c r="AV147" s="19">
        <f>ROUND(AV144*AV145,0)</f>
        <v>0</v>
      </c>
      <c r="AX147" s="19">
        <f>ROUND(AX144*AX145,0)</f>
        <v>0</v>
      </c>
      <c r="AY147" s="19"/>
      <c r="AZ147" s="19">
        <f>ROUND(AZ144*AZ145,0)</f>
        <v>0</v>
      </c>
      <c r="BB147" s="19">
        <f>ROUND(BB144*BB145,0)</f>
        <v>0</v>
      </c>
      <c r="BD147" s="19">
        <f>ROUND(BD144*BD145,0)</f>
        <v>0</v>
      </c>
      <c r="BE147" s="19"/>
      <c r="BF147" s="19">
        <f>ROUND(BF144*BF145,0)</f>
        <v>0</v>
      </c>
      <c r="BH147" s="19">
        <f>ROUND(BH144*BH145,0)</f>
        <v>0</v>
      </c>
      <c r="BJ147" s="19">
        <f>ROUND(BJ144*BJ145,0)</f>
        <v>0</v>
      </c>
      <c r="BL147" s="19">
        <f>ROUND(BL144*BL145,0)</f>
        <v>0</v>
      </c>
      <c r="BN147" s="19">
        <f>ROUND(BN144*BN145,0)</f>
        <v>0</v>
      </c>
      <c r="BP147" s="19">
        <f>ROUND(BP144*BP145,0)</f>
        <v>0</v>
      </c>
      <c r="BR147" s="19">
        <f>ROUND(BR144*BR145,0)</f>
        <v>0</v>
      </c>
      <c r="BT147" s="19">
        <f>ROUND(BT144*BT145,0)</f>
        <v>0</v>
      </c>
      <c r="BV147" s="19">
        <f>ROUND(BV144*BV145,0)</f>
        <v>0</v>
      </c>
      <c r="BW147" s="19"/>
      <c r="BX147" s="19">
        <f>ROUND(BX144*BX145,0)</f>
        <v>0</v>
      </c>
      <c r="BZ147" s="19">
        <f>ROUND(BZ144*BZ145,0)</f>
        <v>0</v>
      </c>
      <c r="CB147" s="19">
        <f>ROUND(CB144*CB145,0)</f>
        <v>0</v>
      </c>
      <c r="CD147" s="19">
        <f>ROUND(CD144*CD145,0)</f>
        <v>0</v>
      </c>
    </row>
    <row r="148" spans="1:82" ht="10.5">
      <c r="A148" s="19"/>
      <c r="B148" s="19"/>
      <c r="C148" s="19"/>
      <c r="D148" s="19"/>
      <c r="E148" s="27" t="s">
        <v>8</v>
      </c>
      <c r="F148" s="19"/>
      <c r="G148" s="27" t="s">
        <v>8</v>
      </c>
      <c r="I148" s="27" t="s">
        <v>8</v>
      </c>
      <c r="K148" s="27" t="s">
        <v>8</v>
      </c>
      <c r="M148" s="27" t="s">
        <v>8</v>
      </c>
      <c r="N148" s="27" t="s">
        <v>8</v>
      </c>
      <c r="P148" s="27" t="s">
        <v>8</v>
      </c>
      <c r="R148" s="27" t="s">
        <v>8</v>
      </c>
      <c r="T148" s="27" t="s">
        <v>8</v>
      </c>
      <c r="V148" s="27" t="s">
        <v>8</v>
      </c>
      <c r="X148" s="27" t="s">
        <v>8</v>
      </c>
      <c r="Z148" s="27" t="s">
        <v>8</v>
      </c>
      <c r="AA148" s="19"/>
      <c r="AB148" s="27" t="s">
        <v>8</v>
      </c>
      <c r="AD148" s="27" t="s">
        <v>8</v>
      </c>
      <c r="AF148" s="27" t="s">
        <v>8</v>
      </c>
      <c r="AH148" s="27" t="s">
        <v>8</v>
      </c>
      <c r="AJ148" s="27" t="s">
        <v>8</v>
      </c>
      <c r="AL148" s="27" t="s">
        <v>8</v>
      </c>
      <c r="AN148" s="27" t="s">
        <v>8</v>
      </c>
      <c r="AP148" s="27" t="s">
        <v>8</v>
      </c>
      <c r="AR148" s="27" t="s">
        <v>8</v>
      </c>
      <c r="AT148" s="27" t="s">
        <v>8</v>
      </c>
      <c r="AV148" s="27" t="s">
        <v>8</v>
      </c>
      <c r="AX148" s="27" t="s">
        <v>8</v>
      </c>
      <c r="AY148" s="27"/>
      <c r="AZ148" s="27" t="s">
        <v>8</v>
      </c>
      <c r="BB148" s="27" t="s">
        <v>8</v>
      </c>
      <c r="BD148" s="27" t="s">
        <v>8</v>
      </c>
      <c r="BE148" s="19"/>
      <c r="BF148" s="27" t="s">
        <v>8</v>
      </c>
      <c r="BH148" s="27" t="s">
        <v>8</v>
      </c>
      <c r="BJ148" s="27" t="s">
        <v>8</v>
      </c>
      <c r="BL148" s="27" t="s">
        <v>8</v>
      </c>
      <c r="BN148" s="27" t="s">
        <v>8</v>
      </c>
      <c r="BP148" s="27" t="s">
        <v>8</v>
      </c>
      <c r="BR148" s="27" t="s">
        <v>8</v>
      </c>
      <c r="BT148" s="27" t="s">
        <v>8</v>
      </c>
      <c r="BV148" s="27" t="s">
        <v>8</v>
      </c>
      <c r="BW148" s="19"/>
      <c r="BX148" s="27" t="s">
        <v>8</v>
      </c>
      <c r="BZ148" s="27" t="s">
        <v>8</v>
      </c>
      <c r="CB148" s="27" t="s">
        <v>8</v>
      </c>
      <c r="CD148" s="27" t="s">
        <v>8</v>
      </c>
    </row>
    <row r="149" spans="1:82" ht="10.5">
      <c r="A149" s="19"/>
      <c r="B149" s="23"/>
      <c r="C149" s="23"/>
      <c r="D149" s="23"/>
      <c r="E149" s="23"/>
      <c r="F149" s="19"/>
      <c r="G149" s="23"/>
      <c r="I149" s="23"/>
      <c r="K149" s="23"/>
      <c r="M149" s="23"/>
      <c r="N149" s="23"/>
      <c r="P149" s="23"/>
      <c r="R149" s="23"/>
      <c r="T149" s="23"/>
      <c r="V149" s="23"/>
      <c r="X149" s="23"/>
      <c r="Z149" s="23"/>
      <c r="AA149" s="19"/>
      <c r="AB149" s="23"/>
      <c r="AD149" s="23"/>
      <c r="AF149" s="23"/>
      <c r="AH149" s="23"/>
      <c r="AJ149" s="23"/>
      <c r="AL149" s="23"/>
      <c r="AN149" s="23"/>
      <c r="AP149" s="23"/>
      <c r="AR149" s="23"/>
      <c r="AT149" s="23"/>
      <c r="AV149" s="23"/>
      <c r="AX149" s="23"/>
      <c r="AY149" s="23"/>
      <c r="AZ149" s="23"/>
      <c r="BB149" s="23"/>
      <c r="BD149" s="23"/>
      <c r="BE149" s="19"/>
      <c r="BF149" s="23"/>
      <c r="BH149" s="23"/>
      <c r="BJ149" s="23"/>
      <c r="BL149" s="23"/>
      <c r="BN149" s="23"/>
      <c r="BP149" s="23"/>
      <c r="BR149" s="23"/>
      <c r="BT149" s="23"/>
      <c r="BV149" s="23"/>
      <c r="BW149" s="19"/>
      <c r="BX149" s="23"/>
      <c r="BZ149" s="23"/>
      <c r="CB149" s="23"/>
      <c r="CD149" s="23"/>
    </row>
    <row r="150" spans="1:82" ht="12.75">
      <c r="A150" s="19"/>
      <c r="B150" s="24">
        <v>2001</v>
      </c>
      <c r="C150" s="23"/>
      <c r="D150" s="23"/>
      <c r="E150" s="23"/>
      <c r="F150" s="19"/>
      <c r="G150" s="23"/>
      <c r="I150" s="23"/>
      <c r="K150" s="23"/>
      <c r="M150" s="23"/>
      <c r="N150" s="23"/>
      <c r="P150" s="23"/>
      <c r="R150" s="23"/>
      <c r="T150" s="23"/>
      <c r="V150" s="23"/>
      <c r="X150" s="23"/>
      <c r="Z150" s="23"/>
      <c r="AA150" s="19"/>
      <c r="AB150" s="23"/>
      <c r="AD150" s="23"/>
      <c r="AF150" s="23"/>
      <c r="AH150" s="23"/>
      <c r="AJ150" s="23"/>
      <c r="AL150" s="23"/>
      <c r="AN150" s="23"/>
      <c r="AP150" s="23"/>
      <c r="AR150" s="23"/>
      <c r="AT150" s="23"/>
      <c r="AV150" s="23"/>
      <c r="AX150" s="23"/>
      <c r="AY150" s="23"/>
      <c r="AZ150" s="23"/>
      <c r="BB150" s="23"/>
      <c r="BD150" s="23"/>
      <c r="BE150" s="19"/>
      <c r="BF150" s="23"/>
      <c r="BH150" s="23"/>
      <c r="BJ150" s="23"/>
      <c r="BL150" s="23"/>
      <c r="BN150" s="23"/>
      <c r="BP150" s="23"/>
      <c r="BR150" s="23"/>
      <c r="BT150" s="23"/>
      <c r="BV150" s="23"/>
      <c r="BW150" s="19"/>
      <c r="BX150" s="23"/>
      <c r="BZ150" s="23"/>
      <c r="CB150" s="23"/>
      <c r="CD150" s="23"/>
    </row>
    <row r="151" spans="1:82" ht="11.25">
      <c r="A151" s="19"/>
      <c r="B151" s="25" t="s">
        <v>9</v>
      </c>
      <c r="C151" s="19"/>
      <c r="D151" s="19"/>
      <c r="E151" s="19">
        <f>E15</f>
        <v>1021330</v>
      </c>
      <c r="F151" s="19"/>
      <c r="G151" s="19">
        <v>0</v>
      </c>
      <c r="I151" s="19">
        <v>0</v>
      </c>
      <c r="K151" s="19">
        <v>0</v>
      </c>
      <c r="M151" s="19">
        <v>0</v>
      </c>
      <c r="N151" s="19">
        <v>0</v>
      </c>
      <c r="P151" s="19">
        <v>0</v>
      </c>
      <c r="R151" s="19">
        <v>0</v>
      </c>
      <c r="T151" s="19">
        <v>0</v>
      </c>
      <c r="V151" s="19">
        <v>0</v>
      </c>
      <c r="X151" s="19">
        <v>0</v>
      </c>
      <c r="Z151" s="19">
        <v>0</v>
      </c>
      <c r="AA151" s="19"/>
      <c r="AB151" s="19">
        <v>0</v>
      </c>
      <c r="AD151" s="19">
        <v>0</v>
      </c>
      <c r="AF151" s="19">
        <v>0</v>
      </c>
      <c r="AH151" s="19">
        <v>0</v>
      </c>
      <c r="AJ151" s="19">
        <v>0</v>
      </c>
      <c r="AL151" s="19">
        <v>0</v>
      </c>
      <c r="AN151" s="19">
        <v>0</v>
      </c>
      <c r="AP151" s="19">
        <v>0</v>
      </c>
      <c r="AR151" s="19">
        <v>0</v>
      </c>
      <c r="AT151" s="19">
        <v>0</v>
      </c>
      <c r="AV151" s="19">
        <v>0</v>
      </c>
      <c r="AX151" s="19">
        <v>0</v>
      </c>
      <c r="AY151" s="19"/>
      <c r="AZ151" s="19">
        <v>0</v>
      </c>
      <c r="BB151" s="19">
        <v>0</v>
      </c>
      <c r="BD151" s="19">
        <v>0</v>
      </c>
      <c r="BE151" s="19"/>
      <c r="BF151" s="19">
        <v>0</v>
      </c>
      <c r="BH151" s="19">
        <v>0</v>
      </c>
      <c r="BJ151" s="19">
        <v>0</v>
      </c>
      <c r="BL151" s="19">
        <v>0</v>
      </c>
      <c r="BN151" s="19">
        <v>0</v>
      </c>
      <c r="BP151" s="19">
        <v>0</v>
      </c>
      <c r="BR151" s="19">
        <v>0</v>
      </c>
      <c r="BT151" s="19">
        <v>0</v>
      </c>
      <c r="BV151" s="19">
        <v>0</v>
      </c>
      <c r="BW151" s="19"/>
      <c r="BX151" s="19">
        <v>0</v>
      </c>
      <c r="BZ151" s="19">
        <v>0</v>
      </c>
      <c r="CB151" s="19">
        <v>0</v>
      </c>
      <c r="CD151" s="19">
        <v>0</v>
      </c>
    </row>
    <row r="152" spans="1:82" ht="11.25">
      <c r="A152" s="19"/>
      <c r="B152" s="25" t="s">
        <v>18</v>
      </c>
      <c r="C152" s="19"/>
      <c r="D152" s="26"/>
      <c r="E152" s="26">
        <v>0.0375</v>
      </c>
      <c r="F152" s="19"/>
      <c r="G152" s="26">
        <v>0</v>
      </c>
      <c r="I152" s="26">
        <v>0</v>
      </c>
      <c r="K152" s="26">
        <v>0</v>
      </c>
      <c r="M152" s="26">
        <v>0</v>
      </c>
      <c r="N152" s="26">
        <v>0</v>
      </c>
      <c r="P152" s="26">
        <v>0</v>
      </c>
      <c r="R152" s="26">
        <v>0</v>
      </c>
      <c r="T152" s="26">
        <v>0</v>
      </c>
      <c r="V152" s="26">
        <v>0</v>
      </c>
      <c r="X152" s="26">
        <v>0</v>
      </c>
      <c r="Z152" s="26">
        <v>0</v>
      </c>
      <c r="AA152" s="19"/>
      <c r="AB152" s="26">
        <v>0</v>
      </c>
      <c r="AD152" s="26">
        <v>0</v>
      </c>
      <c r="AF152" s="26">
        <v>0</v>
      </c>
      <c r="AH152" s="26">
        <v>0</v>
      </c>
      <c r="AJ152" s="26">
        <v>0</v>
      </c>
      <c r="AL152" s="26">
        <v>0</v>
      </c>
      <c r="AN152" s="26">
        <v>0</v>
      </c>
      <c r="AP152" s="26">
        <v>0</v>
      </c>
      <c r="AR152" s="26">
        <v>0</v>
      </c>
      <c r="AT152" s="26">
        <v>0</v>
      </c>
      <c r="AV152" s="26">
        <v>0</v>
      </c>
      <c r="AX152" s="26">
        <v>0</v>
      </c>
      <c r="AY152" s="26"/>
      <c r="AZ152" s="26">
        <v>0</v>
      </c>
      <c r="BB152" s="26">
        <v>0</v>
      </c>
      <c r="BD152" s="26">
        <v>0</v>
      </c>
      <c r="BE152" s="19"/>
      <c r="BF152" s="26">
        <v>0</v>
      </c>
      <c r="BH152" s="26">
        <v>0</v>
      </c>
      <c r="BJ152" s="26">
        <v>0</v>
      </c>
      <c r="BL152" s="26">
        <v>0</v>
      </c>
      <c r="BN152" s="26">
        <v>0</v>
      </c>
      <c r="BP152" s="26">
        <v>0</v>
      </c>
      <c r="BR152" s="26">
        <v>0</v>
      </c>
      <c r="BT152" s="26">
        <v>0</v>
      </c>
      <c r="BV152" s="26">
        <v>0</v>
      </c>
      <c r="BW152" s="19"/>
      <c r="BX152" s="26">
        <v>0</v>
      </c>
      <c r="BZ152" s="26">
        <v>0</v>
      </c>
      <c r="CB152" s="26">
        <v>0</v>
      </c>
      <c r="CD152" s="26">
        <v>0</v>
      </c>
    </row>
    <row r="153" spans="1:82" ht="10.5">
      <c r="A153" s="19"/>
      <c r="B153" s="19"/>
      <c r="C153" s="19"/>
      <c r="D153" s="19"/>
      <c r="E153" s="27" t="s">
        <v>3</v>
      </c>
      <c r="F153" s="19"/>
      <c r="G153" s="27" t="s">
        <v>3</v>
      </c>
      <c r="I153" s="27" t="s">
        <v>3</v>
      </c>
      <c r="K153" s="27" t="s">
        <v>3</v>
      </c>
      <c r="M153" s="27" t="s">
        <v>3</v>
      </c>
      <c r="N153" s="27" t="s">
        <v>3</v>
      </c>
      <c r="P153" s="27" t="s">
        <v>3</v>
      </c>
      <c r="R153" s="27" t="s">
        <v>3</v>
      </c>
      <c r="T153" s="27" t="s">
        <v>3</v>
      </c>
      <c r="V153" s="27" t="s">
        <v>3</v>
      </c>
      <c r="X153" s="27" t="s">
        <v>3</v>
      </c>
      <c r="Z153" s="27" t="s">
        <v>3</v>
      </c>
      <c r="AA153" s="19"/>
      <c r="AB153" s="27" t="s">
        <v>3</v>
      </c>
      <c r="AD153" s="27" t="s">
        <v>3</v>
      </c>
      <c r="AF153" s="27" t="s">
        <v>3</v>
      </c>
      <c r="AH153" s="27" t="s">
        <v>3</v>
      </c>
      <c r="AJ153" s="27" t="s">
        <v>3</v>
      </c>
      <c r="AL153" s="27" t="s">
        <v>3</v>
      </c>
      <c r="AN153" s="27" t="s">
        <v>3</v>
      </c>
      <c r="AP153" s="27" t="s">
        <v>3</v>
      </c>
      <c r="AR153" s="27" t="s">
        <v>3</v>
      </c>
      <c r="AT153" s="27" t="s">
        <v>3</v>
      </c>
      <c r="AV153" s="27" t="s">
        <v>3</v>
      </c>
      <c r="AX153" s="27" t="s">
        <v>3</v>
      </c>
      <c r="AY153" s="27"/>
      <c r="AZ153" s="27" t="s">
        <v>3</v>
      </c>
      <c r="BB153" s="27" t="s">
        <v>3</v>
      </c>
      <c r="BD153" s="27" t="s">
        <v>3</v>
      </c>
      <c r="BE153" s="19"/>
      <c r="BF153" s="27" t="s">
        <v>3</v>
      </c>
      <c r="BH153" s="27" t="s">
        <v>3</v>
      </c>
      <c r="BJ153" s="27" t="s">
        <v>3</v>
      </c>
      <c r="BL153" s="27" t="s">
        <v>3</v>
      </c>
      <c r="BN153" s="27" t="s">
        <v>3</v>
      </c>
      <c r="BP153" s="27" t="s">
        <v>3</v>
      </c>
      <c r="BR153" s="27" t="s">
        <v>3</v>
      </c>
      <c r="BT153" s="27" t="s">
        <v>3</v>
      </c>
      <c r="BV153" s="27" t="s">
        <v>3</v>
      </c>
      <c r="BW153" s="19"/>
      <c r="BX153" s="27" t="s">
        <v>3</v>
      </c>
      <c r="BZ153" s="27" t="s">
        <v>3</v>
      </c>
      <c r="CB153" s="27" t="s">
        <v>3</v>
      </c>
      <c r="CD153" s="27" t="s">
        <v>3</v>
      </c>
    </row>
    <row r="154" spans="1:82" ht="11.25">
      <c r="A154" s="19"/>
      <c r="B154" s="25" t="s">
        <v>27</v>
      </c>
      <c r="C154" s="19"/>
      <c r="D154" s="19"/>
      <c r="E154" s="19">
        <f>+(E151-E155)*E152</f>
        <v>38299.875</v>
      </c>
      <c r="F154" s="19"/>
      <c r="G154" s="19">
        <f>ROUND(G151*G152,0)</f>
        <v>0</v>
      </c>
      <c r="I154" s="19">
        <f>ROUND(I151*I152,0)</f>
        <v>0</v>
      </c>
      <c r="K154" s="19">
        <f>ROUND(K151*K152,0)</f>
        <v>0</v>
      </c>
      <c r="M154" s="19">
        <f>ROUND(M151*M152,0)</f>
        <v>0</v>
      </c>
      <c r="N154" s="19">
        <f>ROUND(N151*N152,0)</f>
        <v>0</v>
      </c>
      <c r="P154" s="19">
        <f>ROUND(P151*P152,0)</f>
        <v>0</v>
      </c>
      <c r="R154" s="19">
        <f>ROUND(R151*R152,0)</f>
        <v>0</v>
      </c>
      <c r="T154" s="19">
        <f>ROUND(T151*T152,0)</f>
        <v>0</v>
      </c>
      <c r="V154" s="19">
        <f>ROUND(V151*V152,0)</f>
        <v>0</v>
      </c>
      <c r="X154" s="19">
        <f>ROUND(X151*X152,0)</f>
        <v>0</v>
      </c>
      <c r="Z154" s="19">
        <f>ROUND(Z151*Z152,0)</f>
        <v>0</v>
      </c>
      <c r="AA154" s="19"/>
      <c r="AB154" s="19">
        <f>ROUND(AB151*AB152,0)</f>
        <v>0</v>
      </c>
      <c r="AD154" s="19">
        <f>ROUND(AD151*AD152,0)</f>
        <v>0</v>
      </c>
      <c r="AF154" s="19">
        <f>ROUND(AF151*AF152,0)</f>
        <v>0</v>
      </c>
      <c r="AH154" s="19">
        <f>ROUND(AH151*AH152,0)</f>
        <v>0</v>
      </c>
      <c r="AJ154" s="19">
        <f>ROUND(AJ151*AJ152,0)</f>
        <v>0</v>
      </c>
      <c r="AL154" s="19">
        <f>ROUND(AL151*AL152,0)</f>
        <v>0</v>
      </c>
      <c r="AN154" s="19">
        <f>ROUND(AN151*AN152,0)</f>
        <v>0</v>
      </c>
      <c r="AP154" s="19">
        <f>ROUND(AP151*AP152,0)</f>
        <v>0</v>
      </c>
      <c r="AR154" s="19">
        <f>ROUND(AR151*AR152,0)</f>
        <v>0</v>
      </c>
      <c r="AT154" s="19">
        <f>ROUND(AT151*AT152,0)</f>
        <v>0</v>
      </c>
      <c r="AV154" s="19">
        <f>ROUND(AV151*AV152,0)</f>
        <v>0</v>
      </c>
      <c r="AX154" s="19">
        <f>ROUND(AX151*AX152,0)</f>
        <v>0</v>
      </c>
      <c r="AY154" s="19"/>
      <c r="AZ154" s="19">
        <f>ROUND(AZ151*AZ152,0)</f>
        <v>0</v>
      </c>
      <c r="BB154" s="19">
        <f>ROUND(BB151*BB152,0)</f>
        <v>0</v>
      </c>
      <c r="BD154" s="19">
        <f>ROUND(BD151*BD152,0)</f>
        <v>0</v>
      </c>
      <c r="BE154" s="19"/>
      <c r="BF154" s="19">
        <f>ROUND(BF151*BF152,0)</f>
        <v>0</v>
      </c>
      <c r="BH154" s="19">
        <f>ROUND(BH151*BH152,0)</f>
        <v>0</v>
      </c>
      <c r="BJ154" s="19">
        <f>ROUND(BJ151*BJ152,0)</f>
        <v>0</v>
      </c>
      <c r="BL154" s="19">
        <f>ROUND(BL151*BL152,0)</f>
        <v>0</v>
      </c>
      <c r="BN154" s="19">
        <f>ROUND(BN151*BN152,0)</f>
        <v>0</v>
      </c>
      <c r="BP154" s="19">
        <f>ROUND(BP151*BP152,0)</f>
        <v>0</v>
      </c>
      <c r="BR154" s="19">
        <f>ROUND(BR151*BR152,0)</f>
        <v>0</v>
      </c>
      <c r="BT154" s="19">
        <f>ROUND(BT151*BT152,0)</f>
        <v>0</v>
      </c>
      <c r="BV154" s="19">
        <f>ROUND(BV151*BV152,0)</f>
        <v>0</v>
      </c>
      <c r="BW154" s="19"/>
      <c r="BX154" s="19">
        <f>ROUND(BX151*BX152,0)</f>
        <v>0</v>
      </c>
      <c r="BZ154" s="19">
        <f>ROUND(BZ151*BZ152,0)</f>
        <v>0</v>
      </c>
      <c r="CB154" s="19">
        <f>ROUND(CB151*CB152,0)</f>
        <v>0</v>
      </c>
      <c r="CD154" s="19">
        <f>ROUND(CD151*CD152,0)</f>
        <v>0</v>
      </c>
    </row>
    <row r="155" spans="1:82" ht="11.25">
      <c r="A155" s="19"/>
      <c r="B155" s="9" t="s">
        <v>34</v>
      </c>
      <c r="C155" s="1"/>
      <c r="D155" s="19"/>
      <c r="E155" s="77">
        <v>0</v>
      </c>
      <c r="F155" s="19"/>
      <c r="G155" s="19">
        <f>+G151*0.3</f>
        <v>0</v>
      </c>
      <c r="I155" s="19">
        <v>0</v>
      </c>
      <c r="K155" s="19">
        <v>0</v>
      </c>
      <c r="M155" s="19">
        <v>0</v>
      </c>
      <c r="N155" s="19">
        <v>0</v>
      </c>
      <c r="P155" s="19">
        <v>0</v>
      </c>
      <c r="R155" s="19">
        <v>0</v>
      </c>
      <c r="T155" s="19">
        <v>0</v>
      </c>
      <c r="V155" s="19">
        <v>0</v>
      </c>
      <c r="X155" s="19">
        <v>0</v>
      </c>
      <c r="Z155" s="19">
        <v>0</v>
      </c>
      <c r="AA155" s="19"/>
      <c r="AB155" s="19">
        <v>0</v>
      </c>
      <c r="AD155" s="19">
        <v>0</v>
      </c>
      <c r="AF155" s="19">
        <v>0</v>
      </c>
      <c r="AH155" s="19">
        <v>0</v>
      </c>
      <c r="AJ155" s="19">
        <v>0</v>
      </c>
      <c r="AL155" s="19">
        <v>0</v>
      </c>
      <c r="AN155" s="19">
        <v>0</v>
      </c>
      <c r="AP155" s="19">
        <v>0</v>
      </c>
      <c r="AR155" s="19">
        <f>+AR151*0.3</f>
        <v>0</v>
      </c>
      <c r="AT155" s="19">
        <v>0</v>
      </c>
      <c r="AV155" s="19">
        <v>0</v>
      </c>
      <c r="AX155" s="19">
        <v>0</v>
      </c>
      <c r="AY155" s="19"/>
      <c r="AZ155" s="19">
        <v>0</v>
      </c>
      <c r="BB155" s="19">
        <v>0</v>
      </c>
      <c r="BD155" s="19">
        <v>0</v>
      </c>
      <c r="BE155" s="19"/>
      <c r="BF155" s="19">
        <v>0</v>
      </c>
      <c r="BH155" s="19">
        <v>0</v>
      </c>
      <c r="BJ155" s="19">
        <v>0</v>
      </c>
      <c r="BL155" s="19">
        <v>0</v>
      </c>
      <c r="BN155" s="19">
        <v>0</v>
      </c>
      <c r="BP155" s="19">
        <v>0</v>
      </c>
      <c r="BR155" s="19">
        <v>0</v>
      </c>
      <c r="BT155" s="19">
        <v>0</v>
      </c>
      <c r="BV155" s="19">
        <v>0</v>
      </c>
      <c r="BW155" s="19"/>
      <c r="BX155" s="19">
        <v>0</v>
      </c>
      <c r="BZ155" s="19">
        <v>0</v>
      </c>
      <c r="CB155" s="19">
        <v>0</v>
      </c>
      <c r="CD155" s="19">
        <v>0</v>
      </c>
    </row>
    <row r="156" spans="1:82" ht="11.25">
      <c r="A156" s="19"/>
      <c r="B156" s="25"/>
      <c r="C156" s="19"/>
      <c r="D156" s="19"/>
      <c r="E156" s="27" t="s">
        <v>35</v>
      </c>
      <c r="F156" s="19"/>
      <c r="G156" s="27" t="s">
        <v>35</v>
      </c>
      <c r="I156" s="27" t="s">
        <v>35</v>
      </c>
      <c r="K156" s="27" t="s">
        <v>35</v>
      </c>
      <c r="M156" s="27" t="s">
        <v>35</v>
      </c>
      <c r="N156" s="27" t="s">
        <v>35</v>
      </c>
      <c r="P156" s="27" t="s">
        <v>35</v>
      </c>
      <c r="R156" s="27" t="s">
        <v>35</v>
      </c>
      <c r="T156" s="27" t="s">
        <v>35</v>
      </c>
      <c r="V156" s="27" t="s">
        <v>35</v>
      </c>
      <c r="X156" s="27" t="s">
        <v>35</v>
      </c>
      <c r="Z156" s="27" t="s">
        <v>35</v>
      </c>
      <c r="AA156" s="19"/>
      <c r="AB156" s="27" t="s">
        <v>35</v>
      </c>
      <c r="AD156" s="27" t="s">
        <v>35</v>
      </c>
      <c r="AF156" s="27" t="s">
        <v>35</v>
      </c>
      <c r="AH156" s="27" t="s">
        <v>35</v>
      </c>
      <c r="AJ156" s="27" t="s">
        <v>35</v>
      </c>
      <c r="AL156" s="27" t="s">
        <v>35</v>
      </c>
      <c r="AN156" s="27" t="s">
        <v>35</v>
      </c>
      <c r="AP156" s="27" t="s">
        <v>35</v>
      </c>
      <c r="AR156" s="27" t="s">
        <v>35</v>
      </c>
      <c r="AT156" s="27" t="s">
        <v>35</v>
      </c>
      <c r="AV156" s="27" t="s">
        <v>35</v>
      </c>
      <c r="AX156" s="27" t="s">
        <v>35</v>
      </c>
      <c r="AY156" s="27"/>
      <c r="AZ156" s="27" t="s">
        <v>35</v>
      </c>
      <c r="BB156" s="27" t="s">
        <v>35</v>
      </c>
      <c r="BD156" s="27" t="s">
        <v>35</v>
      </c>
      <c r="BE156" s="19"/>
      <c r="BF156" s="27" t="s">
        <v>35</v>
      </c>
      <c r="BH156" s="27" t="s">
        <v>35</v>
      </c>
      <c r="BJ156" s="27" t="s">
        <v>35</v>
      </c>
      <c r="BL156" s="27" t="s">
        <v>35</v>
      </c>
      <c r="BN156" s="27" t="s">
        <v>35</v>
      </c>
      <c r="BP156" s="27" t="s">
        <v>35</v>
      </c>
      <c r="BR156" s="27" t="s">
        <v>35</v>
      </c>
      <c r="BT156" s="27" t="s">
        <v>35</v>
      </c>
      <c r="BV156" s="27" t="s">
        <v>35</v>
      </c>
      <c r="BW156" s="19"/>
      <c r="BX156" s="27" t="s">
        <v>35</v>
      </c>
      <c r="BZ156" s="27" t="s">
        <v>35</v>
      </c>
      <c r="CB156" s="27" t="s">
        <v>35</v>
      </c>
      <c r="CD156" s="27" t="s">
        <v>35</v>
      </c>
    </row>
    <row r="157" spans="1:82" ht="11.25">
      <c r="A157" s="19"/>
      <c r="B157" s="71" t="s">
        <v>27</v>
      </c>
      <c r="C157" s="19"/>
      <c r="D157" s="19"/>
      <c r="E157" s="19">
        <f>E154+E155</f>
        <v>38299.875</v>
      </c>
      <c r="F157" s="19"/>
      <c r="G157" s="19">
        <f>G154+G155</f>
        <v>0</v>
      </c>
      <c r="I157" s="19">
        <f>I154+I155</f>
        <v>0</v>
      </c>
      <c r="K157" s="19">
        <f>K154+K155</f>
        <v>0</v>
      </c>
      <c r="M157" s="19">
        <f>M154+M155</f>
        <v>0</v>
      </c>
      <c r="N157" s="19">
        <f>N154+N155</f>
        <v>0</v>
      </c>
      <c r="P157" s="19">
        <f>P154+P155</f>
        <v>0</v>
      </c>
      <c r="R157" s="19">
        <f>R154+R155</f>
        <v>0</v>
      </c>
      <c r="T157" s="19">
        <f>T154+T155</f>
        <v>0</v>
      </c>
      <c r="V157" s="19">
        <f>V154+V155</f>
        <v>0</v>
      </c>
      <c r="X157" s="19">
        <f>X154+X155</f>
        <v>0</v>
      </c>
      <c r="Z157" s="19">
        <f>Z154+Z155</f>
        <v>0</v>
      </c>
      <c r="AA157" s="19"/>
      <c r="AB157" s="19">
        <f>AB154+AB155</f>
        <v>0</v>
      </c>
      <c r="AD157" s="19">
        <f>AD154+AD155</f>
        <v>0</v>
      </c>
      <c r="AF157" s="19">
        <f>AF154+AF155</f>
        <v>0</v>
      </c>
      <c r="AH157" s="19">
        <f>AH154+AH155</f>
        <v>0</v>
      </c>
      <c r="AJ157" s="19">
        <f>AJ154+AJ155</f>
        <v>0</v>
      </c>
      <c r="AL157" s="19">
        <f>AL154+AL155</f>
        <v>0</v>
      </c>
      <c r="AN157" s="19">
        <f>AN154+AN155</f>
        <v>0</v>
      </c>
      <c r="AP157" s="19">
        <f>AP154+AP155</f>
        <v>0</v>
      </c>
      <c r="AR157" s="19">
        <f>AR154+AR155</f>
        <v>0</v>
      </c>
      <c r="AT157" s="19">
        <f>AT154+AT155</f>
        <v>0</v>
      </c>
      <c r="AV157" s="19">
        <f>AV154+AV155</f>
        <v>0</v>
      </c>
      <c r="AX157" s="19">
        <f>AX154+AX155</f>
        <v>0</v>
      </c>
      <c r="AY157" s="19"/>
      <c r="AZ157" s="19">
        <f>AZ154+AZ155</f>
        <v>0</v>
      </c>
      <c r="BB157" s="19">
        <f>BB154+BB155</f>
        <v>0</v>
      </c>
      <c r="BD157" s="19">
        <f>BD154+BD155</f>
        <v>0</v>
      </c>
      <c r="BE157" s="19"/>
      <c r="BF157" s="19">
        <f>BF154+BF155</f>
        <v>0</v>
      </c>
      <c r="BH157" s="19">
        <f>BH154+BH155</f>
        <v>0</v>
      </c>
      <c r="BJ157" s="19">
        <f>BJ154+BJ155</f>
        <v>0</v>
      </c>
      <c r="BL157" s="19">
        <f>BL154+BL155</f>
        <v>0</v>
      </c>
      <c r="BN157" s="19">
        <f>BN154+BN155</f>
        <v>0</v>
      </c>
      <c r="BP157" s="19">
        <f>BP154+BP155</f>
        <v>0</v>
      </c>
      <c r="BR157" s="19">
        <f>BR154+BR155</f>
        <v>0</v>
      </c>
      <c r="BT157" s="19">
        <f>BT154+BT155</f>
        <v>0</v>
      </c>
      <c r="BV157" s="19">
        <f>BV154+BV155</f>
        <v>0</v>
      </c>
      <c r="BW157" s="19"/>
      <c r="BX157" s="19">
        <f>BX154+BX155</f>
        <v>0</v>
      </c>
      <c r="BZ157" s="19">
        <f>BZ154+BZ155</f>
        <v>0</v>
      </c>
      <c r="CB157" s="19">
        <f>CB154+CB155</f>
        <v>0</v>
      </c>
      <c r="CD157" s="19">
        <f>CD154+CD155</f>
        <v>0</v>
      </c>
    </row>
    <row r="158" spans="1:82" ht="10.5">
      <c r="A158" s="19"/>
      <c r="B158" s="19"/>
      <c r="C158" s="19"/>
      <c r="D158" s="19"/>
      <c r="E158" s="27" t="s">
        <v>8</v>
      </c>
      <c r="F158" s="19"/>
      <c r="G158" s="27" t="s">
        <v>8</v>
      </c>
      <c r="I158" s="27" t="s">
        <v>8</v>
      </c>
      <c r="K158" s="27" t="s">
        <v>8</v>
      </c>
      <c r="M158" s="27" t="s">
        <v>8</v>
      </c>
      <c r="N158" s="27" t="s">
        <v>8</v>
      </c>
      <c r="P158" s="27" t="s">
        <v>8</v>
      </c>
      <c r="R158" s="27" t="s">
        <v>8</v>
      </c>
      <c r="T158" s="27" t="s">
        <v>8</v>
      </c>
      <c r="V158" s="27" t="s">
        <v>8</v>
      </c>
      <c r="X158" s="27" t="s">
        <v>8</v>
      </c>
      <c r="Z158" s="27" t="s">
        <v>8</v>
      </c>
      <c r="AA158" s="19"/>
      <c r="AB158" s="27" t="s">
        <v>8</v>
      </c>
      <c r="AD158" s="27" t="s">
        <v>8</v>
      </c>
      <c r="AF158" s="27" t="s">
        <v>8</v>
      </c>
      <c r="AH158" s="27" t="s">
        <v>8</v>
      </c>
      <c r="AJ158" s="27" t="s">
        <v>8</v>
      </c>
      <c r="AL158" s="27" t="s">
        <v>8</v>
      </c>
      <c r="AN158" s="27" t="s">
        <v>8</v>
      </c>
      <c r="AP158" s="27" t="s">
        <v>8</v>
      </c>
      <c r="AR158" s="27" t="s">
        <v>8</v>
      </c>
      <c r="AT158" s="27" t="s">
        <v>8</v>
      </c>
      <c r="AV158" s="27" t="s">
        <v>8</v>
      </c>
      <c r="AX158" s="27" t="s">
        <v>8</v>
      </c>
      <c r="AY158" s="27"/>
      <c r="AZ158" s="27" t="s">
        <v>8</v>
      </c>
      <c r="BB158" s="27" t="s">
        <v>8</v>
      </c>
      <c r="BD158" s="27" t="s">
        <v>8</v>
      </c>
      <c r="BE158" s="19"/>
      <c r="BF158" s="27" t="s">
        <v>8</v>
      </c>
      <c r="BH158" s="27" t="s">
        <v>8</v>
      </c>
      <c r="BJ158" s="27" t="s">
        <v>8</v>
      </c>
      <c r="BL158" s="27" t="s">
        <v>8</v>
      </c>
      <c r="BN158" s="27" t="s">
        <v>8</v>
      </c>
      <c r="BP158" s="27" t="s">
        <v>8</v>
      </c>
      <c r="BR158" s="27" t="s">
        <v>8</v>
      </c>
      <c r="BT158" s="27" t="s">
        <v>8</v>
      </c>
      <c r="BV158" s="27" t="s">
        <v>8</v>
      </c>
      <c r="BW158" s="19"/>
      <c r="BX158" s="27" t="s">
        <v>8</v>
      </c>
      <c r="BZ158" s="27" t="s">
        <v>8</v>
      </c>
      <c r="CB158" s="27" t="s">
        <v>8</v>
      </c>
      <c r="CD158" s="27" t="s">
        <v>8</v>
      </c>
    </row>
    <row r="159" spans="1:82" ht="10.5">
      <c r="A159" s="19"/>
      <c r="B159" s="19"/>
      <c r="C159" s="19"/>
      <c r="D159" s="19"/>
      <c r="E159" s="27"/>
      <c r="F159" s="19"/>
      <c r="G159" s="27"/>
      <c r="I159" s="27"/>
      <c r="K159" s="27"/>
      <c r="M159" s="27"/>
      <c r="N159" s="27"/>
      <c r="P159" s="27"/>
      <c r="R159" s="27"/>
      <c r="T159" s="27"/>
      <c r="V159" s="27"/>
      <c r="X159" s="27"/>
      <c r="Z159" s="27"/>
      <c r="AA159" s="19"/>
      <c r="AB159" s="27"/>
      <c r="AD159" s="27"/>
      <c r="AF159" s="27"/>
      <c r="AH159" s="27"/>
      <c r="AJ159" s="27"/>
      <c r="AL159" s="27"/>
      <c r="AN159" s="27"/>
      <c r="AP159" s="27"/>
      <c r="AR159" s="27"/>
      <c r="AT159" s="27"/>
      <c r="AV159" s="27"/>
      <c r="AX159" s="27"/>
      <c r="AY159" s="27"/>
      <c r="AZ159" s="27"/>
      <c r="BB159" s="27"/>
      <c r="BD159" s="27"/>
      <c r="BE159" s="19"/>
      <c r="BF159" s="27"/>
      <c r="BH159" s="27"/>
      <c r="BJ159" s="27"/>
      <c r="BL159" s="27"/>
      <c r="BN159" s="27"/>
      <c r="BP159" s="27"/>
      <c r="BR159" s="27"/>
      <c r="BT159" s="27"/>
      <c r="BV159" s="27"/>
      <c r="BW159" s="19"/>
      <c r="BX159" s="27"/>
      <c r="BZ159" s="27"/>
      <c r="CB159" s="27"/>
      <c r="CD159" s="27"/>
    </row>
    <row r="160" spans="1:82" ht="11.25">
      <c r="A160" s="19"/>
      <c r="B160" s="87">
        <v>2002</v>
      </c>
      <c r="C160" s="19"/>
      <c r="D160" s="19"/>
      <c r="E160" s="27"/>
      <c r="F160" s="19"/>
      <c r="G160" s="27"/>
      <c r="I160" s="27"/>
      <c r="K160" s="27"/>
      <c r="M160" s="27"/>
      <c r="N160" s="27"/>
      <c r="P160" s="27"/>
      <c r="R160" s="27"/>
      <c r="T160" s="27"/>
      <c r="V160" s="27"/>
      <c r="X160" s="27"/>
      <c r="Z160" s="27"/>
      <c r="AA160" s="19"/>
      <c r="AB160" s="27"/>
      <c r="AD160" s="27"/>
      <c r="AF160" s="27"/>
      <c r="AH160" s="27"/>
      <c r="AJ160" s="27"/>
      <c r="AL160" s="27"/>
      <c r="AN160" s="27"/>
      <c r="AP160" s="27"/>
      <c r="AR160" s="27"/>
      <c r="AT160" s="27"/>
      <c r="AV160" s="27"/>
      <c r="AX160" s="27"/>
      <c r="AY160" s="27"/>
      <c r="AZ160" s="27"/>
      <c r="BB160" s="27"/>
      <c r="BD160" s="27"/>
      <c r="BE160" s="19"/>
      <c r="BF160" s="27"/>
      <c r="BH160" s="27"/>
      <c r="BJ160" s="27"/>
      <c r="BL160" s="27"/>
      <c r="BN160" s="27"/>
      <c r="BP160" s="27"/>
      <c r="BR160" s="27"/>
      <c r="BT160" s="27"/>
      <c r="BV160" s="27"/>
      <c r="BW160" s="19"/>
      <c r="BX160" s="27"/>
      <c r="BZ160" s="27"/>
      <c r="CB160" s="27"/>
      <c r="CD160" s="27"/>
    </row>
    <row r="161" spans="1:82" ht="11.25">
      <c r="A161" s="19"/>
      <c r="B161" s="25" t="s">
        <v>9</v>
      </c>
      <c r="C161" s="19"/>
      <c r="D161" s="19"/>
      <c r="E161" s="19">
        <f>+E151-E155</f>
        <v>1021330</v>
      </c>
      <c r="F161" s="19"/>
      <c r="G161" s="19">
        <f>G26</f>
        <v>6450298.74</v>
      </c>
      <c r="I161" s="19">
        <v>0</v>
      </c>
      <c r="K161" s="19">
        <v>0</v>
      </c>
      <c r="M161" s="19">
        <v>0</v>
      </c>
      <c r="N161" s="19">
        <v>0</v>
      </c>
      <c r="P161" s="19">
        <v>0</v>
      </c>
      <c r="R161" s="19">
        <v>0</v>
      </c>
      <c r="T161" s="19">
        <v>0</v>
      </c>
      <c r="V161" s="19">
        <v>0</v>
      </c>
      <c r="X161" s="19">
        <v>0</v>
      </c>
      <c r="Z161" s="19">
        <v>0</v>
      </c>
      <c r="AA161" s="19"/>
      <c r="AB161" s="19">
        <v>0</v>
      </c>
      <c r="AD161" s="19">
        <v>0</v>
      </c>
      <c r="AF161" s="19">
        <v>0</v>
      </c>
      <c r="AH161" s="19">
        <v>0</v>
      </c>
      <c r="AJ161" s="19">
        <v>0</v>
      </c>
      <c r="AL161" s="19">
        <v>0</v>
      </c>
      <c r="AN161" s="19">
        <v>0</v>
      </c>
      <c r="AP161" s="19">
        <v>0</v>
      </c>
      <c r="AR161" s="19">
        <f>AR26</f>
        <v>18885</v>
      </c>
      <c r="AT161" s="19">
        <v>0</v>
      </c>
      <c r="AV161" s="19">
        <v>0</v>
      </c>
      <c r="AX161" s="19">
        <v>0</v>
      </c>
      <c r="AY161" s="19"/>
      <c r="AZ161" s="19">
        <v>0</v>
      </c>
      <c r="BB161" s="19">
        <v>0</v>
      </c>
      <c r="BD161" s="19">
        <v>0</v>
      </c>
      <c r="BE161" s="19"/>
      <c r="BF161" s="19">
        <v>0</v>
      </c>
      <c r="BH161" s="19">
        <v>0</v>
      </c>
      <c r="BJ161" s="19">
        <v>0</v>
      </c>
      <c r="BL161" s="19">
        <v>0</v>
      </c>
      <c r="BN161" s="19">
        <v>0</v>
      </c>
      <c r="BP161" s="19">
        <v>0</v>
      </c>
      <c r="BR161" s="19">
        <v>0</v>
      </c>
      <c r="BT161" s="19">
        <v>0</v>
      </c>
      <c r="BV161" s="19">
        <v>0</v>
      </c>
      <c r="BW161" s="19"/>
      <c r="BX161" s="19">
        <v>0</v>
      </c>
      <c r="BZ161" s="19">
        <v>0</v>
      </c>
      <c r="CB161" s="19">
        <v>0</v>
      </c>
      <c r="CD161" s="19">
        <v>0</v>
      </c>
    </row>
    <row r="162" spans="1:82" ht="11.25">
      <c r="A162" s="19"/>
      <c r="B162" s="25" t="s">
        <v>18</v>
      </c>
      <c r="C162" s="19"/>
      <c r="D162" s="26"/>
      <c r="E162" s="26">
        <v>0.07219</v>
      </c>
      <c r="F162" s="19"/>
      <c r="G162" s="26">
        <v>0.0375</v>
      </c>
      <c r="I162" s="26">
        <v>0</v>
      </c>
      <c r="K162" s="26">
        <v>0</v>
      </c>
      <c r="M162" s="26">
        <v>0</v>
      </c>
      <c r="N162" s="26">
        <v>0</v>
      </c>
      <c r="P162" s="26">
        <v>0</v>
      </c>
      <c r="R162" s="26">
        <v>0</v>
      </c>
      <c r="T162" s="26">
        <v>0</v>
      </c>
      <c r="V162" s="26">
        <v>0</v>
      </c>
      <c r="X162" s="26">
        <v>0</v>
      </c>
      <c r="Z162" s="26">
        <v>0</v>
      </c>
      <c r="AA162" s="19"/>
      <c r="AB162" s="26">
        <v>0</v>
      </c>
      <c r="AD162" s="26">
        <v>0</v>
      </c>
      <c r="AF162" s="26">
        <v>0</v>
      </c>
      <c r="AH162" s="26">
        <v>0</v>
      </c>
      <c r="AJ162" s="26">
        <v>0</v>
      </c>
      <c r="AL162" s="26">
        <v>0</v>
      </c>
      <c r="AN162" s="26">
        <v>0</v>
      </c>
      <c r="AP162" s="26">
        <v>0</v>
      </c>
      <c r="AR162" s="26">
        <v>0.0375</v>
      </c>
      <c r="AT162" s="26">
        <v>0</v>
      </c>
      <c r="AV162" s="26">
        <v>0</v>
      </c>
      <c r="AX162" s="26">
        <v>0</v>
      </c>
      <c r="AY162" s="26"/>
      <c r="AZ162" s="26">
        <v>0</v>
      </c>
      <c r="BB162" s="26">
        <v>0</v>
      </c>
      <c r="BD162" s="26">
        <v>0</v>
      </c>
      <c r="BE162" s="19"/>
      <c r="BF162" s="26">
        <v>0</v>
      </c>
      <c r="BH162" s="26">
        <v>0</v>
      </c>
      <c r="BJ162" s="26">
        <v>0</v>
      </c>
      <c r="BL162" s="26">
        <v>0</v>
      </c>
      <c r="BN162" s="26">
        <v>0</v>
      </c>
      <c r="BP162" s="26">
        <v>0</v>
      </c>
      <c r="BR162" s="26">
        <v>0</v>
      </c>
      <c r="BT162" s="26">
        <v>0</v>
      </c>
      <c r="BV162" s="26">
        <v>0</v>
      </c>
      <c r="BW162" s="19"/>
      <c r="BX162" s="26">
        <v>0</v>
      </c>
      <c r="BZ162" s="26">
        <v>0</v>
      </c>
      <c r="CB162" s="26">
        <v>0</v>
      </c>
      <c r="CD162" s="26">
        <v>0</v>
      </c>
    </row>
    <row r="163" spans="1:82" ht="10.5">
      <c r="A163" s="19"/>
      <c r="B163" s="19"/>
      <c r="C163" s="19"/>
      <c r="D163" s="19"/>
      <c r="E163" s="27" t="s">
        <v>3</v>
      </c>
      <c r="F163" s="19"/>
      <c r="G163" s="27" t="s">
        <v>3</v>
      </c>
      <c r="I163" s="27" t="s">
        <v>3</v>
      </c>
      <c r="K163" s="27" t="s">
        <v>3</v>
      </c>
      <c r="M163" s="27" t="s">
        <v>3</v>
      </c>
      <c r="N163" s="27" t="s">
        <v>3</v>
      </c>
      <c r="P163" s="27" t="s">
        <v>3</v>
      </c>
      <c r="R163" s="27" t="s">
        <v>3</v>
      </c>
      <c r="T163" s="27" t="s">
        <v>3</v>
      </c>
      <c r="V163" s="27" t="s">
        <v>3</v>
      </c>
      <c r="X163" s="27" t="s">
        <v>3</v>
      </c>
      <c r="Z163" s="27" t="s">
        <v>3</v>
      </c>
      <c r="AA163" s="19"/>
      <c r="AB163" s="27" t="s">
        <v>3</v>
      </c>
      <c r="AD163" s="27" t="s">
        <v>3</v>
      </c>
      <c r="AF163" s="27" t="s">
        <v>3</v>
      </c>
      <c r="AH163" s="27" t="s">
        <v>3</v>
      </c>
      <c r="AJ163" s="27" t="s">
        <v>3</v>
      </c>
      <c r="AL163" s="27" t="s">
        <v>3</v>
      </c>
      <c r="AN163" s="27" t="s">
        <v>3</v>
      </c>
      <c r="AP163" s="27" t="s">
        <v>3</v>
      </c>
      <c r="AR163" s="27" t="s">
        <v>3</v>
      </c>
      <c r="AT163" s="27" t="s">
        <v>3</v>
      </c>
      <c r="AV163" s="27" t="s">
        <v>3</v>
      </c>
      <c r="AX163" s="27" t="s">
        <v>3</v>
      </c>
      <c r="AY163" s="27"/>
      <c r="AZ163" s="27" t="s">
        <v>3</v>
      </c>
      <c r="BB163" s="27" t="s">
        <v>3</v>
      </c>
      <c r="BD163" s="27" t="s">
        <v>3</v>
      </c>
      <c r="BE163" s="19"/>
      <c r="BF163" s="27" t="s">
        <v>3</v>
      </c>
      <c r="BH163" s="27" t="s">
        <v>3</v>
      </c>
      <c r="BJ163" s="27" t="s">
        <v>3</v>
      </c>
      <c r="BL163" s="27" t="s">
        <v>3</v>
      </c>
      <c r="BN163" s="27" t="s">
        <v>3</v>
      </c>
      <c r="BP163" s="27" t="s">
        <v>3</v>
      </c>
      <c r="BR163" s="27" t="s">
        <v>3</v>
      </c>
      <c r="BT163" s="27" t="s">
        <v>3</v>
      </c>
      <c r="BV163" s="27" t="s">
        <v>3</v>
      </c>
      <c r="BW163" s="19"/>
      <c r="BX163" s="27" t="s">
        <v>3</v>
      </c>
      <c r="BZ163" s="27" t="s">
        <v>3</v>
      </c>
      <c r="CB163" s="27" t="s">
        <v>3</v>
      </c>
      <c r="CD163" s="27" t="s">
        <v>3</v>
      </c>
    </row>
    <row r="164" spans="1:82" ht="11.25">
      <c r="A164" s="19"/>
      <c r="B164" s="25" t="s">
        <v>31</v>
      </c>
      <c r="C164" s="19"/>
      <c r="D164" s="19"/>
      <c r="E164" s="19">
        <f>ROUND(E161*E162,0)</f>
        <v>73730</v>
      </c>
      <c r="F164" s="19"/>
      <c r="G164" s="19">
        <f>+(G161-G165)*G162</f>
        <v>241886.20275</v>
      </c>
      <c r="I164" s="19">
        <f>ROUND(I161*I162,0)</f>
        <v>0</v>
      </c>
      <c r="K164" s="19">
        <f>ROUND(K161*K162,0)</f>
        <v>0</v>
      </c>
      <c r="M164" s="19">
        <f>ROUND(M161*M162,0)</f>
        <v>0</v>
      </c>
      <c r="N164" s="19">
        <f>ROUND(N161*N162,0)</f>
        <v>0</v>
      </c>
      <c r="P164" s="19">
        <f>ROUND(P161*P162,0)</f>
        <v>0</v>
      </c>
      <c r="R164" s="19">
        <f>ROUND(R161*R162,0)</f>
        <v>0</v>
      </c>
      <c r="T164" s="19">
        <f>ROUND(T161*T162,0)</f>
        <v>0</v>
      </c>
      <c r="V164" s="19">
        <f>ROUND(V161*V162,0)</f>
        <v>0</v>
      </c>
      <c r="X164" s="19">
        <f>ROUND(X161*X162,0)</f>
        <v>0</v>
      </c>
      <c r="Z164" s="19">
        <f>ROUND(Z161*Z162,0)</f>
        <v>0</v>
      </c>
      <c r="AA164" s="19"/>
      <c r="AB164" s="19">
        <f>ROUND(AB161*AB162,0)</f>
        <v>0</v>
      </c>
      <c r="AD164" s="19">
        <f>ROUND(AD161*AD162,0)</f>
        <v>0</v>
      </c>
      <c r="AF164" s="19">
        <f>ROUND(AF161*AF162,0)</f>
        <v>0</v>
      </c>
      <c r="AH164" s="19">
        <f>ROUND(AH161*AH162,0)</f>
        <v>0</v>
      </c>
      <c r="AJ164" s="19">
        <f>ROUND(AJ161*AJ162,0)</f>
        <v>0</v>
      </c>
      <c r="AL164" s="19">
        <f>ROUND(AL161*AL162,0)</f>
        <v>0</v>
      </c>
      <c r="AN164" s="19">
        <f>ROUND(AN161*AN162,0)</f>
        <v>0</v>
      </c>
      <c r="AP164" s="19">
        <f>ROUND(AP161*AP162,0)</f>
        <v>0</v>
      </c>
      <c r="AR164" s="19">
        <f>+(AR161-AR165)*AR162</f>
        <v>708.1875</v>
      </c>
      <c r="AT164" s="19">
        <f>ROUND(AT161*AT162,0)</f>
        <v>0</v>
      </c>
      <c r="AV164" s="19">
        <f>ROUND(AV161*AV162,0)</f>
        <v>0</v>
      </c>
      <c r="AX164" s="19">
        <f>ROUND(AX161*AX162,0)</f>
        <v>0</v>
      </c>
      <c r="AY164" s="19"/>
      <c r="AZ164" s="19">
        <f>ROUND(AZ161*AZ162,0)</f>
        <v>0</v>
      </c>
      <c r="BB164" s="19">
        <f>ROUND(BB161*BB162,0)</f>
        <v>0</v>
      </c>
      <c r="BD164" s="19">
        <f>ROUND(BD161*BD162,0)</f>
        <v>0</v>
      </c>
      <c r="BE164" s="19"/>
      <c r="BF164" s="19">
        <f>ROUND(BF161*BF162,0)</f>
        <v>0</v>
      </c>
      <c r="BH164" s="19">
        <f>ROUND(BH161*BH162,0)</f>
        <v>0</v>
      </c>
      <c r="BJ164" s="19">
        <f>ROUND(BJ161*BJ162,0)</f>
        <v>0</v>
      </c>
      <c r="BL164" s="19">
        <f>ROUND(BL161*BL162,0)</f>
        <v>0</v>
      </c>
      <c r="BN164" s="19">
        <f>ROUND(BN161*BN162,0)</f>
        <v>0</v>
      </c>
      <c r="BP164" s="19">
        <f>ROUND(BP161*BP162,0)</f>
        <v>0</v>
      </c>
      <c r="BR164" s="19">
        <f>ROUND(BR161*BR162,0)</f>
        <v>0</v>
      </c>
      <c r="BT164" s="19">
        <f>ROUND(BT161*BT162,0)</f>
        <v>0</v>
      </c>
      <c r="BV164" s="19">
        <f>ROUND(BV161*BV162,0)</f>
        <v>0</v>
      </c>
      <c r="BW164" s="19"/>
      <c r="BX164" s="19">
        <f>ROUND(BX161*BX162,0)</f>
        <v>0</v>
      </c>
      <c r="BZ164" s="19">
        <f>ROUND(BZ161*BZ162,0)</f>
        <v>0</v>
      </c>
      <c r="CB164" s="19">
        <f>ROUND(CB161*CB162,0)</f>
        <v>0</v>
      </c>
      <c r="CD164" s="19">
        <f>ROUND(CD161*CD162,0)</f>
        <v>0</v>
      </c>
    </row>
    <row r="165" spans="1:82" ht="11.25">
      <c r="A165" s="19"/>
      <c r="B165" s="9" t="s">
        <v>34</v>
      </c>
      <c r="C165" s="1"/>
      <c r="D165" s="19"/>
      <c r="E165" s="19">
        <v>0</v>
      </c>
      <c r="F165" s="19"/>
      <c r="G165" s="77">
        <v>0</v>
      </c>
      <c r="I165" s="19">
        <v>0</v>
      </c>
      <c r="K165" s="19">
        <f>-K24</f>
        <v>0</v>
      </c>
      <c r="M165" s="19">
        <f>-M24</f>
        <v>0</v>
      </c>
      <c r="N165" s="19">
        <f>-N24</f>
        <v>0</v>
      </c>
      <c r="P165" s="19">
        <f>-P24</f>
        <v>0</v>
      </c>
      <c r="R165" s="19">
        <v>0</v>
      </c>
      <c r="T165" s="19">
        <v>0</v>
      </c>
      <c r="V165" s="19">
        <f>-V24</f>
        <v>0</v>
      </c>
      <c r="X165" s="19">
        <f>-X24</f>
        <v>0</v>
      </c>
      <c r="Z165" s="19">
        <f>-Z24</f>
        <v>0</v>
      </c>
      <c r="AA165" s="19"/>
      <c r="AB165" s="19">
        <v>0</v>
      </c>
      <c r="AD165" s="19">
        <v>0</v>
      </c>
      <c r="AF165" s="19">
        <v>0</v>
      </c>
      <c r="AH165" s="19">
        <f>-AH24</f>
        <v>0</v>
      </c>
      <c r="AJ165" s="19">
        <f>-AJ24</f>
        <v>0</v>
      </c>
      <c r="AL165" s="19">
        <f>-AL24</f>
        <v>0</v>
      </c>
      <c r="AN165" s="19">
        <f>-AN24</f>
        <v>0</v>
      </c>
      <c r="AP165" s="19">
        <f>-AP24</f>
        <v>0</v>
      </c>
      <c r="AR165" s="77">
        <v>0</v>
      </c>
      <c r="AT165" s="19">
        <v>0</v>
      </c>
      <c r="AV165" s="19">
        <f>-AV24</f>
        <v>0</v>
      </c>
      <c r="AX165" s="19">
        <f>-AX24</f>
        <v>0</v>
      </c>
      <c r="AY165" s="19"/>
      <c r="AZ165" s="19">
        <f>-AZ24</f>
        <v>0</v>
      </c>
      <c r="BB165" s="19">
        <f>-BB24</f>
        <v>0</v>
      </c>
      <c r="BD165" s="19">
        <f>-BD24</f>
        <v>0</v>
      </c>
      <c r="BE165" s="19"/>
      <c r="BF165" s="19">
        <v>0</v>
      </c>
      <c r="BH165" s="19">
        <v>0</v>
      </c>
      <c r="BJ165" s="19">
        <f>-BJ24</f>
        <v>0</v>
      </c>
      <c r="BL165" s="19">
        <f>-BL24</f>
        <v>0</v>
      </c>
      <c r="BN165" s="19">
        <f>-BN24</f>
        <v>0</v>
      </c>
      <c r="BP165" s="19">
        <f>-BP24</f>
        <v>0</v>
      </c>
      <c r="BR165" s="19">
        <v>0</v>
      </c>
      <c r="BT165" s="19">
        <f>-BT24</f>
        <v>0</v>
      </c>
      <c r="BV165" s="19">
        <f>-BV24</f>
        <v>0</v>
      </c>
      <c r="BW165" s="19"/>
      <c r="BX165" s="19">
        <v>0</v>
      </c>
      <c r="BZ165" s="19">
        <v>0</v>
      </c>
      <c r="CB165" s="19">
        <f>-CB24</f>
        <v>0</v>
      </c>
      <c r="CD165" s="19">
        <f>-CD24</f>
        <v>0</v>
      </c>
    </row>
    <row r="166" spans="1:82" ht="11.25">
      <c r="A166" s="19"/>
      <c r="B166" s="25"/>
      <c r="C166" s="19"/>
      <c r="D166" s="19"/>
      <c r="E166" s="27" t="s">
        <v>35</v>
      </c>
      <c r="F166" s="19"/>
      <c r="G166" s="27" t="s">
        <v>35</v>
      </c>
      <c r="I166" s="27" t="s">
        <v>35</v>
      </c>
      <c r="K166" s="27" t="s">
        <v>35</v>
      </c>
      <c r="M166" s="27" t="s">
        <v>35</v>
      </c>
      <c r="N166" s="27" t="s">
        <v>35</v>
      </c>
      <c r="P166" s="27" t="s">
        <v>35</v>
      </c>
      <c r="R166" s="27" t="s">
        <v>35</v>
      </c>
      <c r="T166" s="27" t="s">
        <v>35</v>
      </c>
      <c r="V166" s="27" t="s">
        <v>35</v>
      </c>
      <c r="X166" s="27" t="s">
        <v>35</v>
      </c>
      <c r="Z166" s="27" t="s">
        <v>35</v>
      </c>
      <c r="AA166" s="19"/>
      <c r="AB166" s="27" t="s">
        <v>35</v>
      </c>
      <c r="AD166" s="27" t="s">
        <v>35</v>
      </c>
      <c r="AF166" s="27" t="s">
        <v>35</v>
      </c>
      <c r="AH166" s="27" t="s">
        <v>35</v>
      </c>
      <c r="AJ166" s="27" t="s">
        <v>35</v>
      </c>
      <c r="AL166" s="27" t="s">
        <v>35</v>
      </c>
      <c r="AN166" s="27" t="s">
        <v>35</v>
      </c>
      <c r="AP166" s="27" t="s">
        <v>35</v>
      </c>
      <c r="AR166" s="27" t="s">
        <v>35</v>
      </c>
      <c r="AT166" s="27" t="s">
        <v>35</v>
      </c>
      <c r="AV166" s="27" t="s">
        <v>35</v>
      </c>
      <c r="AX166" s="27" t="s">
        <v>35</v>
      </c>
      <c r="AY166" s="27"/>
      <c r="AZ166" s="27" t="s">
        <v>35</v>
      </c>
      <c r="BB166" s="27" t="s">
        <v>35</v>
      </c>
      <c r="BD166" s="27" t="s">
        <v>35</v>
      </c>
      <c r="BE166" s="19"/>
      <c r="BF166" s="27" t="s">
        <v>35</v>
      </c>
      <c r="BH166" s="27" t="s">
        <v>35</v>
      </c>
      <c r="BJ166" s="27" t="s">
        <v>35</v>
      </c>
      <c r="BL166" s="27" t="s">
        <v>35</v>
      </c>
      <c r="BN166" s="27" t="s">
        <v>35</v>
      </c>
      <c r="BP166" s="27" t="s">
        <v>35</v>
      </c>
      <c r="BR166" s="27" t="s">
        <v>35</v>
      </c>
      <c r="BT166" s="27" t="s">
        <v>35</v>
      </c>
      <c r="BV166" s="27" t="s">
        <v>35</v>
      </c>
      <c r="BW166" s="19"/>
      <c r="BX166" s="27" t="s">
        <v>35</v>
      </c>
      <c r="BZ166" s="27" t="s">
        <v>35</v>
      </c>
      <c r="CB166" s="27" t="s">
        <v>35</v>
      </c>
      <c r="CD166" s="27" t="s">
        <v>35</v>
      </c>
    </row>
    <row r="167" spans="1:82" ht="11.25">
      <c r="A167" s="19"/>
      <c r="B167" s="25" t="s">
        <v>31</v>
      </c>
      <c r="C167" s="19"/>
      <c r="D167" s="19"/>
      <c r="E167" s="19">
        <f>E164+E165</f>
        <v>73730</v>
      </c>
      <c r="F167" s="19"/>
      <c r="G167" s="19">
        <f>G164+G165</f>
        <v>241886.20275</v>
      </c>
      <c r="I167" s="19">
        <f>I164+I165</f>
        <v>0</v>
      </c>
      <c r="K167" s="19">
        <f>K164+K165</f>
        <v>0</v>
      </c>
      <c r="M167" s="19">
        <f>M164+M165</f>
        <v>0</v>
      </c>
      <c r="N167" s="19">
        <f>N164+N165</f>
        <v>0</v>
      </c>
      <c r="P167" s="19">
        <f>P164+P165</f>
        <v>0</v>
      </c>
      <c r="R167" s="19">
        <f>R164+R165</f>
        <v>0</v>
      </c>
      <c r="T167" s="19">
        <f>T164+T165</f>
        <v>0</v>
      </c>
      <c r="V167" s="19">
        <f>V164+V165</f>
        <v>0</v>
      </c>
      <c r="X167" s="19">
        <f>X164+X165</f>
        <v>0</v>
      </c>
      <c r="Z167" s="19">
        <f>Z164+Z165</f>
        <v>0</v>
      </c>
      <c r="AA167" s="19"/>
      <c r="AB167" s="19">
        <f>AB164+AB165</f>
        <v>0</v>
      </c>
      <c r="AD167" s="19">
        <f>AD164+AD165</f>
        <v>0</v>
      </c>
      <c r="AF167" s="19">
        <f>AF164+AF165</f>
        <v>0</v>
      </c>
      <c r="AH167" s="19">
        <f>AH164+AH165</f>
        <v>0</v>
      </c>
      <c r="AJ167" s="19">
        <f>AJ164+AJ165</f>
        <v>0</v>
      </c>
      <c r="AL167" s="19">
        <f>AL164+AL165</f>
        <v>0</v>
      </c>
      <c r="AN167" s="19">
        <f>AN164+AN165</f>
        <v>0</v>
      </c>
      <c r="AP167" s="19">
        <f>AP164+AP165</f>
        <v>0</v>
      </c>
      <c r="AR167" s="19">
        <f>AR164+AR165</f>
        <v>708.1875</v>
      </c>
      <c r="AT167" s="19">
        <f>AT164+AT165</f>
        <v>0</v>
      </c>
      <c r="AV167" s="19">
        <f>AV164+AV165</f>
        <v>0</v>
      </c>
      <c r="AX167" s="19">
        <f>AX164+AX165</f>
        <v>0</v>
      </c>
      <c r="AY167" s="19"/>
      <c r="AZ167" s="19">
        <f>AZ164+AZ165</f>
        <v>0</v>
      </c>
      <c r="BB167" s="19">
        <f>BB164+BB165</f>
        <v>0</v>
      </c>
      <c r="BD167" s="19">
        <f>BD164+BD165</f>
        <v>0</v>
      </c>
      <c r="BE167" s="19"/>
      <c r="BF167" s="19">
        <f>BF164+BF165</f>
        <v>0</v>
      </c>
      <c r="BH167" s="19">
        <f>BH164+BH165</f>
        <v>0</v>
      </c>
      <c r="BJ167" s="19">
        <f>BJ164+BJ165</f>
        <v>0</v>
      </c>
      <c r="BL167" s="19">
        <f>BL164+BL165</f>
        <v>0</v>
      </c>
      <c r="BN167" s="19">
        <f>BN164+BN165</f>
        <v>0</v>
      </c>
      <c r="BP167" s="19">
        <f>BP164+BP165</f>
        <v>0</v>
      </c>
      <c r="BR167" s="19">
        <f>BR164+BR165</f>
        <v>0</v>
      </c>
      <c r="BT167" s="19">
        <f>BT164+BT165</f>
        <v>0</v>
      </c>
      <c r="BV167" s="19">
        <f>BV164+BV165</f>
        <v>0</v>
      </c>
      <c r="BW167" s="19"/>
      <c r="BX167" s="19">
        <f>BX164+BX165</f>
        <v>0</v>
      </c>
      <c r="BZ167" s="19">
        <f>BZ164+BZ165</f>
        <v>0</v>
      </c>
      <c r="CB167" s="19">
        <f>CB164+CB165</f>
        <v>0</v>
      </c>
      <c r="CD167" s="19">
        <f>CD164+CD165</f>
        <v>0</v>
      </c>
    </row>
    <row r="168" spans="1:82" ht="10.5">
      <c r="A168" s="19"/>
      <c r="B168" s="19"/>
      <c r="C168" s="19"/>
      <c r="D168" s="19"/>
      <c r="E168" s="27" t="s">
        <v>8</v>
      </c>
      <c r="F168" s="19"/>
      <c r="G168" s="27" t="s">
        <v>8</v>
      </c>
      <c r="I168" s="27" t="s">
        <v>8</v>
      </c>
      <c r="K168" s="27" t="s">
        <v>8</v>
      </c>
      <c r="M168" s="27" t="s">
        <v>8</v>
      </c>
      <c r="N168" s="27" t="s">
        <v>8</v>
      </c>
      <c r="P168" s="27" t="s">
        <v>8</v>
      </c>
      <c r="R168" s="27" t="s">
        <v>8</v>
      </c>
      <c r="T168" s="27" t="s">
        <v>8</v>
      </c>
      <c r="V168" s="27" t="s">
        <v>8</v>
      </c>
      <c r="X168" s="27" t="s">
        <v>8</v>
      </c>
      <c r="Z168" s="27" t="s">
        <v>8</v>
      </c>
      <c r="AA168" s="19"/>
      <c r="AB168" s="27" t="s">
        <v>8</v>
      </c>
      <c r="AD168" s="27" t="s">
        <v>8</v>
      </c>
      <c r="AF168" s="27" t="s">
        <v>8</v>
      </c>
      <c r="AH168" s="27" t="s">
        <v>8</v>
      </c>
      <c r="AJ168" s="27" t="s">
        <v>8</v>
      </c>
      <c r="AL168" s="27" t="s">
        <v>8</v>
      </c>
      <c r="AN168" s="27" t="s">
        <v>8</v>
      </c>
      <c r="AP168" s="27" t="s">
        <v>8</v>
      </c>
      <c r="AR168" s="27" t="s">
        <v>8</v>
      </c>
      <c r="AT168" s="27" t="s">
        <v>8</v>
      </c>
      <c r="AV168" s="27" t="s">
        <v>8</v>
      </c>
      <c r="AX168" s="27" t="s">
        <v>8</v>
      </c>
      <c r="AY168" s="27"/>
      <c r="AZ168" s="27" t="s">
        <v>8</v>
      </c>
      <c r="BB168" s="27" t="s">
        <v>8</v>
      </c>
      <c r="BD168" s="27" t="s">
        <v>8</v>
      </c>
      <c r="BE168" s="19"/>
      <c r="BF168" s="27" t="s">
        <v>8</v>
      </c>
      <c r="BH168" s="27" t="s">
        <v>8</v>
      </c>
      <c r="BJ168" s="27" t="s">
        <v>8</v>
      </c>
      <c r="BL168" s="27" t="s">
        <v>8</v>
      </c>
      <c r="BN168" s="27" t="s">
        <v>8</v>
      </c>
      <c r="BP168" s="27" t="s">
        <v>8</v>
      </c>
      <c r="BR168" s="27" t="s">
        <v>8</v>
      </c>
      <c r="BT168" s="27" t="s">
        <v>8</v>
      </c>
      <c r="BV168" s="27" t="s">
        <v>8</v>
      </c>
      <c r="BW168" s="19"/>
      <c r="BX168" s="27" t="s">
        <v>8</v>
      </c>
      <c r="BZ168" s="27" t="s">
        <v>8</v>
      </c>
      <c r="CB168" s="27" t="s">
        <v>8</v>
      </c>
      <c r="CD168" s="27" t="s">
        <v>8</v>
      </c>
    </row>
    <row r="169" spans="1:82" ht="10.5">
      <c r="A169" s="19"/>
      <c r="B169" s="23"/>
      <c r="C169" s="23"/>
      <c r="D169" s="23"/>
      <c r="E169" s="23"/>
      <c r="F169" s="19"/>
      <c r="G169" s="23"/>
      <c r="I169" s="23"/>
      <c r="K169" s="23"/>
      <c r="M169" s="23"/>
      <c r="N169" s="23"/>
      <c r="P169" s="23"/>
      <c r="R169" s="23"/>
      <c r="T169" s="23"/>
      <c r="V169" s="23"/>
      <c r="X169" s="23"/>
      <c r="Z169" s="23"/>
      <c r="AA169" s="19"/>
      <c r="AB169" s="23"/>
      <c r="AD169" s="23"/>
      <c r="AF169" s="23"/>
      <c r="AH169" s="23"/>
      <c r="AJ169" s="23"/>
      <c r="AL169" s="23"/>
      <c r="AN169" s="23"/>
      <c r="AP169" s="23"/>
      <c r="AR169" s="23"/>
      <c r="AT169" s="23"/>
      <c r="AV169" s="23"/>
      <c r="AX169" s="23"/>
      <c r="AY169" s="23"/>
      <c r="AZ169" s="23"/>
      <c r="BB169" s="23"/>
      <c r="BD169" s="23"/>
      <c r="BE169" s="19"/>
      <c r="BF169" s="23"/>
      <c r="BH169" s="23"/>
      <c r="BJ169" s="23"/>
      <c r="BL169" s="23"/>
      <c r="BN169" s="23"/>
      <c r="BP169" s="23"/>
      <c r="BR169" s="23"/>
      <c r="BT169" s="23"/>
      <c r="BV169" s="23"/>
      <c r="BW169" s="19"/>
      <c r="BX169" s="23"/>
      <c r="BZ169" s="23"/>
      <c r="CB169" s="23"/>
      <c r="CD169" s="23"/>
    </row>
    <row r="170" spans="1:82" ht="12.75">
      <c r="A170" s="19"/>
      <c r="B170" s="24">
        <v>2003</v>
      </c>
      <c r="C170" s="19"/>
      <c r="D170" s="19"/>
      <c r="E170" s="19"/>
      <c r="F170" s="19"/>
      <c r="G170" s="19"/>
      <c r="I170" s="19"/>
      <c r="K170" s="19"/>
      <c r="M170" s="19"/>
      <c r="N170" s="19"/>
      <c r="P170" s="19"/>
      <c r="R170" s="19"/>
      <c r="T170" s="19"/>
      <c r="V170" s="19"/>
      <c r="X170" s="19"/>
      <c r="Z170" s="19"/>
      <c r="AA170" s="19"/>
      <c r="AB170" s="19"/>
      <c r="AD170" s="19"/>
      <c r="AF170" s="19"/>
      <c r="AH170" s="19"/>
      <c r="AJ170" s="19"/>
      <c r="AL170" s="19"/>
      <c r="AN170" s="19"/>
      <c r="AP170" s="19"/>
      <c r="AR170" s="19"/>
      <c r="AT170" s="19"/>
      <c r="AV170" s="19"/>
      <c r="AX170" s="19"/>
      <c r="AY170" s="19"/>
      <c r="AZ170" s="19"/>
      <c r="BB170" s="19"/>
      <c r="BD170" s="19"/>
      <c r="BE170" s="19"/>
      <c r="BF170" s="19"/>
      <c r="BH170" s="19"/>
      <c r="BJ170" s="19"/>
      <c r="BL170" s="19"/>
      <c r="BN170" s="19"/>
      <c r="BP170" s="19"/>
      <c r="BR170" s="19"/>
      <c r="BT170" s="19"/>
      <c r="BV170" s="19"/>
      <c r="BW170" s="19"/>
      <c r="BX170" s="19"/>
      <c r="BZ170" s="19"/>
      <c r="CB170" s="19"/>
      <c r="CD170" s="19"/>
    </row>
    <row r="171" spans="1:82" ht="11.25">
      <c r="A171" s="19"/>
      <c r="B171" s="25" t="s">
        <v>9</v>
      </c>
      <c r="C171" s="19"/>
      <c r="D171" s="19"/>
      <c r="E171" s="19">
        <f>+E161</f>
        <v>1021330</v>
      </c>
      <c r="F171" s="19"/>
      <c r="G171" s="19">
        <f>+G161-G165</f>
        <v>6450298.74</v>
      </c>
      <c r="I171" s="19">
        <f>I26</f>
        <v>986588.58</v>
      </c>
      <c r="K171" s="19">
        <v>0</v>
      </c>
      <c r="M171" s="19">
        <v>0</v>
      </c>
      <c r="N171" s="19">
        <v>0</v>
      </c>
      <c r="P171" s="19">
        <v>0</v>
      </c>
      <c r="R171" s="19">
        <v>0</v>
      </c>
      <c r="T171" s="19">
        <v>0</v>
      </c>
      <c r="V171" s="19">
        <v>0</v>
      </c>
      <c r="X171" s="19">
        <v>0</v>
      </c>
      <c r="Z171" s="19">
        <v>0</v>
      </c>
      <c r="AA171" s="19"/>
      <c r="AB171" s="19">
        <v>0</v>
      </c>
      <c r="AD171" s="19">
        <v>0</v>
      </c>
      <c r="AF171" s="19">
        <v>0</v>
      </c>
      <c r="AH171" s="19">
        <v>0</v>
      </c>
      <c r="AJ171" s="19">
        <v>0</v>
      </c>
      <c r="AL171" s="19">
        <v>0</v>
      </c>
      <c r="AN171" s="19">
        <v>0</v>
      </c>
      <c r="AP171" s="19">
        <v>0</v>
      </c>
      <c r="AR171" s="19">
        <f>+AR161-AR165</f>
        <v>18885</v>
      </c>
      <c r="AT171" s="19">
        <f>AT26</f>
        <v>24217</v>
      </c>
      <c r="AV171" s="19">
        <v>0</v>
      </c>
      <c r="AX171" s="19">
        <v>0</v>
      </c>
      <c r="AY171" s="19"/>
      <c r="AZ171" s="19">
        <v>0</v>
      </c>
      <c r="BB171" s="19">
        <v>0</v>
      </c>
      <c r="BD171" s="19">
        <v>0</v>
      </c>
      <c r="BE171" s="19"/>
      <c r="BF171" s="19">
        <v>0</v>
      </c>
      <c r="BH171" s="19">
        <v>0</v>
      </c>
      <c r="BJ171" s="19">
        <v>0</v>
      </c>
      <c r="BL171" s="19">
        <v>0</v>
      </c>
      <c r="BN171" s="19">
        <v>0</v>
      </c>
      <c r="BP171" s="19">
        <v>0</v>
      </c>
      <c r="BR171" s="19">
        <v>0</v>
      </c>
      <c r="BT171" s="19">
        <v>0</v>
      </c>
      <c r="BV171" s="19">
        <v>0</v>
      </c>
      <c r="BW171" s="19"/>
      <c r="BX171" s="19">
        <v>0</v>
      </c>
      <c r="BZ171" s="19">
        <v>0</v>
      </c>
      <c r="CB171" s="19">
        <v>0</v>
      </c>
      <c r="CD171" s="19">
        <v>0</v>
      </c>
    </row>
    <row r="172" spans="1:82" ht="11.25">
      <c r="A172" s="19"/>
      <c r="B172" s="25" t="s">
        <v>18</v>
      </c>
      <c r="C172" s="19"/>
      <c r="D172" s="26"/>
      <c r="E172" s="31">
        <v>0.06667</v>
      </c>
      <c r="F172" s="19"/>
      <c r="G172" s="31">
        <v>0.07219</v>
      </c>
      <c r="I172" s="31">
        <v>0.0375</v>
      </c>
      <c r="K172" s="31">
        <v>0</v>
      </c>
      <c r="M172" s="31">
        <v>0</v>
      </c>
      <c r="N172" s="31">
        <v>0</v>
      </c>
      <c r="P172" s="31">
        <v>0</v>
      </c>
      <c r="R172" s="31">
        <v>0</v>
      </c>
      <c r="T172" s="31">
        <v>0</v>
      </c>
      <c r="V172" s="31">
        <v>0</v>
      </c>
      <c r="X172" s="31">
        <v>0</v>
      </c>
      <c r="Z172" s="31">
        <v>0</v>
      </c>
      <c r="AA172" s="19"/>
      <c r="AB172" s="31">
        <v>0</v>
      </c>
      <c r="AD172" s="31">
        <v>0</v>
      </c>
      <c r="AF172" s="31">
        <v>0</v>
      </c>
      <c r="AH172" s="31">
        <v>0</v>
      </c>
      <c r="AJ172" s="31">
        <v>0</v>
      </c>
      <c r="AL172" s="31">
        <v>0</v>
      </c>
      <c r="AN172" s="31">
        <v>0</v>
      </c>
      <c r="AP172" s="31">
        <v>0</v>
      </c>
      <c r="AR172" s="31">
        <v>0.07219</v>
      </c>
      <c r="AT172" s="31">
        <v>0.0375</v>
      </c>
      <c r="AV172" s="31">
        <v>0</v>
      </c>
      <c r="AX172" s="31">
        <v>0</v>
      </c>
      <c r="AY172" s="26"/>
      <c r="AZ172" s="31">
        <v>0</v>
      </c>
      <c r="BB172" s="31">
        <v>0</v>
      </c>
      <c r="BD172" s="31">
        <v>0</v>
      </c>
      <c r="BE172" s="19"/>
      <c r="BF172" s="31">
        <v>0</v>
      </c>
      <c r="BH172" s="31">
        <v>0</v>
      </c>
      <c r="BJ172" s="31">
        <v>0</v>
      </c>
      <c r="BL172" s="31">
        <v>0</v>
      </c>
      <c r="BN172" s="31">
        <v>0</v>
      </c>
      <c r="BP172" s="31">
        <v>0</v>
      </c>
      <c r="BR172" s="31">
        <v>0</v>
      </c>
      <c r="BT172" s="31">
        <v>0</v>
      </c>
      <c r="BV172" s="31">
        <v>0</v>
      </c>
      <c r="BW172" s="19"/>
      <c r="BX172" s="31">
        <v>0</v>
      </c>
      <c r="BZ172" s="31">
        <v>0</v>
      </c>
      <c r="CB172" s="31">
        <v>0</v>
      </c>
      <c r="CD172" s="31">
        <v>0</v>
      </c>
    </row>
    <row r="173" spans="1:82" ht="10.5">
      <c r="A173" s="19"/>
      <c r="B173" s="19"/>
      <c r="C173" s="19"/>
      <c r="D173" s="19"/>
      <c r="E173" s="27" t="s">
        <v>3</v>
      </c>
      <c r="F173" s="19"/>
      <c r="G173" s="27" t="s">
        <v>3</v>
      </c>
      <c r="I173" s="27" t="s">
        <v>3</v>
      </c>
      <c r="K173" s="27" t="s">
        <v>3</v>
      </c>
      <c r="M173" s="27" t="s">
        <v>3</v>
      </c>
      <c r="N173" s="27" t="s">
        <v>3</v>
      </c>
      <c r="P173" s="27" t="s">
        <v>3</v>
      </c>
      <c r="R173" s="27" t="s">
        <v>3</v>
      </c>
      <c r="T173" s="27" t="s">
        <v>3</v>
      </c>
      <c r="V173" s="27" t="s">
        <v>3</v>
      </c>
      <c r="X173" s="27" t="s">
        <v>3</v>
      </c>
      <c r="Z173" s="27" t="s">
        <v>3</v>
      </c>
      <c r="AA173" s="19"/>
      <c r="AB173" s="27" t="s">
        <v>3</v>
      </c>
      <c r="AD173" s="27" t="s">
        <v>3</v>
      </c>
      <c r="AF173" s="27" t="s">
        <v>3</v>
      </c>
      <c r="AH173" s="27" t="s">
        <v>3</v>
      </c>
      <c r="AJ173" s="27" t="s">
        <v>3</v>
      </c>
      <c r="AL173" s="27" t="s">
        <v>3</v>
      </c>
      <c r="AN173" s="27" t="s">
        <v>3</v>
      </c>
      <c r="AP173" s="27" t="s">
        <v>3</v>
      </c>
      <c r="AR173" s="27" t="s">
        <v>3</v>
      </c>
      <c r="AT173" s="27" t="s">
        <v>3</v>
      </c>
      <c r="AV173" s="27" t="s">
        <v>3</v>
      </c>
      <c r="AX173" s="27" t="s">
        <v>3</v>
      </c>
      <c r="AY173" s="27"/>
      <c r="AZ173" s="27" t="s">
        <v>3</v>
      </c>
      <c r="BB173" s="27" t="s">
        <v>3</v>
      </c>
      <c r="BD173" s="27" t="s">
        <v>3</v>
      </c>
      <c r="BE173" s="19"/>
      <c r="BF173" s="27" t="s">
        <v>3</v>
      </c>
      <c r="BH173" s="27" t="s">
        <v>3</v>
      </c>
      <c r="BJ173" s="27" t="s">
        <v>3</v>
      </c>
      <c r="BL173" s="27" t="s">
        <v>3</v>
      </c>
      <c r="BN173" s="27" t="s">
        <v>3</v>
      </c>
      <c r="BP173" s="27" t="s">
        <v>3</v>
      </c>
      <c r="BR173" s="27" t="s">
        <v>3</v>
      </c>
      <c r="BT173" s="27" t="s">
        <v>3</v>
      </c>
      <c r="BV173" s="27" t="s">
        <v>3</v>
      </c>
      <c r="BW173" s="19"/>
      <c r="BX173" s="27" t="s">
        <v>3</v>
      </c>
      <c r="BZ173" s="27" t="s">
        <v>3</v>
      </c>
      <c r="CB173" s="27" t="s">
        <v>3</v>
      </c>
      <c r="CD173" s="27" t="s">
        <v>3</v>
      </c>
    </row>
    <row r="174" spans="1:82" ht="11.25">
      <c r="A174" s="19"/>
      <c r="B174" s="25" t="s">
        <v>37</v>
      </c>
      <c r="C174" s="19"/>
      <c r="D174" s="19"/>
      <c r="E174" s="19">
        <f>ROUND(E171*E172,0)</f>
        <v>68092</v>
      </c>
      <c r="F174" s="19"/>
      <c r="G174" s="19">
        <f>ROUND(G171*G172,0)</f>
        <v>465647</v>
      </c>
      <c r="I174" s="19">
        <f>(+I171-I177)*I172</f>
        <v>25897.950225</v>
      </c>
      <c r="K174" s="19">
        <f>ROUND(K171*K172,0)</f>
        <v>0</v>
      </c>
      <c r="M174" s="19">
        <f>ROUND(M171*M172,0)</f>
        <v>0</v>
      </c>
      <c r="N174" s="19">
        <f>ROUND(N171*N172,0)</f>
        <v>0</v>
      </c>
      <c r="P174" s="19">
        <f>ROUND(P171*P172,0)</f>
        <v>0</v>
      </c>
      <c r="R174" s="19">
        <f>(+R171-R177)*0.4*R172</f>
        <v>0</v>
      </c>
      <c r="T174" s="19">
        <f>(+T171-T177)*0.4*T172</f>
        <v>0</v>
      </c>
      <c r="V174" s="19">
        <f>(+V171-V177)*0.4*V172</f>
        <v>0</v>
      </c>
      <c r="X174" s="19">
        <f>(+X171-X177)*0.4*X172</f>
        <v>0</v>
      </c>
      <c r="Z174" s="19">
        <f>(+Z171-Z177)*0.4*Z172</f>
        <v>0</v>
      </c>
      <c r="AA174" s="19"/>
      <c r="AB174" s="19">
        <f>(+AB171-AB177)*0.4*AB172</f>
        <v>0</v>
      </c>
      <c r="AD174" s="19">
        <f>(+AD171-AD177)*0.4*AD172</f>
        <v>0</v>
      </c>
      <c r="AF174" s="19">
        <f>(+AF171-AF177)*0.4*AF172</f>
        <v>0</v>
      </c>
      <c r="AH174" s="19">
        <f>(+AH171-AH177)*0.4*AH172</f>
        <v>0</v>
      </c>
      <c r="AJ174" s="19">
        <f>(+AJ171-AJ177)*0.4*AJ172</f>
        <v>0</v>
      </c>
      <c r="AL174" s="19">
        <f>(+AL171-AL177)*0.4*AL172</f>
        <v>0</v>
      </c>
      <c r="AN174" s="19">
        <f>(+AN171-AN177)*0.4*AN172</f>
        <v>0</v>
      </c>
      <c r="AP174" s="19">
        <f>(+AP171-AP177)*0.4*AP172</f>
        <v>0</v>
      </c>
      <c r="AR174" s="19">
        <f>ROUND(AR171*AR172,0)</f>
        <v>1363</v>
      </c>
      <c r="AT174" s="19">
        <f>(+AT171-AT177)*AT172</f>
        <v>635.6962500000001</v>
      </c>
      <c r="AV174" s="19">
        <f>ROUND(AV171*AV172,0)</f>
        <v>0</v>
      </c>
      <c r="AX174" s="19">
        <f>ROUND(AX171*AX172,0)</f>
        <v>0</v>
      </c>
      <c r="AY174" s="19"/>
      <c r="AZ174" s="19">
        <f>(+AZ171-AZ177)*AZ172</f>
        <v>0</v>
      </c>
      <c r="BB174" s="19">
        <f>(+BB171-BB177)*0.4*BB172</f>
        <v>0</v>
      </c>
      <c r="BD174" s="19">
        <f>(+BD171-BD177)*0.4*BD172</f>
        <v>0</v>
      </c>
      <c r="BE174" s="19"/>
      <c r="BF174" s="19">
        <f>(+BF171-BF177)*0.4*BF172</f>
        <v>0</v>
      </c>
      <c r="BH174" s="19">
        <f>(+BH171-BH177)*0.4*BH172</f>
        <v>0</v>
      </c>
      <c r="BJ174" s="19">
        <f>(+BJ171-BJ177)*0.4*BJ172</f>
        <v>0</v>
      </c>
      <c r="BL174" s="19">
        <f>ROUND(BL171*BL172,0)</f>
        <v>0</v>
      </c>
      <c r="BN174" s="22">
        <f>+(BN171-BN177)*BN172</f>
        <v>0</v>
      </c>
      <c r="BP174" s="22">
        <f>+(BP171-BP177)*BP172</f>
        <v>0</v>
      </c>
      <c r="BR174" s="19">
        <f>(+BR171-BR177)*0.4*BR172</f>
        <v>0</v>
      </c>
      <c r="BT174" s="19">
        <f>(+BT171-BT177)*0.4*BT172</f>
        <v>0</v>
      </c>
      <c r="BV174" s="19">
        <f>(+BV171-BV177)*0.4*BV172</f>
        <v>0</v>
      </c>
      <c r="BW174" s="19"/>
      <c r="BX174" s="19">
        <f>(+BX171-BX177)*0.4*BX172</f>
        <v>0</v>
      </c>
      <c r="BZ174" s="19">
        <f>(+BZ171-BZ177)*0.4*BZ172</f>
        <v>0</v>
      </c>
      <c r="CB174" s="19">
        <f>(+CB171-CB177)*0.4*CB172</f>
        <v>0</v>
      </c>
      <c r="CD174" s="19">
        <f>(+CD171-CD177)*0.4*CD172</f>
        <v>0</v>
      </c>
    </row>
    <row r="175" spans="1:83" ht="11.25">
      <c r="A175" s="19"/>
      <c r="B175" s="25" t="s">
        <v>38</v>
      </c>
      <c r="C175" s="19"/>
      <c r="D175" s="19"/>
      <c r="E175" s="19"/>
      <c r="F175" s="19"/>
      <c r="G175" s="19"/>
      <c r="I175" s="19"/>
      <c r="K175" s="19"/>
      <c r="M175" s="19"/>
      <c r="N175" s="19"/>
      <c r="P175" s="19"/>
      <c r="R175" s="36">
        <f>+(R171-R177)*0.6/60*7</f>
        <v>0</v>
      </c>
      <c r="T175" s="36">
        <f>+(T171-T177)*0.6/60*7</f>
        <v>0</v>
      </c>
      <c r="V175" s="36">
        <f>+(V171-V177)*0.6/60*7</f>
        <v>0</v>
      </c>
      <c r="X175" s="36">
        <f>+(X171-X177)*0.6/60*7</f>
        <v>0</v>
      </c>
      <c r="Z175" s="36">
        <f>+(Z171-Z177)*0.6/60*7</f>
        <v>0</v>
      </c>
      <c r="AA175" s="19"/>
      <c r="AB175" s="36">
        <f>+(AB171-AB177)*0.6/60*7</f>
        <v>0</v>
      </c>
      <c r="AD175" s="36">
        <f>+(AD171-AD177)*0.6/60*7</f>
        <v>0</v>
      </c>
      <c r="AF175" s="36">
        <f>+(AF171-AF177)*0.6/60*7</f>
        <v>0</v>
      </c>
      <c r="AH175" s="36">
        <f>+(AH171-AH177)*0.6/60*7</f>
        <v>0</v>
      </c>
      <c r="AJ175" s="36">
        <f>+(AJ171-AJ177)*0.6/60*7</f>
        <v>0</v>
      </c>
      <c r="AL175" s="36">
        <f>+(AL171-AL177)*0.6/60*7</f>
        <v>0</v>
      </c>
      <c r="AN175" s="36">
        <f>+(AN171-AN177)*0.6/60*7</f>
        <v>0</v>
      </c>
      <c r="AP175" s="36">
        <f>+(AP171-AP177)*0.6/60*7</f>
        <v>0</v>
      </c>
      <c r="AR175" s="19"/>
      <c r="AT175" s="19"/>
      <c r="AV175" s="19"/>
      <c r="AX175" s="19"/>
      <c r="AY175" s="19"/>
      <c r="AZ175" s="36">
        <v>0</v>
      </c>
      <c r="BB175" s="36">
        <f>+(BB171-BB177)*0.6/60*7</f>
        <v>0</v>
      </c>
      <c r="BD175" s="36">
        <f>+(BD171-BD177)*0.6/60*7</f>
        <v>0</v>
      </c>
      <c r="BE175" s="19"/>
      <c r="BF175" s="36">
        <f>+(BF171-BF177)*0.6/60*7</f>
        <v>0</v>
      </c>
      <c r="BH175" s="36">
        <f>+(BH171-BH177)*0.6/60*7</f>
        <v>0</v>
      </c>
      <c r="BJ175" s="36">
        <f>+(BJ171-BJ177)*0.6/60*7</f>
        <v>0</v>
      </c>
      <c r="BL175" s="19"/>
      <c r="BN175" s="19">
        <v>0</v>
      </c>
      <c r="BP175" s="19">
        <v>0</v>
      </c>
      <c r="BR175" s="36">
        <f>+(BR171-BR177)*0.6/60*7</f>
        <v>0</v>
      </c>
      <c r="BT175" s="36">
        <f>+(BT171-BT177)*0.6/60*7</f>
        <v>0</v>
      </c>
      <c r="BV175" s="36">
        <f>+(BV171-BV177)*0.6/60*7</f>
        <v>0</v>
      </c>
      <c r="BW175" s="19"/>
      <c r="BX175" s="36">
        <f>+(BX171-BX177)*0.6/60*7</f>
        <v>0</v>
      </c>
      <c r="BZ175" s="36">
        <f>+(BZ171-BZ177)*0.6/60*7</f>
        <v>0</v>
      </c>
      <c r="CB175" s="36">
        <f>+(CB171-CB177)*0.6/60*7</f>
        <v>0</v>
      </c>
      <c r="CC175" s="23"/>
      <c r="CD175" s="36">
        <f>+(CD171-CD177)*0.6/60*7</f>
        <v>0</v>
      </c>
      <c r="CE175" s="23"/>
    </row>
    <row r="176" spans="1:83" ht="11.25">
      <c r="A176" s="19"/>
      <c r="B176" s="25"/>
      <c r="C176" s="19"/>
      <c r="D176" s="19"/>
      <c r="E176" s="19"/>
      <c r="F176" s="19"/>
      <c r="G176" s="19"/>
      <c r="I176" s="19"/>
      <c r="K176" s="19"/>
      <c r="M176" s="19"/>
      <c r="N176" s="19"/>
      <c r="P176" s="19"/>
      <c r="R176" s="19"/>
      <c r="T176" s="19"/>
      <c r="V176" s="19"/>
      <c r="X176" s="19"/>
      <c r="Z176" s="19"/>
      <c r="AA176" s="19"/>
      <c r="AB176" s="19"/>
      <c r="AD176" s="19"/>
      <c r="AF176" s="19"/>
      <c r="AH176" s="19"/>
      <c r="AJ176" s="19"/>
      <c r="AL176" s="19"/>
      <c r="AN176" s="19"/>
      <c r="AP176" s="19"/>
      <c r="AR176" s="19"/>
      <c r="AT176" s="19"/>
      <c r="AV176" s="19"/>
      <c r="AX176" s="19"/>
      <c r="AY176" s="19"/>
      <c r="AZ176" s="19"/>
      <c r="BB176" s="19"/>
      <c r="BD176" s="19"/>
      <c r="BE176" s="19"/>
      <c r="BF176" s="19"/>
      <c r="BH176" s="19"/>
      <c r="BJ176" s="19"/>
      <c r="BL176" s="19"/>
      <c r="BN176" s="19"/>
      <c r="BP176" s="19"/>
      <c r="BR176" s="19"/>
      <c r="BT176" s="19"/>
      <c r="BV176" s="19"/>
      <c r="BW176" s="19"/>
      <c r="BX176" s="19"/>
      <c r="BZ176" s="19"/>
      <c r="CB176" s="19"/>
      <c r="CC176" s="23"/>
      <c r="CD176" s="19"/>
      <c r="CE176" s="23"/>
    </row>
    <row r="177" spans="1:83" ht="11.25">
      <c r="A177" s="19"/>
      <c r="B177" s="9" t="s">
        <v>34</v>
      </c>
      <c r="C177" s="19"/>
      <c r="D177" s="19"/>
      <c r="E177" s="36">
        <v>0</v>
      </c>
      <c r="F177" s="19"/>
      <c r="G177" s="19">
        <v>0</v>
      </c>
      <c r="I177" s="36">
        <f>+I171*0.3</f>
        <v>295976.57399999996</v>
      </c>
      <c r="K177" s="19">
        <f>-K24</f>
        <v>0</v>
      </c>
      <c r="M177" s="19">
        <f>-M24</f>
        <v>0</v>
      </c>
      <c r="N177" s="19">
        <f>-N24</f>
        <v>0</v>
      </c>
      <c r="P177" s="19">
        <f>-P24</f>
        <v>0</v>
      </c>
      <c r="R177" s="36">
        <f>+R171*0.3</f>
        <v>0</v>
      </c>
      <c r="T177" s="36">
        <f>+T171*0.3</f>
        <v>0</v>
      </c>
      <c r="V177" s="36">
        <f>+V171*0.3</f>
        <v>0</v>
      </c>
      <c r="X177" s="36">
        <f>+X171*0.3</f>
        <v>0</v>
      </c>
      <c r="Z177" s="36">
        <f>+Z171*0.3</f>
        <v>0</v>
      </c>
      <c r="AA177" s="19"/>
      <c r="AB177" s="36">
        <f>+AB171*0.3</f>
        <v>0</v>
      </c>
      <c r="AD177" s="36">
        <f>+AD171*0.3</f>
        <v>0</v>
      </c>
      <c r="AF177" s="36">
        <f>+AF171*0.3</f>
        <v>0</v>
      </c>
      <c r="AH177" s="36">
        <f>+AH171*0.3</f>
        <v>0</v>
      </c>
      <c r="AJ177" s="36">
        <f>+AJ171*0.3</f>
        <v>0</v>
      </c>
      <c r="AL177" s="36">
        <f>+AL171*0.3</f>
        <v>0</v>
      </c>
      <c r="AN177" s="36">
        <f>+AN171*0.3</f>
        <v>0</v>
      </c>
      <c r="AP177" s="36">
        <f>+AP171*0.3</f>
        <v>0</v>
      </c>
      <c r="AR177" s="19">
        <v>0</v>
      </c>
      <c r="AT177" s="36">
        <f>+AT171*0.3</f>
        <v>7265.099999999999</v>
      </c>
      <c r="AV177" s="19">
        <f>-AV24</f>
        <v>0</v>
      </c>
      <c r="AX177" s="19">
        <f>-AX24</f>
        <v>0</v>
      </c>
      <c r="AY177" s="36"/>
      <c r="AZ177" s="36">
        <v>0</v>
      </c>
      <c r="BB177" s="36">
        <f>+BB171*0.3</f>
        <v>0</v>
      </c>
      <c r="BD177" s="36">
        <f>+BD171*0.3</f>
        <v>0</v>
      </c>
      <c r="BE177" s="19"/>
      <c r="BF177" s="36">
        <f>+BF171*0.3</f>
        <v>0</v>
      </c>
      <c r="BH177" s="36">
        <f>+BH171*0.3</f>
        <v>0</v>
      </c>
      <c r="BJ177" s="36">
        <f>+BJ171*0.3</f>
        <v>0</v>
      </c>
      <c r="BL177" s="19">
        <f>-BL24</f>
        <v>0</v>
      </c>
      <c r="BN177" s="36">
        <f>+BN171*0.3</f>
        <v>0</v>
      </c>
      <c r="BP177" s="36">
        <f>+BP171*0.3</f>
        <v>0</v>
      </c>
      <c r="BR177" s="36">
        <f>+BR171*0.3</f>
        <v>0</v>
      </c>
      <c r="BT177" s="36">
        <f>+BT171*0.3</f>
        <v>0</v>
      </c>
      <c r="BV177" s="36">
        <f>+BV171*0.3</f>
        <v>0</v>
      </c>
      <c r="BW177" s="19"/>
      <c r="BX177" s="36">
        <f>+BX171*0.3</f>
        <v>0</v>
      </c>
      <c r="BZ177" s="36">
        <f>+BZ171*0.3</f>
        <v>0</v>
      </c>
      <c r="CB177" s="36">
        <f>+CB171*0.3</f>
        <v>0</v>
      </c>
      <c r="CC177" s="23"/>
      <c r="CD177" s="36">
        <f>+CD171*0.3</f>
        <v>0</v>
      </c>
      <c r="CE177" s="23"/>
    </row>
    <row r="178" spans="1:82" ht="11.25">
      <c r="A178" s="19"/>
      <c r="B178" s="25"/>
      <c r="C178" s="19"/>
      <c r="D178" s="19"/>
      <c r="E178" s="27" t="s">
        <v>3</v>
      </c>
      <c r="F178" s="19"/>
      <c r="G178" s="27" t="s">
        <v>3</v>
      </c>
      <c r="I178" s="27" t="s">
        <v>3</v>
      </c>
      <c r="K178" s="27" t="s">
        <v>3</v>
      </c>
      <c r="M178" s="27" t="s">
        <v>3</v>
      </c>
      <c r="N178" s="27" t="s">
        <v>3</v>
      </c>
      <c r="P178" s="27" t="s">
        <v>3</v>
      </c>
      <c r="R178" s="27" t="s">
        <v>3</v>
      </c>
      <c r="T178" s="27" t="s">
        <v>3</v>
      </c>
      <c r="V178" s="27" t="s">
        <v>3</v>
      </c>
      <c r="X178" s="27" t="s">
        <v>3</v>
      </c>
      <c r="Z178" s="27" t="s">
        <v>3</v>
      </c>
      <c r="AA178" s="19"/>
      <c r="AB178" s="27" t="s">
        <v>3</v>
      </c>
      <c r="AD178" s="27" t="s">
        <v>3</v>
      </c>
      <c r="AF178" s="27" t="s">
        <v>3</v>
      </c>
      <c r="AH178" s="27" t="s">
        <v>3</v>
      </c>
      <c r="AJ178" s="27" t="s">
        <v>3</v>
      </c>
      <c r="AL178" s="27" t="s">
        <v>3</v>
      </c>
      <c r="AN178" s="27" t="s">
        <v>3</v>
      </c>
      <c r="AP178" s="27" t="s">
        <v>3</v>
      </c>
      <c r="AR178" s="27" t="s">
        <v>3</v>
      </c>
      <c r="AT178" s="27" t="s">
        <v>3</v>
      </c>
      <c r="AV178" s="27" t="s">
        <v>3</v>
      </c>
      <c r="AX178" s="27" t="s">
        <v>3</v>
      </c>
      <c r="AY178" s="27"/>
      <c r="AZ178" s="27" t="s">
        <v>3</v>
      </c>
      <c r="BB178" s="27" t="s">
        <v>3</v>
      </c>
      <c r="BD178" s="27" t="s">
        <v>3</v>
      </c>
      <c r="BE178" s="19"/>
      <c r="BF178" s="27" t="s">
        <v>3</v>
      </c>
      <c r="BH178" s="27" t="s">
        <v>3</v>
      </c>
      <c r="BJ178" s="27" t="s">
        <v>3</v>
      </c>
      <c r="BL178" s="27" t="s">
        <v>3</v>
      </c>
      <c r="BN178" s="27" t="s">
        <v>3</v>
      </c>
      <c r="BP178" s="27" t="s">
        <v>3</v>
      </c>
      <c r="BR178" s="27" t="s">
        <v>3</v>
      </c>
      <c r="BT178" s="27" t="s">
        <v>3</v>
      </c>
      <c r="BV178" s="27" t="s">
        <v>3</v>
      </c>
      <c r="BW178" s="19"/>
      <c r="BX178" s="27" t="s">
        <v>3</v>
      </c>
      <c r="BZ178" s="27" t="s">
        <v>3</v>
      </c>
      <c r="CB178" s="27" t="s">
        <v>3</v>
      </c>
      <c r="CD178" s="27" t="s">
        <v>3</v>
      </c>
    </row>
    <row r="179" spans="1:82" ht="11.25">
      <c r="A179" s="19"/>
      <c r="B179" s="25" t="s">
        <v>32</v>
      </c>
      <c r="C179" s="19"/>
      <c r="D179" s="19"/>
      <c r="E179" s="19">
        <f>E174+E177</f>
        <v>68092</v>
      </c>
      <c r="F179" s="19"/>
      <c r="G179" s="19">
        <f>G174+G177</f>
        <v>465647</v>
      </c>
      <c r="I179" s="19">
        <f>I174+I177</f>
        <v>321874.52422499994</v>
      </c>
      <c r="K179" s="19">
        <f>K174+K177</f>
        <v>0</v>
      </c>
      <c r="M179" s="19">
        <f>M174+M177</f>
        <v>0</v>
      </c>
      <c r="N179" s="19">
        <f>N174+N177</f>
        <v>0</v>
      </c>
      <c r="P179" s="19">
        <f>P174+P177</f>
        <v>0</v>
      </c>
      <c r="R179" s="19">
        <f>SUM(R174:R177)</f>
        <v>0</v>
      </c>
      <c r="T179" s="19">
        <f>SUM(T174:T177)</f>
        <v>0</v>
      </c>
      <c r="V179" s="19">
        <f>SUM(V174:V177)</f>
        <v>0</v>
      </c>
      <c r="X179" s="19">
        <f>SUM(X174:X177)</f>
        <v>0</v>
      </c>
      <c r="Z179" s="19">
        <f>SUM(Z174:Z177)</f>
        <v>0</v>
      </c>
      <c r="AA179" s="19"/>
      <c r="AB179" s="19">
        <f>SUM(AB174:AB177)</f>
        <v>0</v>
      </c>
      <c r="AD179" s="19">
        <f>SUM(AD174:AD177)</f>
        <v>0</v>
      </c>
      <c r="AF179" s="19">
        <f>SUM(AF174:AF177)</f>
        <v>0</v>
      </c>
      <c r="AH179" s="19">
        <f>SUM(AH174:AH177)</f>
        <v>0</v>
      </c>
      <c r="AJ179" s="19">
        <f>SUM(AJ174:AJ177)</f>
        <v>0</v>
      </c>
      <c r="AL179" s="19">
        <f>SUM(AL174:AL177)</f>
        <v>0</v>
      </c>
      <c r="AN179" s="19">
        <f>SUM(AN174:AN177)</f>
        <v>0</v>
      </c>
      <c r="AP179" s="19">
        <f>SUM(AP174:AP177)</f>
        <v>0</v>
      </c>
      <c r="AR179" s="19">
        <f>AR174+AR177</f>
        <v>1363</v>
      </c>
      <c r="AT179" s="19">
        <f>AT174+AT177</f>
        <v>7900.796249999999</v>
      </c>
      <c r="AV179" s="19">
        <f>AV174+AV177</f>
        <v>0</v>
      </c>
      <c r="AX179" s="19">
        <f>AX174+AX177</f>
        <v>0</v>
      </c>
      <c r="AY179" s="19"/>
      <c r="AZ179" s="19">
        <f>SUM(AZ174:AZ177)</f>
        <v>0</v>
      </c>
      <c r="BB179" s="19">
        <f>SUM(BB174:BB177)</f>
        <v>0</v>
      </c>
      <c r="BD179" s="19">
        <f>SUM(BD174:BD177)</f>
        <v>0</v>
      </c>
      <c r="BE179" s="19"/>
      <c r="BF179" s="19">
        <f>SUM(BF174:BF177)</f>
        <v>0</v>
      </c>
      <c r="BH179" s="19">
        <f>SUM(BH174:BH177)</f>
        <v>0</v>
      </c>
      <c r="BJ179" s="19">
        <f>SUM(BJ174:BJ177)</f>
        <v>0</v>
      </c>
      <c r="BL179" s="19">
        <f>BL174+BL177</f>
        <v>0</v>
      </c>
      <c r="BN179" s="19">
        <f>SUM(BN174:BN177)</f>
        <v>0</v>
      </c>
      <c r="BP179" s="19">
        <f>SUM(BP174:BP177)</f>
        <v>0</v>
      </c>
      <c r="BR179" s="19">
        <f>SUM(BR174:BR177)</f>
        <v>0</v>
      </c>
      <c r="BT179" s="19">
        <f>SUM(BT174:BT177)</f>
        <v>0</v>
      </c>
      <c r="BV179" s="19">
        <f>SUM(BV174:BV177)</f>
        <v>0</v>
      </c>
      <c r="BW179" s="19"/>
      <c r="BX179" s="19">
        <f>SUM(BX174:BX177)</f>
        <v>0</v>
      </c>
      <c r="BZ179" s="19">
        <f>SUM(BZ174:BZ177)</f>
        <v>0</v>
      </c>
      <c r="CB179" s="19">
        <f>SUM(CB174:CB177)</f>
        <v>0</v>
      </c>
      <c r="CD179" s="19">
        <f>SUM(CD174:CD177)</f>
        <v>0</v>
      </c>
    </row>
    <row r="180" spans="1:82" ht="10.5">
      <c r="A180" s="19"/>
      <c r="B180" s="19"/>
      <c r="C180" s="19"/>
      <c r="D180" s="19"/>
      <c r="E180" s="27" t="s">
        <v>8</v>
      </c>
      <c r="F180" s="19"/>
      <c r="G180" s="27" t="s">
        <v>8</v>
      </c>
      <c r="I180" s="27" t="s">
        <v>8</v>
      </c>
      <c r="K180" s="27" t="s">
        <v>8</v>
      </c>
      <c r="M180" s="27" t="s">
        <v>8</v>
      </c>
      <c r="N180" s="27" t="s">
        <v>8</v>
      </c>
      <c r="P180" s="27" t="s">
        <v>8</v>
      </c>
      <c r="R180" s="27" t="s">
        <v>8</v>
      </c>
      <c r="T180" s="27" t="s">
        <v>8</v>
      </c>
      <c r="V180" s="27" t="s">
        <v>8</v>
      </c>
      <c r="X180" s="27" t="s">
        <v>8</v>
      </c>
      <c r="Z180" s="27" t="s">
        <v>8</v>
      </c>
      <c r="AA180" s="19"/>
      <c r="AB180" s="27" t="s">
        <v>8</v>
      </c>
      <c r="AD180" s="27" t="s">
        <v>8</v>
      </c>
      <c r="AF180" s="27" t="s">
        <v>8</v>
      </c>
      <c r="AH180" s="27" t="s">
        <v>8</v>
      </c>
      <c r="AJ180" s="27" t="s">
        <v>8</v>
      </c>
      <c r="AL180" s="27" t="s">
        <v>8</v>
      </c>
      <c r="AN180" s="27" t="s">
        <v>8</v>
      </c>
      <c r="AP180" s="27" t="s">
        <v>8</v>
      </c>
      <c r="AR180" s="27" t="s">
        <v>8</v>
      </c>
      <c r="AT180" s="27" t="s">
        <v>8</v>
      </c>
      <c r="AV180" s="27" t="s">
        <v>8</v>
      </c>
      <c r="AX180" s="27" t="s">
        <v>8</v>
      </c>
      <c r="AY180" s="27"/>
      <c r="AZ180" s="27" t="s">
        <v>8</v>
      </c>
      <c r="BB180" s="27" t="s">
        <v>8</v>
      </c>
      <c r="BD180" s="27" t="s">
        <v>8</v>
      </c>
      <c r="BE180" s="19"/>
      <c r="BF180" s="27" t="s">
        <v>8</v>
      </c>
      <c r="BH180" s="27" t="s">
        <v>8</v>
      </c>
      <c r="BJ180" s="27" t="s">
        <v>8</v>
      </c>
      <c r="BL180" s="27" t="s">
        <v>8</v>
      </c>
      <c r="BN180" s="27" t="s">
        <v>8</v>
      </c>
      <c r="BP180" s="27" t="s">
        <v>8</v>
      </c>
      <c r="BR180" s="27" t="s">
        <v>8</v>
      </c>
      <c r="BT180" s="27" t="s">
        <v>8</v>
      </c>
      <c r="BV180" s="27" t="s">
        <v>8</v>
      </c>
      <c r="BW180" s="19"/>
      <c r="BX180" s="27" t="s">
        <v>8</v>
      </c>
      <c r="BZ180" s="27" t="s">
        <v>8</v>
      </c>
      <c r="CB180" s="27" t="s">
        <v>8</v>
      </c>
      <c r="CD180" s="27" t="s">
        <v>8</v>
      </c>
    </row>
    <row r="181" spans="1:82" ht="10.5">
      <c r="A181" s="19"/>
      <c r="B181" s="19"/>
      <c r="C181" s="19"/>
      <c r="D181" s="19"/>
      <c r="E181" s="19"/>
      <c r="F181" s="19"/>
      <c r="G181" s="19"/>
      <c r="H181" s="23"/>
      <c r="I181" s="19"/>
      <c r="K181" s="19"/>
      <c r="M181" s="19"/>
      <c r="N181" s="19"/>
      <c r="P181" s="19"/>
      <c r="R181" s="19"/>
      <c r="T181" s="19"/>
      <c r="V181" s="19"/>
      <c r="X181" s="19"/>
      <c r="Z181" s="19"/>
      <c r="AA181" s="19"/>
      <c r="AB181" s="19"/>
      <c r="AD181" s="19"/>
      <c r="AF181" s="19"/>
      <c r="AH181" s="19"/>
      <c r="AJ181" s="19"/>
      <c r="AL181" s="19"/>
      <c r="AN181" s="19"/>
      <c r="AP181" s="19"/>
      <c r="AR181" s="19"/>
      <c r="AT181" s="19"/>
      <c r="AV181" s="19"/>
      <c r="AX181" s="19"/>
      <c r="AY181" s="19"/>
      <c r="AZ181" s="19"/>
      <c r="BB181" s="19"/>
      <c r="BD181" s="19"/>
      <c r="BE181" s="19"/>
      <c r="BF181" s="19"/>
      <c r="BH181" s="19"/>
      <c r="BJ181" s="19"/>
      <c r="BL181" s="19"/>
      <c r="BN181" s="19"/>
      <c r="BP181" s="19"/>
      <c r="BR181" s="19"/>
      <c r="BT181" s="19"/>
      <c r="BV181" s="19"/>
      <c r="BW181" s="19"/>
      <c r="BX181" s="19"/>
      <c r="BZ181" s="19"/>
      <c r="CB181" s="19"/>
      <c r="CD181" s="19"/>
    </row>
    <row r="182" spans="1:82" ht="12.75">
      <c r="A182" s="19"/>
      <c r="B182" s="24">
        <v>2004</v>
      </c>
      <c r="C182" s="19"/>
      <c r="D182" s="19"/>
      <c r="E182" s="19"/>
      <c r="F182" s="19"/>
      <c r="G182" s="19"/>
      <c r="I182" s="19"/>
      <c r="K182" s="19"/>
      <c r="M182" s="19"/>
      <c r="N182" s="19"/>
      <c r="P182" s="19"/>
      <c r="R182" s="19"/>
      <c r="T182" s="19"/>
      <c r="V182" s="19"/>
      <c r="X182" s="19"/>
      <c r="Z182" s="19"/>
      <c r="AA182" s="19"/>
      <c r="AB182" s="19"/>
      <c r="AD182" s="19"/>
      <c r="AF182" s="19"/>
      <c r="AH182" s="19"/>
      <c r="AJ182" s="19"/>
      <c r="AL182" s="19"/>
      <c r="AN182" s="19"/>
      <c r="AP182" s="19"/>
      <c r="AR182" s="19"/>
      <c r="AT182" s="19"/>
      <c r="AV182" s="19"/>
      <c r="AX182" s="19"/>
      <c r="AY182" s="19"/>
      <c r="AZ182" s="19"/>
      <c r="BB182" s="19"/>
      <c r="BD182" s="19"/>
      <c r="BE182" s="19"/>
      <c r="BF182" s="19"/>
      <c r="BH182" s="19"/>
      <c r="BJ182" s="19"/>
      <c r="BL182" s="19"/>
      <c r="BN182" s="19"/>
      <c r="BP182" s="19"/>
      <c r="BR182" s="19"/>
      <c r="BT182" s="19"/>
      <c r="BV182" s="19"/>
      <c r="BW182" s="19"/>
      <c r="BX182" s="19"/>
      <c r="BZ182" s="19"/>
      <c r="CB182" s="19"/>
      <c r="CD182" s="19"/>
    </row>
    <row r="183" spans="1:82" ht="11.25">
      <c r="A183" s="19"/>
      <c r="B183" s="25" t="s">
        <v>9</v>
      </c>
      <c r="C183" s="19"/>
      <c r="D183" s="19"/>
      <c r="E183" s="19">
        <f>+E161</f>
        <v>1021330</v>
      </c>
      <c r="F183" s="19"/>
      <c r="G183" s="19">
        <f>+G171</f>
        <v>6450298.74</v>
      </c>
      <c r="I183" s="43">
        <f>+I171-I177</f>
        <v>690612.006</v>
      </c>
      <c r="K183" s="19">
        <f>+K26</f>
        <v>767640.5</v>
      </c>
      <c r="M183" s="19">
        <v>0</v>
      </c>
      <c r="N183" s="19">
        <v>0</v>
      </c>
      <c r="P183" s="19">
        <v>0</v>
      </c>
      <c r="R183" s="43">
        <f>+R171-R177</f>
        <v>0</v>
      </c>
      <c r="T183" s="43">
        <f>+T171-T177</f>
        <v>0</v>
      </c>
      <c r="V183" s="43">
        <f>+V171-V177</f>
        <v>0</v>
      </c>
      <c r="X183" s="43">
        <f>+X171-X177</f>
        <v>0</v>
      </c>
      <c r="Z183" s="43">
        <f>+Z171-Z177</f>
        <v>0</v>
      </c>
      <c r="AA183" s="19"/>
      <c r="AB183" s="43">
        <f>+AB171-AB177</f>
        <v>0</v>
      </c>
      <c r="AD183" s="43">
        <f>+AD171-AD177</f>
        <v>0</v>
      </c>
      <c r="AF183" s="43">
        <f>+AF171-AF177</f>
        <v>0</v>
      </c>
      <c r="AH183" s="43">
        <f>+AH171-AH177</f>
        <v>0</v>
      </c>
      <c r="AJ183" s="43">
        <f>+AJ171-AJ177</f>
        <v>0</v>
      </c>
      <c r="AL183" s="43">
        <f>+AL171-AL177</f>
        <v>0</v>
      </c>
      <c r="AN183" s="43">
        <f>+AN171-AN177</f>
        <v>0</v>
      </c>
      <c r="AP183" s="43">
        <f>+AP171-AP177</f>
        <v>0</v>
      </c>
      <c r="AR183" s="19">
        <f>+AR171</f>
        <v>18885</v>
      </c>
      <c r="AT183" s="43">
        <f>+AT171-AT177</f>
        <v>16951.9</v>
      </c>
      <c r="AV183" s="19">
        <f>+AV26</f>
        <v>13174</v>
      </c>
      <c r="AX183" s="19">
        <v>0</v>
      </c>
      <c r="AY183" s="43"/>
      <c r="AZ183" s="43">
        <f>+AZ171-AZ177</f>
        <v>0</v>
      </c>
      <c r="BB183" s="43">
        <f>+BB171-BB177</f>
        <v>0</v>
      </c>
      <c r="BD183" s="43">
        <f>+BD171-BD177</f>
        <v>0</v>
      </c>
      <c r="BE183" s="19"/>
      <c r="BF183" s="43">
        <f>+BF171-BF177</f>
        <v>0</v>
      </c>
      <c r="BH183" s="43">
        <f>+BH171-BH177</f>
        <v>0</v>
      </c>
      <c r="BJ183" s="43">
        <f>+BJ171-BJ177</f>
        <v>0</v>
      </c>
      <c r="BL183" s="19">
        <v>0</v>
      </c>
      <c r="BN183" s="43">
        <v>0</v>
      </c>
      <c r="BP183" s="43">
        <v>0</v>
      </c>
      <c r="BR183" s="43">
        <f>+BR171-BR177</f>
        <v>0</v>
      </c>
      <c r="BT183" s="43">
        <f>+BT171-BT177</f>
        <v>0</v>
      </c>
      <c r="BV183" s="43">
        <f>+BV171-BV177</f>
        <v>0</v>
      </c>
      <c r="BW183" s="19"/>
      <c r="BX183" s="43">
        <f>+BX171-BX177</f>
        <v>0</v>
      </c>
      <c r="BZ183" s="43">
        <f>+BZ171-BZ177</f>
        <v>0</v>
      </c>
      <c r="CB183" s="43">
        <f>+CB171-CB177</f>
        <v>0</v>
      </c>
      <c r="CD183" s="43">
        <f>+CD171-CD177</f>
        <v>0</v>
      </c>
    </row>
    <row r="184" spans="1:82" ht="11.25">
      <c r="A184" s="19"/>
      <c r="B184" s="25" t="s">
        <v>18</v>
      </c>
      <c r="C184" s="19"/>
      <c r="D184" s="19"/>
      <c r="E184" s="31">
        <v>0.06177</v>
      </c>
      <c r="F184" s="19"/>
      <c r="G184" s="31">
        <v>0.06677</v>
      </c>
      <c r="I184" s="31">
        <v>0.07219</v>
      </c>
      <c r="K184" s="31">
        <v>0.0375</v>
      </c>
      <c r="M184" s="31">
        <v>0</v>
      </c>
      <c r="N184" s="31">
        <v>0</v>
      </c>
      <c r="P184" s="31">
        <v>0</v>
      </c>
      <c r="R184" s="31">
        <v>0</v>
      </c>
      <c r="T184" s="31">
        <v>0</v>
      </c>
      <c r="V184" s="31">
        <v>0</v>
      </c>
      <c r="X184" s="31">
        <v>0</v>
      </c>
      <c r="Z184" s="31">
        <v>0</v>
      </c>
      <c r="AA184" s="19"/>
      <c r="AB184" s="31">
        <v>0</v>
      </c>
      <c r="AD184" s="31">
        <v>0</v>
      </c>
      <c r="AF184" s="31">
        <v>0</v>
      </c>
      <c r="AH184" s="31">
        <v>0</v>
      </c>
      <c r="AJ184" s="31">
        <v>0</v>
      </c>
      <c r="AL184" s="31">
        <v>0</v>
      </c>
      <c r="AN184" s="31">
        <v>0</v>
      </c>
      <c r="AP184" s="31">
        <v>0</v>
      </c>
      <c r="AR184" s="31">
        <v>0.06677</v>
      </c>
      <c r="AT184" s="31">
        <v>0.07219</v>
      </c>
      <c r="AV184" s="31">
        <v>0.0375</v>
      </c>
      <c r="AX184" s="31">
        <v>0</v>
      </c>
      <c r="AY184" s="26"/>
      <c r="AZ184" s="31">
        <v>0</v>
      </c>
      <c r="BB184" s="31">
        <v>0</v>
      </c>
      <c r="BD184" s="31">
        <v>0</v>
      </c>
      <c r="BE184" s="19"/>
      <c r="BF184" s="31">
        <v>0</v>
      </c>
      <c r="BH184" s="31">
        <v>0</v>
      </c>
      <c r="BJ184" s="31">
        <v>0</v>
      </c>
      <c r="BL184" s="31">
        <v>0</v>
      </c>
      <c r="BN184" s="31">
        <v>0</v>
      </c>
      <c r="BP184" s="31">
        <v>0</v>
      </c>
      <c r="BR184" s="31">
        <v>0</v>
      </c>
      <c r="BT184" s="31">
        <v>0</v>
      </c>
      <c r="BV184" s="31">
        <v>0</v>
      </c>
      <c r="BW184" s="19"/>
      <c r="BX184" s="31">
        <v>0</v>
      </c>
      <c r="BZ184" s="31">
        <v>0</v>
      </c>
      <c r="CB184" s="31">
        <v>0</v>
      </c>
      <c r="CD184" s="31">
        <v>0</v>
      </c>
    </row>
    <row r="185" spans="1:82" ht="10.5">
      <c r="A185" s="19"/>
      <c r="B185" s="19"/>
      <c r="C185" s="19"/>
      <c r="D185" s="19"/>
      <c r="E185" s="27" t="s">
        <v>3</v>
      </c>
      <c r="F185" s="19"/>
      <c r="G185" s="27" t="s">
        <v>3</v>
      </c>
      <c r="I185" s="27" t="s">
        <v>3</v>
      </c>
      <c r="K185" s="27" t="s">
        <v>3</v>
      </c>
      <c r="M185" s="27" t="s">
        <v>3</v>
      </c>
      <c r="N185" s="27" t="s">
        <v>3</v>
      </c>
      <c r="P185" s="27" t="s">
        <v>3</v>
      </c>
      <c r="R185" s="27" t="s">
        <v>3</v>
      </c>
      <c r="T185" s="27" t="s">
        <v>3</v>
      </c>
      <c r="V185" s="27" t="s">
        <v>3</v>
      </c>
      <c r="X185" s="27" t="s">
        <v>3</v>
      </c>
      <c r="Z185" s="27" t="s">
        <v>3</v>
      </c>
      <c r="AA185" s="19"/>
      <c r="AB185" s="27" t="s">
        <v>3</v>
      </c>
      <c r="AD185" s="27" t="s">
        <v>3</v>
      </c>
      <c r="AF185" s="27" t="s">
        <v>3</v>
      </c>
      <c r="AH185" s="27" t="s">
        <v>3</v>
      </c>
      <c r="AJ185" s="27" t="s">
        <v>3</v>
      </c>
      <c r="AL185" s="27" t="s">
        <v>3</v>
      </c>
      <c r="AN185" s="27" t="s">
        <v>3</v>
      </c>
      <c r="AP185" s="27" t="s">
        <v>3</v>
      </c>
      <c r="AR185" s="27" t="s">
        <v>3</v>
      </c>
      <c r="AT185" s="27" t="s">
        <v>3</v>
      </c>
      <c r="AV185" s="27" t="s">
        <v>3</v>
      </c>
      <c r="AX185" s="27" t="s">
        <v>3</v>
      </c>
      <c r="AY185" s="27"/>
      <c r="AZ185" s="27" t="s">
        <v>3</v>
      </c>
      <c r="BB185" s="27" t="s">
        <v>3</v>
      </c>
      <c r="BD185" s="27" t="s">
        <v>3</v>
      </c>
      <c r="BE185" s="19"/>
      <c r="BF185" s="27" t="s">
        <v>3</v>
      </c>
      <c r="BH185" s="27" t="s">
        <v>3</v>
      </c>
      <c r="BJ185" s="27" t="s">
        <v>3</v>
      </c>
      <c r="BL185" s="27" t="s">
        <v>3</v>
      </c>
      <c r="BN185" s="27" t="s">
        <v>3</v>
      </c>
      <c r="BP185" s="27" t="s">
        <v>3</v>
      </c>
      <c r="BR185" s="27" t="s">
        <v>3</v>
      </c>
      <c r="BT185" s="27" t="s">
        <v>3</v>
      </c>
      <c r="BV185" s="27" t="s">
        <v>3</v>
      </c>
      <c r="BW185" s="19"/>
      <c r="BX185" s="27" t="s">
        <v>3</v>
      </c>
      <c r="BZ185" s="27" t="s">
        <v>3</v>
      </c>
      <c r="CB185" s="27" t="s">
        <v>3</v>
      </c>
      <c r="CD185" s="27" t="s">
        <v>3</v>
      </c>
    </row>
    <row r="186" spans="1:82" ht="11.25">
      <c r="A186" s="19"/>
      <c r="B186" s="25" t="s">
        <v>39</v>
      </c>
      <c r="C186" s="19"/>
      <c r="D186" s="19"/>
      <c r="E186" s="19">
        <f>ROUND(E183*E184,0)</f>
        <v>63088</v>
      </c>
      <c r="F186" s="19"/>
      <c r="G186" s="19">
        <f>ROUND(G183*G184,0)</f>
        <v>430686</v>
      </c>
      <c r="I186" s="22">
        <f>ROUND(I183*I184,0)</f>
        <v>49855</v>
      </c>
      <c r="K186" s="22">
        <f>+(K183-K189)*K184</f>
        <v>20150.563124999997</v>
      </c>
      <c r="M186" s="22">
        <f>+(M183-M189)*M184</f>
        <v>0</v>
      </c>
      <c r="N186" s="22">
        <f>+(N183-N189)*N184</f>
        <v>0</v>
      </c>
      <c r="P186" s="19">
        <f>ROUND(P183*P184,0)</f>
        <v>0</v>
      </c>
      <c r="R186" s="19">
        <f>(+R183)*0.4*R184</f>
        <v>0</v>
      </c>
      <c r="T186" s="19">
        <f>(+T183)*0.4*T184</f>
        <v>0</v>
      </c>
      <c r="U186" s="23"/>
      <c r="V186" s="19">
        <f>(+V183)*0.4*V184</f>
        <v>0</v>
      </c>
      <c r="W186" s="23"/>
      <c r="X186" s="19">
        <f>(+X183)*0.4*X184</f>
        <v>0</v>
      </c>
      <c r="Y186" s="23"/>
      <c r="Z186" s="19">
        <f>(+Z183)*0.4*Z184</f>
        <v>0</v>
      </c>
      <c r="AA186" s="19"/>
      <c r="AB186" s="19">
        <f>(+AB183)*0.4*AB184</f>
        <v>0</v>
      </c>
      <c r="AC186" s="23"/>
      <c r="AD186" s="19">
        <f>(+AD183)*0.4*AD184</f>
        <v>0</v>
      </c>
      <c r="AE186" s="23"/>
      <c r="AF186" s="19">
        <f>(+AF183)*0.4*AF184</f>
        <v>0</v>
      </c>
      <c r="AG186" s="23"/>
      <c r="AH186" s="19">
        <f>(+AH183)*0.4*AH184</f>
        <v>0</v>
      </c>
      <c r="AI186" s="23"/>
      <c r="AJ186" s="19">
        <f>(+AJ183)*0.4*AJ184</f>
        <v>0</v>
      </c>
      <c r="AK186" s="23"/>
      <c r="AL186" s="19">
        <f>(+AL183)*0.4*AL184</f>
        <v>0</v>
      </c>
      <c r="AM186" s="23"/>
      <c r="AN186" s="19">
        <f>(+AN183)*0.4*AN184</f>
        <v>0</v>
      </c>
      <c r="AO186" s="23"/>
      <c r="AP186" s="19">
        <f>(+AP183)*0.4*AP184</f>
        <v>0</v>
      </c>
      <c r="AQ186" s="23"/>
      <c r="AR186" s="19">
        <f>ROUND(AR183*AR184,0)</f>
        <v>1261</v>
      </c>
      <c r="AS186" s="23"/>
      <c r="AT186" s="22">
        <f>ROUND(AT183*AT184,0)</f>
        <v>1224</v>
      </c>
      <c r="AV186" s="22">
        <f>+(AV183-AV189)*AV184</f>
        <v>345.81749999999994</v>
      </c>
      <c r="AX186" s="22">
        <f>+(AX183-AX189)*AX184</f>
        <v>0</v>
      </c>
      <c r="AY186" s="22"/>
      <c r="AZ186" s="19">
        <f>(+AZ183)*AZ184</f>
        <v>0</v>
      </c>
      <c r="BA186" s="23"/>
      <c r="BB186" s="19">
        <f>(+BB183)*0.4*BB184</f>
        <v>0</v>
      </c>
      <c r="BC186" s="23"/>
      <c r="BD186" s="19">
        <f>(+BD183)*0.4*BD184</f>
        <v>0</v>
      </c>
      <c r="BE186" s="19"/>
      <c r="BF186" s="19">
        <f>(+BF183)*0.4*BF184</f>
        <v>0</v>
      </c>
      <c r="BG186" s="23"/>
      <c r="BH186" s="19">
        <f>(+BH183)*0.4*BH184</f>
        <v>0</v>
      </c>
      <c r="BI186" s="23"/>
      <c r="BJ186" s="19">
        <f>(+BJ183)*0.4*BJ184</f>
        <v>0</v>
      </c>
      <c r="BK186" s="23"/>
      <c r="BL186" s="22">
        <f>+(BL183-BL189)*BL184</f>
        <v>0</v>
      </c>
      <c r="BM186" s="23"/>
      <c r="BN186" s="22">
        <f>+(BN183-BN189)*BN184</f>
        <v>0</v>
      </c>
      <c r="BO186" s="23"/>
      <c r="BP186" s="22">
        <f>+(BP183-BP189)*BP184</f>
        <v>0</v>
      </c>
      <c r="BQ186" s="23"/>
      <c r="BR186" s="19">
        <f>(+BR183)*0.4*BR184</f>
        <v>0</v>
      </c>
      <c r="BS186" s="23"/>
      <c r="BT186" s="19">
        <f>(+BT183)*0.4*BT184</f>
        <v>0</v>
      </c>
      <c r="BU186" s="23"/>
      <c r="BV186" s="19">
        <f>(+BV183)*0.4*BV184</f>
        <v>0</v>
      </c>
      <c r="BW186" s="19"/>
      <c r="BX186" s="19">
        <f>(+BX183)*0.4*BX184</f>
        <v>0</v>
      </c>
      <c r="BY186" s="23"/>
      <c r="BZ186" s="19">
        <f>(+BZ183)*0.4*BZ184</f>
        <v>0</v>
      </c>
      <c r="CA186" s="23"/>
      <c r="CB186" s="19">
        <f>(+CB183)*0.4*CB184</f>
        <v>0</v>
      </c>
      <c r="CD186" s="19">
        <f>(+CD183)*0.4*CD184</f>
        <v>0</v>
      </c>
    </row>
    <row r="187" spans="1:82" ht="11.25">
      <c r="A187" s="19"/>
      <c r="B187" s="25" t="s">
        <v>40</v>
      </c>
      <c r="C187" s="19"/>
      <c r="D187" s="19"/>
      <c r="E187" s="19"/>
      <c r="F187" s="19"/>
      <c r="G187" s="19">
        <v>0</v>
      </c>
      <c r="I187" s="22">
        <v>0</v>
      </c>
      <c r="K187" s="19">
        <v>0</v>
      </c>
      <c r="M187" s="19">
        <v>0</v>
      </c>
      <c r="N187" s="19">
        <v>0</v>
      </c>
      <c r="P187" s="19">
        <v>0</v>
      </c>
      <c r="R187" s="19">
        <f>+(R183)*0.6/60*12</f>
        <v>0</v>
      </c>
      <c r="T187" s="19">
        <f>+(T183)*0.6/60*12</f>
        <v>0</v>
      </c>
      <c r="U187" s="23"/>
      <c r="V187" s="19">
        <f>+(V183)*0.6/60*12</f>
        <v>0</v>
      </c>
      <c r="W187" s="23"/>
      <c r="X187" s="19">
        <f>+(X183)*0.6/60*12</f>
        <v>0</v>
      </c>
      <c r="Y187" s="23"/>
      <c r="Z187" s="19">
        <f>+(Z183)*0.6/60*12</f>
        <v>0</v>
      </c>
      <c r="AA187" s="19"/>
      <c r="AB187" s="19">
        <f>+(AB183)*0.6/60*12</f>
        <v>0</v>
      </c>
      <c r="AC187" s="23"/>
      <c r="AD187" s="19">
        <f>+(AD183)*0.6/60*12</f>
        <v>0</v>
      </c>
      <c r="AE187" s="23"/>
      <c r="AF187" s="19">
        <f>+(AF183)*0.6/60*12</f>
        <v>0</v>
      </c>
      <c r="AG187" s="23"/>
      <c r="AH187" s="19">
        <f>+(AH183)*0.6/60*12</f>
        <v>0</v>
      </c>
      <c r="AI187" s="23"/>
      <c r="AJ187" s="19">
        <f>+(AJ183)*0.6/60*12</f>
        <v>0</v>
      </c>
      <c r="AK187" s="23"/>
      <c r="AL187" s="19">
        <f>+(AL183)*0.6/60*12</f>
        <v>0</v>
      </c>
      <c r="AM187" s="23"/>
      <c r="AN187" s="19">
        <f>+(AN183)*0.6/60*12</f>
        <v>0</v>
      </c>
      <c r="AO187" s="23"/>
      <c r="AP187" s="19">
        <f>+(AP183)*0.6/60*12</f>
        <v>0</v>
      </c>
      <c r="AQ187" s="23"/>
      <c r="AR187" s="19">
        <v>0</v>
      </c>
      <c r="AS187" s="23"/>
      <c r="AT187" s="22">
        <v>0</v>
      </c>
      <c r="AV187" s="19">
        <v>0</v>
      </c>
      <c r="AX187" s="19">
        <v>0</v>
      </c>
      <c r="AY187" s="19"/>
      <c r="AZ187" s="19">
        <v>0</v>
      </c>
      <c r="BA187" s="23"/>
      <c r="BB187" s="19">
        <f>+(BB183)*0.6/60*12</f>
        <v>0</v>
      </c>
      <c r="BC187" s="23"/>
      <c r="BD187" s="19">
        <f>+(BD183)*0.6/60*12</f>
        <v>0</v>
      </c>
      <c r="BE187" s="19"/>
      <c r="BF187" s="19">
        <f>+(BF183)*0.6/60*12</f>
        <v>0</v>
      </c>
      <c r="BG187" s="23"/>
      <c r="BH187" s="19">
        <f>+(BH183)*0.6/60*12</f>
        <v>0</v>
      </c>
      <c r="BI187" s="23"/>
      <c r="BJ187" s="19">
        <f>+(BJ183)*0.6/60*12</f>
        <v>0</v>
      </c>
      <c r="BK187" s="23"/>
      <c r="BL187" s="19">
        <v>0</v>
      </c>
      <c r="BM187" s="23"/>
      <c r="BN187" s="19">
        <v>0</v>
      </c>
      <c r="BO187" s="23"/>
      <c r="BP187" s="19">
        <v>0</v>
      </c>
      <c r="BQ187" s="23"/>
      <c r="BR187" s="19">
        <f>+(BR183)*0.6/60*12</f>
        <v>0</v>
      </c>
      <c r="BS187" s="23"/>
      <c r="BT187" s="19">
        <f>+(BT183)*0.6/60*12</f>
        <v>0</v>
      </c>
      <c r="BU187" s="23"/>
      <c r="BV187" s="19">
        <f>+(BV183)*0.6/60*12</f>
        <v>0</v>
      </c>
      <c r="BW187" s="19"/>
      <c r="BX187" s="19">
        <f>+(BX183)*0.6/60*12</f>
        <v>0</v>
      </c>
      <c r="BY187" s="23"/>
      <c r="BZ187" s="19">
        <f>+(BZ183)*0.6/60*12</f>
        <v>0</v>
      </c>
      <c r="CA187" s="23"/>
      <c r="CB187" s="19">
        <f>+(CB183)*0.6/60*12</f>
        <v>0</v>
      </c>
      <c r="CD187" s="19">
        <f>+(CD183)*0.6/60*12</f>
        <v>0</v>
      </c>
    </row>
    <row r="188" spans="1:82" ht="11.25">
      <c r="A188" s="19"/>
      <c r="B188" s="25"/>
      <c r="C188" s="19"/>
      <c r="D188" s="19"/>
      <c r="E188" s="19"/>
      <c r="F188" s="19"/>
      <c r="G188" s="19"/>
      <c r="I188" s="22"/>
      <c r="K188" s="19"/>
      <c r="M188" s="19"/>
      <c r="N188" s="19"/>
      <c r="P188" s="19"/>
      <c r="R188" s="19"/>
      <c r="T188" s="19"/>
      <c r="V188" s="19"/>
      <c r="X188" s="19"/>
      <c r="Z188" s="19"/>
      <c r="AA188" s="19"/>
      <c r="AB188" s="19"/>
      <c r="AD188" s="19"/>
      <c r="AF188" s="19"/>
      <c r="AH188" s="19"/>
      <c r="AJ188" s="19"/>
      <c r="AL188" s="19"/>
      <c r="AN188" s="19"/>
      <c r="AP188" s="19"/>
      <c r="AR188" s="19"/>
      <c r="AT188" s="22"/>
      <c r="AV188" s="19"/>
      <c r="AX188" s="19"/>
      <c r="AY188" s="19"/>
      <c r="AZ188" s="19"/>
      <c r="BB188" s="19"/>
      <c r="BD188" s="19"/>
      <c r="BE188" s="19"/>
      <c r="BF188" s="19"/>
      <c r="BH188" s="19"/>
      <c r="BJ188" s="19"/>
      <c r="BL188" s="19"/>
      <c r="BN188" s="19"/>
      <c r="BP188" s="19"/>
      <c r="BR188" s="19"/>
      <c r="BT188" s="19"/>
      <c r="BV188" s="19"/>
      <c r="BW188" s="19"/>
      <c r="BX188" s="19"/>
      <c r="BZ188" s="19"/>
      <c r="CB188" s="19"/>
      <c r="CD188" s="19"/>
    </row>
    <row r="189" spans="1:82" ht="11.25">
      <c r="A189" s="19"/>
      <c r="B189" s="9" t="s">
        <v>34</v>
      </c>
      <c r="C189" s="19"/>
      <c r="D189" s="19"/>
      <c r="E189" s="36">
        <v>0</v>
      </c>
      <c r="F189" s="19"/>
      <c r="G189" s="19">
        <v>0</v>
      </c>
      <c r="I189" s="22">
        <v>0</v>
      </c>
      <c r="K189" s="36">
        <f>+K183*0.3</f>
        <v>230292.15</v>
      </c>
      <c r="M189" s="36">
        <f>+M183*0.3</f>
        <v>0</v>
      </c>
      <c r="N189" s="36">
        <f>+N183*0.3</f>
        <v>0</v>
      </c>
      <c r="P189" s="36">
        <f>+P183*0.3</f>
        <v>0</v>
      </c>
      <c r="R189" s="19">
        <v>0</v>
      </c>
      <c r="T189" s="19">
        <v>0</v>
      </c>
      <c r="V189" s="19">
        <v>0</v>
      </c>
      <c r="X189" s="19">
        <v>0</v>
      </c>
      <c r="Z189" s="19">
        <v>0</v>
      </c>
      <c r="AA189" s="19"/>
      <c r="AB189" s="19">
        <v>0</v>
      </c>
      <c r="AD189" s="19">
        <v>0</v>
      </c>
      <c r="AF189" s="19">
        <v>0</v>
      </c>
      <c r="AH189" s="19">
        <v>0</v>
      </c>
      <c r="AJ189" s="19">
        <v>0</v>
      </c>
      <c r="AL189" s="19">
        <v>0</v>
      </c>
      <c r="AN189" s="19">
        <v>0</v>
      </c>
      <c r="AP189" s="19">
        <v>0</v>
      </c>
      <c r="AR189" s="19">
        <v>0</v>
      </c>
      <c r="AT189" s="22">
        <v>0</v>
      </c>
      <c r="AV189" s="36">
        <f>+AV183*0.3</f>
        <v>3952.2</v>
      </c>
      <c r="AX189" s="36">
        <f>+AX183*0.3</f>
        <v>0</v>
      </c>
      <c r="AY189" s="36"/>
      <c r="AZ189" s="19">
        <v>0</v>
      </c>
      <c r="BB189" s="19">
        <v>0</v>
      </c>
      <c r="BD189" s="19">
        <v>0</v>
      </c>
      <c r="BE189" s="19"/>
      <c r="BF189" s="19">
        <v>0</v>
      </c>
      <c r="BH189" s="19">
        <v>0</v>
      </c>
      <c r="BJ189" s="19">
        <v>0</v>
      </c>
      <c r="BL189" s="36">
        <f>+BL183*0.3</f>
        <v>0</v>
      </c>
      <c r="BN189" s="36">
        <f>+BN183*0.3</f>
        <v>0</v>
      </c>
      <c r="BP189" s="36">
        <f>+BP183*0.3</f>
        <v>0</v>
      </c>
      <c r="BR189" s="19">
        <v>0</v>
      </c>
      <c r="BT189" s="19">
        <v>0</v>
      </c>
      <c r="BV189" s="19">
        <v>0</v>
      </c>
      <c r="BW189" s="19"/>
      <c r="BX189" s="19">
        <v>0</v>
      </c>
      <c r="BZ189" s="19">
        <v>0</v>
      </c>
      <c r="CB189" s="19">
        <v>0</v>
      </c>
      <c r="CD189" s="19">
        <v>0</v>
      </c>
    </row>
    <row r="190" spans="1:82" ht="11.25">
      <c r="A190" s="19"/>
      <c r="B190" s="25"/>
      <c r="C190" s="19"/>
      <c r="D190" s="19"/>
      <c r="E190" s="27" t="s">
        <v>3</v>
      </c>
      <c r="F190" s="19"/>
      <c r="G190" s="27" t="s">
        <v>3</v>
      </c>
      <c r="I190" s="27" t="s">
        <v>3</v>
      </c>
      <c r="K190" s="27" t="s">
        <v>3</v>
      </c>
      <c r="M190" s="27" t="s">
        <v>3</v>
      </c>
      <c r="N190" s="27" t="s">
        <v>3</v>
      </c>
      <c r="P190" s="27" t="s">
        <v>3</v>
      </c>
      <c r="R190" s="27" t="s">
        <v>3</v>
      </c>
      <c r="T190" s="27" t="s">
        <v>3</v>
      </c>
      <c r="V190" s="27" t="s">
        <v>3</v>
      </c>
      <c r="X190" s="27" t="s">
        <v>3</v>
      </c>
      <c r="Z190" s="27" t="s">
        <v>3</v>
      </c>
      <c r="AA190" s="19"/>
      <c r="AB190" s="27" t="s">
        <v>3</v>
      </c>
      <c r="AD190" s="27" t="s">
        <v>3</v>
      </c>
      <c r="AF190" s="27" t="s">
        <v>3</v>
      </c>
      <c r="AH190" s="27" t="s">
        <v>3</v>
      </c>
      <c r="AJ190" s="27" t="s">
        <v>3</v>
      </c>
      <c r="AL190" s="27" t="s">
        <v>3</v>
      </c>
      <c r="AN190" s="27" t="s">
        <v>3</v>
      </c>
      <c r="AP190" s="27" t="s">
        <v>3</v>
      </c>
      <c r="AR190" s="27" t="s">
        <v>3</v>
      </c>
      <c r="AT190" s="27" t="s">
        <v>3</v>
      </c>
      <c r="AV190" s="27" t="s">
        <v>3</v>
      </c>
      <c r="AX190" s="27" t="s">
        <v>3</v>
      </c>
      <c r="AY190" s="27"/>
      <c r="AZ190" s="27" t="s">
        <v>3</v>
      </c>
      <c r="BB190" s="27" t="s">
        <v>3</v>
      </c>
      <c r="BD190" s="27" t="s">
        <v>3</v>
      </c>
      <c r="BE190" s="19"/>
      <c r="BF190" s="27" t="s">
        <v>3</v>
      </c>
      <c r="BH190" s="27" t="s">
        <v>3</v>
      </c>
      <c r="BJ190" s="27" t="s">
        <v>3</v>
      </c>
      <c r="BL190" s="27" t="s">
        <v>3</v>
      </c>
      <c r="BN190" s="27" t="s">
        <v>3</v>
      </c>
      <c r="BP190" s="27" t="s">
        <v>3</v>
      </c>
      <c r="BR190" s="27" t="s">
        <v>3</v>
      </c>
      <c r="BT190" s="27" t="s">
        <v>3</v>
      </c>
      <c r="BV190" s="27" t="s">
        <v>3</v>
      </c>
      <c r="BW190" s="19"/>
      <c r="BX190" s="27" t="s">
        <v>3</v>
      </c>
      <c r="BZ190" s="27" t="s">
        <v>3</v>
      </c>
      <c r="CB190" s="27" t="s">
        <v>3</v>
      </c>
      <c r="CD190" s="27" t="s">
        <v>3</v>
      </c>
    </row>
    <row r="191" spans="1:82" ht="11.25">
      <c r="A191" s="19"/>
      <c r="B191" s="25" t="s">
        <v>41</v>
      </c>
      <c r="C191" s="19"/>
      <c r="D191" s="19"/>
      <c r="E191" s="19">
        <f>E186+E189</f>
        <v>63088</v>
      </c>
      <c r="F191" s="19"/>
      <c r="G191" s="19">
        <f>G186+G189</f>
        <v>430686</v>
      </c>
      <c r="I191" s="19">
        <f>I186+I189</f>
        <v>49855</v>
      </c>
      <c r="K191" s="19">
        <f>SUM(K186:K189)</f>
        <v>250442.71312499998</v>
      </c>
      <c r="M191" s="19">
        <f>SUM(M186:M189)</f>
        <v>0</v>
      </c>
      <c r="N191" s="19">
        <f>SUM(N186:N189)</f>
        <v>0</v>
      </c>
      <c r="P191" s="19">
        <f>P186+P189</f>
        <v>0</v>
      </c>
      <c r="R191" s="19">
        <f>SUM(R186:R189)</f>
        <v>0</v>
      </c>
      <c r="T191" s="19">
        <f>SUM(T186:T189)</f>
        <v>0</v>
      </c>
      <c r="V191" s="19">
        <f>SUM(V186:V189)</f>
        <v>0</v>
      </c>
      <c r="X191" s="19">
        <f>SUM(X186:X189)</f>
        <v>0</v>
      </c>
      <c r="Z191" s="19">
        <f>SUM(Z186:Z189)</f>
        <v>0</v>
      </c>
      <c r="AA191" s="19"/>
      <c r="AB191" s="19">
        <f>SUM(AB186:AB189)</f>
        <v>0</v>
      </c>
      <c r="AD191" s="19">
        <f>SUM(AD186:AD189)</f>
        <v>0</v>
      </c>
      <c r="AF191" s="19">
        <f>SUM(AF186:AF189)</f>
        <v>0</v>
      </c>
      <c r="AH191" s="19">
        <f>SUM(AH186:AH189)</f>
        <v>0</v>
      </c>
      <c r="AJ191" s="19">
        <f>SUM(AJ186:AJ189)</f>
        <v>0</v>
      </c>
      <c r="AL191" s="19">
        <f>SUM(AL186:AL189)</f>
        <v>0</v>
      </c>
      <c r="AN191" s="19">
        <f>SUM(AN186:AN189)</f>
        <v>0</v>
      </c>
      <c r="AP191" s="19">
        <f>SUM(AP186:AP189)</f>
        <v>0</v>
      </c>
      <c r="AR191" s="19">
        <f>AR186+AR189</f>
        <v>1261</v>
      </c>
      <c r="AT191" s="19">
        <f>AT186+AT189</f>
        <v>1224</v>
      </c>
      <c r="AV191" s="19">
        <f>SUM(AV186:AV189)</f>
        <v>4298.0175</v>
      </c>
      <c r="AX191" s="19">
        <f>SUM(AX186:AX189)</f>
        <v>0</v>
      </c>
      <c r="AY191" s="19"/>
      <c r="AZ191" s="43">
        <f>SUM(AZ186:AZ189)</f>
        <v>0</v>
      </c>
      <c r="BB191" s="19">
        <f>SUM(BB186:BB189)</f>
        <v>0</v>
      </c>
      <c r="BD191" s="19">
        <f>SUM(BD186:BD189)</f>
        <v>0</v>
      </c>
      <c r="BE191" s="19"/>
      <c r="BF191" s="19">
        <f>SUM(BF186:BF189)</f>
        <v>0</v>
      </c>
      <c r="BH191" s="19">
        <f>SUM(BH186:BH189)</f>
        <v>0</v>
      </c>
      <c r="BJ191" s="19">
        <f>SUM(BJ186:BJ189)</f>
        <v>0</v>
      </c>
      <c r="BL191" s="19">
        <f>SUM(BL186:BL189)</f>
        <v>0</v>
      </c>
      <c r="BN191" s="19">
        <f>SUM(BN186:BN189)</f>
        <v>0</v>
      </c>
      <c r="BP191" s="19">
        <f>SUM(BP186:BP189)</f>
        <v>0</v>
      </c>
      <c r="BR191" s="19">
        <f>SUM(BR186:BR189)</f>
        <v>0</v>
      </c>
      <c r="BT191" s="19">
        <f>SUM(BT186:BT189)</f>
        <v>0</v>
      </c>
      <c r="BV191" s="19">
        <f>SUM(BV186:BV189)</f>
        <v>0</v>
      </c>
      <c r="BW191" s="19"/>
      <c r="BX191" s="19">
        <f>SUM(BX186:BX189)</f>
        <v>0</v>
      </c>
      <c r="BZ191" s="19">
        <f>SUM(BZ186:BZ189)</f>
        <v>0</v>
      </c>
      <c r="CB191" s="19">
        <f>SUM(CB186:CB189)</f>
        <v>0</v>
      </c>
      <c r="CD191" s="19">
        <f>SUM(CD186:CD189)</f>
        <v>0</v>
      </c>
    </row>
    <row r="192" spans="1:82" ht="10.5">
      <c r="A192" s="19"/>
      <c r="B192" s="19"/>
      <c r="C192" s="19"/>
      <c r="D192" s="19"/>
      <c r="E192" s="27" t="s">
        <v>8</v>
      </c>
      <c r="F192" s="19"/>
      <c r="G192" s="27" t="s">
        <v>8</v>
      </c>
      <c r="I192" s="27" t="s">
        <v>8</v>
      </c>
      <c r="K192" s="27" t="s">
        <v>8</v>
      </c>
      <c r="M192" s="27" t="s">
        <v>8</v>
      </c>
      <c r="N192" s="27"/>
      <c r="P192" s="27" t="s">
        <v>8</v>
      </c>
      <c r="R192" s="27" t="s">
        <v>8</v>
      </c>
      <c r="T192" s="27" t="s">
        <v>8</v>
      </c>
      <c r="V192" s="27" t="s">
        <v>8</v>
      </c>
      <c r="X192" s="27" t="s">
        <v>8</v>
      </c>
      <c r="Z192" s="27" t="s">
        <v>8</v>
      </c>
      <c r="AA192" s="19"/>
      <c r="AB192" s="27" t="s">
        <v>8</v>
      </c>
      <c r="AD192" s="27" t="s">
        <v>8</v>
      </c>
      <c r="AF192" s="27" t="s">
        <v>8</v>
      </c>
      <c r="AH192" s="27" t="s">
        <v>8</v>
      </c>
      <c r="AJ192" s="27" t="s">
        <v>8</v>
      </c>
      <c r="AL192" s="27" t="s">
        <v>8</v>
      </c>
      <c r="AN192" s="27" t="s">
        <v>8</v>
      </c>
      <c r="AP192" s="27" t="s">
        <v>8</v>
      </c>
      <c r="AR192" s="27" t="s">
        <v>8</v>
      </c>
      <c r="AT192" s="27" t="s">
        <v>8</v>
      </c>
      <c r="AV192" s="27" t="s">
        <v>8</v>
      </c>
      <c r="AX192" s="27" t="s">
        <v>8</v>
      </c>
      <c r="AY192" s="27"/>
      <c r="AZ192" s="27" t="s">
        <v>8</v>
      </c>
      <c r="BB192" s="27" t="s">
        <v>8</v>
      </c>
      <c r="BD192" s="27" t="s">
        <v>8</v>
      </c>
      <c r="BE192" s="19"/>
      <c r="BF192" s="27" t="s">
        <v>8</v>
      </c>
      <c r="BH192" s="27" t="s">
        <v>8</v>
      </c>
      <c r="BJ192" s="27" t="s">
        <v>8</v>
      </c>
      <c r="BL192" s="27" t="s">
        <v>8</v>
      </c>
      <c r="BN192" s="27" t="s">
        <v>8</v>
      </c>
      <c r="BP192" s="27" t="s">
        <v>8</v>
      </c>
      <c r="BR192" s="27" t="s">
        <v>8</v>
      </c>
      <c r="BT192" s="27" t="s">
        <v>8</v>
      </c>
      <c r="BV192" s="27" t="s">
        <v>8</v>
      </c>
      <c r="BW192" s="19"/>
      <c r="BX192" s="27" t="s">
        <v>8</v>
      </c>
      <c r="BZ192" s="27" t="s">
        <v>8</v>
      </c>
      <c r="CB192" s="27" t="s">
        <v>8</v>
      </c>
      <c r="CD192" s="27" t="s">
        <v>8</v>
      </c>
    </row>
    <row r="193" spans="1:82" ht="10.5">
      <c r="A193" s="19"/>
      <c r="B193" s="19"/>
      <c r="C193" s="19"/>
      <c r="D193" s="19"/>
      <c r="E193" s="19"/>
      <c r="F193" s="19"/>
      <c r="G193" s="19"/>
      <c r="I193" s="19"/>
      <c r="K193" s="19"/>
      <c r="M193" s="19"/>
      <c r="N193" s="19"/>
      <c r="P193" s="19"/>
      <c r="R193" s="19"/>
      <c r="T193" s="19"/>
      <c r="V193" s="19"/>
      <c r="X193" s="19"/>
      <c r="Z193" s="19"/>
      <c r="AA193" s="19"/>
      <c r="AB193" s="19"/>
      <c r="AD193" s="19"/>
      <c r="AF193" s="19"/>
      <c r="AH193" s="19"/>
      <c r="AJ193" s="19"/>
      <c r="AL193" s="19"/>
      <c r="AN193" s="19"/>
      <c r="AP193" s="19"/>
      <c r="AR193" s="19"/>
      <c r="AT193" s="19"/>
      <c r="AV193" s="19"/>
      <c r="AX193" s="19"/>
      <c r="AY193" s="19"/>
      <c r="AZ193" s="19"/>
      <c r="BB193" s="19"/>
      <c r="BD193" s="19"/>
      <c r="BE193" s="19"/>
      <c r="BF193" s="19"/>
      <c r="BH193" s="19"/>
      <c r="BJ193" s="19"/>
      <c r="BL193" s="19"/>
      <c r="BN193" s="19"/>
      <c r="BP193" s="19"/>
      <c r="BR193" s="19"/>
      <c r="BT193" s="19"/>
      <c r="BV193" s="19"/>
      <c r="BW193" s="19"/>
      <c r="BX193" s="19"/>
      <c r="BZ193" s="19"/>
      <c r="CB193" s="19"/>
      <c r="CD193" s="19"/>
    </row>
    <row r="194" spans="1:86" ht="10.5">
      <c r="A194" s="19"/>
      <c r="B194" s="19"/>
      <c r="C194" s="19"/>
      <c r="D194" s="19"/>
      <c r="F194" s="19"/>
      <c r="G194" s="19"/>
      <c r="I194" s="19"/>
      <c r="K194" s="19"/>
      <c r="M194" s="12"/>
      <c r="N194" s="12"/>
      <c r="P194" s="19"/>
      <c r="R194" s="19"/>
      <c r="T194" s="19"/>
      <c r="V194" s="19"/>
      <c r="X194" s="19"/>
      <c r="AA194" s="19"/>
      <c r="AB194" s="30" t="str">
        <f ca="1">CELL("filename",$A$1)</f>
        <v>H:\Internal\Regulatory Services\2014  KY Rate Case\Documents Electronically filed February 11, 2015\KIUC Attachments\KIUC-1-17\Elliott\[KIUC_1_17_Attachment169_ADFIT.xlsm]2016</v>
      </c>
      <c r="AD194" s="19"/>
      <c r="AF194" s="19"/>
      <c r="AJ194" s="12"/>
      <c r="AL194" s="19"/>
      <c r="AR194" s="19"/>
      <c r="AT194" s="19"/>
      <c r="AV194" s="19"/>
      <c r="AX194" s="12"/>
      <c r="AY194" s="12"/>
      <c r="AZ194" s="30" t="str">
        <f ca="1">CELL("filename",$A$1)</f>
        <v>H:\Internal\Regulatory Services\2014  KY Rate Case\Documents Electronically filed February 11, 2015\KIUC Attachments\KIUC-1-17\Elliott\[KIUC_1_17_Attachment169_ADFIT.xlsm]2016</v>
      </c>
      <c r="BB194" s="19"/>
      <c r="BE194" s="19"/>
      <c r="BF194" s="30" t="str">
        <f ca="1">CELL("filename",$A$1)</f>
        <v>H:\Internal\Regulatory Services\2014  KY Rate Case\Documents Electronically filed February 11, 2015\KIUC Attachments\KIUC-1-17\Elliott\[KIUC_1_17_Attachment169_ADFIT.xlsm]2016</v>
      </c>
      <c r="BH194" s="19"/>
      <c r="BL194" s="12"/>
      <c r="BN194" s="19"/>
      <c r="BP194" s="19"/>
      <c r="BR194" s="19"/>
      <c r="BT194" s="19"/>
      <c r="BW194" s="19"/>
      <c r="BX194" s="30" t="str">
        <f ca="1">CELL("filename",$A$1)</f>
        <v>H:\Internal\Regulatory Services\2014  KY Rate Case\Documents Electronically filed February 11, 2015\KIUC Attachments\KIUC-1-17\Elliott\[KIUC_1_17_Attachment169_ADFIT.xlsm]2016</v>
      </c>
      <c r="BZ194" s="19"/>
      <c r="CH194" s="30" t="str">
        <f ca="1">CELL("filename",$A$1)</f>
        <v>H:\Internal\Regulatory Services\2014  KY Rate Case\Documents Electronically filed February 11, 2015\KIUC Attachments\KIUC-1-17\Elliott\[KIUC_1_17_Attachment169_ADFIT.xlsm]2016</v>
      </c>
    </row>
    <row r="195" spans="1:82" ht="18">
      <c r="A195" s="19"/>
      <c r="B195" s="6" t="s">
        <v>50</v>
      </c>
      <c r="C195" s="1"/>
      <c r="D195" s="2"/>
      <c r="E195" s="2"/>
      <c r="F195" s="1"/>
      <c r="G195" s="2"/>
      <c r="I195" s="2"/>
      <c r="K195" s="2"/>
      <c r="P195" s="2"/>
      <c r="R195" s="2"/>
      <c r="T195" s="2"/>
      <c r="V195" s="2"/>
      <c r="X195" s="2"/>
      <c r="AA195" s="1"/>
      <c r="AB195" s="2"/>
      <c r="AD195" s="2"/>
      <c r="AF195" s="2"/>
      <c r="AH195" s="2"/>
      <c r="AL195" s="2"/>
      <c r="AP195" s="2"/>
      <c r="AR195" s="2"/>
      <c r="AT195" s="2"/>
      <c r="AV195" s="2"/>
      <c r="AZ195" s="2"/>
      <c r="BB195" s="2"/>
      <c r="BE195" s="1"/>
      <c r="BF195" s="2"/>
      <c r="BH195" s="2"/>
      <c r="BJ195" s="2"/>
      <c r="BN195" s="2"/>
      <c r="BP195" s="2"/>
      <c r="BR195" s="2"/>
      <c r="BT195" s="2"/>
      <c r="BW195" s="1"/>
      <c r="BX195" s="2"/>
      <c r="BZ195" s="2"/>
      <c r="CB195" s="2"/>
      <c r="CD195" s="2"/>
    </row>
    <row r="196" spans="1:82" ht="12.75">
      <c r="A196" s="19"/>
      <c r="B196" s="7" t="s">
        <v>0</v>
      </c>
      <c r="C196" s="1"/>
      <c r="D196" s="1"/>
      <c r="E196" s="1"/>
      <c r="F196" s="1"/>
      <c r="G196" s="1"/>
      <c r="I196" s="1"/>
      <c r="K196" s="1"/>
      <c r="P196" s="1"/>
      <c r="R196" s="1"/>
      <c r="T196" s="1"/>
      <c r="V196" s="1"/>
      <c r="X196" s="1"/>
      <c r="AA196" s="1"/>
      <c r="AB196" s="1"/>
      <c r="AD196" s="1"/>
      <c r="AF196" s="1"/>
      <c r="AH196" s="1"/>
      <c r="AL196" s="1"/>
      <c r="AP196" s="1"/>
      <c r="AR196" s="1"/>
      <c r="AT196" s="1"/>
      <c r="AV196" s="1"/>
      <c r="AZ196" s="1"/>
      <c r="BB196" s="1"/>
      <c r="BE196" s="1"/>
      <c r="BF196" s="1"/>
      <c r="BH196" s="1"/>
      <c r="BJ196" s="1"/>
      <c r="BN196" s="1"/>
      <c r="BP196" s="1"/>
      <c r="BR196" s="1"/>
      <c r="BT196" s="1"/>
      <c r="BW196" s="1"/>
      <c r="BX196" s="1"/>
      <c r="BZ196" s="1"/>
      <c r="CB196" s="1"/>
      <c r="CD196" s="1"/>
    </row>
    <row r="197" spans="1:82" ht="11.25">
      <c r="A197" s="19"/>
      <c r="B197" s="8" t="s">
        <v>1</v>
      </c>
      <c r="C197" s="1"/>
      <c r="D197" s="1"/>
      <c r="E197" s="1"/>
      <c r="F197" s="1"/>
      <c r="G197" s="1"/>
      <c r="I197" s="1"/>
      <c r="K197" s="1"/>
      <c r="P197" s="1"/>
      <c r="R197" s="1"/>
      <c r="T197" s="1"/>
      <c r="V197" s="1"/>
      <c r="X197" s="1"/>
      <c r="AA197" s="1"/>
      <c r="AB197" s="1"/>
      <c r="AD197" s="1"/>
      <c r="AF197" s="1"/>
      <c r="AH197" s="1"/>
      <c r="AL197" s="1"/>
      <c r="AP197" s="1"/>
      <c r="AR197" s="1"/>
      <c r="AT197" s="1"/>
      <c r="AV197" s="1"/>
      <c r="AZ197" s="1"/>
      <c r="BB197" s="1"/>
      <c r="BE197" s="1"/>
      <c r="BF197" s="1"/>
      <c r="BH197" s="1"/>
      <c r="BJ197" s="1"/>
      <c r="BN197" s="1"/>
      <c r="BP197" s="1"/>
      <c r="BR197" s="1"/>
      <c r="BT197" s="1"/>
      <c r="BW197" s="1"/>
      <c r="BX197" s="1"/>
      <c r="BZ197" s="1"/>
      <c r="CB197" s="1"/>
      <c r="CD197" s="1"/>
    </row>
    <row r="198" spans="1:82" ht="11.25">
      <c r="A198" s="19"/>
      <c r="B198" s="9"/>
      <c r="C198" s="1"/>
      <c r="D198" s="1"/>
      <c r="E198" s="1"/>
      <c r="F198" s="1"/>
      <c r="G198" s="1"/>
      <c r="I198" s="1"/>
      <c r="K198" s="1"/>
      <c r="P198" s="1"/>
      <c r="R198" s="1"/>
      <c r="T198" s="1"/>
      <c r="V198" s="1"/>
      <c r="X198" s="1"/>
      <c r="AA198" s="1"/>
      <c r="AB198" s="1"/>
      <c r="AD198" s="1"/>
      <c r="AF198" s="1"/>
      <c r="AH198" s="1"/>
      <c r="AL198" s="1"/>
      <c r="AP198" s="1"/>
      <c r="AR198" s="1"/>
      <c r="AT198" s="1"/>
      <c r="AV198" s="1"/>
      <c r="AZ198" s="1"/>
      <c r="BB198" s="1"/>
      <c r="BE198" s="1"/>
      <c r="BF198" s="1"/>
      <c r="BH198" s="1"/>
      <c r="BJ198" s="1"/>
      <c r="BN198" s="1"/>
      <c r="BP198" s="1"/>
      <c r="BR198" s="1"/>
      <c r="BT198" s="1"/>
      <c r="BW198" s="1"/>
      <c r="BX198" s="1"/>
      <c r="BZ198" s="1"/>
      <c r="CB198" s="1"/>
      <c r="CD198" s="1"/>
    </row>
    <row r="199" spans="1:82" ht="11.25">
      <c r="A199" s="19"/>
      <c r="B199" s="1"/>
      <c r="C199" s="1"/>
      <c r="D199" s="1"/>
      <c r="E199" s="1"/>
      <c r="F199" s="1"/>
      <c r="G199" s="1"/>
      <c r="I199" s="1"/>
      <c r="K199" s="1"/>
      <c r="M199" s="8">
        <f aca="true" t="shared" si="24" ref="M199:N204">IF(M70="","",M70)</f>
      </c>
      <c r="N199" s="8">
        <f t="shared" si="24"/>
      </c>
      <c r="P199" s="1"/>
      <c r="R199" s="1"/>
      <c r="T199" s="1"/>
      <c r="V199" s="1"/>
      <c r="X199" s="1"/>
      <c r="AA199" s="1"/>
      <c r="AB199" s="1"/>
      <c r="AD199" s="1"/>
      <c r="AF199" s="1"/>
      <c r="AH199" s="1"/>
      <c r="AJ199" s="8">
        <f aca="true" t="shared" si="25" ref="AJ199:AJ204">IF(AJ70="","",AJ70)</f>
      </c>
      <c r="AL199" s="1"/>
      <c r="AP199" s="1"/>
      <c r="AR199" s="1"/>
      <c r="AT199" s="1"/>
      <c r="AV199" s="1"/>
      <c r="AX199" s="8">
        <f aca="true" t="shared" si="26" ref="AX199:AX204">IF(AX70="","",AX70)</f>
      </c>
      <c r="AY199" s="8"/>
      <c r="AZ199" s="8">
        <f aca="true" t="shared" si="27" ref="AZ199:AZ204">IF(AZ70="","",AZ70)</f>
      </c>
      <c r="BB199" s="1"/>
      <c r="BE199" s="1"/>
      <c r="BF199" s="1"/>
      <c r="BH199" s="1"/>
      <c r="BJ199" s="1"/>
      <c r="BL199" s="8">
        <f aca="true" t="shared" si="28" ref="BL199:BL204">IF(BL70="","",BL70)</f>
      </c>
      <c r="BN199" s="8">
        <f aca="true" t="shared" si="29" ref="BN199:BN204">IF(BN70="","",BN70)</f>
      </c>
      <c r="BP199" s="8">
        <f aca="true" t="shared" si="30" ref="BP199:BP204">IF(BP70="","",BP70)</f>
      </c>
      <c r="BR199" s="1"/>
      <c r="BT199" s="1"/>
      <c r="BW199" s="1"/>
      <c r="BX199" s="1"/>
      <c r="BZ199" s="1"/>
      <c r="CB199" s="1"/>
      <c r="CD199" s="1"/>
    </row>
    <row r="200" spans="1:82" ht="11.25">
      <c r="A200" s="19"/>
      <c r="B200" s="1"/>
      <c r="C200" s="1"/>
      <c r="D200" s="1"/>
      <c r="E200" s="1"/>
      <c r="F200" s="1"/>
      <c r="G200" s="1"/>
      <c r="I200" s="1"/>
      <c r="K200" s="1"/>
      <c r="M200" s="8">
        <f t="shared" si="24"/>
      </c>
      <c r="N200" s="8">
        <f t="shared" si="24"/>
      </c>
      <c r="P200" s="1"/>
      <c r="R200" s="1"/>
      <c r="T200" s="1"/>
      <c r="V200" s="1"/>
      <c r="X200" s="1"/>
      <c r="Z200" s="8">
        <f>IF(Z71="","",Z71)</f>
      </c>
      <c r="AA200" s="1"/>
      <c r="AB200" s="8">
        <f>IF(AB71="","",AB71)</f>
      </c>
      <c r="AD200" s="1"/>
      <c r="AF200" s="1"/>
      <c r="AH200" s="1"/>
      <c r="AJ200" s="8">
        <f t="shared" si="25"/>
      </c>
      <c r="AL200" s="1"/>
      <c r="AN200" s="8">
        <f>IF(AN71="","",AN71)</f>
      </c>
      <c r="AP200" s="1"/>
      <c r="AR200" s="1"/>
      <c r="AT200" s="1"/>
      <c r="AV200" s="1"/>
      <c r="AX200" s="8">
        <f t="shared" si="26"/>
      </c>
      <c r="AY200" s="8"/>
      <c r="AZ200" s="8">
        <f t="shared" si="27"/>
      </c>
      <c r="BB200" s="1"/>
      <c r="BD200" s="8">
        <f>IF(BD71="","",BD71)</f>
      </c>
      <c r="BE200" s="1"/>
      <c r="BF200" s="8">
        <f>IF(BF71="","",BF71)</f>
      </c>
      <c r="BH200" s="1"/>
      <c r="BJ200" s="1"/>
      <c r="BL200" s="8">
        <f t="shared" si="28"/>
      </c>
      <c r="BN200" s="8">
        <f t="shared" si="29"/>
      </c>
      <c r="BP200" s="8">
        <f t="shared" si="30"/>
      </c>
      <c r="BR200" s="1"/>
      <c r="BT200" s="1"/>
      <c r="BV200" s="8">
        <f>IF(BV71="","",BV71)</f>
      </c>
      <c r="BW200" s="1"/>
      <c r="BX200" s="8">
        <f>IF(BX71="","",BX71)</f>
      </c>
      <c r="BZ200" s="1"/>
      <c r="CB200" s="1"/>
      <c r="CD200" s="1"/>
    </row>
    <row r="201" spans="1:82" ht="11.25">
      <c r="A201" s="19"/>
      <c r="B201" s="1"/>
      <c r="C201" s="1"/>
      <c r="D201" s="1"/>
      <c r="E201" s="8"/>
      <c r="F201" s="1"/>
      <c r="G201" s="8">
        <f>IF(G72="","",G72)</f>
      </c>
      <c r="I201" s="8" t="str">
        <f>IF(I72="","",I72)</f>
        <v>SCR</v>
      </c>
      <c r="K201" s="8">
        <f>IF(K72="","",K72)</f>
      </c>
      <c r="M201" s="8">
        <f t="shared" si="24"/>
      </c>
      <c r="N201" s="8">
        <f t="shared" si="24"/>
      </c>
      <c r="P201" s="8">
        <f>IF(P72="","",P72)</f>
      </c>
      <c r="R201" s="8">
        <f>IF(R72="","",R72)</f>
      </c>
      <c r="T201" s="8">
        <f>IF(T72="","",T72)</f>
      </c>
      <c r="V201" s="8"/>
      <c r="X201" s="8"/>
      <c r="Z201" s="8">
        <f>IF(Z72="","",Z72)</f>
      </c>
      <c r="AA201" s="1"/>
      <c r="AB201" s="8">
        <f>IF(AB72="","",AB72)</f>
      </c>
      <c r="AD201" s="8">
        <f>IF(AD72="","",AD72)</f>
      </c>
      <c r="AF201" s="8">
        <f>IF(AF72="","",AF72)</f>
      </c>
      <c r="AH201" s="8">
        <f>IF(AH72="","",AH72)</f>
      </c>
      <c r="AJ201" s="8">
        <f t="shared" si="25"/>
      </c>
      <c r="AL201" s="8"/>
      <c r="AN201" s="8">
        <f>IF(AN72="","",AN72)</f>
      </c>
      <c r="AP201" s="8">
        <f>IF(AP72="","",AP72)</f>
      </c>
      <c r="AR201" s="8">
        <f>IF(AR72="","",AR72)</f>
      </c>
      <c r="AT201" s="8">
        <f>IF(AT72="","",AT72)</f>
      </c>
      <c r="AV201" s="8">
        <f>IF(AV72="","",AV72)</f>
      </c>
      <c r="AX201" s="8">
        <f t="shared" si="26"/>
      </c>
      <c r="AY201" s="8"/>
      <c r="AZ201" s="8">
        <f t="shared" si="27"/>
      </c>
      <c r="BB201" s="8"/>
      <c r="BD201" s="8">
        <f>IF(BD72="","",BD72)</f>
      </c>
      <c r="BE201" s="1"/>
      <c r="BF201" s="8">
        <f>IF(BF72="","",BF72)</f>
      </c>
      <c r="BH201" s="8">
        <f>IF(BH72="","",BH72)</f>
      </c>
      <c r="BJ201" s="8">
        <f>IF(BJ72="","",BJ72)</f>
      </c>
      <c r="BL201" s="8">
        <f t="shared" si="28"/>
      </c>
      <c r="BN201" s="8" t="str">
        <f t="shared" si="29"/>
        <v>Amortizable</v>
      </c>
      <c r="BP201" s="8">
        <f t="shared" si="30"/>
      </c>
      <c r="BR201" s="8">
        <f>IF(BR72="","",BR72)</f>
      </c>
      <c r="BT201" s="8"/>
      <c r="BV201" s="8">
        <f>IF(BV72="","",BV72)</f>
      </c>
      <c r="BW201" s="1"/>
      <c r="BX201" s="8">
        <f>IF(BX72="","",BX72)</f>
      </c>
      <c r="BZ201" s="8">
        <f>IF(BZ72="","",BZ72)</f>
      </c>
      <c r="CB201" s="8">
        <f>IF(CB72="","",CB72)</f>
      </c>
      <c r="CD201" s="8">
        <f>IF(CD72="","",CD72)</f>
      </c>
    </row>
    <row r="202" spans="1:82" ht="11.25">
      <c r="A202" s="19"/>
      <c r="B202" s="1"/>
      <c r="C202" s="1"/>
      <c r="D202" s="8"/>
      <c r="E202" s="8" t="str">
        <f>E73</f>
        <v>Air Pollution </v>
      </c>
      <c r="F202" s="1"/>
      <c r="G202" s="8" t="str">
        <f>IF(G73="","",G73)</f>
        <v>Air Pollution</v>
      </c>
      <c r="I202" s="8" t="str">
        <f>IF(I73="","",I73)</f>
        <v>Air Pollution</v>
      </c>
      <c r="K202" s="8" t="str">
        <f>IF(K73="","",K73)</f>
        <v>Air Pollution</v>
      </c>
      <c r="M202" s="8" t="str">
        <f t="shared" si="24"/>
        <v>Air Pollution</v>
      </c>
      <c r="N202" s="8" t="str">
        <f t="shared" si="24"/>
        <v>Air Pollution</v>
      </c>
      <c r="P202" s="8" t="str">
        <f>IF(P73="","",P73)</f>
        <v>Air Pollution</v>
      </c>
      <c r="R202" s="8" t="str">
        <f>IF(R73="","",R73)</f>
        <v>Air Pollution</v>
      </c>
      <c r="T202" s="8" t="str">
        <f>IF(T73="","",T73)</f>
        <v>Air Pollution</v>
      </c>
      <c r="V202" s="8" t="str">
        <f>IF(V73="","",V73)</f>
        <v>Air Pollution</v>
      </c>
      <c r="X202" s="8" t="str">
        <f>IF(X73="","",X73)</f>
        <v>Air Pollution</v>
      </c>
      <c r="Z202" s="8" t="str">
        <f>IF(Z73="","",Z73)</f>
        <v>Air Pollution</v>
      </c>
      <c r="AA202" s="1"/>
      <c r="AB202" s="8" t="str">
        <f>IF(AB73="","",AB73)</f>
        <v>Air Pollution</v>
      </c>
      <c r="AD202" s="8" t="str">
        <f>IF(AD73="","",AD73)</f>
        <v>Air Pollution</v>
      </c>
      <c r="AF202" s="8" t="str">
        <f>IF(AF73="","",AF73)</f>
        <v>Air Pollution</v>
      </c>
      <c r="AH202" s="8" t="str">
        <f>IF(AH73="","",AH73)</f>
        <v>Air Pollution</v>
      </c>
      <c r="AJ202" s="8" t="str">
        <f t="shared" si="25"/>
        <v>Solid Waste</v>
      </c>
      <c r="AL202" s="8" t="str">
        <f>IF(AL73="","",AL73)</f>
        <v>Solid Waste</v>
      </c>
      <c r="AN202" s="8" t="str">
        <f>IF(AN73="","",AN73)</f>
        <v>Solid Waste</v>
      </c>
      <c r="AP202" s="8" t="str">
        <f>IF(AP73="","",AP73)</f>
        <v>Solid Waste</v>
      </c>
      <c r="AR202" s="8" t="str">
        <f>IF(AR73="","",AR73)</f>
        <v>Water Pollution</v>
      </c>
      <c r="AT202" s="8" t="str">
        <f>IF(AT73="","",AT73)</f>
        <v>Water Pollution</v>
      </c>
      <c r="AV202" s="8" t="str">
        <f>IF(AV73="","",AV73)</f>
        <v>Water Pollution</v>
      </c>
      <c r="AX202" s="8" t="str">
        <f t="shared" si="26"/>
        <v>Water Pollution</v>
      </c>
      <c r="AY202" s="8"/>
      <c r="AZ202" s="8" t="str">
        <f t="shared" si="27"/>
        <v>Water Pollution</v>
      </c>
      <c r="BB202" s="8" t="str">
        <f>IF(BB73="","",BB73)</f>
        <v>Water Pollution</v>
      </c>
      <c r="BD202" s="8" t="str">
        <f>IF(BD73="","",BD73)</f>
        <v>Water Pollution</v>
      </c>
      <c r="BE202" s="1"/>
      <c r="BF202" s="8" t="str">
        <f>IF(BF73="","",BF73)</f>
        <v>Water Pollution</v>
      </c>
      <c r="BH202" s="8" t="str">
        <f>IF(BH73="","",BH73)</f>
        <v>Water Pollution</v>
      </c>
      <c r="BJ202" s="8" t="str">
        <f>IF(BJ73="","",BJ73)</f>
        <v>Water Pollution</v>
      </c>
      <c r="BL202" s="8" t="str">
        <f t="shared" si="28"/>
        <v>Air Pollution </v>
      </c>
      <c r="BN202" s="8" t="str">
        <f t="shared" si="29"/>
        <v>Air Pollution </v>
      </c>
      <c r="BP202" s="8" t="str">
        <f t="shared" si="30"/>
        <v>Air Pollution </v>
      </c>
      <c r="BR202" s="8" t="str">
        <f>IF(BR73="","",BR73)</f>
        <v>Air Pollution </v>
      </c>
      <c r="BT202" s="8" t="str">
        <f>IF(BT73="","",BT73)</f>
        <v>Air Pollution </v>
      </c>
      <c r="BV202" s="8" t="str">
        <f>IF(BV73="","",BV73)</f>
        <v>Air Pollution </v>
      </c>
      <c r="BW202" s="1"/>
      <c r="BX202" s="8" t="str">
        <f>IF(BX73="","",BX73)</f>
        <v>Air Pollution </v>
      </c>
      <c r="BZ202" s="8" t="str">
        <f>IF(BZ73="","",BZ73)</f>
        <v>Air Pollution </v>
      </c>
      <c r="CB202" s="8" t="str">
        <f>IF(CB73="","",CB73)</f>
        <v>Air Pollution </v>
      </c>
      <c r="CD202" s="8" t="str">
        <f>IF(CD73="","",CD73)</f>
        <v>Water Pollution</v>
      </c>
    </row>
    <row r="203" spans="1:84" s="76" customFormat="1" ht="12" thickBot="1">
      <c r="A203" s="88"/>
      <c r="B203" s="75"/>
      <c r="C203" s="75"/>
      <c r="D203" s="74"/>
      <c r="E203" s="74">
        <f>E74</f>
        <v>2001</v>
      </c>
      <c r="F203" s="75"/>
      <c r="G203" s="74">
        <f>IF(G74="","",G74)</f>
        <v>2002</v>
      </c>
      <c r="I203" s="74">
        <f>IF(I74="","",I74)</f>
        <v>2003</v>
      </c>
      <c r="K203" s="74">
        <f>IF(K74="","",K74)</f>
        <v>2004</v>
      </c>
      <c r="M203" s="74">
        <f t="shared" si="24"/>
        <v>2005</v>
      </c>
      <c r="N203" s="74">
        <f t="shared" si="24"/>
        <v>2006</v>
      </c>
      <c r="P203" s="74">
        <f>IF(P74="","",P74)</f>
        <v>2007</v>
      </c>
      <c r="R203" s="74">
        <f>IF(R74="","",R74)</f>
        <v>2008</v>
      </c>
      <c r="T203" s="74">
        <f>IF(T74="","",T74)</f>
        <v>2008</v>
      </c>
      <c r="V203" s="74">
        <f>IF(V74="","",V74)</f>
        <v>2009</v>
      </c>
      <c r="X203" s="74">
        <f>IF(X74="","",X74)</f>
        <v>2009</v>
      </c>
      <c r="Z203" s="74">
        <f>IF(Z74="","",Z74)</f>
        <v>2010</v>
      </c>
      <c r="AA203" s="75"/>
      <c r="AB203" s="74">
        <f>IF(AB74="","",AB74)</f>
        <v>2011</v>
      </c>
      <c r="AD203" s="74">
        <f>IF(AD74="","",AD74)</f>
        <v>2012</v>
      </c>
      <c r="AF203" s="74">
        <f>IF(AF74="","",AF74)</f>
        <v>2012</v>
      </c>
      <c r="AH203" s="74">
        <f>IF(AH74="","",AH74)</f>
        <v>2013</v>
      </c>
      <c r="AJ203" s="74">
        <f t="shared" si="25"/>
        <v>2006</v>
      </c>
      <c r="AL203" s="74">
        <f>IF(AL74="","",AL74)</f>
        <v>2009</v>
      </c>
      <c r="AN203" s="74">
        <f>IF(AN74="","",AN74)</f>
        <v>2010</v>
      </c>
      <c r="AP203" s="74">
        <f>IF(AP74="","",AP74)</f>
        <v>2013</v>
      </c>
      <c r="AR203" s="74">
        <f>IF(AR74="","",AR74)</f>
        <v>2002</v>
      </c>
      <c r="AT203" s="74">
        <f>IF(AT74="","",AT74)</f>
        <v>2003</v>
      </c>
      <c r="AV203" s="74">
        <f>IF(AV74="","",AV74)</f>
        <v>2004</v>
      </c>
      <c r="AX203" s="74">
        <f t="shared" si="26"/>
        <v>2005</v>
      </c>
      <c r="AY203" s="74"/>
      <c r="AZ203" s="74">
        <f t="shared" si="27"/>
        <v>2006</v>
      </c>
      <c r="BB203" s="74">
        <f>IF(BB74="","",BB74)</f>
        <v>2009</v>
      </c>
      <c r="BD203" s="74">
        <f>IF(BD74="","",BD74)</f>
        <v>2010</v>
      </c>
      <c r="BE203" s="75"/>
      <c r="BF203" s="74">
        <f>IF(BF74="","",BF74)</f>
        <v>2011</v>
      </c>
      <c r="BH203" s="74">
        <f>IF(BH74="","",BH74)</f>
        <v>2012</v>
      </c>
      <c r="BJ203" s="74">
        <f>IF(BJ74="","",BJ74)</f>
        <v>2013</v>
      </c>
      <c r="BL203" s="74">
        <f t="shared" si="28"/>
        <v>2005</v>
      </c>
      <c r="BN203" s="74">
        <f t="shared" si="29"/>
        <v>2006</v>
      </c>
      <c r="BP203" s="74">
        <f t="shared" si="30"/>
        <v>2007</v>
      </c>
      <c r="BR203" s="74">
        <f>IF(BR74="","",BR74)</f>
        <v>2008</v>
      </c>
      <c r="BT203" s="74">
        <f>IF(BT74="","",BT74)</f>
        <v>2009</v>
      </c>
      <c r="BV203" s="74">
        <f>IF(BV74="","",BV74)</f>
        <v>2010</v>
      </c>
      <c r="BW203" s="75"/>
      <c r="BX203" s="74">
        <f>IF(BX74="","",BX74)</f>
        <v>2011</v>
      </c>
      <c r="BZ203" s="74">
        <f>IF(BZ74="","",BZ74)</f>
        <v>2012</v>
      </c>
      <c r="CB203" s="74">
        <f>IF(CB74="","",CB74)</f>
        <v>2013</v>
      </c>
      <c r="CD203" s="74">
        <f>IF(CD74="","",CD74)</f>
        <v>2013</v>
      </c>
      <c r="CF203" s="89"/>
    </row>
    <row r="204" spans="1:82" ht="14.25" thickBot="1" thickTop="1">
      <c r="A204" s="19"/>
      <c r="B204" s="13" t="s">
        <v>43</v>
      </c>
      <c r="C204" s="5"/>
      <c r="D204" s="8"/>
      <c r="E204" s="8" t="str">
        <f>E75</f>
        <v>Non-FGD</v>
      </c>
      <c r="F204" s="1"/>
      <c r="G204" s="8" t="str">
        <f>IF(G75="","",G75)</f>
        <v>Non-FGD</v>
      </c>
      <c r="I204" s="8" t="str">
        <f>IF(I75="","",I75)</f>
        <v>Non-FGD</v>
      </c>
      <c r="K204" s="8" t="str">
        <f>IF(K75="","",K75)</f>
        <v>Non-FGD</v>
      </c>
      <c r="M204" s="8" t="str">
        <f t="shared" si="24"/>
        <v>Non-FGD</v>
      </c>
      <c r="N204" s="8" t="str">
        <f t="shared" si="24"/>
        <v>Non-FGD</v>
      </c>
      <c r="P204" s="8" t="str">
        <f>IF(P75="","",P75)</f>
        <v>Non-FGD</v>
      </c>
      <c r="R204" s="8" t="str">
        <f>IF(R75="","",R75)</f>
        <v>Non-FGD</v>
      </c>
      <c r="T204" s="8" t="str">
        <f>IF(T75="","",T75)</f>
        <v>Non-FGD</v>
      </c>
      <c r="V204" s="8" t="str">
        <f>IF(V75="","",V75)</f>
        <v>Non-FGD</v>
      </c>
      <c r="X204" s="8" t="str">
        <f>IF(X75="","",X75)</f>
        <v>Non-FGD</v>
      </c>
      <c r="Z204" s="8" t="str">
        <f>IF(Z75="","",Z75)</f>
        <v>Non-FGD</v>
      </c>
      <c r="AA204" s="1"/>
      <c r="AB204" s="8" t="str">
        <f>IF(AB75="","",AB75)</f>
        <v>Non-FGD</v>
      </c>
      <c r="AD204" s="8" t="str">
        <f>IF(AD75="","",AD75)</f>
        <v>Non-FGD</v>
      </c>
      <c r="AF204" s="8" t="str">
        <f>IF(AF75="","",AF75)</f>
        <v>Non-FGD</v>
      </c>
      <c r="AH204" s="8" t="str">
        <f>IF(AH75="","",AH75)</f>
        <v>Non-FGD</v>
      </c>
      <c r="AJ204" s="8" t="str">
        <f t="shared" si="25"/>
        <v>Non-FGD</v>
      </c>
      <c r="AL204" s="8" t="str">
        <f>IF(AL75="","",AL75)</f>
        <v>Non-FGD</v>
      </c>
      <c r="AN204" s="8" t="str">
        <f>IF(AN75="","",AN75)</f>
        <v>Non-FGD</v>
      </c>
      <c r="AP204" s="8" t="str">
        <f>IF(AP75="","",AP75)</f>
        <v>Non-FGD</v>
      </c>
      <c r="AR204" s="8" t="str">
        <f>IF(AR75="","",AR75)</f>
        <v>Non-FGD</v>
      </c>
      <c r="AT204" s="8" t="str">
        <f>IF(AT75="","",AT75)</f>
        <v>Non-FGD</v>
      </c>
      <c r="AV204" s="8" t="str">
        <f>IF(AV75="","",AV75)</f>
        <v>Non-FGD</v>
      </c>
      <c r="AX204" s="8" t="str">
        <f t="shared" si="26"/>
        <v>Non-FGD</v>
      </c>
      <c r="AY204" s="8"/>
      <c r="AZ204" s="8" t="str">
        <f t="shared" si="27"/>
        <v>Non-FGD</v>
      </c>
      <c r="BB204" s="8" t="str">
        <f>IF(BB75="","",BB75)</f>
        <v>Non-FGD</v>
      </c>
      <c r="BD204" s="8" t="str">
        <f>IF(BD75="","",BD75)</f>
        <v>Non FGD</v>
      </c>
      <c r="BE204" s="1"/>
      <c r="BF204" s="8" t="str">
        <f>IF(BF75="","",BF75)</f>
        <v>Non FGD</v>
      </c>
      <c r="BH204" s="8" t="str">
        <f>IF(BH75="","",BH75)</f>
        <v>Non FGD</v>
      </c>
      <c r="BJ204" s="8" t="str">
        <f>IF(BJ75="","",BJ75)</f>
        <v>Non FGD</v>
      </c>
      <c r="BL204" s="8" t="str">
        <f t="shared" si="28"/>
        <v>FGD</v>
      </c>
      <c r="BN204" s="8" t="str">
        <f t="shared" si="29"/>
        <v>FGD</v>
      </c>
      <c r="BP204" s="8" t="str">
        <f t="shared" si="30"/>
        <v>FGD</v>
      </c>
      <c r="BR204" s="8" t="str">
        <f>IF(BR75="","",BR75)</f>
        <v>FGD</v>
      </c>
      <c r="BT204" s="8" t="str">
        <f>IF(BT75="","",BT75)</f>
        <v>FGD</v>
      </c>
      <c r="BV204" s="8" t="str">
        <f>IF(BV75="","",BV75)</f>
        <v>FGD</v>
      </c>
      <c r="BW204" s="1"/>
      <c r="BX204" s="8" t="str">
        <f>IF(BX75="","",BX75)</f>
        <v>FGD</v>
      </c>
      <c r="BZ204" s="8" t="str">
        <f>IF(BZ75="","",BZ75)</f>
        <v>FGD</v>
      </c>
      <c r="CB204" s="8" t="str">
        <f>IF(CB75="","",CB75)</f>
        <v>FGD</v>
      </c>
      <c r="CD204" s="8" t="str">
        <f>IF(CD75="","",CD75)</f>
        <v>FGD</v>
      </c>
    </row>
    <row r="205" spans="1:82" ht="11.25" thickTop="1">
      <c r="A205" s="19"/>
      <c r="B205" s="20"/>
      <c r="C205" s="19"/>
      <c r="D205" s="22"/>
      <c r="E205" s="21" t="s">
        <v>3</v>
      </c>
      <c r="F205" s="22"/>
      <c r="G205" s="21" t="s">
        <v>3</v>
      </c>
      <c r="I205" s="21" t="s">
        <v>3</v>
      </c>
      <c r="K205" s="21" t="s">
        <v>3</v>
      </c>
      <c r="M205" s="21" t="s">
        <v>3</v>
      </c>
      <c r="N205" s="21" t="s">
        <v>3</v>
      </c>
      <c r="P205" s="21" t="s">
        <v>3</v>
      </c>
      <c r="R205" s="21" t="s">
        <v>3</v>
      </c>
      <c r="T205" s="21" t="s">
        <v>3</v>
      </c>
      <c r="V205" s="21" t="s">
        <v>3</v>
      </c>
      <c r="X205" s="21" t="s">
        <v>3</v>
      </c>
      <c r="Z205" s="21" t="s">
        <v>3</v>
      </c>
      <c r="AA205" s="19"/>
      <c r="AB205" s="21" t="s">
        <v>3</v>
      </c>
      <c r="AD205" s="21" t="s">
        <v>3</v>
      </c>
      <c r="AF205" s="21" t="s">
        <v>3</v>
      </c>
      <c r="AH205" s="21" t="s">
        <v>3</v>
      </c>
      <c r="AJ205" s="21" t="s">
        <v>3</v>
      </c>
      <c r="AL205" s="21" t="s">
        <v>3</v>
      </c>
      <c r="AN205" s="21" t="s">
        <v>3</v>
      </c>
      <c r="AP205" s="21" t="s">
        <v>3</v>
      </c>
      <c r="AR205" s="21" t="s">
        <v>3</v>
      </c>
      <c r="AT205" s="21" t="s">
        <v>3</v>
      </c>
      <c r="AV205" s="21" t="s">
        <v>3</v>
      </c>
      <c r="AX205" s="21" t="s">
        <v>3</v>
      </c>
      <c r="AY205" s="21"/>
      <c r="AZ205" s="21" t="s">
        <v>3</v>
      </c>
      <c r="BB205" s="21" t="s">
        <v>3</v>
      </c>
      <c r="BD205" s="21" t="s">
        <v>3</v>
      </c>
      <c r="BE205" s="19"/>
      <c r="BF205" s="21" t="s">
        <v>3</v>
      </c>
      <c r="BH205" s="21" t="s">
        <v>3</v>
      </c>
      <c r="BJ205" s="21" t="s">
        <v>3</v>
      </c>
      <c r="BL205" s="21" t="s">
        <v>3</v>
      </c>
      <c r="BN205" s="21" t="s">
        <v>3</v>
      </c>
      <c r="BP205" s="21" t="s">
        <v>3</v>
      </c>
      <c r="BR205" s="21" t="s">
        <v>3</v>
      </c>
      <c r="BT205" s="21" t="s">
        <v>3</v>
      </c>
      <c r="BV205" s="21" t="s">
        <v>3</v>
      </c>
      <c r="BW205" s="19"/>
      <c r="BX205" s="21" t="s">
        <v>3</v>
      </c>
      <c r="BZ205" s="21" t="s">
        <v>3</v>
      </c>
      <c r="CB205" s="21" t="s">
        <v>3</v>
      </c>
      <c r="CD205" s="21" t="s">
        <v>3</v>
      </c>
    </row>
    <row r="206" spans="1:82" ht="10.5">
      <c r="A206" s="19"/>
      <c r="B206" s="23"/>
      <c r="C206" s="23"/>
      <c r="D206" s="23"/>
      <c r="E206" s="23" t="str">
        <f>E79</f>
        <v>Half-Year</v>
      </c>
      <c r="F206" s="19"/>
      <c r="G206" s="23" t="str">
        <f>G79</f>
        <v>Half-Year</v>
      </c>
      <c r="I206" s="23" t="str">
        <f>I79</f>
        <v>Half-Year</v>
      </c>
      <c r="K206" s="23" t="str">
        <f>K79</f>
        <v>Half-Year</v>
      </c>
      <c r="M206" s="50" t="str">
        <f>M79</f>
        <v>Half-Year</v>
      </c>
      <c r="N206" s="50" t="str">
        <f>N79</f>
        <v>Half-Year</v>
      </c>
      <c r="P206" s="23" t="str">
        <f>P79</f>
        <v>Half-Year</v>
      </c>
      <c r="R206" s="23" t="str">
        <f>R79</f>
        <v>Half-Year</v>
      </c>
      <c r="T206" s="23" t="str">
        <f>T79</f>
        <v>Half-Year</v>
      </c>
      <c r="V206" s="23" t="str">
        <f>V79</f>
        <v>Half-Year</v>
      </c>
      <c r="X206" s="23" t="str">
        <f>X79</f>
        <v>Half-Year</v>
      </c>
      <c r="Z206" s="23" t="str">
        <f>Z79</f>
        <v>Half-Year</v>
      </c>
      <c r="AA206" s="19"/>
      <c r="AB206" s="23" t="str">
        <f>AB79</f>
        <v>Half-Year</v>
      </c>
      <c r="AD206" s="23" t="str">
        <f>AD79</f>
        <v>Half-Year</v>
      </c>
      <c r="AF206" s="23" t="str">
        <f>AF79</f>
        <v>Half-Year</v>
      </c>
      <c r="AH206" s="23" t="str">
        <f>AH79</f>
        <v>Half-Year</v>
      </c>
      <c r="AJ206" s="50" t="str">
        <f>AJ79</f>
        <v>Half-Year</v>
      </c>
      <c r="AL206" s="23" t="str">
        <f>AL79</f>
        <v>Half-Year</v>
      </c>
      <c r="AN206" s="23" t="str">
        <f>AN79</f>
        <v>Half-Year</v>
      </c>
      <c r="AP206" s="23" t="str">
        <f>AP79</f>
        <v>Half-Year</v>
      </c>
      <c r="AR206" s="23" t="str">
        <f>AR79</f>
        <v>Half-Year</v>
      </c>
      <c r="AT206" s="23" t="str">
        <f>AT79</f>
        <v>Half-Year</v>
      </c>
      <c r="AV206" s="23" t="str">
        <f>AV79</f>
        <v>Half-Year</v>
      </c>
      <c r="AX206" s="50" t="str">
        <f>AX79</f>
        <v>Half-Year</v>
      </c>
      <c r="AY206" s="50"/>
      <c r="AZ206" s="23" t="str">
        <f>AZ79</f>
        <v>Half-Year</v>
      </c>
      <c r="BB206" s="23" t="str">
        <f>BB79</f>
        <v>Half-Year</v>
      </c>
      <c r="BD206" s="23" t="str">
        <f>BD79</f>
        <v>Half-Year</v>
      </c>
      <c r="BE206" s="19"/>
      <c r="BF206" s="23" t="str">
        <f>BF79</f>
        <v>Half-Year</v>
      </c>
      <c r="BH206" s="23" t="str">
        <f>BH79</f>
        <v>Half-Year</v>
      </c>
      <c r="BJ206" s="23" t="str">
        <f>BJ79</f>
        <v>Half-Year</v>
      </c>
      <c r="BL206" s="50" t="str">
        <f>BL79</f>
        <v>Half-Year</v>
      </c>
      <c r="BN206" s="50" t="str">
        <f>BN79</f>
        <v>Half-Year</v>
      </c>
      <c r="BP206" s="50" t="str">
        <f>BP79</f>
        <v>Half-Year</v>
      </c>
      <c r="BR206" s="23" t="str">
        <f>BR79</f>
        <v>Half-Year</v>
      </c>
      <c r="BT206" s="23" t="str">
        <f>BT79</f>
        <v>Half-Year</v>
      </c>
      <c r="BV206" s="23" t="str">
        <f>BV79</f>
        <v>Half-Year</v>
      </c>
      <c r="BW206" s="19"/>
      <c r="BX206" s="23" t="str">
        <f>BX79</f>
        <v>Half-Year</v>
      </c>
      <c r="BZ206" s="23" t="str">
        <f>BZ79</f>
        <v>Half-Year</v>
      </c>
      <c r="CB206" s="23" t="str">
        <f>CB79</f>
        <v>Half-Year</v>
      </c>
      <c r="CD206" s="23" t="str">
        <f>CD79</f>
        <v>Half-Year</v>
      </c>
    </row>
    <row r="207" spans="1:82" ht="10.5">
      <c r="A207" s="19"/>
      <c r="B207" s="23"/>
      <c r="C207" s="23"/>
      <c r="D207" s="23"/>
      <c r="E207" s="23">
        <f>E12</f>
        <v>37072</v>
      </c>
      <c r="F207" s="19"/>
      <c r="G207" s="50">
        <f>G12</f>
        <v>37437</v>
      </c>
      <c r="I207" s="50">
        <f>I12</f>
        <v>37802</v>
      </c>
      <c r="K207" s="50">
        <f>K12</f>
        <v>38168</v>
      </c>
      <c r="M207" s="50" t="str">
        <f>M12</f>
        <v>06/30/05/</v>
      </c>
      <c r="N207" s="50">
        <f>N12</f>
        <v>38898</v>
      </c>
      <c r="P207" s="50">
        <f>P12</f>
        <v>39263</v>
      </c>
      <c r="R207" s="50">
        <f>R12</f>
        <v>39629</v>
      </c>
      <c r="T207" s="50">
        <f>T12</f>
        <v>39629</v>
      </c>
      <c r="V207" s="50">
        <f>V12</f>
        <v>39994</v>
      </c>
      <c r="X207" s="50">
        <f>X12</f>
        <v>39994</v>
      </c>
      <c r="Z207" s="50">
        <f>Z12</f>
        <v>40359</v>
      </c>
      <c r="AA207" s="19"/>
      <c r="AB207" s="50" t="str">
        <f>AB12</f>
        <v> 06/30/11</v>
      </c>
      <c r="AD207" s="50">
        <f>AD12</f>
        <v>41090</v>
      </c>
      <c r="AF207" s="50">
        <f>AF12</f>
        <v>41090</v>
      </c>
      <c r="AH207" s="50">
        <f>AH12</f>
        <v>41455</v>
      </c>
      <c r="AJ207" s="50">
        <f>AJ12</f>
        <v>38898</v>
      </c>
      <c r="AL207" s="50">
        <f>AL12</f>
        <v>39994</v>
      </c>
      <c r="AN207" s="50">
        <f>AN12</f>
        <v>40359</v>
      </c>
      <c r="AP207" s="50">
        <f>AP12</f>
        <v>41455</v>
      </c>
      <c r="AR207" s="50">
        <f>AR12</f>
        <v>37437</v>
      </c>
      <c r="AT207" s="50">
        <f>AT12</f>
        <v>37802</v>
      </c>
      <c r="AV207" s="50">
        <f>AV12</f>
        <v>38168</v>
      </c>
      <c r="AX207" s="50">
        <f>AX12</f>
        <v>38533</v>
      </c>
      <c r="AY207" s="50"/>
      <c r="AZ207" s="50">
        <f>AZ12</f>
        <v>38898</v>
      </c>
      <c r="BB207" s="50">
        <f>BB12</f>
        <v>39994</v>
      </c>
      <c r="BD207" s="50">
        <f>BD12</f>
        <v>40359</v>
      </c>
      <c r="BE207" s="19"/>
      <c r="BF207" s="50" t="str">
        <f>BF12</f>
        <v> 06/30/11</v>
      </c>
      <c r="BH207" s="50">
        <f>BH12</f>
        <v>41090</v>
      </c>
      <c r="BJ207" s="50">
        <f>BJ12</f>
        <v>41455</v>
      </c>
      <c r="BL207" s="50">
        <f>BL12</f>
        <v>38533</v>
      </c>
      <c r="BN207" s="50">
        <f>BN12</f>
        <v>39263</v>
      </c>
      <c r="BP207" s="50">
        <f>BP12</f>
        <v>39263</v>
      </c>
      <c r="BR207" s="50">
        <f>BR12</f>
        <v>39629</v>
      </c>
      <c r="BT207" s="50">
        <f>BT12</f>
        <v>39994</v>
      </c>
      <c r="BV207" s="50">
        <f>BV12</f>
        <v>40359</v>
      </c>
      <c r="BW207" s="19"/>
      <c r="BX207" s="50">
        <f>BX12</f>
        <v>40724</v>
      </c>
      <c r="BZ207" s="50">
        <f>BZ12</f>
        <v>41090</v>
      </c>
      <c r="CB207" s="50">
        <f>CB12</f>
        <v>41455</v>
      </c>
      <c r="CD207" s="50">
        <f>CD12</f>
        <v>41455</v>
      </c>
    </row>
    <row r="208" spans="1:82" ht="12.75">
      <c r="A208" s="19"/>
      <c r="B208" s="24">
        <v>2005</v>
      </c>
      <c r="C208" s="19"/>
      <c r="D208" s="19"/>
      <c r="E208" s="19"/>
      <c r="F208" s="19"/>
      <c r="G208" s="19"/>
      <c r="I208" s="19"/>
      <c r="K208" s="19"/>
      <c r="M208" s="19"/>
      <c r="N208" s="19"/>
      <c r="P208" s="19"/>
      <c r="R208" s="19"/>
      <c r="T208" s="19"/>
      <c r="V208" s="19"/>
      <c r="X208" s="19"/>
      <c r="Z208" s="19"/>
      <c r="AA208" s="19"/>
      <c r="AB208" s="19"/>
      <c r="AD208" s="19"/>
      <c r="AF208" s="19"/>
      <c r="AH208" s="19"/>
      <c r="AJ208" s="19"/>
      <c r="AL208" s="19"/>
      <c r="AN208" s="19"/>
      <c r="AP208" s="19"/>
      <c r="AR208" s="19"/>
      <c r="AT208" s="19"/>
      <c r="AV208" s="19"/>
      <c r="AX208" s="19"/>
      <c r="AY208" s="19"/>
      <c r="AZ208" s="19"/>
      <c r="BB208" s="19"/>
      <c r="BD208" s="19"/>
      <c r="BE208" s="19"/>
      <c r="BF208" s="19"/>
      <c r="BH208" s="19"/>
      <c r="BJ208" s="19"/>
      <c r="BL208" s="19"/>
      <c r="BN208" s="19"/>
      <c r="BP208" s="19"/>
      <c r="BR208" s="19"/>
      <c r="BT208" s="19"/>
      <c r="BV208" s="19"/>
      <c r="BW208" s="19"/>
      <c r="BX208" s="19"/>
      <c r="BZ208" s="19"/>
      <c r="CB208" s="19"/>
      <c r="CD208" s="19"/>
    </row>
    <row r="209" spans="1:82" ht="11.25">
      <c r="A209" s="19"/>
      <c r="B209" s="25" t="s">
        <v>9</v>
      </c>
      <c r="C209" s="19"/>
      <c r="D209" s="19"/>
      <c r="E209" s="19">
        <f>+E161</f>
        <v>1021330</v>
      </c>
      <c r="F209" s="19"/>
      <c r="G209" s="19">
        <f>+G183</f>
        <v>6450298.74</v>
      </c>
      <c r="I209" s="19">
        <f>+I183</f>
        <v>690612.006</v>
      </c>
      <c r="K209" s="19">
        <f>+K183-K189</f>
        <v>537348.35</v>
      </c>
      <c r="M209" s="43">
        <f>M15</f>
        <v>25829646.08</v>
      </c>
      <c r="N209" s="43"/>
      <c r="P209" s="19">
        <v>0</v>
      </c>
      <c r="R209" s="19">
        <f>R183</f>
        <v>0</v>
      </c>
      <c r="T209" s="19">
        <f>T183</f>
        <v>0</v>
      </c>
      <c r="V209" s="19">
        <f>V183</f>
        <v>0</v>
      </c>
      <c r="X209" s="19">
        <f>X183</f>
        <v>0</v>
      </c>
      <c r="Z209" s="19">
        <f>Z183</f>
        <v>0</v>
      </c>
      <c r="AA209" s="19"/>
      <c r="AB209" s="43">
        <v>0</v>
      </c>
      <c r="AD209" s="43">
        <v>0</v>
      </c>
      <c r="AF209" s="43">
        <v>0</v>
      </c>
      <c r="AH209" s="43">
        <v>0</v>
      </c>
      <c r="AJ209" s="43">
        <v>0</v>
      </c>
      <c r="AL209" s="19">
        <f>AL183</f>
        <v>0</v>
      </c>
      <c r="AN209" s="19">
        <f>AN183</f>
        <v>0</v>
      </c>
      <c r="AP209" s="43">
        <v>0</v>
      </c>
      <c r="AR209" s="19">
        <f>+AR183</f>
        <v>18885</v>
      </c>
      <c r="AT209" s="19">
        <f>+AT183</f>
        <v>16951.9</v>
      </c>
      <c r="AV209" s="19">
        <f>+AV183-AV189</f>
        <v>9221.8</v>
      </c>
      <c r="AX209" s="43">
        <f>AX15</f>
        <v>90895</v>
      </c>
      <c r="AY209" s="43"/>
      <c r="AZ209" s="43">
        <v>0</v>
      </c>
      <c r="BB209" s="19">
        <f>BB183</f>
        <v>0</v>
      </c>
      <c r="BD209" s="19">
        <f>BD183</f>
        <v>0</v>
      </c>
      <c r="BE209" s="19"/>
      <c r="BF209" s="43">
        <v>0</v>
      </c>
      <c r="BH209" s="43">
        <v>0</v>
      </c>
      <c r="BJ209" s="43">
        <v>0</v>
      </c>
      <c r="BL209" s="43">
        <f>BL15</f>
        <v>2713192.07</v>
      </c>
      <c r="BN209" s="43">
        <f>+BN183-BN189</f>
        <v>0</v>
      </c>
      <c r="BP209" s="43">
        <f>+BP183-BP189</f>
        <v>0</v>
      </c>
      <c r="BR209" s="19">
        <f>BR183</f>
        <v>0</v>
      </c>
      <c r="BT209" s="19">
        <f>BT183</f>
        <v>0</v>
      </c>
      <c r="BV209" s="19">
        <f>BV183</f>
        <v>0</v>
      </c>
      <c r="BW209" s="19"/>
      <c r="BX209" s="43">
        <v>0</v>
      </c>
      <c r="BZ209" s="43">
        <v>0</v>
      </c>
      <c r="CB209" s="43">
        <v>0</v>
      </c>
      <c r="CD209" s="43">
        <v>0</v>
      </c>
    </row>
    <row r="210" spans="1:82" ht="11.25">
      <c r="A210" s="19"/>
      <c r="B210" s="25" t="s">
        <v>18</v>
      </c>
      <c r="C210" s="19"/>
      <c r="D210" s="19"/>
      <c r="E210" s="31">
        <v>0.05713</v>
      </c>
      <c r="F210" s="19"/>
      <c r="G210" s="31">
        <v>0.06177</v>
      </c>
      <c r="I210" s="31">
        <v>0.06677</v>
      </c>
      <c r="K210" s="31">
        <v>0.07219</v>
      </c>
      <c r="M210" s="31">
        <v>0.0375</v>
      </c>
      <c r="N210" s="31"/>
      <c r="P210" s="31">
        <v>0</v>
      </c>
      <c r="R210" s="31">
        <v>0</v>
      </c>
      <c r="T210" s="31">
        <v>0</v>
      </c>
      <c r="V210" s="31">
        <v>0</v>
      </c>
      <c r="X210" s="31">
        <v>0</v>
      </c>
      <c r="Z210" s="31">
        <v>0</v>
      </c>
      <c r="AA210" s="19"/>
      <c r="AB210" s="31">
        <v>0</v>
      </c>
      <c r="AD210" s="31">
        <v>0</v>
      </c>
      <c r="AF210" s="31">
        <v>0</v>
      </c>
      <c r="AH210" s="31">
        <v>0</v>
      </c>
      <c r="AJ210" s="31">
        <v>0</v>
      </c>
      <c r="AL210" s="31">
        <v>0</v>
      </c>
      <c r="AN210" s="31">
        <v>0</v>
      </c>
      <c r="AP210" s="31">
        <v>0</v>
      </c>
      <c r="AR210" s="31">
        <v>0.06177</v>
      </c>
      <c r="AT210" s="31">
        <v>0.06677</v>
      </c>
      <c r="AV210" s="31">
        <v>0.07219</v>
      </c>
      <c r="AX210" s="31">
        <v>0.0375</v>
      </c>
      <c r="AY210" s="31"/>
      <c r="AZ210" s="31">
        <v>0</v>
      </c>
      <c r="BB210" s="31">
        <v>0</v>
      </c>
      <c r="BD210" s="31">
        <v>0</v>
      </c>
      <c r="BE210" s="19"/>
      <c r="BF210" s="31">
        <v>0</v>
      </c>
      <c r="BH210" s="31">
        <v>0</v>
      </c>
      <c r="BJ210" s="31">
        <v>0</v>
      </c>
      <c r="BL210" s="31">
        <v>0.0375</v>
      </c>
      <c r="BN210" s="31">
        <v>0</v>
      </c>
      <c r="BP210" s="31">
        <v>0</v>
      </c>
      <c r="BR210" s="31">
        <v>0</v>
      </c>
      <c r="BT210" s="31">
        <v>0</v>
      </c>
      <c r="BV210" s="31">
        <v>0</v>
      </c>
      <c r="BW210" s="19"/>
      <c r="BX210" s="31">
        <v>0</v>
      </c>
      <c r="BZ210" s="31">
        <v>0</v>
      </c>
      <c r="CB210" s="31">
        <v>0</v>
      </c>
      <c r="CD210" s="31">
        <v>0</v>
      </c>
    </row>
    <row r="211" spans="1:82" ht="10.5">
      <c r="A211" s="19"/>
      <c r="B211" s="19"/>
      <c r="C211" s="19"/>
      <c r="D211" s="19"/>
      <c r="E211" s="27" t="s">
        <v>3</v>
      </c>
      <c r="F211" s="19"/>
      <c r="G211" s="27" t="s">
        <v>3</v>
      </c>
      <c r="I211" s="27" t="s">
        <v>3</v>
      </c>
      <c r="K211" s="27" t="s">
        <v>3</v>
      </c>
      <c r="M211" s="27" t="s">
        <v>3</v>
      </c>
      <c r="N211" s="27"/>
      <c r="P211" s="27" t="s">
        <v>3</v>
      </c>
      <c r="R211" s="27" t="s">
        <v>3</v>
      </c>
      <c r="T211" s="27" t="s">
        <v>3</v>
      </c>
      <c r="V211" s="27" t="s">
        <v>3</v>
      </c>
      <c r="X211" s="27" t="s">
        <v>3</v>
      </c>
      <c r="Z211" s="27" t="s">
        <v>3</v>
      </c>
      <c r="AA211" s="19"/>
      <c r="AB211" s="27" t="s">
        <v>3</v>
      </c>
      <c r="AD211" s="27" t="s">
        <v>3</v>
      </c>
      <c r="AF211" s="27" t="s">
        <v>3</v>
      </c>
      <c r="AH211" s="27" t="s">
        <v>3</v>
      </c>
      <c r="AJ211" s="27" t="s">
        <v>3</v>
      </c>
      <c r="AL211" s="27" t="s">
        <v>3</v>
      </c>
      <c r="AN211" s="27" t="s">
        <v>3</v>
      </c>
      <c r="AP211" s="27" t="s">
        <v>3</v>
      </c>
      <c r="AR211" s="27" t="s">
        <v>3</v>
      </c>
      <c r="AT211" s="27" t="s">
        <v>3</v>
      </c>
      <c r="AV211" s="27" t="s">
        <v>3</v>
      </c>
      <c r="AX211" s="27" t="s">
        <v>3</v>
      </c>
      <c r="AY211" s="27"/>
      <c r="AZ211" s="27" t="s">
        <v>3</v>
      </c>
      <c r="BB211" s="27" t="s">
        <v>3</v>
      </c>
      <c r="BD211" s="27" t="s">
        <v>3</v>
      </c>
      <c r="BE211" s="19"/>
      <c r="BF211" s="27" t="s">
        <v>3</v>
      </c>
      <c r="BH211" s="27" t="s">
        <v>3</v>
      </c>
      <c r="BJ211" s="27" t="s">
        <v>3</v>
      </c>
      <c r="BL211" s="27" t="s">
        <v>3</v>
      </c>
      <c r="BN211" s="27" t="s">
        <v>3</v>
      </c>
      <c r="BP211" s="27" t="s">
        <v>3</v>
      </c>
      <c r="BR211" s="27" t="s">
        <v>3</v>
      </c>
      <c r="BT211" s="27" t="s">
        <v>3</v>
      </c>
      <c r="BV211" s="27" t="s">
        <v>3</v>
      </c>
      <c r="BW211" s="19"/>
      <c r="BX211" s="27" t="s">
        <v>3</v>
      </c>
      <c r="BZ211" s="27" t="s">
        <v>3</v>
      </c>
      <c r="CB211" s="27" t="s">
        <v>3</v>
      </c>
      <c r="CD211" s="27" t="s">
        <v>3</v>
      </c>
    </row>
    <row r="212" spans="1:82" ht="11.25">
      <c r="A212" s="19"/>
      <c r="B212" s="25" t="s">
        <v>45</v>
      </c>
      <c r="C212" s="19"/>
      <c r="D212" s="19"/>
      <c r="E212" s="19">
        <f>ROUND(E209*E210,0)</f>
        <v>58349</v>
      </c>
      <c r="F212" s="19"/>
      <c r="G212" s="19">
        <f>ROUND(G209*G210,0)</f>
        <v>398435</v>
      </c>
      <c r="I212" s="22">
        <f>ROUND(I209*I210,0)</f>
        <v>46112</v>
      </c>
      <c r="K212" s="22">
        <f>+K209*K210</f>
        <v>38791.1773865</v>
      </c>
      <c r="M212" s="22">
        <f>+M209*M210</f>
        <v>968611.7279999999</v>
      </c>
      <c r="N212" s="22"/>
      <c r="P212" s="19">
        <f>ROUND(P209*P210,0)</f>
        <v>0</v>
      </c>
      <c r="R212" s="19">
        <f>(+R209)*0.4*R210</f>
        <v>0</v>
      </c>
      <c r="T212" s="19">
        <f>(+T209)*0.4*T210</f>
        <v>0</v>
      </c>
      <c r="U212" s="23"/>
      <c r="V212" s="19">
        <f>(+V209)*0.4*V210</f>
        <v>0</v>
      </c>
      <c r="W212" s="23"/>
      <c r="X212" s="19">
        <f>(+X209)*0.4*X210</f>
        <v>0</v>
      </c>
      <c r="Y212" s="23"/>
      <c r="Z212" s="19">
        <f>(+Z209)*0.4*Z210</f>
        <v>0</v>
      </c>
      <c r="AA212" s="19"/>
      <c r="AB212" s="19">
        <f>(+AB209)*0.4*AB210</f>
        <v>0</v>
      </c>
      <c r="AC212" s="23"/>
      <c r="AD212" s="19">
        <f>(+AD209)*0.4*AD210</f>
        <v>0</v>
      </c>
      <c r="AE212" s="23"/>
      <c r="AF212" s="19">
        <f>(+AF209)*0.4*AF210</f>
        <v>0</v>
      </c>
      <c r="AG212" s="23"/>
      <c r="AH212" s="19">
        <f>(+AH209)*0.4*AH210</f>
        <v>0</v>
      </c>
      <c r="AI212" s="23"/>
      <c r="AJ212" s="19">
        <f>(+AJ209)*0.4*AJ210</f>
        <v>0</v>
      </c>
      <c r="AK212" s="23"/>
      <c r="AL212" s="19">
        <f>(+AL209)*0.4*AL210</f>
        <v>0</v>
      </c>
      <c r="AM212" s="23"/>
      <c r="AN212" s="19">
        <f>(+AN209)*0.4*AN210</f>
        <v>0</v>
      </c>
      <c r="AO212" s="23"/>
      <c r="AP212" s="19">
        <f>(+AP209)*0.4*AP210</f>
        <v>0</v>
      </c>
      <c r="AQ212" s="23"/>
      <c r="AR212" s="19">
        <f>ROUND(AR209*AR210,0)</f>
        <v>1167</v>
      </c>
      <c r="AS212" s="23"/>
      <c r="AT212" s="22">
        <f>ROUND(AT209*AT210,0)</f>
        <v>1132</v>
      </c>
      <c r="AV212" s="22">
        <f>+AV209*AV210</f>
        <v>665.721742</v>
      </c>
      <c r="AX212" s="22">
        <f>+(AX209-AX215)*AX210</f>
        <v>3408.5625</v>
      </c>
      <c r="AY212" s="22"/>
      <c r="AZ212" s="19">
        <f>(+AZ209)*AZ210</f>
        <v>0</v>
      </c>
      <c r="BA212" s="23"/>
      <c r="BB212" s="19">
        <f>(+BB209)*0.4*BB210</f>
        <v>0</v>
      </c>
      <c r="BC212" s="23"/>
      <c r="BD212" s="19">
        <f>(+BD209)*0.4*BD210</f>
        <v>0</v>
      </c>
      <c r="BE212" s="19"/>
      <c r="BF212" s="19">
        <f>(+BF209)*0.4*BF210</f>
        <v>0</v>
      </c>
      <c r="BG212" s="23"/>
      <c r="BH212" s="19">
        <f>(+BH209)*0.4*BH210</f>
        <v>0</v>
      </c>
      <c r="BI212" s="23"/>
      <c r="BJ212" s="19">
        <f>(+BJ209)*0.4*BJ210</f>
        <v>0</v>
      </c>
      <c r="BK212" s="23"/>
      <c r="BL212" s="22">
        <f>+BL209*BL210</f>
        <v>101744.70262499999</v>
      </c>
      <c r="BM212" s="23"/>
      <c r="BN212" s="22">
        <f>+BN209*BN210</f>
        <v>0</v>
      </c>
      <c r="BO212" s="23"/>
      <c r="BP212" s="22">
        <f>+BP209*BP210</f>
        <v>0</v>
      </c>
      <c r="BQ212" s="23"/>
      <c r="BR212" s="19">
        <f>(+BR209)*0.4*BR210</f>
        <v>0</v>
      </c>
      <c r="BS212" s="23"/>
      <c r="BT212" s="19">
        <f>(+BT209)*0.4*BT210</f>
        <v>0</v>
      </c>
      <c r="BU212" s="23"/>
      <c r="BV212" s="19">
        <f>(+BV209)*0.4*BV210</f>
        <v>0</v>
      </c>
      <c r="BW212" s="19"/>
      <c r="BX212" s="19">
        <f>(+BX209)*0.4*BX210</f>
        <v>0</v>
      </c>
      <c r="BY212" s="23"/>
      <c r="BZ212" s="19">
        <f>(+BZ209)*0.4*BZ210</f>
        <v>0</v>
      </c>
      <c r="CA212" s="23"/>
      <c r="CB212" s="19">
        <f>(+CB209)*0.4*CB210</f>
        <v>0</v>
      </c>
      <c r="CC212" s="23"/>
      <c r="CD212" s="19">
        <f>(+CD209)*0.4*CD210</f>
        <v>0</v>
      </c>
    </row>
    <row r="213" spans="1:82" ht="11.25">
      <c r="A213" s="19"/>
      <c r="B213" s="25" t="s">
        <v>46</v>
      </c>
      <c r="C213" s="19"/>
      <c r="D213" s="19"/>
      <c r="E213" s="19"/>
      <c r="F213" s="19"/>
      <c r="G213" s="19">
        <v>0</v>
      </c>
      <c r="I213" s="22">
        <v>0</v>
      </c>
      <c r="K213" s="19">
        <v>0</v>
      </c>
      <c r="M213" s="19">
        <v>0</v>
      </c>
      <c r="N213" s="19"/>
      <c r="P213" s="19">
        <v>0</v>
      </c>
      <c r="R213" s="19">
        <f>+(R209)*0.6/60*12</f>
        <v>0</v>
      </c>
      <c r="T213" s="19">
        <f>+(T209)*0.6/60*12</f>
        <v>0</v>
      </c>
      <c r="U213" s="23"/>
      <c r="V213" s="19">
        <f>+(V209)*0.6/60*12</f>
        <v>0</v>
      </c>
      <c r="W213" s="23"/>
      <c r="X213" s="19">
        <f>+(X209)*0.6/60*12</f>
        <v>0</v>
      </c>
      <c r="Y213" s="23"/>
      <c r="Z213" s="19">
        <f>+(Z209)*0.6/60*12</f>
        <v>0</v>
      </c>
      <c r="AA213" s="19"/>
      <c r="AB213" s="19">
        <f>+(AB209)*0.6/60*12</f>
        <v>0</v>
      </c>
      <c r="AC213" s="23"/>
      <c r="AD213" s="19">
        <f>+(AD209)*0.6/60*12</f>
        <v>0</v>
      </c>
      <c r="AE213" s="23"/>
      <c r="AF213" s="19">
        <f>+(AF209)*0.6/60*12</f>
        <v>0</v>
      </c>
      <c r="AG213" s="23"/>
      <c r="AH213" s="19">
        <f>+(AH209)*0.6/60*12</f>
        <v>0</v>
      </c>
      <c r="AI213" s="23"/>
      <c r="AJ213" s="19">
        <f>+(AJ209)*0.6/60*12</f>
        <v>0</v>
      </c>
      <c r="AK213" s="23"/>
      <c r="AL213" s="19">
        <f>+(AL209)*0.6/60*12</f>
        <v>0</v>
      </c>
      <c r="AM213" s="23"/>
      <c r="AN213" s="19">
        <f>+(AN209)*0.6/60*12</f>
        <v>0</v>
      </c>
      <c r="AO213" s="23"/>
      <c r="AP213" s="19">
        <f>+(AP209)*0.6/60*12</f>
        <v>0</v>
      </c>
      <c r="AQ213" s="23"/>
      <c r="AR213" s="19">
        <v>0</v>
      </c>
      <c r="AS213" s="23"/>
      <c r="AT213" s="22">
        <v>0</v>
      </c>
      <c r="AV213" s="19">
        <v>0</v>
      </c>
      <c r="AX213" s="19">
        <v>0</v>
      </c>
      <c r="AY213" s="19"/>
      <c r="AZ213" s="19">
        <v>0</v>
      </c>
      <c r="BA213" s="23"/>
      <c r="BB213" s="19">
        <f>+(BB209)*0.6/60*12</f>
        <v>0</v>
      </c>
      <c r="BC213" s="23"/>
      <c r="BD213" s="19">
        <f>+(BD209)*0.6/60*12</f>
        <v>0</v>
      </c>
      <c r="BE213" s="19"/>
      <c r="BF213" s="19">
        <f>+(BF209)*0.6/60*12</f>
        <v>0</v>
      </c>
      <c r="BG213" s="23"/>
      <c r="BH213" s="19">
        <f>+(BH209)*0.6/60*12</f>
        <v>0</v>
      </c>
      <c r="BI213" s="23"/>
      <c r="BJ213" s="19">
        <f>+(BJ209)*0.6/60*12</f>
        <v>0</v>
      </c>
      <c r="BK213" s="23"/>
      <c r="BL213" s="19">
        <v>0</v>
      </c>
      <c r="BM213" s="23"/>
      <c r="BN213" s="19">
        <v>0</v>
      </c>
      <c r="BO213" s="23"/>
      <c r="BP213" s="19">
        <v>0</v>
      </c>
      <c r="BQ213" s="23"/>
      <c r="BR213" s="19">
        <f>+(BR209)*0.6/60*12</f>
        <v>0</v>
      </c>
      <c r="BS213" s="23"/>
      <c r="BT213" s="19">
        <f>+(BT209)*0.6/60*12</f>
        <v>0</v>
      </c>
      <c r="BU213" s="23"/>
      <c r="BV213" s="19">
        <f>+(BV209)*0.6/60*12</f>
        <v>0</v>
      </c>
      <c r="BW213" s="19"/>
      <c r="BX213" s="19">
        <f>+(BX209)*0.6/60*12</f>
        <v>0</v>
      </c>
      <c r="BY213" s="23"/>
      <c r="BZ213" s="19">
        <f>+(BZ209)*0.6/60*12</f>
        <v>0</v>
      </c>
      <c r="CA213" s="23"/>
      <c r="CB213" s="19">
        <f>+(CB209)*0.6/60*12</f>
        <v>0</v>
      </c>
      <c r="CC213" s="23"/>
      <c r="CD213" s="19">
        <f>+(CD209)*0.6/60*12</f>
        <v>0</v>
      </c>
    </row>
    <row r="214" spans="1:82" ht="11.25">
      <c r="A214" s="19"/>
      <c r="B214" s="25"/>
      <c r="C214" s="19"/>
      <c r="D214" s="19"/>
      <c r="E214" s="19"/>
      <c r="F214" s="19"/>
      <c r="G214" s="19"/>
      <c r="I214" s="22"/>
      <c r="K214" s="19"/>
      <c r="M214" s="19"/>
      <c r="N214" s="19"/>
      <c r="P214" s="19"/>
      <c r="R214" s="19"/>
      <c r="T214" s="19"/>
      <c r="V214" s="19"/>
      <c r="X214" s="19"/>
      <c r="Z214" s="19"/>
      <c r="AA214" s="19"/>
      <c r="AB214" s="19"/>
      <c r="AD214" s="19"/>
      <c r="AF214" s="19"/>
      <c r="AH214" s="19"/>
      <c r="AJ214" s="19"/>
      <c r="AL214" s="19"/>
      <c r="AN214" s="19"/>
      <c r="AP214" s="19"/>
      <c r="AR214" s="19"/>
      <c r="AT214" s="22"/>
      <c r="AV214" s="19"/>
      <c r="AX214" s="19"/>
      <c r="AY214" s="19"/>
      <c r="AZ214" s="19"/>
      <c r="BB214" s="19"/>
      <c r="BD214" s="19"/>
      <c r="BE214" s="19"/>
      <c r="BF214" s="19"/>
      <c r="BH214" s="19"/>
      <c r="BJ214" s="19"/>
      <c r="BL214" s="19"/>
      <c r="BN214" s="19"/>
      <c r="BP214" s="19"/>
      <c r="BR214" s="19"/>
      <c r="BT214" s="19"/>
      <c r="BV214" s="19"/>
      <c r="BW214" s="19"/>
      <c r="BX214" s="19"/>
      <c r="BZ214" s="19"/>
      <c r="CB214" s="19"/>
      <c r="CD214" s="19"/>
    </row>
    <row r="215" spans="1:82" ht="11.25">
      <c r="A215" s="19"/>
      <c r="B215" s="9" t="s">
        <v>34</v>
      </c>
      <c r="C215" s="19"/>
      <c r="D215" s="19"/>
      <c r="E215" s="36">
        <v>0</v>
      </c>
      <c r="F215" s="19"/>
      <c r="G215" s="36">
        <v>0</v>
      </c>
      <c r="I215" s="36">
        <v>0</v>
      </c>
      <c r="K215" s="36">
        <v>0</v>
      </c>
      <c r="M215" s="36">
        <v>0</v>
      </c>
      <c r="N215" s="36"/>
      <c r="P215" s="36">
        <v>0</v>
      </c>
      <c r="R215" s="36">
        <v>0</v>
      </c>
      <c r="T215" s="36">
        <v>0</v>
      </c>
      <c r="V215" s="36">
        <v>0</v>
      </c>
      <c r="X215" s="36">
        <v>0</v>
      </c>
      <c r="Z215" s="36">
        <v>0</v>
      </c>
      <c r="AA215" s="19"/>
      <c r="AB215" s="36">
        <v>0</v>
      </c>
      <c r="AD215" s="36">
        <v>0</v>
      </c>
      <c r="AF215" s="36">
        <v>0</v>
      </c>
      <c r="AH215" s="36">
        <v>0</v>
      </c>
      <c r="AJ215" s="36">
        <v>0</v>
      </c>
      <c r="AL215" s="36">
        <v>0</v>
      </c>
      <c r="AN215" s="36">
        <v>0</v>
      </c>
      <c r="AP215" s="36">
        <v>0</v>
      </c>
      <c r="AR215" s="36">
        <v>0</v>
      </c>
      <c r="AT215" s="36">
        <v>0</v>
      </c>
      <c r="AV215" s="36">
        <v>0</v>
      </c>
      <c r="AX215" s="36">
        <v>0</v>
      </c>
      <c r="AY215" s="36"/>
      <c r="AZ215" s="36">
        <v>0</v>
      </c>
      <c r="BB215" s="36">
        <v>0</v>
      </c>
      <c r="BD215" s="36">
        <v>0</v>
      </c>
      <c r="BE215" s="19"/>
      <c r="BF215" s="36">
        <v>0</v>
      </c>
      <c r="BH215" s="36">
        <v>0</v>
      </c>
      <c r="BJ215" s="36">
        <v>0</v>
      </c>
      <c r="BL215" s="36">
        <v>0</v>
      </c>
      <c r="BN215" s="36">
        <v>0</v>
      </c>
      <c r="BP215" s="36">
        <v>0</v>
      </c>
      <c r="BR215" s="36">
        <v>0</v>
      </c>
      <c r="BT215" s="36">
        <v>0</v>
      </c>
      <c r="BV215" s="36">
        <v>0</v>
      </c>
      <c r="BW215" s="19"/>
      <c r="BX215" s="36">
        <v>0</v>
      </c>
      <c r="BZ215" s="36">
        <v>0</v>
      </c>
      <c r="CB215" s="36">
        <v>0</v>
      </c>
      <c r="CD215" s="36">
        <v>0</v>
      </c>
    </row>
    <row r="216" spans="1:82" ht="11.25">
      <c r="A216" s="19"/>
      <c r="B216" s="25"/>
      <c r="C216" s="19"/>
      <c r="D216" s="19"/>
      <c r="E216" s="19"/>
      <c r="F216" s="19"/>
      <c r="G216" s="19"/>
      <c r="I216" s="19"/>
      <c r="K216" s="19"/>
      <c r="M216" s="19"/>
      <c r="N216" s="19"/>
      <c r="P216" s="19"/>
      <c r="R216" s="19"/>
      <c r="T216" s="19"/>
      <c r="V216" s="19"/>
      <c r="X216" s="19"/>
      <c r="Z216" s="19"/>
      <c r="AA216" s="19"/>
      <c r="AB216" s="19"/>
      <c r="AD216" s="19"/>
      <c r="AF216" s="19"/>
      <c r="AH216" s="19"/>
      <c r="AJ216" s="19"/>
      <c r="AL216" s="19"/>
      <c r="AN216" s="19"/>
      <c r="AP216" s="19"/>
      <c r="AR216" s="19"/>
      <c r="AT216" s="19"/>
      <c r="AV216" s="19"/>
      <c r="AX216" s="19"/>
      <c r="AY216" s="19"/>
      <c r="AZ216" s="19"/>
      <c r="BB216" s="19"/>
      <c r="BD216" s="19"/>
      <c r="BE216" s="19"/>
      <c r="BF216" s="19"/>
      <c r="BH216" s="19"/>
      <c r="BJ216" s="19"/>
      <c r="BL216" s="19"/>
      <c r="BN216" s="19"/>
      <c r="BP216" s="19"/>
      <c r="BR216" s="19"/>
      <c r="BT216" s="19"/>
      <c r="BV216" s="19"/>
      <c r="BW216" s="19"/>
      <c r="BX216" s="19"/>
      <c r="BZ216" s="19"/>
      <c r="CB216" s="19"/>
      <c r="CD216" s="19"/>
    </row>
    <row r="217" spans="1:82" ht="10.5">
      <c r="A217" s="19"/>
      <c r="B217" s="19"/>
      <c r="C217" s="19"/>
      <c r="D217" s="19"/>
      <c r="E217" s="27"/>
      <c r="F217" s="19"/>
      <c r="G217" s="27"/>
      <c r="I217" s="27"/>
      <c r="K217" s="27"/>
      <c r="M217" s="27"/>
      <c r="N217" s="27"/>
      <c r="P217" s="27"/>
      <c r="R217" s="27"/>
      <c r="T217" s="27"/>
      <c r="V217" s="27"/>
      <c r="X217" s="27"/>
      <c r="Z217" s="27"/>
      <c r="AA217" s="19"/>
      <c r="AB217" s="27"/>
      <c r="AD217" s="27"/>
      <c r="AF217" s="27"/>
      <c r="AH217" s="27"/>
      <c r="AJ217" s="27"/>
      <c r="AL217" s="27"/>
      <c r="AN217" s="27"/>
      <c r="AP217" s="27"/>
      <c r="AR217" s="27"/>
      <c r="AT217" s="27"/>
      <c r="AV217" s="27"/>
      <c r="AX217" s="27"/>
      <c r="AY217" s="27"/>
      <c r="AZ217" s="27"/>
      <c r="BB217" s="27"/>
      <c r="BD217" s="27"/>
      <c r="BE217" s="19"/>
      <c r="BF217" s="27"/>
      <c r="BH217" s="27"/>
      <c r="BJ217" s="27"/>
      <c r="BL217" s="27"/>
      <c r="BN217" s="27"/>
      <c r="BP217" s="27"/>
      <c r="BR217" s="27"/>
      <c r="BT217" s="27"/>
      <c r="BV217" s="27"/>
      <c r="BW217" s="19"/>
      <c r="BX217" s="27"/>
      <c r="BZ217" s="27"/>
      <c r="CB217" s="27"/>
      <c r="CD217" s="27"/>
    </row>
    <row r="218" spans="1:82" ht="12" thickBot="1">
      <c r="A218" s="19"/>
      <c r="B218" s="25" t="s">
        <v>47</v>
      </c>
      <c r="C218" s="19"/>
      <c r="D218" s="19"/>
      <c r="E218" s="49">
        <f>E212+E215</f>
        <v>58349</v>
      </c>
      <c r="F218" s="19"/>
      <c r="G218" s="49">
        <f>G212+G215+G213</f>
        <v>398435</v>
      </c>
      <c r="I218" s="49">
        <f>I212+I215+I213</f>
        <v>46112</v>
      </c>
      <c r="K218" s="49">
        <f>K212+K215+K213</f>
        <v>38791.1773865</v>
      </c>
      <c r="M218" s="49">
        <f>M212+M215+M213</f>
        <v>968611.7279999999</v>
      </c>
      <c r="N218" s="49">
        <f>N212+N215+N213</f>
        <v>0</v>
      </c>
      <c r="P218" s="49">
        <f>P212+P215+P213</f>
        <v>0</v>
      </c>
      <c r="R218" s="49">
        <f>R212+R215+R213</f>
        <v>0</v>
      </c>
      <c r="T218" s="49">
        <f>T212+T215+T213</f>
        <v>0</v>
      </c>
      <c r="V218" s="49">
        <f>V212+V215+V213</f>
        <v>0</v>
      </c>
      <c r="X218" s="49">
        <f>X212+X215+X213</f>
        <v>0</v>
      </c>
      <c r="Z218" s="49">
        <f>Z212+Z215+Z213</f>
        <v>0</v>
      </c>
      <c r="AA218" s="19"/>
      <c r="AB218" s="49">
        <f>AB212+AB215+AB213</f>
        <v>0</v>
      </c>
      <c r="AD218" s="49">
        <f>AD212+AD215+AD213</f>
        <v>0</v>
      </c>
      <c r="AF218" s="49">
        <f>AF212+AF215+AF213</f>
        <v>0</v>
      </c>
      <c r="AH218" s="49">
        <f>AH212+AH215+AH213</f>
        <v>0</v>
      </c>
      <c r="AJ218" s="49">
        <f>AJ212+AJ215+AJ213</f>
        <v>0</v>
      </c>
      <c r="AL218" s="49">
        <f>AL212+AL215+AL213</f>
        <v>0</v>
      </c>
      <c r="AN218" s="49">
        <f>AN212+AN215+AN213</f>
        <v>0</v>
      </c>
      <c r="AP218" s="49">
        <f>AP212+AP215+AP213</f>
        <v>0</v>
      </c>
      <c r="AR218" s="49">
        <f>AR212+AR215+AR213</f>
        <v>1167</v>
      </c>
      <c r="AT218" s="49">
        <f>AT212+AT215+AT213</f>
        <v>1132</v>
      </c>
      <c r="AV218" s="49">
        <f>AV212+AV215+AV213</f>
        <v>665.721742</v>
      </c>
      <c r="AX218" s="49">
        <f>AX212+AX215+AX213</f>
        <v>3408.5625</v>
      </c>
      <c r="AY218" s="49"/>
      <c r="AZ218" s="49">
        <f>AZ212+AZ215+AZ213</f>
        <v>0</v>
      </c>
      <c r="BB218" s="49">
        <f>BB212+BB215+BB213</f>
        <v>0</v>
      </c>
      <c r="BD218" s="49">
        <f>BD212+BD215+BD213</f>
        <v>0</v>
      </c>
      <c r="BE218" s="19"/>
      <c r="BF218" s="49">
        <f>BF212+BF215+BF213</f>
        <v>0</v>
      </c>
      <c r="BH218" s="49">
        <f>BH212+BH215+BH213</f>
        <v>0</v>
      </c>
      <c r="BJ218" s="49">
        <f>BJ212+BJ215+BJ213</f>
        <v>0</v>
      </c>
      <c r="BL218" s="49">
        <f>BL212+BL215+BL213</f>
        <v>101744.70262499999</v>
      </c>
      <c r="BN218" s="49">
        <f>BN212+BN215+BN213</f>
        <v>0</v>
      </c>
      <c r="BP218" s="49">
        <f>BP212+BP215+BP213</f>
        <v>0</v>
      </c>
      <c r="BR218" s="49">
        <f>BR212+BR215+BR213</f>
        <v>0</v>
      </c>
      <c r="BT218" s="49">
        <f>BT212+BT215+BT213</f>
        <v>0</v>
      </c>
      <c r="BV218" s="49">
        <f>BV212+BV215+BV213</f>
        <v>0</v>
      </c>
      <c r="BW218" s="19"/>
      <c r="BX218" s="49">
        <f>BX212+BX215+BX213</f>
        <v>0</v>
      </c>
      <c r="BZ218" s="49">
        <f>BZ212+BZ215+BZ213</f>
        <v>0</v>
      </c>
      <c r="CB218" s="49">
        <f>CB212+CB215+CB213</f>
        <v>0</v>
      </c>
      <c r="CD218" s="49">
        <f>CD212+CD215+CD213</f>
        <v>0</v>
      </c>
    </row>
    <row r="219" spans="1:82" ht="11.25" thickTop="1">
      <c r="A219" s="19"/>
      <c r="B219" s="19"/>
      <c r="C219" s="19"/>
      <c r="D219" s="19"/>
      <c r="E219" s="27"/>
      <c r="F219" s="19"/>
      <c r="G219" s="27"/>
      <c r="I219" s="27"/>
      <c r="K219" s="27"/>
      <c r="M219" s="27"/>
      <c r="N219" s="27"/>
      <c r="P219" s="27"/>
      <c r="R219" s="27"/>
      <c r="T219" s="27"/>
      <c r="V219" s="27"/>
      <c r="X219" s="27"/>
      <c r="Z219" s="27"/>
      <c r="AA219" s="19"/>
      <c r="AB219" s="27"/>
      <c r="AD219" s="27"/>
      <c r="AF219" s="27"/>
      <c r="AH219" s="27"/>
      <c r="AJ219" s="27"/>
      <c r="AL219" s="27"/>
      <c r="AN219" s="27"/>
      <c r="AP219" s="27"/>
      <c r="AR219" s="27"/>
      <c r="AT219" s="27"/>
      <c r="AV219" s="27"/>
      <c r="AX219" s="27"/>
      <c r="AY219" s="27"/>
      <c r="AZ219" s="27"/>
      <c r="BB219" s="27"/>
      <c r="BD219" s="27"/>
      <c r="BE219" s="19"/>
      <c r="BF219" s="27"/>
      <c r="BH219" s="27"/>
      <c r="BJ219" s="27"/>
      <c r="BL219" s="27"/>
      <c r="BN219" s="27"/>
      <c r="BP219" s="27"/>
      <c r="BR219" s="27"/>
      <c r="BT219" s="27"/>
      <c r="BV219" s="27"/>
      <c r="BW219" s="19"/>
      <c r="BX219" s="27"/>
      <c r="BZ219" s="27"/>
      <c r="CB219" s="27"/>
      <c r="CD219" s="27"/>
    </row>
    <row r="220" spans="1:82" ht="11.25">
      <c r="A220" s="19"/>
      <c r="B220" s="25"/>
      <c r="C220" s="19"/>
      <c r="D220" s="19"/>
      <c r="E220" s="19"/>
      <c r="F220" s="19"/>
      <c r="G220" s="19"/>
      <c r="I220" s="19"/>
      <c r="K220" s="19"/>
      <c r="M220" s="19"/>
      <c r="N220" s="19"/>
      <c r="P220" s="19"/>
      <c r="R220" s="19"/>
      <c r="T220" s="19"/>
      <c r="V220" s="19"/>
      <c r="X220" s="19"/>
      <c r="Z220" s="19"/>
      <c r="AA220" s="19"/>
      <c r="AB220" s="19"/>
      <c r="AD220" s="19"/>
      <c r="AF220" s="19"/>
      <c r="AH220" s="19"/>
      <c r="AJ220" s="19"/>
      <c r="AL220" s="19"/>
      <c r="AN220" s="19"/>
      <c r="AP220" s="19"/>
      <c r="AR220" s="19"/>
      <c r="AT220" s="19"/>
      <c r="AV220" s="19"/>
      <c r="AX220" s="19"/>
      <c r="AY220" s="19"/>
      <c r="AZ220" s="19"/>
      <c r="BB220" s="19"/>
      <c r="BD220" s="19"/>
      <c r="BE220" s="19"/>
      <c r="BF220" s="19"/>
      <c r="BH220" s="19"/>
      <c r="BJ220" s="19"/>
      <c r="BL220" s="19"/>
      <c r="BN220" s="19"/>
      <c r="BP220" s="19"/>
      <c r="BR220" s="19"/>
      <c r="BT220" s="19"/>
      <c r="BV220" s="19"/>
      <c r="BW220" s="19"/>
      <c r="BX220" s="19"/>
      <c r="BZ220" s="19"/>
      <c r="CB220" s="19"/>
      <c r="CD220" s="19"/>
    </row>
    <row r="221" spans="1:82" ht="12.75">
      <c r="A221" s="19"/>
      <c r="B221" s="24">
        <v>2006</v>
      </c>
      <c r="C221" s="19"/>
      <c r="D221" s="19"/>
      <c r="E221" s="19"/>
      <c r="F221" s="19"/>
      <c r="G221" s="19"/>
      <c r="I221" s="19"/>
      <c r="K221" s="19"/>
      <c r="M221" s="19"/>
      <c r="N221" s="19"/>
      <c r="P221" s="19"/>
      <c r="R221" s="19"/>
      <c r="T221" s="19"/>
      <c r="V221" s="19"/>
      <c r="X221" s="19"/>
      <c r="Z221" s="19"/>
      <c r="AA221" s="19"/>
      <c r="AB221" s="19"/>
      <c r="AD221" s="19"/>
      <c r="AF221" s="19"/>
      <c r="AH221" s="19"/>
      <c r="AJ221" s="19"/>
      <c r="AL221" s="19"/>
      <c r="AN221" s="19"/>
      <c r="AP221" s="19"/>
      <c r="AR221" s="19"/>
      <c r="AT221" s="19"/>
      <c r="AV221" s="19"/>
      <c r="AX221" s="19"/>
      <c r="AY221" s="19"/>
      <c r="AZ221" s="19"/>
      <c r="BB221" s="19"/>
      <c r="BD221" s="19"/>
      <c r="BE221" s="19"/>
      <c r="BF221" s="19"/>
      <c r="BH221" s="19"/>
      <c r="BJ221" s="19"/>
      <c r="BL221" s="19"/>
      <c r="BN221" s="19"/>
      <c r="BP221" s="19"/>
      <c r="BR221" s="19"/>
      <c r="BT221" s="19"/>
      <c r="BV221" s="19"/>
      <c r="BW221" s="19"/>
      <c r="BX221" s="19"/>
      <c r="BZ221" s="19"/>
      <c r="CB221" s="19"/>
      <c r="CD221" s="19"/>
    </row>
    <row r="222" spans="1:82" ht="11.25">
      <c r="A222" s="19"/>
      <c r="B222" s="25" t="s">
        <v>9</v>
      </c>
      <c r="C222" s="19"/>
      <c r="D222" s="19"/>
      <c r="E222" s="19">
        <f>E209</f>
        <v>1021330</v>
      </c>
      <c r="F222" s="19"/>
      <c r="G222" s="19">
        <f>G209</f>
        <v>6450298.74</v>
      </c>
      <c r="I222" s="19">
        <f>I209</f>
        <v>690612.006</v>
      </c>
      <c r="K222" s="19">
        <f>K209</f>
        <v>537348.35</v>
      </c>
      <c r="M222" s="43">
        <f>+M209-M215</f>
        <v>25829646.08</v>
      </c>
      <c r="N222" s="43">
        <f>N15</f>
        <v>13725092</v>
      </c>
      <c r="P222" s="19">
        <f>P209</f>
        <v>0</v>
      </c>
      <c r="R222" s="19">
        <f>R209</f>
        <v>0</v>
      </c>
      <c r="T222" s="19">
        <f>T209</f>
        <v>0</v>
      </c>
      <c r="V222" s="19">
        <f>V209</f>
        <v>0</v>
      </c>
      <c r="X222" s="19">
        <f>X209</f>
        <v>0</v>
      </c>
      <c r="Z222" s="19">
        <f>Z209</f>
        <v>0</v>
      </c>
      <c r="AA222" s="19"/>
      <c r="AB222" s="43">
        <f>AB209</f>
        <v>0</v>
      </c>
      <c r="AD222" s="43">
        <f>AD209</f>
        <v>0</v>
      </c>
      <c r="AF222" s="43">
        <f>AF209</f>
        <v>0</v>
      </c>
      <c r="AH222" s="43">
        <v>0</v>
      </c>
      <c r="AJ222" s="43">
        <f>+AJ15</f>
        <v>1372</v>
      </c>
      <c r="AL222" s="19">
        <f>AL209</f>
        <v>0</v>
      </c>
      <c r="AN222" s="19">
        <f>AN209</f>
        <v>0</v>
      </c>
      <c r="AP222" s="43">
        <v>0</v>
      </c>
      <c r="AR222" s="19">
        <f>AR209</f>
        <v>18885</v>
      </c>
      <c r="AT222" s="19">
        <f>AT209</f>
        <v>16951.9</v>
      </c>
      <c r="AV222" s="19">
        <f>AV209</f>
        <v>9221.8</v>
      </c>
      <c r="AX222" s="43">
        <f>+AX209-AX215</f>
        <v>90895</v>
      </c>
      <c r="AY222" s="43"/>
      <c r="AZ222" s="43">
        <f>AZ26</f>
        <v>133607</v>
      </c>
      <c r="BB222" s="19">
        <f>BB209</f>
        <v>0</v>
      </c>
      <c r="BD222" s="19">
        <f>BD209</f>
        <v>0</v>
      </c>
      <c r="BE222" s="19"/>
      <c r="BF222" s="43">
        <f>BF209</f>
        <v>0</v>
      </c>
      <c r="BH222" s="43">
        <f>BH209</f>
        <v>0</v>
      </c>
      <c r="BJ222" s="43">
        <v>0</v>
      </c>
      <c r="BL222" s="43">
        <f>+BL209-BL215</f>
        <v>2713192.07</v>
      </c>
      <c r="BN222" s="43">
        <f>BN209-BN215</f>
        <v>0</v>
      </c>
      <c r="BP222" s="43">
        <f>BP209-BP215</f>
        <v>0</v>
      </c>
      <c r="BR222" s="19">
        <f>BR209</f>
        <v>0</v>
      </c>
      <c r="BT222" s="19">
        <f>BT209</f>
        <v>0</v>
      </c>
      <c r="BV222" s="19">
        <f>BV209</f>
        <v>0</v>
      </c>
      <c r="BW222" s="19"/>
      <c r="BX222" s="43">
        <f>BX209</f>
        <v>0</v>
      </c>
      <c r="BZ222" s="43">
        <f>BZ209</f>
        <v>0</v>
      </c>
      <c r="CB222" s="43">
        <v>0</v>
      </c>
      <c r="CD222" s="43">
        <v>0</v>
      </c>
    </row>
    <row r="223" spans="1:82" ht="11.25">
      <c r="A223" s="19"/>
      <c r="B223" s="25" t="s">
        <v>18</v>
      </c>
      <c r="C223" s="19"/>
      <c r="D223" s="19"/>
      <c r="E223" s="31">
        <v>0.05285</v>
      </c>
      <c r="F223" s="19"/>
      <c r="G223" s="31">
        <v>0.05713</v>
      </c>
      <c r="I223" s="31">
        <v>0.06177</v>
      </c>
      <c r="K223" s="31">
        <v>0.06677</v>
      </c>
      <c r="M223" s="31">
        <v>0.07219</v>
      </c>
      <c r="N223" s="31">
        <v>0.0375</v>
      </c>
      <c r="P223" s="31">
        <v>0</v>
      </c>
      <c r="R223" s="31">
        <v>0</v>
      </c>
      <c r="T223" s="31">
        <v>0</v>
      </c>
      <c r="V223" s="31">
        <v>0</v>
      </c>
      <c r="X223" s="31">
        <v>0</v>
      </c>
      <c r="Z223" s="31">
        <v>0</v>
      </c>
      <c r="AA223" s="19"/>
      <c r="AB223" s="31">
        <v>0</v>
      </c>
      <c r="AD223" s="31">
        <v>0</v>
      </c>
      <c r="AF223" s="31">
        <v>0</v>
      </c>
      <c r="AH223" s="31">
        <v>0</v>
      </c>
      <c r="AJ223" s="31">
        <v>0.0375</v>
      </c>
      <c r="AL223" s="31">
        <v>0</v>
      </c>
      <c r="AN223" s="31">
        <v>0</v>
      </c>
      <c r="AP223" s="31">
        <v>0</v>
      </c>
      <c r="AR223" s="31">
        <v>0.05713</v>
      </c>
      <c r="AT223" s="31">
        <v>0.06177</v>
      </c>
      <c r="AV223" s="31">
        <v>0.06677</v>
      </c>
      <c r="AX223" s="31">
        <v>0.07219</v>
      </c>
      <c r="AY223" s="31"/>
      <c r="AZ223" s="31">
        <v>0.0375</v>
      </c>
      <c r="BB223" s="31">
        <v>0</v>
      </c>
      <c r="BD223" s="31">
        <v>0</v>
      </c>
      <c r="BE223" s="19"/>
      <c r="BF223" s="31">
        <v>0</v>
      </c>
      <c r="BH223" s="31">
        <v>0</v>
      </c>
      <c r="BJ223" s="31">
        <v>0</v>
      </c>
      <c r="BL223" s="31">
        <v>0.07219</v>
      </c>
      <c r="BN223" s="31">
        <v>0</v>
      </c>
      <c r="BP223" s="31">
        <v>0</v>
      </c>
      <c r="BR223" s="31">
        <v>0</v>
      </c>
      <c r="BT223" s="31">
        <v>0</v>
      </c>
      <c r="BV223" s="31">
        <v>0</v>
      </c>
      <c r="BW223" s="19"/>
      <c r="BX223" s="31">
        <v>0</v>
      </c>
      <c r="BZ223" s="31">
        <v>0</v>
      </c>
      <c r="CB223" s="31">
        <v>0</v>
      </c>
      <c r="CD223" s="31">
        <v>0</v>
      </c>
    </row>
    <row r="224" spans="1:82" ht="10.5">
      <c r="A224" s="19"/>
      <c r="B224" s="19"/>
      <c r="C224" s="19"/>
      <c r="D224" s="19"/>
      <c r="E224" s="27" t="s">
        <v>3</v>
      </c>
      <c r="F224" s="19"/>
      <c r="G224" s="27" t="s">
        <v>3</v>
      </c>
      <c r="I224" s="27" t="s">
        <v>3</v>
      </c>
      <c r="K224" s="27" t="s">
        <v>3</v>
      </c>
      <c r="M224" s="27" t="s">
        <v>3</v>
      </c>
      <c r="N224" s="27" t="s">
        <v>3</v>
      </c>
      <c r="P224" s="27" t="s">
        <v>3</v>
      </c>
      <c r="R224" s="27" t="s">
        <v>3</v>
      </c>
      <c r="T224" s="27" t="s">
        <v>3</v>
      </c>
      <c r="V224" s="27" t="s">
        <v>3</v>
      </c>
      <c r="X224" s="27" t="s">
        <v>3</v>
      </c>
      <c r="Z224" s="27" t="s">
        <v>3</v>
      </c>
      <c r="AA224" s="19"/>
      <c r="AB224" s="27" t="s">
        <v>3</v>
      </c>
      <c r="AD224" s="27" t="s">
        <v>3</v>
      </c>
      <c r="AF224" s="27" t="s">
        <v>3</v>
      </c>
      <c r="AH224" s="27" t="s">
        <v>3</v>
      </c>
      <c r="AJ224" s="27" t="s">
        <v>3</v>
      </c>
      <c r="AL224" s="27" t="s">
        <v>3</v>
      </c>
      <c r="AN224" s="27" t="s">
        <v>3</v>
      </c>
      <c r="AP224" s="27" t="s">
        <v>3</v>
      </c>
      <c r="AR224" s="27" t="s">
        <v>3</v>
      </c>
      <c r="AT224" s="27" t="s">
        <v>3</v>
      </c>
      <c r="AV224" s="27" t="s">
        <v>3</v>
      </c>
      <c r="AX224" s="27" t="s">
        <v>3</v>
      </c>
      <c r="AY224" s="27"/>
      <c r="AZ224" s="27" t="s">
        <v>3</v>
      </c>
      <c r="BB224" s="27" t="s">
        <v>3</v>
      </c>
      <c r="BD224" s="27" t="s">
        <v>3</v>
      </c>
      <c r="BE224" s="19"/>
      <c r="BF224" s="27" t="s">
        <v>3</v>
      </c>
      <c r="BH224" s="27" t="s">
        <v>3</v>
      </c>
      <c r="BJ224" s="27" t="s">
        <v>3</v>
      </c>
      <c r="BL224" s="27" t="s">
        <v>3</v>
      </c>
      <c r="BN224" s="27" t="s">
        <v>3</v>
      </c>
      <c r="BP224" s="27" t="s">
        <v>3</v>
      </c>
      <c r="BR224" s="27" t="s">
        <v>3</v>
      </c>
      <c r="BT224" s="27" t="s">
        <v>3</v>
      </c>
      <c r="BV224" s="27" t="s">
        <v>3</v>
      </c>
      <c r="BW224" s="19"/>
      <c r="BX224" s="27" t="s">
        <v>3</v>
      </c>
      <c r="BZ224" s="27" t="s">
        <v>3</v>
      </c>
      <c r="CB224" s="27" t="s">
        <v>3</v>
      </c>
      <c r="CD224" s="27" t="s">
        <v>3</v>
      </c>
    </row>
    <row r="225" spans="1:82" ht="11.25">
      <c r="A225" s="19"/>
      <c r="B225" s="25" t="s">
        <v>48</v>
      </c>
      <c r="C225" s="19"/>
      <c r="D225" s="19"/>
      <c r="E225" s="19">
        <f>ROUND(E222*E223,0)</f>
        <v>53977</v>
      </c>
      <c r="F225" s="19"/>
      <c r="G225" s="19">
        <f>ROUND(G222*G223,0)</f>
        <v>368506</v>
      </c>
      <c r="I225" s="22">
        <f>ROUND(I222*I223,0)</f>
        <v>42659</v>
      </c>
      <c r="K225" s="22">
        <f>+K222*K223</f>
        <v>35878.749329499995</v>
      </c>
      <c r="M225" s="22">
        <f>+M222*M223</f>
        <v>1864642.1505151999</v>
      </c>
      <c r="N225" s="22">
        <f>+N222*N223</f>
        <v>514690.94999999995</v>
      </c>
      <c r="P225" s="19">
        <f>ROUND(P222*P223,0)</f>
        <v>0</v>
      </c>
      <c r="R225" s="19">
        <f>(+R222)*0.4*R223</f>
        <v>0</v>
      </c>
      <c r="T225" s="19">
        <f>(+T222)*0.4*T223</f>
        <v>0</v>
      </c>
      <c r="U225" s="23"/>
      <c r="V225" s="19">
        <f>(+V222)*0.4*V223</f>
        <v>0</v>
      </c>
      <c r="W225" s="23"/>
      <c r="X225" s="19">
        <f>(+X222)*0.4*X223</f>
        <v>0</v>
      </c>
      <c r="Y225" s="23"/>
      <c r="Z225" s="19">
        <f>(+Z222)*0.4*Z223</f>
        <v>0</v>
      </c>
      <c r="AA225" s="19"/>
      <c r="AB225" s="19">
        <f>(+AB222)*0.4*AB223</f>
        <v>0</v>
      </c>
      <c r="AC225" s="23"/>
      <c r="AD225" s="19">
        <f>(+AD222)*0.4*AD223</f>
        <v>0</v>
      </c>
      <c r="AE225" s="23"/>
      <c r="AF225" s="19">
        <f>(+AF222)*0.4*AF223</f>
        <v>0</v>
      </c>
      <c r="AG225" s="23"/>
      <c r="AH225" s="19">
        <f>(+AH222)*0.4*AH223</f>
        <v>0</v>
      </c>
      <c r="AI225" s="23"/>
      <c r="AJ225" s="22">
        <f>+AJ222*AJ223</f>
        <v>51.449999999999996</v>
      </c>
      <c r="AK225" s="23"/>
      <c r="AL225" s="19">
        <f>(+AL222)*0.4*AL223</f>
        <v>0</v>
      </c>
      <c r="AM225" s="23"/>
      <c r="AN225" s="19">
        <f>(+AN222)*0.4*AN223</f>
        <v>0</v>
      </c>
      <c r="AO225" s="23"/>
      <c r="AP225" s="19">
        <f>(+AP222)*0.4*AP223</f>
        <v>0</v>
      </c>
      <c r="AQ225" s="23"/>
      <c r="AR225" s="19">
        <f>ROUND(AR222*AR223,0)</f>
        <v>1079</v>
      </c>
      <c r="AS225" s="23"/>
      <c r="AT225" s="22">
        <f>ROUND(AT222*AT223,0)</f>
        <v>1047</v>
      </c>
      <c r="AV225" s="22">
        <f>+AV222*AV223</f>
        <v>615.7395859999999</v>
      </c>
      <c r="AX225" s="22">
        <f>+AX222*AX223</f>
        <v>6561.710050000001</v>
      </c>
      <c r="AY225" s="22"/>
      <c r="AZ225" s="19">
        <f>(+AZ222)*AZ223</f>
        <v>5010.2625</v>
      </c>
      <c r="BA225" s="23"/>
      <c r="BB225" s="19">
        <f>(+BB222)*0.4*BB223</f>
        <v>0</v>
      </c>
      <c r="BC225" s="23"/>
      <c r="BD225" s="19">
        <f>(+BD222)*0.4*BD223</f>
        <v>0</v>
      </c>
      <c r="BE225" s="19"/>
      <c r="BF225" s="19">
        <f>(+BF222)*0.4*BF223</f>
        <v>0</v>
      </c>
      <c r="BG225" s="23"/>
      <c r="BH225" s="19">
        <f>(+BH222)*0.4*BH223</f>
        <v>0</v>
      </c>
      <c r="BI225" s="23"/>
      <c r="BJ225" s="19">
        <f>(+BJ222)*0.4*BJ223</f>
        <v>0</v>
      </c>
      <c r="BK225" s="23"/>
      <c r="BL225" s="22">
        <f>+BL222*BL223</f>
        <v>195865.3355333</v>
      </c>
      <c r="BM225" s="23"/>
      <c r="BN225" s="22">
        <f>+BN222*BN223</f>
        <v>0</v>
      </c>
      <c r="BO225" s="23"/>
      <c r="BP225" s="22">
        <f>+BP222*BP223</f>
        <v>0</v>
      </c>
      <c r="BQ225" s="23"/>
      <c r="BR225" s="19">
        <f>(+BR222)*0.4*BR223</f>
        <v>0</v>
      </c>
      <c r="BS225" s="23"/>
      <c r="BT225" s="19">
        <f>(+BT222)*0.4*BT223</f>
        <v>0</v>
      </c>
      <c r="BU225" s="23"/>
      <c r="BV225" s="19">
        <f>(+BV222)*0.4*BV223</f>
        <v>0</v>
      </c>
      <c r="BW225" s="19"/>
      <c r="BX225" s="19">
        <f>(+BX222)*0.4*BX223</f>
        <v>0</v>
      </c>
      <c r="BY225" s="23"/>
      <c r="BZ225" s="19">
        <f>(+BZ222)*0.4*BZ223</f>
        <v>0</v>
      </c>
      <c r="CA225" s="23"/>
      <c r="CB225" s="19">
        <f>(+CB222)*0.4*CB223</f>
        <v>0</v>
      </c>
      <c r="CC225" s="23"/>
      <c r="CD225" s="19">
        <f>(+CD222)*0.4*CD223</f>
        <v>0</v>
      </c>
    </row>
    <row r="226" spans="1:82" ht="11.25">
      <c r="A226" s="19"/>
      <c r="B226" s="25" t="s">
        <v>55</v>
      </c>
      <c r="C226" s="19"/>
      <c r="D226" s="19"/>
      <c r="E226" s="19"/>
      <c r="F226" s="19"/>
      <c r="G226" s="19">
        <v>0</v>
      </c>
      <c r="I226" s="22">
        <v>0</v>
      </c>
      <c r="K226" s="19">
        <v>0</v>
      </c>
      <c r="M226" s="19">
        <v>0</v>
      </c>
      <c r="N226" s="19">
        <v>0</v>
      </c>
      <c r="P226" s="19">
        <v>0</v>
      </c>
      <c r="R226" s="19">
        <f>+(R222)*0.6/60*12</f>
        <v>0</v>
      </c>
      <c r="T226" s="19">
        <f>+(T222)*0.6/60*12</f>
        <v>0</v>
      </c>
      <c r="U226" s="23"/>
      <c r="V226" s="19">
        <f>+(V222)*0.6/60*12</f>
        <v>0</v>
      </c>
      <c r="W226" s="23"/>
      <c r="X226" s="19">
        <f>+(X222)*0.6/60*12</f>
        <v>0</v>
      </c>
      <c r="Y226" s="23"/>
      <c r="Z226" s="19">
        <f>+(Z222)*0.6/60*12</f>
        <v>0</v>
      </c>
      <c r="AA226" s="19"/>
      <c r="AB226" s="19">
        <f>+(AB222)*0.6/60*12</f>
        <v>0</v>
      </c>
      <c r="AC226" s="23"/>
      <c r="AD226" s="19">
        <f>+(AD222)*0.6/60*12</f>
        <v>0</v>
      </c>
      <c r="AE226" s="23"/>
      <c r="AF226" s="19">
        <f>+(AF222)*0.6/60*12</f>
        <v>0</v>
      </c>
      <c r="AG226" s="23"/>
      <c r="AH226" s="19">
        <f>+(AH222)*0.6/60*12</f>
        <v>0</v>
      </c>
      <c r="AI226" s="23"/>
      <c r="AJ226" s="19">
        <v>0</v>
      </c>
      <c r="AK226" s="23"/>
      <c r="AL226" s="19">
        <f>+(AL222)*0.6/60*12</f>
        <v>0</v>
      </c>
      <c r="AM226" s="23"/>
      <c r="AN226" s="19">
        <f>+(AN222)*0.6/60*12</f>
        <v>0</v>
      </c>
      <c r="AO226" s="23"/>
      <c r="AP226" s="19">
        <f>+(AP222)*0.6/60*12</f>
        <v>0</v>
      </c>
      <c r="AQ226" s="23"/>
      <c r="AR226" s="19">
        <v>0</v>
      </c>
      <c r="AS226" s="23"/>
      <c r="AT226" s="22">
        <v>0</v>
      </c>
      <c r="AV226" s="19">
        <v>0</v>
      </c>
      <c r="AX226" s="19">
        <v>0</v>
      </c>
      <c r="AY226" s="19"/>
      <c r="AZ226" s="19">
        <v>0</v>
      </c>
      <c r="BA226" s="23"/>
      <c r="BB226" s="19">
        <f>+(BB222)*0.6/60*12</f>
        <v>0</v>
      </c>
      <c r="BC226" s="23"/>
      <c r="BD226" s="19">
        <f>+(BD222)*0.6/60*12</f>
        <v>0</v>
      </c>
      <c r="BE226" s="19"/>
      <c r="BF226" s="19">
        <f>+(BF222)*0.6/60*12</f>
        <v>0</v>
      </c>
      <c r="BG226" s="23"/>
      <c r="BH226" s="19">
        <f>+(BH222)*0.6/60*12</f>
        <v>0</v>
      </c>
      <c r="BI226" s="23"/>
      <c r="BJ226" s="19">
        <f>+(BJ222)*0.6/60*12</f>
        <v>0</v>
      </c>
      <c r="BK226" s="23"/>
      <c r="BL226" s="19">
        <v>0</v>
      </c>
      <c r="BM226" s="23"/>
      <c r="BN226" s="19">
        <v>0</v>
      </c>
      <c r="BO226" s="23"/>
      <c r="BP226" s="19">
        <v>0</v>
      </c>
      <c r="BQ226" s="23"/>
      <c r="BR226" s="19">
        <f>+(BR222)*0.6/60*12</f>
        <v>0</v>
      </c>
      <c r="BS226" s="23"/>
      <c r="BT226" s="19">
        <f>+(BT222)*0.6/60*12</f>
        <v>0</v>
      </c>
      <c r="BU226" s="23"/>
      <c r="BV226" s="19">
        <f>+(BV222)*0.6/60*12</f>
        <v>0</v>
      </c>
      <c r="BW226" s="19"/>
      <c r="BX226" s="19">
        <f>+(BX222)*0.6/60*12</f>
        <v>0</v>
      </c>
      <c r="BY226" s="23"/>
      <c r="BZ226" s="19">
        <f>+(BZ222)*0.6/60*12</f>
        <v>0</v>
      </c>
      <c r="CA226" s="23"/>
      <c r="CB226" s="19">
        <f>+(CB222)*0.6/60*12</f>
        <v>0</v>
      </c>
      <c r="CC226" s="23"/>
      <c r="CD226" s="19">
        <f>+(CD222)*0.6/60*12</f>
        <v>0</v>
      </c>
    </row>
    <row r="227" spans="1:82" ht="11.25">
      <c r="A227" s="19"/>
      <c r="B227" s="25"/>
      <c r="C227" s="19"/>
      <c r="D227" s="19"/>
      <c r="E227" s="19"/>
      <c r="F227" s="19"/>
      <c r="G227" s="19"/>
      <c r="I227" s="22"/>
      <c r="K227" s="19"/>
      <c r="M227" s="19"/>
      <c r="N227" s="19"/>
      <c r="P227" s="19"/>
      <c r="R227" s="19"/>
      <c r="T227" s="19"/>
      <c r="U227" s="23"/>
      <c r="V227" s="19"/>
      <c r="W227" s="23"/>
      <c r="X227" s="19"/>
      <c r="Y227" s="23"/>
      <c r="Z227" s="19"/>
      <c r="AA227" s="19"/>
      <c r="AB227" s="19"/>
      <c r="AC227" s="23"/>
      <c r="AD227" s="19"/>
      <c r="AE227" s="23"/>
      <c r="AF227" s="19"/>
      <c r="AG227" s="23"/>
      <c r="AH227" s="19"/>
      <c r="AI227" s="23"/>
      <c r="AJ227" s="19"/>
      <c r="AK227" s="23"/>
      <c r="AL227" s="19"/>
      <c r="AM227" s="23"/>
      <c r="AN227" s="19"/>
      <c r="AO227" s="23"/>
      <c r="AP227" s="19"/>
      <c r="AQ227" s="23"/>
      <c r="AR227" s="19"/>
      <c r="AS227" s="23"/>
      <c r="AT227" s="22"/>
      <c r="AV227" s="19"/>
      <c r="AX227" s="19"/>
      <c r="AY227" s="19"/>
      <c r="AZ227" s="19"/>
      <c r="BA227" s="23"/>
      <c r="BB227" s="19"/>
      <c r="BC227" s="23"/>
      <c r="BD227" s="19"/>
      <c r="BE227" s="19"/>
      <c r="BF227" s="19"/>
      <c r="BG227" s="23"/>
      <c r="BH227" s="19"/>
      <c r="BI227" s="23"/>
      <c r="BJ227" s="19"/>
      <c r="BK227" s="23"/>
      <c r="BL227" s="19"/>
      <c r="BM227" s="23"/>
      <c r="BN227" s="19"/>
      <c r="BO227" s="23"/>
      <c r="BP227" s="19"/>
      <c r="BQ227" s="23"/>
      <c r="BR227" s="19"/>
      <c r="BS227" s="23"/>
      <c r="BT227" s="19"/>
      <c r="BU227" s="23"/>
      <c r="BV227" s="19"/>
      <c r="BW227" s="19"/>
      <c r="BX227" s="19"/>
      <c r="BY227" s="23"/>
      <c r="BZ227" s="19"/>
      <c r="CA227" s="23"/>
      <c r="CB227" s="19"/>
      <c r="CC227" s="23"/>
      <c r="CD227" s="19"/>
    </row>
    <row r="228" spans="1:82" ht="11.25">
      <c r="A228" s="19"/>
      <c r="B228" s="9" t="s">
        <v>34</v>
      </c>
      <c r="C228" s="19"/>
      <c r="D228" s="19"/>
      <c r="E228" s="36"/>
      <c r="F228" s="19"/>
      <c r="G228" s="36"/>
      <c r="I228" s="36"/>
      <c r="K228" s="36"/>
      <c r="M228" s="36"/>
      <c r="N228" s="36">
        <v>0</v>
      </c>
      <c r="P228" s="36"/>
      <c r="R228" s="36"/>
      <c r="T228" s="36"/>
      <c r="V228" s="36"/>
      <c r="X228" s="36"/>
      <c r="Z228" s="36"/>
      <c r="AA228" s="19"/>
      <c r="AB228" s="36"/>
      <c r="AD228" s="36"/>
      <c r="AF228" s="36"/>
      <c r="AH228" s="36"/>
      <c r="AJ228" s="36"/>
      <c r="AL228" s="36"/>
      <c r="AN228" s="36"/>
      <c r="AP228" s="36"/>
      <c r="AR228" s="36"/>
      <c r="AT228" s="36"/>
      <c r="AV228" s="36"/>
      <c r="AX228" s="36"/>
      <c r="AY228" s="36"/>
      <c r="AZ228" s="36"/>
      <c r="BB228" s="36"/>
      <c r="BD228" s="36"/>
      <c r="BE228" s="19"/>
      <c r="BF228" s="36"/>
      <c r="BH228" s="36"/>
      <c r="BJ228" s="36"/>
      <c r="BL228" s="36"/>
      <c r="BN228" s="36"/>
      <c r="BP228" s="36"/>
      <c r="BR228" s="36"/>
      <c r="BT228" s="36"/>
      <c r="BV228" s="36"/>
      <c r="BW228" s="19"/>
      <c r="BX228" s="36"/>
      <c r="BZ228" s="36"/>
      <c r="CB228" s="36"/>
      <c r="CD228" s="36"/>
    </row>
    <row r="229" spans="1:82" ht="11.25">
      <c r="A229" s="19"/>
      <c r="B229" s="25"/>
      <c r="C229" s="19"/>
      <c r="D229" s="19"/>
      <c r="E229" s="27" t="s">
        <v>3</v>
      </c>
      <c r="F229" s="19"/>
      <c r="G229" s="27" t="s">
        <v>3</v>
      </c>
      <c r="I229" s="27" t="s">
        <v>3</v>
      </c>
      <c r="K229" s="27" t="s">
        <v>3</v>
      </c>
      <c r="M229" s="27" t="s">
        <v>3</v>
      </c>
      <c r="N229" s="27" t="s">
        <v>3</v>
      </c>
      <c r="P229" s="27" t="s">
        <v>3</v>
      </c>
      <c r="R229" s="27" t="s">
        <v>3</v>
      </c>
      <c r="T229" s="27" t="s">
        <v>3</v>
      </c>
      <c r="V229" s="27" t="s">
        <v>3</v>
      </c>
      <c r="X229" s="27" t="s">
        <v>3</v>
      </c>
      <c r="Z229" s="27" t="s">
        <v>3</v>
      </c>
      <c r="AA229" s="19"/>
      <c r="AB229" s="27" t="s">
        <v>3</v>
      </c>
      <c r="AD229" s="27" t="s">
        <v>3</v>
      </c>
      <c r="AF229" s="27" t="s">
        <v>3</v>
      </c>
      <c r="AH229" s="27" t="s">
        <v>3</v>
      </c>
      <c r="AJ229" s="27" t="s">
        <v>3</v>
      </c>
      <c r="AL229" s="27" t="s">
        <v>3</v>
      </c>
      <c r="AN229" s="27" t="s">
        <v>3</v>
      </c>
      <c r="AP229" s="27" t="s">
        <v>3</v>
      </c>
      <c r="AR229" s="27" t="s">
        <v>3</v>
      </c>
      <c r="AT229" s="27" t="s">
        <v>3</v>
      </c>
      <c r="AV229" s="27" t="s">
        <v>3</v>
      </c>
      <c r="AX229" s="27" t="s">
        <v>3</v>
      </c>
      <c r="AY229" s="27"/>
      <c r="AZ229" s="27" t="s">
        <v>3</v>
      </c>
      <c r="BB229" s="27" t="s">
        <v>3</v>
      </c>
      <c r="BD229" s="27" t="s">
        <v>3</v>
      </c>
      <c r="BE229" s="19"/>
      <c r="BF229" s="27" t="s">
        <v>3</v>
      </c>
      <c r="BH229" s="27" t="s">
        <v>3</v>
      </c>
      <c r="BJ229" s="27" t="s">
        <v>3</v>
      </c>
      <c r="BL229" s="27" t="s">
        <v>3</v>
      </c>
      <c r="BN229" s="27" t="s">
        <v>3</v>
      </c>
      <c r="BP229" s="27" t="s">
        <v>3</v>
      </c>
      <c r="BR229" s="27" t="s">
        <v>3</v>
      </c>
      <c r="BT229" s="27" t="s">
        <v>3</v>
      </c>
      <c r="BV229" s="27" t="s">
        <v>3</v>
      </c>
      <c r="BW229" s="19"/>
      <c r="BX229" s="27" t="s">
        <v>3</v>
      </c>
      <c r="BZ229" s="27" t="s">
        <v>3</v>
      </c>
      <c r="CB229" s="27" t="s">
        <v>3</v>
      </c>
      <c r="CD229" s="27" t="s">
        <v>3</v>
      </c>
    </row>
    <row r="230" spans="1:82" ht="11.25">
      <c r="A230" s="19"/>
      <c r="B230" s="25" t="s">
        <v>49</v>
      </c>
      <c r="C230" s="19"/>
      <c r="D230" s="19"/>
      <c r="E230" s="19">
        <f>SUM(E225:E228)</f>
        <v>53977</v>
      </c>
      <c r="F230" s="19"/>
      <c r="G230" s="19">
        <f>SUM(G225:G228)</f>
        <v>368506</v>
      </c>
      <c r="I230" s="19">
        <f>SUM(I225:I228)</f>
        <v>42659</v>
      </c>
      <c r="K230" s="19">
        <f>SUM(K225:K228)</f>
        <v>35878.749329499995</v>
      </c>
      <c r="M230" s="19">
        <f>SUM(M225:M228)</f>
        <v>1864642.1505151999</v>
      </c>
      <c r="N230" s="19">
        <f>SUM(N225:N228)</f>
        <v>514690.94999999995</v>
      </c>
      <c r="P230" s="19">
        <f>SUM(P225:P228)</f>
        <v>0</v>
      </c>
      <c r="R230" s="19">
        <f>SUM(R225:R228)</f>
        <v>0</v>
      </c>
      <c r="T230" s="19">
        <f>SUM(T225:T228)</f>
        <v>0</v>
      </c>
      <c r="V230" s="19">
        <f>SUM(V225:V228)</f>
        <v>0</v>
      </c>
      <c r="X230" s="19">
        <f>SUM(X225:X228)</f>
        <v>0</v>
      </c>
      <c r="Z230" s="19">
        <f>SUM(Z225:Z228)</f>
        <v>0</v>
      </c>
      <c r="AA230" s="19"/>
      <c r="AB230" s="19">
        <f>SUM(AB225:AB228)</f>
        <v>0</v>
      </c>
      <c r="AD230" s="19">
        <f>SUM(AD225:AD228)</f>
        <v>0</v>
      </c>
      <c r="AF230" s="19">
        <f>SUM(AF225:AF228)</f>
        <v>0</v>
      </c>
      <c r="AH230" s="19">
        <f>SUM(AH225:AH228)</f>
        <v>0</v>
      </c>
      <c r="AJ230" s="19">
        <f>SUM(AJ225:AJ228)</f>
        <v>51.449999999999996</v>
      </c>
      <c r="AL230" s="19">
        <f>SUM(AL225:AL228)</f>
        <v>0</v>
      </c>
      <c r="AN230" s="19">
        <f>SUM(AN225:AN228)</f>
        <v>0</v>
      </c>
      <c r="AP230" s="19">
        <f>SUM(AP225:AP228)</f>
        <v>0</v>
      </c>
      <c r="AR230" s="19">
        <f>SUM(AR225:AR228)</f>
        <v>1079</v>
      </c>
      <c r="AT230" s="19">
        <f>SUM(AT225:AT228)</f>
        <v>1047</v>
      </c>
      <c r="AV230" s="19">
        <f>SUM(AV225:AV228)</f>
        <v>615.7395859999999</v>
      </c>
      <c r="AX230" s="19">
        <f>SUM(AX225:AX228)</f>
        <v>6561.710050000001</v>
      </c>
      <c r="AY230" s="19"/>
      <c r="AZ230" s="43">
        <f>SUM(AZ225:AZ228)</f>
        <v>5010.2625</v>
      </c>
      <c r="BB230" s="19">
        <f>SUM(BB225:BB228)</f>
        <v>0</v>
      </c>
      <c r="BD230" s="19">
        <f>SUM(BD225:BD228)</f>
        <v>0</v>
      </c>
      <c r="BE230" s="19"/>
      <c r="BF230" s="19">
        <f>SUM(BF225:BF228)</f>
        <v>0</v>
      </c>
      <c r="BH230" s="19">
        <f>SUM(BH225:BH228)</f>
        <v>0</v>
      </c>
      <c r="BJ230" s="19">
        <f>SUM(BJ225:BJ228)</f>
        <v>0</v>
      </c>
      <c r="BL230" s="19">
        <f>SUM(BL225:BL228)</f>
        <v>195865.3355333</v>
      </c>
      <c r="BN230" s="19">
        <f>SUM(BN225:BN228)</f>
        <v>0</v>
      </c>
      <c r="BP230" s="19">
        <f>SUM(BP225:BP228)</f>
        <v>0</v>
      </c>
      <c r="BR230" s="19">
        <f>SUM(BR225:BR228)</f>
        <v>0</v>
      </c>
      <c r="BT230" s="19">
        <f>SUM(BT225:BT228)</f>
        <v>0</v>
      </c>
      <c r="BV230" s="19">
        <f>SUM(BV225:BV228)</f>
        <v>0</v>
      </c>
      <c r="BW230" s="19"/>
      <c r="BX230" s="19">
        <f>SUM(BX225:BX228)</f>
        <v>0</v>
      </c>
      <c r="BZ230" s="19">
        <f>SUM(BZ225:BZ228)</f>
        <v>0</v>
      </c>
      <c r="CB230" s="19">
        <f>SUM(CB225:CB228)</f>
        <v>0</v>
      </c>
      <c r="CD230" s="19">
        <f>SUM(CD225:CD228)</f>
        <v>0</v>
      </c>
    </row>
    <row r="231" spans="1:82" ht="11.25">
      <c r="A231" s="19"/>
      <c r="B231" s="25" t="s">
        <v>28</v>
      </c>
      <c r="C231" s="19"/>
      <c r="D231" s="19"/>
      <c r="E231" s="28">
        <v>1</v>
      </c>
      <c r="F231" s="19"/>
      <c r="G231" s="28">
        <v>1</v>
      </c>
      <c r="I231" s="28">
        <v>1</v>
      </c>
      <c r="K231" s="28">
        <v>1</v>
      </c>
      <c r="M231" s="28">
        <v>1</v>
      </c>
      <c r="N231" s="28">
        <v>1</v>
      </c>
      <c r="P231" s="28">
        <v>0</v>
      </c>
      <c r="R231" s="28">
        <v>0</v>
      </c>
      <c r="T231" s="28">
        <v>0</v>
      </c>
      <c r="V231" s="28">
        <v>0</v>
      </c>
      <c r="X231" s="28">
        <v>0</v>
      </c>
      <c r="Z231" s="28">
        <v>0</v>
      </c>
      <c r="AA231" s="19"/>
      <c r="AB231" s="28">
        <v>0</v>
      </c>
      <c r="AD231" s="28">
        <v>0</v>
      </c>
      <c r="AF231" s="28">
        <v>0</v>
      </c>
      <c r="AH231" s="28">
        <v>0</v>
      </c>
      <c r="AJ231" s="28">
        <v>1</v>
      </c>
      <c r="AL231" s="28">
        <v>0</v>
      </c>
      <c r="AN231" s="28">
        <v>0</v>
      </c>
      <c r="AP231" s="28">
        <v>0</v>
      </c>
      <c r="AR231" s="28">
        <v>1</v>
      </c>
      <c r="AT231" s="28">
        <v>1</v>
      </c>
      <c r="AV231" s="28">
        <v>1</v>
      </c>
      <c r="AX231" s="28">
        <v>1</v>
      </c>
      <c r="AY231" s="28"/>
      <c r="AZ231" s="28">
        <v>1</v>
      </c>
      <c r="BB231" s="28">
        <v>0</v>
      </c>
      <c r="BD231" s="28">
        <v>0</v>
      </c>
      <c r="BE231" s="19"/>
      <c r="BF231" s="28">
        <v>0</v>
      </c>
      <c r="BH231" s="28">
        <v>0</v>
      </c>
      <c r="BJ231" s="28">
        <v>0</v>
      </c>
      <c r="BL231" s="28">
        <v>1</v>
      </c>
      <c r="BN231" s="28">
        <v>1</v>
      </c>
      <c r="BP231" s="28">
        <v>1</v>
      </c>
      <c r="BR231" s="28">
        <v>0</v>
      </c>
      <c r="BT231" s="28">
        <v>0</v>
      </c>
      <c r="BV231" s="28">
        <v>0</v>
      </c>
      <c r="BW231" s="19"/>
      <c r="BX231" s="28">
        <v>0</v>
      </c>
      <c r="BZ231" s="28">
        <v>0</v>
      </c>
      <c r="CB231" s="28">
        <v>0</v>
      </c>
      <c r="CD231" s="28">
        <v>0</v>
      </c>
    </row>
    <row r="232" spans="1:82" ht="11.25">
      <c r="A232" s="19"/>
      <c r="B232" s="25" t="s">
        <v>29</v>
      </c>
      <c r="C232" s="19"/>
      <c r="D232" s="19"/>
      <c r="E232" s="28"/>
      <c r="F232" s="19"/>
      <c r="G232" s="28"/>
      <c r="I232" s="28"/>
      <c r="K232" s="28"/>
      <c r="M232" s="28"/>
      <c r="N232" s="28"/>
      <c r="P232" s="28"/>
      <c r="R232" s="28"/>
      <c r="T232" s="28"/>
      <c r="V232" s="28"/>
      <c r="X232" s="28"/>
      <c r="Z232" s="28"/>
      <c r="AA232" s="19"/>
      <c r="AB232" s="28"/>
      <c r="AD232" s="28"/>
      <c r="AF232" s="28"/>
      <c r="AH232" s="28"/>
      <c r="AJ232" s="28"/>
      <c r="AL232" s="28"/>
      <c r="AN232" s="28"/>
      <c r="AP232" s="28"/>
      <c r="AR232" s="28"/>
      <c r="AT232" s="28"/>
      <c r="AV232" s="28"/>
      <c r="AX232" s="28"/>
      <c r="AY232" s="28"/>
      <c r="AZ232" s="28"/>
      <c r="BB232" s="28"/>
      <c r="BD232" s="28"/>
      <c r="BE232" s="19"/>
      <c r="BF232" s="28"/>
      <c r="BH232" s="28"/>
      <c r="BJ232" s="28"/>
      <c r="BL232" s="28"/>
      <c r="BN232" s="28"/>
      <c r="BP232" s="28"/>
      <c r="BR232" s="28"/>
      <c r="BT232" s="28"/>
      <c r="BV232" s="28"/>
      <c r="BW232" s="19"/>
      <c r="BX232" s="28"/>
      <c r="BZ232" s="28"/>
      <c r="CB232" s="28"/>
      <c r="CD232" s="28"/>
    </row>
    <row r="233" spans="1:82" ht="10.5">
      <c r="A233" s="19"/>
      <c r="B233" s="19"/>
      <c r="C233" s="19"/>
      <c r="D233" s="19"/>
      <c r="E233" s="27" t="s">
        <v>3</v>
      </c>
      <c r="F233" s="19"/>
      <c r="G233" s="27" t="s">
        <v>3</v>
      </c>
      <c r="I233" s="27" t="s">
        <v>3</v>
      </c>
      <c r="K233" s="27" t="s">
        <v>3</v>
      </c>
      <c r="M233" s="27" t="s">
        <v>3</v>
      </c>
      <c r="N233" s="27" t="s">
        <v>3</v>
      </c>
      <c r="P233" s="27" t="s">
        <v>3</v>
      </c>
      <c r="R233" s="27" t="s">
        <v>3</v>
      </c>
      <c r="T233" s="27" t="s">
        <v>3</v>
      </c>
      <c r="V233" s="27" t="s">
        <v>3</v>
      </c>
      <c r="X233" s="27" t="s">
        <v>3</v>
      </c>
      <c r="Z233" s="27" t="s">
        <v>3</v>
      </c>
      <c r="AA233" s="19"/>
      <c r="AB233" s="27" t="s">
        <v>3</v>
      </c>
      <c r="AD233" s="27" t="s">
        <v>3</v>
      </c>
      <c r="AF233" s="27" t="s">
        <v>3</v>
      </c>
      <c r="AH233" s="27" t="s">
        <v>3</v>
      </c>
      <c r="AJ233" s="27" t="s">
        <v>3</v>
      </c>
      <c r="AL233" s="27" t="s">
        <v>3</v>
      </c>
      <c r="AN233" s="27" t="s">
        <v>3</v>
      </c>
      <c r="AP233" s="27" t="s">
        <v>3</v>
      </c>
      <c r="AR233" s="27" t="s">
        <v>3</v>
      </c>
      <c r="AT233" s="27" t="s">
        <v>3</v>
      </c>
      <c r="AV233" s="27" t="s">
        <v>3</v>
      </c>
      <c r="AX233" s="27" t="s">
        <v>3</v>
      </c>
      <c r="AY233" s="27"/>
      <c r="AZ233" s="27" t="s">
        <v>3</v>
      </c>
      <c r="BB233" s="27" t="s">
        <v>3</v>
      </c>
      <c r="BD233" s="27" t="s">
        <v>3</v>
      </c>
      <c r="BE233" s="19"/>
      <c r="BF233" s="27" t="s">
        <v>3</v>
      </c>
      <c r="BH233" s="27" t="s">
        <v>3</v>
      </c>
      <c r="BJ233" s="27" t="s">
        <v>3</v>
      </c>
      <c r="BL233" s="27" t="s">
        <v>3</v>
      </c>
      <c r="BN233" s="27" t="s">
        <v>3</v>
      </c>
      <c r="BP233" s="27" t="s">
        <v>3</v>
      </c>
      <c r="BR233" s="27" t="s">
        <v>3</v>
      </c>
      <c r="BT233" s="27" t="s">
        <v>3</v>
      </c>
      <c r="BV233" s="27" t="s">
        <v>3</v>
      </c>
      <c r="BW233" s="19"/>
      <c r="BX233" s="27" t="s">
        <v>3</v>
      </c>
      <c r="BZ233" s="27" t="s">
        <v>3</v>
      </c>
      <c r="CB233" s="27" t="s">
        <v>3</v>
      </c>
      <c r="CD233" s="27" t="s">
        <v>3</v>
      </c>
    </row>
    <row r="234" spans="1:82" ht="11.25">
      <c r="A234" s="51"/>
      <c r="B234" s="25" t="s">
        <v>49</v>
      </c>
      <c r="C234" s="19"/>
      <c r="D234" s="19"/>
      <c r="E234" s="19">
        <f>ROUND(E230*E231,0)</f>
        <v>53977</v>
      </c>
      <c r="F234" s="19"/>
      <c r="G234" s="19">
        <f>ROUND(G230*G231,0)</f>
        <v>368506</v>
      </c>
      <c r="I234" s="19">
        <f>ROUND(I230*I231,0)</f>
        <v>42659</v>
      </c>
      <c r="K234" s="19">
        <f>ROUND(K230*K231,0)</f>
        <v>35879</v>
      </c>
      <c r="M234" s="19">
        <f>ROUND(M230*M231,0)</f>
        <v>1864642</v>
      </c>
      <c r="N234" s="19">
        <f>ROUND(N230*N231,0)</f>
        <v>514691</v>
      </c>
      <c r="P234" s="19">
        <f>ROUND(P230*P231,0)</f>
        <v>0</v>
      </c>
      <c r="R234" s="19">
        <f>ROUND(R230*R231,0)</f>
        <v>0</v>
      </c>
      <c r="T234" s="19">
        <f>ROUND(T230*T231,0)</f>
        <v>0</v>
      </c>
      <c r="V234" s="19">
        <f>ROUND(V230*V231,0)</f>
        <v>0</v>
      </c>
      <c r="X234" s="19">
        <f>ROUND(X230*X231,0)</f>
        <v>0</v>
      </c>
      <c r="Z234" s="19">
        <f>ROUND(Z230*Z231,0)</f>
        <v>0</v>
      </c>
      <c r="AA234" s="19"/>
      <c r="AB234" s="19">
        <f>ROUND(AB230*AB231,0)</f>
        <v>0</v>
      </c>
      <c r="AD234" s="19">
        <f>ROUND(AD230*AD231,0)</f>
        <v>0</v>
      </c>
      <c r="AF234" s="19">
        <f>ROUND(AF230*AF231,0)</f>
        <v>0</v>
      </c>
      <c r="AH234" s="19">
        <f>ROUND(AH230*AH231,0)</f>
        <v>0</v>
      </c>
      <c r="AJ234" s="19">
        <f>ROUND(AJ230*AJ231,0)</f>
        <v>51</v>
      </c>
      <c r="AL234" s="19">
        <f>ROUND(AL230*AL231,0)</f>
        <v>0</v>
      </c>
      <c r="AN234" s="19">
        <f>ROUND(AN230*AN231,0)</f>
        <v>0</v>
      </c>
      <c r="AP234" s="19">
        <f>ROUND(AP230*AP231,0)</f>
        <v>0</v>
      </c>
      <c r="AR234" s="19">
        <f>ROUND(AR230*AR231,0)</f>
        <v>1079</v>
      </c>
      <c r="AT234" s="19">
        <f>ROUND(AT230*AT231,0)</f>
        <v>1047</v>
      </c>
      <c r="AV234" s="19">
        <f>ROUND(AV230*AV231,0)</f>
        <v>616</v>
      </c>
      <c r="AX234" s="19">
        <f>ROUND(AX230*AX231,0)</f>
        <v>6562</v>
      </c>
      <c r="AY234" s="19"/>
      <c r="AZ234" s="19">
        <f>ROUND(AZ230*AZ231,0)</f>
        <v>5010</v>
      </c>
      <c r="BB234" s="19">
        <f>ROUND(BB230*BB231,0)</f>
        <v>0</v>
      </c>
      <c r="BD234" s="19">
        <f>ROUND(BD230*BD231,0)</f>
        <v>0</v>
      </c>
      <c r="BE234" s="19"/>
      <c r="BF234" s="19">
        <f>ROUND(BF230*BF231,0)</f>
        <v>0</v>
      </c>
      <c r="BH234" s="19">
        <f>ROUND(BH230*BH231,0)</f>
        <v>0</v>
      </c>
      <c r="BJ234" s="19">
        <f>ROUND(BJ230*BJ231,0)</f>
        <v>0</v>
      </c>
      <c r="BL234" s="19">
        <f>ROUND(BL230*BL231,0)</f>
        <v>195865</v>
      </c>
      <c r="BN234" s="19">
        <f>ROUND(BN230*BN231,0)</f>
        <v>0</v>
      </c>
      <c r="BP234" s="19">
        <f>ROUND(BP230*BP231,0)</f>
        <v>0</v>
      </c>
      <c r="BR234" s="19">
        <f>ROUND(BR230*BR231,0)</f>
        <v>0</v>
      </c>
      <c r="BT234" s="19">
        <f>ROUND(BT230*BT231,0)</f>
        <v>0</v>
      </c>
      <c r="BV234" s="19">
        <f>ROUND(BV230*BV231,0)</f>
        <v>0</v>
      </c>
      <c r="BW234" s="19"/>
      <c r="BX234" s="19">
        <f>ROUND(BX230*BX231,0)</f>
        <v>0</v>
      </c>
      <c r="BZ234" s="19">
        <f>ROUND(BZ230*BZ231,0)</f>
        <v>0</v>
      </c>
      <c r="CB234" s="19">
        <f>ROUND(CB230*CB231,0)</f>
        <v>0</v>
      </c>
      <c r="CD234" s="19">
        <f>ROUND(CD230*CD231,0)</f>
        <v>0</v>
      </c>
    </row>
    <row r="235" spans="1:82" ht="10.5">
      <c r="A235" s="19"/>
      <c r="B235" s="19"/>
      <c r="C235" s="19"/>
      <c r="D235" s="19"/>
      <c r="E235" s="27" t="s">
        <v>8</v>
      </c>
      <c r="F235" s="19"/>
      <c r="G235" s="27" t="s">
        <v>8</v>
      </c>
      <c r="I235" s="27" t="s">
        <v>8</v>
      </c>
      <c r="K235" s="27" t="s">
        <v>8</v>
      </c>
      <c r="M235" s="27" t="s">
        <v>8</v>
      </c>
      <c r="N235" s="27" t="s">
        <v>8</v>
      </c>
      <c r="P235" s="27" t="s">
        <v>8</v>
      </c>
      <c r="R235" s="27" t="s">
        <v>8</v>
      </c>
      <c r="T235" s="27" t="s">
        <v>8</v>
      </c>
      <c r="V235" s="27" t="s">
        <v>8</v>
      </c>
      <c r="X235" s="27" t="s">
        <v>8</v>
      </c>
      <c r="Z235" s="27" t="s">
        <v>8</v>
      </c>
      <c r="AA235" s="19"/>
      <c r="AB235" s="27" t="s">
        <v>8</v>
      </c>
      <c r="AD235" s="27" t="s">
        <v>8</v>
      </c>
      <c r="AF235" s="27" t="s">
        <v>8</v>
      </c>
      <c r="AH235" s="27" t="s">
        <v>8</v>
      </c>
      <c r="AJ235" s="27" t="s">
        <v>8</v>
      </c>
      <c r="AL235" s="27" t="s">
        <v>8</v>
      </c>
      <c r="AN235" s="27" t="s">
        <v>8</v>
      </c>
      <c r="AP235" s="27" t="s">
        <v>8</v>
      </c>
      <c r="AR235" s="27" t="s">
        <v>8</v>
      </c>
      <c r="AT235" s="27" t="s">
        <v>8</v>
      </c>
      <c r="AV235" s="27" t="s">
        <v>8</v>
      </c>
      <c r="AX235" s="27" t="s">
        <v>8</v>
      </c>
      <c r="AY235" s="27"/>
      <c r="AZ235" s="27" t="s">
        <v>8</v>
      </c>
      <c r="BB235" s="27" t="s">
        <v>8</v>
      </c>
      <c r="BD235" s="27" t="s">
        <v>8</v>
      </c>
      <c r="BE235" s="19"/>
      <c r="BF235" s="27" t="s">
        <v>8</v>
      </c>
      <c r="BH235" s="27" t="s">
        <v>8</v>
      </c>
      <c r="BJ235" s="27" t="s">
        <v>8</v>
      </c>
      <c r="BL235" s="27" t="s">
        <v>8</v>
      </c>
      <c r="BN235" s="27" t="s">
        <v>8</v>
      </c>
      <c r="BP235" s="27" t="s">
        <v>8</v>
      </c>
      <c r="BR235" s="27" t="s">
        <v>8</v>
      </c>
      <c r="BT235" s="27" t="s">
        <v>8</v>
      </c>
      <c r="BV235" s="27" t="s">
        <v>8</v>
      </c>
      <c r="BW235" s="19"/>
      <c r="BX235" s="27" t="s">
        <v>8</v>
      </c>
      <c r="BZ235" s="27" t="s">
        <v>8</v>
      </c>
      <c r="CB235" s="27" t="s">
        <v>8</v>
      </c>
      <c r="CD235" s="27" t="s">
        <v>8</v>
      </c>
    </row>
    <row r="236" spans="1:82" ht="11.25">
      <c r="A236" s="19"/>
      <c r="B236" s="25"/>
      <c r="C236" s="19"/>
      <c r="D236" s="19"/>
      <c r="E236" s="19"/>
      <c r="F236" s="19"/>
      <c r="G236" s="19"/>
      <c r="I236" s="19"/>
      <c r="K236" s="19"/>
      <c r="M236" s="19"/>
      <c r="N236" s="19"/>
      <c r="P236" s="19"/>
      <c r="R236" s="19"/>
      <c r="T236" s="19"/>
      <c r="V236" s="19"/>
      <c r="X236" s="19"/>
      <c r="Z236" s="19"/>
      <c r="AA236" s="19"/>
      <c r="AB236" s="19"/>
      <c r="AD236" s="19"/>
      <c r="AF236" s="19"/>
      <c r="AH236" s="19"/>
      <c r="AJ236" s="19"/>
      <c r="AL236" s="19"/>
      <c r="AN236" s="19"/>
      <c r="AP236" s="19"/>
      <c r="AR236" s="19"/>
      <c r="AT236" s="19"/>
      <c r="AV236" s="19"/>
      <c r="AX236" s="19"/>
      <c r="AY236" s="19"/>
      <c r="AZ236" s="19"/>
      <c r="BB236" s="19"/>
      <c r="BD236" s="19"/>
      <c r="BE236" s="19"/>
      <c r="BF236" s="19"/>
      <c r="BH236" s="19"/>
      <c r="BJ236" s="19"/>
      <c r="BL236" s="19"/>
      <c r="BN236" s="19"/>
      <c r="BP236" s="19"/>
      <c r="BR236" s="19"/>
      <c r="BT236" s="19"/>
      <c r="BV236" s="19"/>
      <c r="BW236" s="19"/>
      <c r="BX236" s="19"/>
      <c r="BZ236" s="19"/>
      <c r="CB236" s="19"/>
      <c r="CD236" s="19"/>
    </row>
    <row r="237" spans="1:82" ht="12.75">
      <c r="A237" s="19"/>
      <c r="B237" s="24">
        <v>2007</v>
      </c>
      <c r="C237" s="19"/>
      <c r="D237" s="19"/>
      <c r="E237" s="19"/>
      <c r="F237" s="19"/>
      <c r="G237" s="19"/>
      <c r="I237" s="19"/>
      <c r="K237" s="19"/>
      <c r="M237" s="19"/>
      <c r="N237" s="19"/>
      <c r="P237" s="19"/>
      <c r="R237" s="19"/>
      <c r="T237" s="19"/>
      <c r="V237" s="19"/>
      <c r="X237" s="19"/>
      <c r="Z237" s="19"/>
      <c r="AA237" s="19"/>
      <c r="AB237" s="19"/>
      <c r="AD237" s="19"/>
      <c r="AF237" s="19"/>
      <c r="AH237" s="19"/>
      <c r="AJ237" s="19"/>
      <c r="AL237" s="19"/>
      <c r="AN237" s="19"/>
      <c r="AP237" s="19"/>
      <c r="AR237" s="19"/>
      <c r="AT237" s="19"/>
      <c r="AV237" s="19"/>
      <c r="AX237" s="19"/>
      <c r="AY237" s="19"/>
      <c r="AZ237" s="19"/>
      <c r="BB237" s="19"/>
      <c r="BD237" s="19"/>
      <c r="BE237" s="19"/>
      <c r="BF237" s="19"/>
      <c r="BH237" s="19"/>
      <c r="BJ237" s="19"/>
      <c r="BL237" s="19"/>
      <c r="BN237" s="19"/>
      <c r="BP237" s="19"/>
      <c r="BR237" s="19"/>
      <c r="BT237" s="19"/>
      <c r="BV237" s="19"/>
      <c r="BW237" s="19"/>
      <c r="BX237" s="19"/>
      <c r="BZ237" s="19"/>
      <c r="CB237" s="19"/>
      <c r="CD237" s="19"/>
    </row>
    <row r="238" spans="1:82" ht="11.25">
      <c r="A238" s="19"/>
      <c r="B238" s="25" t="s">
        <v>9</v>
      </c>
      <c r="C238" s="19"/>
      <c r="D238" s="19"/>
      <c r="E238" s="19">
        <f>+E222</f>
        <v>1021330</v>
      </c>
      <c r="F238" s="19"/>
      <c r="G238" s="19">
        <f>+G222</f>
        <v>6450298.74</v>
      </c>
      <c r="I238" s="19">
        <f>+I222</f>
        <v>690612.006</v>
      </c>
      <c r="K238" s="19">
        <f>+K222</f>
        <v>537348.35</v>
      </c>
      <c r="M238" s="19">
        <f>+M222</f>
        <v>25829646.08</v>
      </c>
      <c r="N238" s="19">
        <f>+N222-N228</f>
        <v>13725092</v>
      </c>
      <c r="P238" s="19">
        <f>P15</f>
        <v>34511633</v>
      </c>
      <c r="R238" s="19">
        <f>+R222</f>
        <v>0</v>
      </c>
      <c r="T238" s="19">
        <f>+T222</f>
        <v>0</v>
      </c>
      <c r="V238" s="19">
        <f>+V222</f>
        <v>0</v>
      </c>
      <c r="X238" s="19">
        <f>+X222</f>
        <v>0</v>
      </c>
      <c r="Z238" s="19">
        <f>+Z222</f>
        <v>0</v>
      </c>
      <c r="AA238" s="19"/>
      <c r="AB238" s="19">
        <f>+AB222</f>
        <v>0</v>
      </c>
      <c r="AD238" s="19">
        <f>+AD222</f>
        <v>0</v>
      </c>
      <c r="AF238" s="19">
        <f>+AF222</f>
        <v>0</v>
      </c>
      <c r="AH238" s="19">
        <f>+AH222</f>
        <v>0</v>
      </c>
      <c r="AJ238" s="19">
        <f>+AJ222-AJ228</f>
        <v>1372</v>
      </c>
      <c r="AL238" s="19">
        <f>+AL222</f>
        <v>0</v>
      </c>
      <c r="AN238" s="19">
        <f>+AN222</f>
        <v>0</v>
      </c>
      <c r="AP238" s="19">
        <f>+AP222</f>
        <v>0</v>
      </c>
      <c r="AR238" s="19">
        <f>+AR222</f>
        <v>18885</v>
      </c>
      <c r="AT238" s="19">
        <f>+AT222</f>
        <v>16951.9</v>
      </c>
      <c r="AV238" s="19">
        <f>+AV222</f>
        <v>9221.8</v>
      </c>
      <c r="AX238" s="19">
        <f>+AX222</f>
        <v>90895</v>
      </c>
      <c r="AY238" s="19"/>
      <c r="AZ238" s="19">
        <f>+AZ222</f>
        <v>133607</v>
      </c>
      <c r="BB238" s="19">
        <f>+BB222</f>
        <v>0</v>
      </c>
      <c r="BD238" s="19">
        <f>+BD222</f>
        <v>0</v>
      </c>
      <c r="BE238" s="19"/>
      <c r="BF238" s="19">
        <f>+BF222</f>
        <v>0</v>
      </c>
      <c r="BH238" s="19">
        <f>+BH222</f>
        <v>0</v>
      </c>
      <c r="BJ238" s="19">
        <f>+BJ222</f>
        <v>0</v>
      </c>
      <c r="BL238" s="19">
        <f>+BL222</f>
        <v>2713192.07</v>
      </c>
      <c r="BN238" s="19">
        <f>BN15</f>
        <v>2520093.1199999996</v>
      </c>
      <c r="BP238" s="19">
        <f>BP15</f>
        <v>306178992</v>
      </c>
      <c r="BR238" s="19">
        <f>+BR222</f>
        <v>0</v>
      </c>
      <c r="BT238" s="19">
        <f>+BT222</f>
        <v>0</v>
      </c>
      <c r="BV238" s="19">
        <f>+BV222</f>
        <v>0</v>
      </c>
      <c r="BW238" s="19"/>
      <c r="BX238" s="19">
        <f>+BX222</f>
        <v>0</v>
      </c>
      <c r="BZ238" s="19">
        <f>+BZ222</f>
        <v>0</v>
      </c>
      <c r="CB238" s="19">
        <f>+CB222</f>
        <v>0</v>
      </c>
      <c r="CD238" s="19">
        <f>+CD222</f>
        <v>0</v>
      </c>
    </row>
    <row r="239" spans="1:82" ht="11.25">
      <c r="A239" s="19"/>
      <c r="B239" s="25" t="s">
        <v>18</v>
      </c>
      <c r="C239" s="19"/>
      <c r="D239" s="19"/>
      <c r="E239" s="60">
        <v>0.04888</v>
      </c>
      <c r="F239" s="19"/>
      <c r="G239" s="60">
        <v>0.05285</v>
      </c>
      <c r="I239" s="60">
        <v>0.05713</v>
      </c>
      <c r="K239" s="60">
        <v>0.06177</v>
      </c>
      <c r="M239" s="60">
        <v>0.06677</v>
      </c>
      <c r="N239" s="60">
        <v>0.07219</v>
      </c>
      <c r="P239" s="60">
        <v>0.0375</v>
      </c>
      <c r="R239" s="60">
        <v>0</v>
      </c>
      <c r="T239" s="60">
        <v>0</v>
      </c>
      <c r="V239" s="60">
        <v>0</v>
      </c>
      <c r="X239" s="60">
        <v>0</v>
      </c>
      <c r="Z239" s="60">
        <v>0</v>
      </c>
      <c r="AA239" s="19"/>
      <c r="AB239" s="60">
        <v>0</v>
      </c>
      <c r="AD239" s="60">
        <v>0</v>
      </c>
      <c r="AF239" s="60">
        <v>0</v>
      </c>
      <c r="AH239" s="60">
        <v>0</v>
      </c>
      <c r="AJ239" s="60">
        <v>0.07219</v>
      </c>
      <c r="AL239" s="60">
        <v>0</v>
      </c>
      <c r="AN239" s="60">
        <v>0</v>
      </c>
      <c r="AP239" s="60">
        <v>0</v>
      </c>
      <c r="AR239" s="60">
        <v>0.05285</v>
      </c>
      <c r="AT239" s="60">
        <v>0.05713</v>
      </c>
      <c r="AV239" s="60">
        <v>0.06177</v>
      </c>
      <c r="AX239" s="60">
        <v>0.06677</v>
      </c>
      <c r="AY239" s="60"/>
      <c r="AZ239" s="60">
        <v>0.07219</v>
      </c>
      <c r="BB239" s="60">
        <v>0</v>
      </c>
      <c r="BD239" s="60">
        <v>0</v>
      </c>
      <c r="BE239" s="19"/>
      <c r="BF239" s="60">
        <v>0</v>
      </c>
      <c r="BH239" s="60">
        <v>0</v>
      </c>
      <c r="BJ239" s="60">
        <v>0</v>
      </c>
      <c r="BL239" s="60">
        <v>0.06677</v>
      </c>
      <c r="BN239" s="60">
        <v>0.0375</v>
      </c>
      <c r="BP239" s="60">
        <v>0.0375</v>
      </c>
      <c r="BR239" s="60">
        <v>0</v>
      </c>
      <c r="BT239" s="60">
        <v>0</v>
      </c>
      <c r="BV239" s="60">
        <v>0</v>
      </c>
      <c r="BW239" s="19"/>
      <c r="BX239" s="60">
        <v>0</v>
      </c>
      <c r="BZ239" s="60">
        <v>0</v>
      </c>
      <c r="CB239" s="60">
        <v>0</v>
      </c>
      <c r="CD239" s="60">
        <v>0</v>
      </c>
    </row>
    <row r="240" spans="1:82" ht="10.5">
      <c r="A240" s="19"/>
      <c r="B240" s="19"/>
      <c r="C240" s="19"/>
      <c r="D240" s="19"/>
      <c r="E240" s="27" t="s">
        <v>3</v>
      </c>
      <c r="F240" s="19"/>
      <c r="G240" s="27" t="s">
        <v>3</v>
      </c>
      <c r="I240" s="27" t="s">
        <v>3</v>
      </c>
      <c r="K240" s="27" t="s">
        <v>3</v>
      </c>
      <c r="M240" s="27" t="s">
        <v>3</v>
      </c>
      <c r="N240" s="27" t="s">
        <v>3</v>
      </c>
      <c r="P240" s="27" t="s">
        <v>3</v>
      </c>
      <c r="R240" s="27" t="s">
        <v>3</v>
      </c>
      <c r="T240" s="27" t="s">
        <v>3</v>
      </c>
      <c r="V240" s="27" t="s">
        <v>3</v>
      </c>
      <c r="X240" s="27" t="s">
        <v>3</v>
      </c>
      <c r="Z240" s="27" t="s">
        <v>3</v>
      </c>
      <c r="AA240" s="19"/>
      <c r="AB240" s="27" t="s">
        <v>3</v>
      </c>
      <c r="AD240" s="27" t="s">
        <v>3</v>
      </c>
      <c r="AF240" s="27" t="s">
        <v>3</v>
      </c>
      <c r="AH240" s="27" t="s">
        <v>3</v>
      </c>
      <c r="AJ240" s="27" t="s">
        <v>3</v>
      </c>
      <c r="AL240" s="27" t="s">
        <v>3</v>
      </c>
      <c r="AN240" s="27" t="s">
        <v>3</v>
      </c>
      <c r="AP240" s="27" t="s">
        <v>3</v>
      </c>
      <c r="AR240" s="27" t="s">
        <v>3</v>
      </c>
      <c r="AT240" s="27" t="s">
        <v>3</v>
      </c>
      <c r="AV240" s="27" t="s">
        <v>3</v>
      </c>
      <c r="AX240" s="27" t="s">
        <v>3</v>
      </c>
      <c r="AY240" s="27"/>
      <c r="AZ240" s="27" t="s">
        <v>3</v>
      </c>
      <c r="BB240" s="27" t="s">
        <v>3</v>
      </c>
      <c r="BD240" s="27" t="s">
        <v>3</v>
      </c>
      <c r="BE240" s="19"/>
      <c r="BF240" s="27" t="s">
        <v>3</v>
      </c>
      <c r="BH240" s="27" t="s">
        <v>3</v>
      </c>
      <c r="BJ240" s="27" t="s">
        <v>3</v>
      </c>
      <c r="BL240" s="27" t="s">
        <v>3</v>
      </c>
      <c r="BN240" s="27" t="s">
        <v>3</v>
      </c>
      <c r="BP240" s="27" t="s">
        <v>3</v>
      </c>
      <c r="BR240" s="27" t="s">
        <v>3</v>
      </c>
      <c r="BT240" s="27" t="s">
        <v>3</v>
      </c>
      <c r="BV240" s="27" t="s">
        <v>3</v>
      </c>
      <c r="BW240" s="19"/>
      <c r="BX240" s="27" t="s">
        <v>3</v>
      </c>
      <c r="BZ240" s="27" t="s">
        <v>3</v>
      </c>
      <c r="CB240" s="27" t="s">
        <v>3</v>
      </c>
      <c r="CD240" s="27" t="s">
        <v>3</v>
      </c>
    </row>
    <row r="241" spans="1:82" ht="11.25">
      <c r="A241" s="19"/>
      <c r="B241" s="25" t="s">
        <v>53</v>
      </c>
      <c r="C241" s="19"/>
      <c r="D241" s="19"/>
      <c r="E241" s="19">
        <f>ROUND(E238*E239,0)</f>
        <v>49923</v>
      </c>
      <c r="F241" s="19"/>
      <c r="G241" s="19">
        <f>ROUND(G238*G239,0)</f>
        <v>340898</v>
      </c>
      <c r="I241" s="22">
        <f>ROUND(I238*I239,0)</f>
        <v>39455</v>
      </c>
      <c r="K241" s="22">
        <f>+K238*K239</f>
        <v>33192.0075795</v>
      </c>
      <c r="M241" s="22">
        <f>+M238*M239</f>
        <v>1724645.4687615999</v>
      </c>
      <c r="N241" s="22">
        <f>+N238*N239</f>
        <v>990814.3914800001</v>
      </c>
      <c r="P241" s="19">
        <f>ROUND(P238*P239,0)</f>
        <v>1294186</v>
      </c>
      <c r="R241" s="19">
        <f>(+R238)*0.4*R239</f>
        <v>0</v>
      </c>
      <c r="T241" s="19">
        <f>(+T238)*0.4*T239</f>
        <v>0</v>
      </c>
      <c r="U241" s="23"/>
      <c r="V241" s="19">
        <f>(+V238)*0.4*V239</f>
        <v>0</v>
      </c>
      <c r="W241" s="23"/>
      <c r="X241" s="19">
        <f>(+X238)*0.4*X239</f>
        <v>0</v>
      </c>
      <c r="Y241" s="23"/>
      <c r="Z241" s="19">
        <f>(+Z238)*0.4*Z239</f>
        <v>0</v>
      </c>
      <c r="AA241" s="19"/>
      <c r="AB241" s="19">
        <f>(+AB238)*0.4*AB239</f>
        <v>0</v>
      </c>
      <c r="AC241" s="23"/>
      <c r="AD241" s="19">
        <f>(+AD238)*0.4*AD239</f>
        <v>0</v>
      </c>
      <c r="AE241" s="23"/>
      <c r="AF241" s="19">
        <f>(+AF238)*0.4*AF239</f>
        <v>0</v>
      </c>
      <c r="AG241" s="23"/>
      <c r="AH241" s="19">
        <f>(+AH238)*0.4*AH239</f>
        <v>0</v>
      </c>
      <c r="AI241" s="23"/>
      <c r="AJ241" s="22">
        <f>+AJ238*AJ239</f>
        <v>99.04468</v>
      </c>
      <c r="AK241" s="23"/>
      <c r="AL241" s="19">
        <f>(+AL238)*0.4*AL239</f>
        <v>0</v>
      </c>
      <c r="AM241" s="23"/>
      <c r="AN241" s="19">
        <f>(+AN238)*0.4*AN239</f>
        <v>0</v>
      </c>
      <c r="AO241" s="23"/>
      <c r="AP241" s="19">
        <f>(+AP238)*0.4*AP239</f>
        <v>0</v>
      </c>
      <c r="AQ241" s="23"/>
      <c r="AR241" s="19">
        <f>ROUND(AR238*AR239,0)</f>
        <v>998</v>
      </c>
      <c r="AS241" s="23"/>
      <c r="AT241" s="22">
        <f>ROUND(AT238*AT239,0)</f>
        <v>968</v>
      </c>
      <c r="AV241" s="22">
        <f>+AV238*AV239</f>
        <v>569.630586</v>
      </c>
      <c r="AX241" s="22">
        <f>+AX238*AX239</f>
        <v>6069.05915</v>
      </c>
      <c r="AY241" s="22"/>
      <c r="AZ241" s="19">
        <f>(+AZ238)*AZ239</f>
        <v>9645.08933</v>
      </c>
      <c r="BA241" s="23"/>
      <c r="BB241" s="19">
        <f>(+BB238)*0.4*BB239</f>
        <v>0</v>
      </c>
      <c r="BC241" s="23"/>
      <c r="BD241" s="19">
        <f>(+BD238)*0.4*BD239</f>
        <v>0</v>
      </c>
      <c r="BE241" s="19"/>
      <c r="BF241" s="19">
        <f>(+BF238)*0.4*BF239</f>
        <v>0</v>
      </c>
      <c r="BG241" s="23"/>
      <c r="BH241" s="19">
        <f>(+BH238)*0.4*BH239</f>
        <v>0</v>
      </c>
      <c r="BI241" s="23"/>
      <c r="BJ241" s="19">
        <f>(+BJ238)*0.4*BJ239</f>
        <v>0</v>
      </c>
      <c r="BK241" s="23"/>
      <c r="BL241" s="22">
        <f>+BL238*BL239</f>
        <v>181159.8345139</v>
      </c>
      <c r="BM241" s="23"/>
      <c r="BN241" s="85">
        <v>0</v>
      </c>
      <c r="BO241" s="23"/>
      <c r="BP241" s="22">
        <f>+BP238*BP239</f>
        <v>11481712.2</v>
      </c>
      <c r="BQ241" s="23"/>
      <c r="BR241" s="19">
        <f>(+BR238)*0.4*BR239</f>
        <v>0</v>
      </c>
      <c r="BS241" s="23"/>
      <c r="BT241" s="19">
        <f>(+BT238)*0.4*BT239</f>
        <v>0</v>
      </c>
      <c r="BU241" s="23"/>
      <c r="BV241" s="19">
        <f>(+BV238)*0.4*BV239</f>
        <v>0</v>
      </c>
      <c r="BW241" s="19"/>
      <c r="BX241" s="19">
        <f>(+BX238)*0.4*BX239</f>
        <v>0</v>
      </c>
      <c r="BY241" s="23"/>
      <c r="BZ241" s="19">
        <f>(+BZ238)*0.4*BZ239</f>
        <v>0</v>
      </c>
      <c r="CA241" s="23"/>
      <c r="CB241" s="19">
        <f>(+CB238)*0.4*CB239</f>
        <v>0</v>
      </c>
      <c r="CD241" s="19">
        <f>(+CD238)*0.4*CD239</f>
        <v>0</v>
      </c>
    </row>
    <row r="242" spans="1:82" ht="11.25">
      <c r="A242" s="19"/>
      <c r="B242" s="25" t="s">
        <v>54</v>
      </c>
      <c r="C242" s="19"/>
      <c r="D242" s="19"/>
      <c r="E242" s="19"/>
      <c r="F242" s="19"/>
      <c r="G242" s="19">
        <v>0</v>
      </c>
      <c r="I242" s="22">
        <v>0</v>
      </c>
      <c r="K242" s="19">
        <v>0</v>
      </c>
      <c r="M242" s="19">
        <v>0</v>
      </c>
      <c r="N242" s="19">
        <v>0</v>
      </c>
      <c r="P242" s="19">
        <v>0</v>
      </c>
      <c r="R242" s="19">
        <f>+(R238)*0.6/60*12</f>
        <v>0</v>
      </c>
      <c r="T242" s="19">
        <f>+(T238)*0.6/60*12</f>
        <v>0</v>
      </c>
      <c r="U242" s="23"/>
      <c r="V242" s="19">
        <f>+(V238)*0.6/60*12</f>
        <v>0</v>
      </c>
      <c r="W242" s="23"/>
      <c r="X242" s="19">
        <f>+(X238)*0.6/60*12</f>
        <v>0</v>
      </c>
      <c r="Y242" s="23"/>
      <c r="Z242" s="19">
        <f>+(Z238)*0.6/60*12</f>
        <v>0</v>
      </c>
      <c r="AA242" s="19"/>
      <c r="AB242" s="19">
        <f>+(AB238)*0.6/60*12</f>
        <v>0</v>
      </c>
      <c r="AC242" s="23"/>
      <c r="AD242" s="19">
        <f>+(AD238)*0.6/60*12</f>
        <v>0</v>
      </c>
      <c r="AE242" s="23"/>
      <c r="AF242" s="19">
        <f>+(AF238)*0.6/60*12</f>
        <v>0</v>
      </c>
      <c r="AG242" s="23"/>
      <c r="AH242" s="19">
        <f>+(AH238)*0.6/60*12</f>
        <v>0</v>
      </c>
      <c r="AI242" s="23"/>
      <c r="AJ242" s="19">
        <v>0</v>
      </c>
      <c r="AK242" s="23"/>
      <c r="AL242" s="19">
        <f>+(AL238)*0.6/60*12</f>
        <v>0</v>
      </c>
      <c r="AM242" s="23"/>
      <c r="AN242" s="19">
        <f>+(AN238)*0.6/60*12</f>
        <v>0</v>
      </c>
      <c r="AO242" s="23"/>
      <c r="AP242" s="19">
        <f>+(AP238)*0.6/60*12</f>
        <v>0</v>
      </c>
      <c r="AQ242" s="23"/>
      <c r="AR242" s="19">
        <v>0</v>
      </c>
      <c r="AS242" s="23"/>
      <c r="AT242" s="22">
        <v>0</v>
      </c>
      <c r="AV242" s="19">
        <v>0</v>
      </c>
      <c r="AX242" s="19">
        <v>0</v>
      </c>
      <c r="AY242" s="19"/>
      <c r="AZ242" s="19">
        <v>0</v>
      </c>
      <c r="BA242" s="23"/>
      <c r="BB242" s="19">
        <f>+(BB238)*0.6/60*12</f>
        <v>0</v>
      </c>
      <c r="BC242" s="23"/>
      <c r="BD242" s="19">
        <f>+(BD238)*0.6/60*12</f>
        <v>0</v>
      </c>
      <c r="BE242" s="19"/>
      <c r="BF242" s="19">
        <f>+(BF238)*0.6/60*12</f>
        <v>0</v>
      </c>
      <c r="BG242" s="23"/>
      <c r="BH242" s="19">
        <f>+(BH238)*0.6/60*12</f>
        <v>0</v>
      </c>
      <c r="BI242" s="23"/>
      <c r="BJ242" s="19">
        <f>+(BJ238)*0.6/60*12</f>
        <v>0</v>
      </c>
      <c r="BK242" s="23"/>
      <c r="BL242" s="19">
        <v>0</v>
      </c>
      <c r="BM242" s="23"/>
      <c r="BN242" s="85">
        <f>(+$BN$238)*0.8095/60*12</f>
        <v>408003.0761279999</v>
      </c>
      <c r="BO242" s="23"/>
      <c r="BP242" s="85">
        <v>0</v>
      </c>
      <c r="BQ242" s="23"/>
      <c r="BR242" s="19">
        <f>+(BR238)*0.6/60*12</f>
        <v>0</v>
      </c>
      <c r="BS242" s="23"/>
      <c r="BT242" s="19">
        <f>+(BT238)*0.6/60*12</f>
        <v>0</v>
      </c>
      <c r="BU242" s="23"/>
      <c r="BV242" s="19">
        <f>+(BV238)*0.6/60*12</f>
        <v>0</v>
      </c>
      <c r="BW242" s="19"/>
      <c r="BX242" s="19">
        <f>+(BX238)*0.6/60*12</f>
        <v>0</v>
      </c>
      <c r="BY242" s="23"/>
      <c r="BZ242" s="19">
        <f>+(BZ238)*0.6/60*12</f>
        <v>0</v>
      </c>
      <c r="CA242" s="23"/>
      <c r="CB242" s="19">
        <f>+(CB238)*0.6/60*12</f>
        <v>0</v>
      </c>
      <c r="CD242" s="19">
        <f>+(CD238)*0.6/60*12</f>
        <v>0</v>
      </c>
    </row>
    <row r="243" spans="1:82" ht="11.25">
      <c r="A243" s="19"/>
      <c r="B243" s="25"/>
      <c r="C243" s="19"/>
      <c r="D243" s="19"/>
      <c r="E243" s="19"/>
      <c r="F243" s="19"/>
      <c r="G243" s="19"/>
      <c r="I243" s="22"/>
      <c r="K243" s="19"/>
      <c r="M243" s="19"/>
      <c r="N243" s="19"/>
      <c r="P243" s="19"/>
      <c r="R243" s="19"/>
      <c r="T243" s="19"/>
      <c r="U243" s="23"/>
      <c r="V243" s="19"/>
      <c r="W243" s="23"/>
      <c r="X243" s="19"/>
      <c r="Y243" s="23"/>
      <c r="Z243" s="19"/>
      <c r="AA243" s="19"/>
      <c r="AB243" s="19"/>
      <c r="AC243" s="23"/>
      <c r="AD243" s="19"/>
      <c r="AE243" s="23"/>
      <c r="AF243" s="19"/>
      <c r="AG243" s="23"/>
      <c r="AH243" s="19"/>
      <c r="AJ243" s="19"/>
      <c r="AK243" s="23"/>
      <c r="AL243" s="19"/>
      <c r="AM243" s="23"/>
      <c r="AN243" s="19"/>
      <c r="AO243" s="23"/>
      <c r="AP243" s="19"/>
      <c r="AQ243" s="23"/>
      <c r="AR243" s="19"/>
      <c r="AS243" s="23"/>
      <c r="AT243" s="22"/>
      <c r="AV243" s="19"/>
      <c r="AX243" s="19"/>
      <c r="AY243" s="19"/>
      <c r="AZ243" s="19"/>
      <c r="BA243" s="23"/>
      <c r="BB243" s="19"/>
      <c r="BC243" s="23"/>
      <c r="BD243" s="19"/>
      <c r="BE243" s="19"/>
      <c r="BF243" s="19"/>
      <c r="BG243" s="23"/>
      <c r="BH243" s="19"/>
      <c r="BI243" s="23"/>
      <c r="BJ243" s="19"/>
      <c r="BL243" s="19"/>
      <c r="BN243" s="85"/>
      <c r="BP243" s="85"/>
      <c r="BR243" s="19"/>
      <c r="BS243" s="23"/>
      <c r="BT243" s="19"/>
      <c r="BU243" s="23"/>
      <c r="BV243" s="19"/>
      <c r="BW243" s="19"/>
      <c r="BX243" s="19"/>
      <c r="BY243" s="23"/>
      <c r="BZ243" s="19"/>
      <c r="CA243" s="23"/>
      <c r="CB243" s="19"/>
      <c r="CD243" s="19"/>
    </row>
    <row r="244" spans="1:82" ht="11.25">
      <c r="A244" s="19"/>
      <c r="B244" s="9" t="s">
        <v>34</v>
      </c>
      <c r="C244" s="19"/>
      <c r="D244" s="19"/>
      <c r="E244" s="36"/>
      <c r="F244" s="19"/>
      <c r="G244" s="36"/>
      <c r="I244" s="36"/>
      <c r="K244" s="36"/>
      <c r="M244" s="36"/>
      <c r="N244" s="36"/>
      <c r="P244" s="36">
        <v>0</v>
      </c>
      <c r="R244" s="36"/>
      <c r="T244" s="36"/>
      <c r="V244" s="36"/>
      <c r="X244" s="36"/>
      <c r="Z244" s="36"/>
      <c r="AA244" s="19"/>
      <c r="AB244" s="36"/>
      <c r="AD244" s="36"/>
      <c r="AF244" s="36"/>
      <c r="AH244" s="36"/>
      <c r="AJ244" s="36"/>
      <c r="AL244" s="36"/>
      <c r="AN244" s="36"/>
      <c r="AP244" s="36"/>
      <c r="AR244" s="36"/>
      <c r="AT244" s="36"/>
      <c r="AV244" s="36"/>
      <c r="AX244" s="36"/>
      <c r="AY244" s="36"/>
      <c r="AZ244" s="36"/>
      <c r="BB244" s="36"/>
      <c r="BD244" s="36"/>
      <c r="BE244" s="19"/>
      <c r="BF244" s="36"/>
      <c r="BH244" s="36"/>
      <c r="BJ244" s="36"/>
      <c r="BL244" s="36"/>
      <c r="BN244" s="36"/>
      <c r="BP244" s="36"/>
      <c r="BR244" s="36"/>
      <c r="BT244" s="36"/>
      <c r="BV244" s="36"/>
      <c r="BW244" s="19"/>
      <c r="BX244" s="36"/>
      <c r="BZ244" s="36"/>
      <c r="CB244" s="36"/>
      <c r="CD244" s="36"/>
    </row>
    <row r="245" spans="1:82" ht="11.25">
      <c r="A245" s="19"/>
      <c r="B245" s="25"/>
      <c r="C245" s="19"/>
      <c r="D245" s="19"/>
      <c r="E245" s="27" t="s">
        <v>3</v>
      </c>
      <c r="F245" s="19"/>
      <c r="G245" s="27" t="s">
        <v>3</v>
      </c>
      <c r="I245" s="27" t="s">
        <v>3</v>
      </c>
      <c r="K245" s="27" t="s">
        <v>3</v>
      </c>
      <c r="M245" s="27" t="s">
        <v>3</v>
      </c>
      <c r="N245" s="27" t="s">
        <v>3</v>
      </c>
      <c r="P245" s="27" t="s">
        <v>3</v>
      </c>
      <c r="R245" s="27" t="s">
        <v>3</v>
      </c>
      <c r="T245" s="27" t="s">
        <v>3</v>
      </c>
      <c r="U245" s="23"/>
      <c r="V245" s="27" t="s">
        <v>3</v>
      </c>
      <c r="W245" s="23"/>
      <c r="X245" s="27" t="s">
        <v>3</v>
      </c>
      <c r="Y245" s="23"/>
      <c r="Z245" s="27" t="s">
        <v>3</v>
      </c>
      <c r="AA245" s="19"/>
      <c r="AB245" s="27" t="s">
        <v>3</v>
      </c>
      <c r="AC245" s="23"/>
      <c r="AD245" s="27" t="s">
        <v>3</v>
      </c>
      <c r="AE245" s="23"/>
      <c r="AF245" s="27" t="s">
        <v>3</v>
      </c>
      <c r="AG245" s="23"/>
      <c r="AH245" s="27" t="s">
        <v>3</v>
      </c>
      <c r="AJ245" s="27" t="s">
        <v>3</v>
      </c>
      <c r="AL245" s="27" t="s">
        <v>3</v>
      </c>
      <c r="AN245" s="27" t="s">
        <v>3</v>
      </c>
      <c r="AP245" s="27" t="s">
        <v>3</v>
      </c>
      <c r="AR245" s="27" t="s">
        <v>3</v>
      </c>
      <c r="AT245" s="27" t="s">
        <v>3</v>
      </c>
      <c r="AV245" s="27" t="s">
        <v>3</v>
      </c>
      <c r="AX245" s="27" t="s">
        <v>3</v>
      </c>
      <c r="AY245" s="27"/>
      <c r="AZ245" s="27" t="s">
        <v>3</v>
      </c>
      <c r="BB245" s="27" t="s">
        <v>3</v>
      </c>
      <c r="BC245" s="23"/>
      <c r="BD245" s="27" t="s">
        <v>3</v>
      </c>
      <c r="BE245" s="19"/>
      <c r="BF245" s="27" t="s">
        <v>3</v>
      </c>
      <c r="BG245" s="23"/>
      <c r="BH245" s="27" t="s">
        <v>3</v>
      </c>
      <c r="BI245" s="23"/>
      <c r="BJ245" s="27" t="s">
        <v>3</v>
      </c>
      <c r="BL245" s="27" t="s">
        <v>3</v>
      </c>
      <c r="BN245" s="27" t="s">
        <v>3</v>
      </c>
      <c r="BP245" s="27" t="s">
        <v>3</v>
      </c>
      <c r="BR245" s="27" t="s">
        <v>3</v>
      </c>
      <c r="BS245" s="23"/>
      <c r="BT245" s="27" t="s">
        <v>3</v>
      </c>
      <c r="BU245" s="23"/>
      <c r="BV245" s="27" t="s">
        <v>3</v>
      </c>
      <c r="BW245" s="19"/>
      <c r="BX245" s="27" t="s">
        <v>3</v>
      </c>
      <c r="BY245" s="23"/>
      <c r="BZ245" s="27" t="s">
        <v>3</v>
      </c>
      <c r="CA245" s="23"/>
      <c r="CB245" s="27" t="s">
        <v>3</v>
      </c>
      <c r="CD245" s="27" t="s">
        <v>3</v>
      </c>
    </row>
    <row r="246" spans="1:82" ht="11.25">
      <c r="A246" s="19"/>
      <c r="B246" s="25" t="s">
        <v>51</v>
      </c>
      <c r="C246" s="19"/>
      <c r="D246" s="19"/>
      <c r="E246" s="19">
        <f>SUM(E241:E243)</f>
        <v>49923</v>
      </c>
      <c r="F246" s="19"/>
      <c r="G246" s="19">
        <f>SUM(G241:G243)</f>
        <v>340898</v>
      </c>
      <c r="I246" s="19">
        <f>SUM(I241:I243)</f>
        <v>39455</v>
      </c>
      <c r="K246" s="19">
        <f>SUM(K241:K243)</f>
        <v>33192.0075795</v>
      </c>
      <c r="M246" s="19">
        <f>SUM(M241:M243)</f>
        <v>1724645.4687615999</v>
      </c>
      <c r="N246" s="19">
        <f>SUM(N241:N243)</f>
        <v>990814.3914800001</v>
      </c>
      <c r="P246" s="19">
        <f>SUM(P241:P243)</f>
        <v>1294186</v>
      </c>
      <c r="R246" s="19">
        <f>SUM(R241:R243)</f>
        <v>0</v>
      </c>
      <c r="T246" s="19">
        <f>SUM(T241:T243)</f>
        <v>0</v>
      </c>
      <c r="V246" s="19">
        <f>SUM(V241:V243)</f>
        <v>0</v>
      </c>
      <c r="X246" s="19">
        <f>SUM(X241:X243)</f>
        <v>0</v>
      </c>
      <c r="Z246" s="19">
        <f>SUM(Z241:Z243)</f>
        <v>0</v>
      </c>
      <c r="AA246" s="19"/>
      <c r="AB246" s="19">
        <f>SUM(AB241:AB243)</f>
        <v>0</v>
      </c>
      <c r="AD246" s="19">
        <f>SUM(AD241:AD243)</f>
        <v>0</v>
      </c>
      <c r="AF246" s="19">
        <f>SUM(AF241:AF243)</f>
        <v>0</v>
      </c>
      <c r="AH246" s="19">
        <f>SUM(AH241:AH243)</f>
        <v>0</v>
      </c>
      <c r="AJ246" s="19">
        <f>SUM(AJ241:AJ243)</f>
        <v>99.04468</v>
      </c>
      <c r="AL246" s="19">
        <f>SUM(AL241:AL243)</f>
        <v>0</v>
      </c>
      <c r="AN246" s="19">
        <f>SUM(AN241:AN243)</f>
        <v>0</v>
      </c>
      <c r="AP246" s="19">
        <f>SUM(AP241:AP243)</f>
        <v>0</v>
      </c>
      <c r="AR246" s="19">
        <f>SUM(AR241:AR243)</f>
        <v>998</v>
      </c>
      <c r="AT246" s="19">
        <f>SUM(AT241:AT243)</f>
        <v>968</v>
      </c>
      <c r="AV246" s="19">
        <f>SUM(AV241:AV243)</f>
        <v>569.630586</v>
      </c>
      <c r="AX246" s="19">
        <f>SUM(AX241:AX243)</f>
        <v>6069.05915</v>
      </c>
      <c r="AY246" s="19"/>
      <c r="AZ246" s="43">
        <f>SUM(AZ241:AZ243)</f>
        <v>9645.08933</v>
      </c>
      <c r="BB246" s="19">
        <f>SUM(BB241:BB243)</f>
        <v>0</v>
      </c>
      <c r="BD246" s="19">
        <f>SUM(BD241:BD243)</f>
        <v>0</v>
      </c>
      <c r="BE246" s="19"/>
      <c r="BF246" s="19">
        <f>SUM(BF241:BF243)</f>
        <v>0</v>
      </c>
      <c r="BH246" s="19">
        <f>SUM(BH241:BH243)</f>
        <v>0</v>
      </c>
      <c r="BJ246" s="19">
        <f>SUM(BJ241:BJ243)</f>
        <v>0</v>
      </c>
      <c r="BL246" s="19">
        <f>SUM(BL241:BL243)</f>
        <v>181159.8345139</v>
      </c>
      <c r="BN246" s="19">
        <f>SUM(BN241:BN243)</f>
        <v>408003.0761279999</v>
      </c>
      <c r="BP246" s="19">
        <f>SUM(BP241:BP243)</f>
        <v>11481712.2</v>
      </c>
      <c r="BR246" s="19">
        <f>SUM(BR241:BR243)</f>
        <v>0</v>
      </c>
      <c r="BT246" s="19">
        <f>SUM(BT241:BT243)</f>
        <v>0</v>
      </c>
      <c r="BV246" s="19">
        <f>SUM(BV241:BV243)</f>
        <v>0</v>
      </c>
      <c r="BW246" s="19"/>
      <c r="BX246" s="19">
        <f>SUM(BX241:BX243)</f>
        <v>0</v>
      </c>
      <c r="BZ246" s="19">
        <f>SUM(BZ241:BZ243)</f>
        <v>0</v>
      </c>
      <c r="CB246" s="19">
        <f>SUM(CB241:CB243)</f>
        <v>0</v>
      </c>
      <c r="CD246" s="19">
        <f>SUM(CD241:CD243)</f>
        <v>0</v>
      </c>
    </row>
    <row r="247" spans="1:82" ht="11.25">
      <c r="A247" s="19"/>
      <c r="B247" s="25" t="s">
        <v>28</v>
      </c>
      <c r="C247" s="19"/>
      <c r="D247" s="19"/>
      <c r="E247" s="28">
        <v>1</v>
      </c>
      <c r="F247" s="19"/>
      <c r="G247" s="28">
        <v>1</v>
      </c>
      <c r="I247" s="28">
        <v>1</v>
      </c>
      <c r="K247" s="28">
        <v>1</v>
      </c>
      <c r="M247" s="28">
        <v>1</v>
      </c>
      <c r="N247" s="28">
        <v>1</v>
      </c>
      <c r="P247" s="28">
        <v>1</v>
      </c>
      <c r="R247" s="28">
        <v>0</v>
      </c>
      <c r="T247" s="28">
        <v>0</v>
      </c>
      <c r="V247" s="28">
        <v>0</v>
      </c>
      <c r="X247" s="28">
        <v>0</v>
      </c>
      <c r="Z247" s="28">
        <v>0</v>
      </c>
      <c r="AA247" s="19"/>
      <c r="AB247" s="28">
        <v>0</v>
      </c>
      <c r="AD247" s="28">
        <v>0</v>
      </c>
      <c r="AF247" s="28">
        <v>0</v>
      </c>
      <c r="AH247" s="28">
        <v>0</v>
      </c>
      <c r="AJ247" s="28">
        <v>1</v>
      </c>
      <c r="AL247" s="28">
        <v>0</v>
      </c>
      <c r="AN247" s="28">
        <v>0</v>
      </c>
      <c r="AP247" s="28">
        <v>0</v>
      </c>
      <c r="AR247" s="28">
        <v>1</v>
      </c>
      <c r="AT247" s="28">
        <v>1</v>
      </c>
      <c r="AV247" s="28">
        <v>1</v>
      </c>
      <c r="AX247" s="28">
        <v>1</v>
      </c>
      <c r="AY247" s="28"/>
      <c r="AZ247" s="28">
        <v>1</v>
      </c>
      <c r="BB247" s="28">
        <v>0</v>
      </c>
      <c r="BD247" s="28">
        <v>0</v>
      </c>
      <c r="BE247" s="19"/>
      <c r="BF247" s="28">
        <v>0</v>
      </c>
      <c r="BH247" s="28">
        <v>0</v>
      </c>
      <c r="BJ247" s="28">
        <v>0</v>
      </c>
      <c r="BL247" s="28">
        <v>1</v>
      </c>
      <c r="BN247" s="28">
        <v>1</v>
      </c>
      <c r="BP247" s="28">
        <v>1</v>
      </c>
      <c r="BR247" s="28">
        <v>0</v>
      </c>
      <c r="BT247" s="28">
        <v>0</v>
      </c>
      <c r="BV247" s="28">
        <v>0</v>
      </c>
      <c r="BW247" s="19"/>
      <c r="BX247" s="28">
        <v>0</v>
      </c>
      <c r="BZ247" s="28">
        <v>0</v>
      </c>
      <c r="CB247" s="28">
        <v>0</v>
      </c>
      <c r="CD247" s="28">
        <v>0</v>
      </c>
    </row>
    <row r="248" spans="1:82" ht="11.25">
      <c r="A248" s="19"/>
      <c r="B248" s="25"/>
      <c r="C248" s="19"/>
      <c r="D248" s="19"/>
      <c r="E248" s="28"/>
      <c r="F248" s="19"/>
      <c r="G248" s="28"/>
      <c r="I248" s="28"/>
      <c r="K248" s="28"/>
      <c r="M248" s="28"/>
      <c r="N248" s="28"/>
      <c r="P248" s="28"/>
      <c r="R248" s="28"/>
      <c r="T248" s="28"/>
      <c r="V248" s="28"/>
      <c r="X248" s="28"/>
      <c r="Z248" s="28"/>
      <c r="AA248" s="19"/>
      <c r="AB248" s="28"/>
      <c r="AD248" s="28"/>
      <c r="AF248" s="28"/>
      <c r="AH248" s="28"/>
      <c r="AJ248" s="28"/>
      <c r="AL248" s="28"/>
      <c r="AN248" s="28"/>
      <c r="AP248" s="28"/>
      <c r="AR248" s="28"/>
      <c r="AT248" s="28"/>
      <c r="AV248" s="28"/>
      <c r="AX248" s="28"/>
      <c r="AY248" s="28"/>
      <c r="AZ248" s="28"/>
      <c r="BB248" s="28"/>
      <c r="BD248" s="28"/>
      <c r="BE248" s="19"/>
      <c r="BF248" s="28"/>
      <c r="BH248" s="28"/>
      <c r="BJ248" s="28"/>
      <c r="BL248" s="28"/>
      <c r="BN248" s="28"/>
      <c r="BP248" s="28"/>
      <c r="BR248" s="28"/>
      <c r="BT248" s="28"/>
      <c r="BV248" s="28"/>
      <c r="BW248" s="19"/>
      <c r="BX248" s="28"/>
      <c r="BZ248" s="28"/>
      <c r="CB248" s="28"/>
      <c r="CD248" s="28"/>
    </row>
    <row r="249" spans="1:82" ht="10.5">
      <c r="A249" s="19"/>
      <c r="B249" s="19"/>
      <c r="C249" s="19"/>
      <c r="D249" s="19"/>
      <c r="E249" s="27" t="s">
        <v>3</v>
      </c>
      <c r="F249" s="19"/>
      <c r="G249" s="27" t="s">
        <v>3</v>
      </c>
      <c r="I249" s="27" t="s">
        <v>3</v>
      </c>
      <c r="K249" s="27" t="s">
        <v>3</v>
      </c>
      <c r="M249" s="27" t="s">
        <v>3</v>
      </c>
      <c r="N249" s="27" t="s">
        <v>3</v>
      </c>
      <c r="P249" s="27" t="s">
        <v>3</v>
      </c>
      <c r="R249" s="27" t="s">
        <v>3</v>
      </c>
      <c r="T249" s="27" t="s">
        <v>3</v>
      </c>
      <c r="V249" s="27" t="s">
        <v>3</v>
      </c>
      <c r="X249" s="27" t="s">
        <v>3</v>
      </c>
      <c r="Z249" s="27" t="s">
        <v>3</v>
      </c>
      <c r="AA249" s="19"/>
      <c r="AB249" s="27" t="s">
        <v>3</v>
      </c>
      <c r="AD249" s="27" t="s">
        <v>3</v>
      </c>
      <c r="AF249" s="27" t="s">
        <v>3</v>
      </c>
      <c r="AH249" s="27" t="s">
        <v>3</v>
      </c>
      <c r="AJ249" s="27" t="s">
        <v>3</v>
      </c>
      <c r="AL249" s="27" t="s">
        <v>3</v>
      </c>
      <c r="AN249" s="27" t="s">
        <v>3</v>
      </c>
      <c r="AP249" s="27" t="s">
        <v>3</v>
      </c>
      <c r="AR249" s="27" t="s">
        <v>3</v>
      </c>
      <c r="AT249" s="27" t="s">
        <v>3</v>
      </c>
      <c r="AV249" s="27" t="s">
        <v>3</v>
      </c>
      <c r="AX249" s="27" t="s">
        <v>3</v>
      </c>
      <c r="AY249" s="27"/>
      <c r="AZ249" s="27" t="s">
        <v>3</v>
      </c>
      <c r="BB249" s="27" t="s">
        <v>3</v>
      </c>
      <c r="BD249" s="27" t="s">
        <v>3</v>
      </c>
      <c r="BE249" s="19"/>
      <c r="BF249" s="27" t="s">
        <v>3</v>
      </c>
      <c r="BH249" s="27" t="s">
        <v>3</v>
      </c>
      <c r="BJ249" s="27" t="s">
        <v>3</v>
      </c>
      <c r="BL249" s="27" t="s">
        <v>3</v>
      </c>
      <c r="BN249" s="27" t="s">
        <v>3</v>
      </c>
      <c r="BP249" s="27" t="s">
        <v>3</v>
      </c>
      <c r="BR249" s="27" t="s">
        <v>3</v>
      </c>
      <c r="BT249" s="27" t="s">
        <v>3</v>
      </c>
      <c r="BV249" s="27" t="s">
        <v>3</v>
      </c>
      <c r="BW249" s="19"/>
      <c r="BX249" s="27" t="s">
        <v>3</v>
      </c>
      <c r="BZ249" s="27" t="s">
        <v>3</v>
      </c>
      <c r="CB249" s="27" t="s">
        <v>3</v>
      </c>
      <c r="CD249" s="27" t="s">
        <v>3</v>
      </c>
    </row>
    <row r="250" spans="1:82" ht="11.25">
      <c r="A250" s="51"/>
      <c r="B250" s="25" t="s">
        <v>51</v>
      </c>
      <c r="C250" s="19"/>
      <c r="D250" s="19"/>
      <c r="E250" s="19">
        <f>ROUND(E246*E247,0)</f>
        <v>49923</v>
      </c>
      <c r="F250" s="19"/>
      <c r="G250" s="19">
        <f>ROUND(G246*G247,0)</f>
        <v>340898</v>
      </c>
      <c r="I250" s="19">
        <f>ROUND(I246*I247,0)</f>
        <v>39455</v>
      </c>
      <c r="K250" s="19">
        <f>ROUND(K246*K247,0)</f>
        <v>33192</v>
      </c>
      <c r="M250" s="19">
        <f>ROUND(M246*M247,0)</f>
        <v>1724645</v>
      </c>
      <c r="N250" s="19">
        <f>ROUND(N246*N247,0)</f>
        <v>990814</v>
      </c>
      <c r="P250" s="19">
        <f>ROUND(P246*P247,0)</f>
        <v>1294186</v>
      </c>
      <c r="R250" s="19">
        <f>ROUND(R246*R247,0)</f>
        <v>0</v>
      </c>
      <c r="T250" s="19">
        <f>ROUND(T246*T247,0)</f>
        <v>0</v>
      </c>
      <c r="V250" s="19">
        <f>ROUND(V246*V247,0)</f>
        <v>0</v>
      </c>
      <c r="X250" s="19">
        <f>ROUND(X246*X247,0)</f>
        <v>0</v>
      </c>
      <c r="Z250" s="19">
        <f>ROUND(Z246*Z247,0)</f>
        <v>0</v>
      </c>
      <c r="AA250" s="19"/>
      <c r="AB250" s="19">
        <f>ROUND(AB246*AB247,0)</f>
        <v>0</v>
      </c>
      <c r="AD250" s="19">
        <f>ROUND(AD246*AD247,0)</f>
        <v>0</v>
      </c>
      <c r="AF250" s="19">
        <f>ROUND(AF246*AF247,0)</f>
        <v>0</v>
      </c>
      <c r="AH250" s="19">
        <f>ROUND(AH246*AH247,0)</f>
        <v>0</v>
      </c>
      <c r="AJ250" s="19">
        <f>ROUND(AJ246*AJ247,0)</f>
        <v>99</v>
      </c>
      <c r="AL250" s="19">
        <f>ROUND(AL246*AL247,0)</f>
        <v>0</v>
      </c>
      <c r="AN250" s="19">
        <f>ROUND(AN246*AN247,0)</f>
        <v>0</v>
      </c>
      <c r="AP250" s="19">
        <f>ROUND(AP246*AP247,0)</f>
        <v>0</v>
      </c>
      <c r="AR250" s="19">
        <f>ROUND(AR246*AR247,0)</f>
        <v>998</v>
      </c>
      <c r="AT250" s="19">
        <f>ROUND(AT246*AT247,0)</f>
        <v>968</v>
      </c>
      <c r="AV250" s="19">
        <f>ROUND(AV246*AV247,0)</f>
        <v>570</v>
      </c>
      <c r="AX250" s="19">
        <f>ROUND(AX246*AX247,0)</f>
        <v>6069</v>
      </c>
      <c r="AY250" s="19"/>
      <c r="AZ250" s="19">
        <f>ROUND(AZ246*AZ247,0)</f>
        <v>9645</v>
      </c>
      <c r="BB250" s="19">
        <f>ROUND(BB246*BB247,0)</f>
        <v>0</v>
      </c>
      <c r="BD250" s="19">
        <f>ROUND(BD246*BD247,0)</f>
        <v>0</v>
      </c>
      <c r="BE250" s="19"/>
      <c r="BF250" s="19">
        <f>ROUND(BF246*BF247,0)</f>
        <v>0</v>
      </c>
      <c r="BH250" s="19">
        <f>ROUND(BH246*BH247,0)</f>
        <v>0</v>
      </c>
      <c r="BJ250" s="19">
        <f>ROUND(BJ246*BJ247,0)</f>
        <v>0</v>
      </c>
      <c r="BL250" s="19">
        <f>ROUND(BL246*BL247,0)</f>
        <v>181160</v>
      </c>
      <c r="BN250" s="19">
        <f>ROUND(BN246*BN247,0)</f>
        <v>408003</v>
      </c>
      <c r="BP250" s="19">
        <f>ROUND(BP246*BP247,0)</f>
        <v>11481712</v>
      </c>
      <c r="BR250" s="19">
        <f>ROUND(BR246*BR247,0)</f>
        <v>0</v>
      </c>
      <c r="BT250" s="19">
        <f>ROUND(BT246*BT247,0)</f>
        <v>0</v>
      </c>
      <c r="BV250" s="19">
        <f>ROUND(BV246*BV247,0)</f>
        <v>0</v>
      </c>
      <c r="BW250" s="19"/>
      <c r="BX250" s="19">
        <f>ROUND(BX246*BX247,0)</f>
        <v>0</v>
      </c>
      <c r="BZ250" s="19">
        <f>ROUND(BZ246*BZ247,0)</f>
        <v>0</v>
      </c>
      <c r="CB250" s="19">
        <f>ROUND(CB246*CB247,0)</f>
        <v>0</v>
      </c>
      <c r="CD250" s="19">
        <f>ROUND(CD246*CD247,0)</f>
        <v>0</v>
      </c>
    </row>
    <row r="251" spans="1:82" ht="10.5">
      <c r="A251" s="19"/>
      <c r="B251" s="19"/>
      <c r="C251" s="19"/>
      <c r="D251" s="19"/>
      <c r="E251" s="27" t="s">
        <v>8</v>
      </c>
      <c r="F251" s="19"/>
      <c r="G251" s="27" t="s">
        <v>8</v>
      </c>
      <c r="I251" s="27" t="s">
        <v>8</v>
      </c>
      <c r="K251" s="27" t="s">
        <v>8</v>
      </c>
      <c r="M251" s="27" t="s">
        <v>8</v>
      </c>
      <c r="N251" s="27" t="s">
        <v>8</v>
      </c>
      <c r="P251" s="27" t="s">
        <v>8</v>
      </c>
      <c r="R251" s="27" t="s">
        <v>8</v>
      </c>
      <c r="T251" s="27" t="s">
        <v>8</v>
      </c>
      <c r="V251" s="27" t="s">
        <v>8</v>
      </c>
      <c r="X251" s="27" t="s">
        <v>8</v>
      </c>
      <c r="Z251" s="27" t="s">
        <v>8</v>
      </c>
      <c r="AA251" s="19"/>
      <c r="AB251" s="27" t="s">
        <v>8</v>
      </c>
      <c r="AD251" s="27" t="s">
        <v>8</v>
      </c>
      <c r="AF251" s="27" t="s">
        <v>8</v>
      </c>
      <c r="AH251" s="27" t="s">
        <v>8</v>
      </c>
      <c r="AJ251" s="27" t="s">
        <v>8</v>
      </c>
      <c r="AL251" s="27" t="s">
        <v>8</v>
      </c>
      <c r="AN251" s="27" t="s">
        <v>8</v>
      </c>
      <c r="AP251" s="27" t="s">
        <v>8</v>
      </c>
      <c r="AR251" s="27" t="s">
        <v>8</v>
      </c>
      <c r="AT251" s="27" t="s">
        <v>8</v>
      </c>
      <c r="AV251" s="27" t="s">
        <v>8</v>
      </c>
      <c r="AX251" s="27" t="s">
        <v>8</v>
      </c>
      <c r="AY251" s="27"/>
      <c r="AZ251" s="27" t="s">
        <v>8</v>
      </c>
      <c r="BB251" s="27" t="s">
        <v>8</v>
      </c>
      <c r="BD251" s="27" t="s">
        <v>8</v>
      </c>
      <c r="BE251" s="19"/>
      <c r="BF251" s="27" t="s">
        <v>8</v>
      </c>
      <c r="BH251" s="27" t="s">
        <v>8</v>
      </c>
      <c r="BJ251" s="27" t="s">
        <v>8</v>
      </c>
      <c r="BL251" s="27" t="s">
        <v>8</v>
      </c>
      <c r="BN251" s="27" t="s">
        <v>8</v>
      </c>
      <c r="BP251" s="27" t="s">
        <v>8</v>
      </c>
      <c r="BR251" s="27" t="s">
        <v>8</v>
      </c>
      <c r="BT251" s="27" t="s">
        <v>8</v>
      </c>
      <c r="BV251" s="27" t="s">
        <v>8</v>
      </c>
      <c r="BW251" s="19"/>
      <c r="BX251" s="27" t="s">
        <v>8</v>
      </c>
      <c r="BZ251" s="27" t="s">
        <v>8</v>
      </c>
      <c r="CB251" s="27" t="s">
        <v>8</v>
      </c>
      <c r="CD251" s="27" t="s">
        <v>8</v>
      </c>
    </row>
    <row r="252" spans="1:82" ht="10.5">
      <c r="A252" s="19"/>
      <c r="B252" s="19"/>
      <c r="C252" s="19"/>
      <c r="D252" s="19"/>
      <c r="E252" s="27"/>
      <c r="F252" s="19"/>
      <c r="G252" s="27"/>
      <c r="I252" s="27"/>
      <c r="K252" s="27"/>
      <c r="M252" s="27"/>
      <c r="N252" s="27"/>
      <c r="P252" s="27"/>
      <c r="R252" s="27"/>
      <c r="T252" s="27"/>
      <c r="V252" s="27"/>
      <c r="X252" s="27"/>
      <c r="Z252" s="27"/>
      <c r="AA252" s="19"/>
      <c r="AB252" s="27"/>
      <c r="AD252" s="27"/>
      <c r="AF252" s="27"/>
      <c r="AH252" s="27"/>
      <c r="AJ252" s="27"/>
      <c r="AL252" s="27"/>
      <c r="AN252" s="27"/>
      <c r="AP252" s="27"/>
      <c r="AR252" s="27"/>
      <c r="AT252" s="27"/>
      <c r="AV252" s="27"/>
      <c r="AX252" s="27"/>
      <c r="AY252" s="27"/>
      <c r="AZ252" s="27"/>
      <c r="BB252" s="27"/>
      <c r="BD252" s="27"/>
      <c r="BE252" s="19"/>
      <c r="BF252" s="27"/>
      <c r="BH252" s="27"/>
      <c r="BJ252" s="27"/>
      <c r="BL252" s="27"/>
      <c r="BN252" s="27"/>
      <c r="BP252" s="27"/>
      <c r="BR252" s="27"/>
      <c r="BT252" s="27"/>
      <c r="BV252" s="27"/>
      <c r="BW252" s="19"/>
      <c r="BX252" s="27"/>
      <c r="BZ252" s="27"/>
      <c r="CB252" s="27"/>
      <c r="CD252" s="27"/>
    </row>
    <row r="253" spans="1:82" ht="12.75">
      <c r="A253" s="19"/>
      <c r="B253" s="24">
        <v>2008</v>
      </c>
      <c r="C253" s="19"/>
      <c r="D253" s="19"/>
      <c r="E253" s="19"/>
      <c r="F253" s="19"/>
      <c r="G253" s="19"/>
      <c r="I253" s="19"/>
      <c r="K253" s="19"/>
      <c r="M253" s="19"/>
      <c r="N253" s="19"/>
      <c r="P253" s="19"/>
      <c r="R253" s="19"/>
      <c r="T253" s="19"/>
      <c r="V253" s="19"/>
      <c r="X253" s="19"/>
      <c r="Z253" s="19"/>
      <c r="AA253" s="19"/>
      <c r="AB253" s="28"/>
      <c r="AD253" s="28"/>
      <c r="AF253" s="28"/>
      <c r="AH253" s="28"/>
      <c r="AJ253" s="19"/>
      <c r="AL253" s="19"/>
      <c r="AN253" s="19"/>
      <c r="AP253" s="28"/>
      <c r="AR253" s="19"/>
      <c r="AT253" s="19"/>
      <c r="AV253" s="19"/>
      <c r="AX253" s="19"/>
      <c r="AY253" s="19"/>
      <c r="AZ253" s="19"/>
      <c r="BB253" s="19"/>
      <c r="BD253" s="19"/>
      <c r="BE253" s="19"/>
      <c r="BF253" s="28"/>
      <c r="BH253" s="28"/>
      <c r="BJ253" s="28"/>
      <c r="BL253" s="19"/>
      <c r="BN253" s="19"/>
      <c r="BP253" s="19"/>
      <c r="BR253" s="19"/>
      <c r="BT253" s="19"/>
      <c r="BV253" s="19"/>
      <c r="BW253" s="19"/>
      <c r="BX253" s="28"/>
      <c r="BZ253" s="28"/>
      <c r="CB253" s="28"/>
      <c r="CD253" s="28"/>
    </row>
    <row r="254" spans="1:82" ht="11.25">
      <c r="A254" s="19"/>
      <c r="B254" s="25" t="s">
        <v>9</v>
      </c>
      <c r="C254" s="19"/>
      <c r="D254" s="19"/>
      <c r="E254" s="19">
        <f>+E238</f>
        <v>1021330</v>
      </c>
      <c r="F254" s="19"/>
      <c r="G254" s="19">
        <f>+G238</f>
        <v>6450298.74</v>
      </c>
      <c r="I254" s="19">
        <f>+I238</f>
        <v>690612.006</v>
      </c>
      <c r="K254" s="19">
        <f>+K238</f>
        <v>537348.35</v>
      </c>
      <c r="M254" s="19">
        <f>+M238</f>
        <v>25829646.08</v>
      </c>
      <c r="N254" s="19">
        <f>+N238</f>
        <v>13725092</v>
      </c>
      <c r="P254" s="19">
        <f>+P238</f>
        <v>34511633</v>
      </c>
      <c r="R254" s="19">
        <f>R15</f>
        <v>2698805</v>
      </c>
      <c r="T254" s="19">
        <f>T15</f>
        <v>-13334239</v>
      </c>
      <c r="V254" s="19">
        <f>+V238</f>
        <v>0</v>
      </c>
      <c r="X254" s="19">
        <f>+X238</f>
        <v>0</v>
      </c>
      <c r="Z254" s="19">
        <f>+Z238</f>
        <v>0</v>
      </c>
      <c r="AA254" s="19"/>
      <c r="AB254" s="19">
        <f>+AB238</f>
        <v>0</v>
      </c>
      <c r="AD254" s="19">
        <f>+AD238</f>
        <v>0</v>
      </c>
      <c r="AF254" s="19">
        <f>+AF238</f>
        <v>0</v>
      </c>
      <c r="AH254" s="19">
        <f>+AH238</f>
        <v>0</v>
      </c>
      <c r="AJ254" s="19">
        <f>+AJ238</f>
        <v>1372</v>
      </c>
      <c r="AL254" s="19">
        <f>+AL238</f>
        <v>0</v>
      </c>
      <c r="AN254" s="19">
        <f>+AN238</f>
        <v>0</v>
      </c>
      <c r="AP254" s="19">
        <f>+AP238</f>
        <v>0</v>
      </c>
      <c r="AR254" s="19">
        <f>+AR238</f>
        <v>18885</v>
      </c>
      <c r="AT254" s="19">
        <f>+AT238</f>
        <v>16951.9</v>
      </c>
      <c r="AV254" s="19">
        <f>+AV238</f>
        <v>9221.8</v>
      </c>
      <c r="AX254" s="19">
        <f>+AX238</f>
        <v>90895</v>
      </c>
      <c r="AY254" s="19"/>
      <c r="AZ254" s="19">
        <f>+AZ238</f>
        <v>133607</v>
      </c>
      <c r="BB254" s="19">
        <f>+BB238</f>
        <v>0</v>
      </c>
      <c r="BD254" s="19">
        <f>+BD238</f>
        <v>0</v>
      </c>
      <c r="BE254" s="19"/>
      <c r="BF254" s="19">
        <f>+BF238</f>
        <v>0</v>
      </c>
      <c r="BH254" s="19">
        <f>+BH238</f>
        <v>0</v>
      </c>
      <c r="BJ254" s="19">
        <f>+BJ238</f>
        <v>0</v>
      </c>
      <c r="BL254" s="19">
        <f>+BL238</f>
        <v>2713192.07</v>
      </c>
      <c r="BN254" s="19">
        <f>+BN238</f>
        <v>2520093.1199999996</v>
      </c>
      <c r="BP254" s="19">
        <f>+BP238</f>
        <v>306178992</v>
      </c>
      <c r="BR254" s="19">
        <f>BR15</f>
        <v>-8111.97</v>
      </c>
      <c r="BT254" s="19">
        <f>+BT238</f>
        <v>0</v>
      </c>
      <c r="BV254" s="19">
        <f>+BV238</f>
        <v>0</v>
      </c>
      <c r="BW254" s="19"/>
      <c r="BX254" s="19">
        <f>+BX238</f>
        <v>0</v>
      </c>
      <c r="BZ254" s="19">
        <f>+BZ238</f>
        <v>0</v>
      </c>
      <c r="CB254" s="19">
        <f>+CB238</f>
        <v>0</v>
      </c>
      <c r="CD254" s="19">
        <f>+CD238</f>
        <v>0</v>
      </c>
    </row>
    <row r="255" spans="1:82" ht="11.25">
      <c r="A255" s="19"/>
      <c r="B255" s="25" t="s">
        <v>18</v>
      </c>
      <c r="C255" s="19"/>
      <c r="D255" s="19"/>
      <c r="E255" s="60">
        <v>0.04522</v>
      </c>
      <c r="F255" s="19"/>
      <c r="G255" s="60">
        <v>0.04888</v>
      </c>
      <c r="I255" s="60">
        <v>0.05285</v>
      </c>
      <c r="K255" s="60">
        <v>0.05713</v>
      </c>
      <c r="M255" s="60">
        <v>0.06177</v>
      </c>
      <c r="N255" s="60">
        <v>0.06677</v>
      </c>
      <c r="P255" s="60">
        <v>0.07219</v>
      </c>
      <c r="R255" s="60">
        <v>0.0375</v>
      </c>
      <c r="T255" s="60">
        <v>0.0375</v>
      </c>
      <c r="V255" s="60">
        <v>0</v>
      </c>
      <c r="X255" s="60">
        <v>0</v>
      </c>
      <c r="Z255" s="60">
        <v>0</v>
      </c>
      <c r="AA255" s="19"/>
      <c r="AB255" s="60">
        <v>0</v>
      </c>
      <c r="AD255" s="60">
        <v>0</v>
      </c>
      <c r="AF255" s="60">
        <v>0</v>
      </c>
      <c r="AH255" s="60">
        <v>0</v>
      </c>
      <c r="AJ255" s="60">
        <v>0.06677</v>
      </c>
      <c r="AL255" s="60">
        <v>0</v>
      </c>
      <c r="AN255" s="60">
        <v>0</v>
      </c>
      <c r="AP255" s="60">
        <v>0</v>
      </c>
      <c r="AR255" s="60">
        <v>0.04888</v>
      </c>
      <c r="AT255" s="60">
        <v>0.05285</v>
      </c>
      <c r="AV255" s="60">
        <v>0.05713</v>
      </c>
      <c r="AX255" s="60">
        <v>0.06177</v>
      </c>
      <c r="AY255" s="60"/>
      <c r="AZ255" s="60">
        <v>0.06677</v>
      </c>
      <c r="BB255" s="60">
        <v>0</v>
      </c>
      <c r="BD255" s="60">
        <v>0</v>
      </c>
      <c r="BE255" s="19"/>
      <c r="BF255" s="60">
        <v>0</v>
      </c>
      <c r="BH255" s="60">
        <v>0</v>
      </c>
      <c r="BJ255" s="60">
        <v>0</v>
      </c>
      <c r="BL255" s="60">
        <v>0.06177</v>
      </c>
      <c r="BN255" s="60">
        <v>0.07219</v>
      </c>
      <c r="BP255" s="60">
        <v>0.07219</v>
      </c>
      <c r="BR255" s="60">
        <v>0.0375</v>
      </c>
      <c r="BT255" s="60">
        <v>0</v>
      </c>
      <c r="BV255" s="60">
        <v>0</v>
      </c>
      <c r="BW255" s="19"/>
      <c r="BX255" s="60">
        <v>0</v>
      </c>
      <c r="BZ255" s="60">
        <v>0</v>
      </c>
      <c r="CB255" s="60">
        <v>0</v>
      </c>
      <c r="CD255" s="60">
        <v>0</v>
      </c>
    </row>
    <row r="256" spans="1:82" ht="10.5">
      <c r="A256" s="19"/>
      <c r="B256" s="19"/>
      <c r="C256" s="19"/>
      <c r="D256" s="19"/>
      <c r="E256" s="27" t="s">
        <v>3</v>
      </c>
      <c r="F256" s="19"/>
      <c r="G256" s="27" t="s">
        <v>3</v>
      </c>
      <c r="I256" s="27" t="s">
        <v>3</v>
      </c>
      <c r="K256" s="27" t="s">
        <v>3</v>
      </c>
      <c r="M256" s="27" t="s">
        <v>3</v>
      </c>
      <c r="N256" s="27" t="s">
        <v>3</v>
      </c>
      <c r="P256" s="27" t="s">
        <v>3</v>
      </c>
      <c r="R256" s="27" t="s">
        <v>3</v>
      </c>
      <c r="T256" s="27" t="s">
        <v>3</v>
      </c>
      <c r="V256" s="27" t="s">
        <v>3</v>
      </c>
      <c r="X256" s="27" t="s">
        <v>3</v>
      </c>
      <c r="Z256" s="27" t="s">
        <v>3</v>
      </c>
      <c r="AA256" s="19"/>
      <c r="AB256" s="27" t="s">
        <v>3</v>
      </c>
      <c r="AD256" s="27" t="s">
        <v>3</v>
      </c>
      <c r="AF256" s="27" t="s">
        <v>3</v>
      </c>
      <c r="AH256" s="27" t="s">
        <v>3</v>
      </c>
      <c r="AJ256" s="27" t="s">
        <v>3</v>
      </c>
      <c r="AL256" s="27" t="s">
        <v>3</v>
      </c>
      <c r="AN256" s="27" t="s">
        <v>3</v>
      </c>
      <c r="AP256" s="27" t="s">
        <v>3</v>
      </c>
      <c r="AR256" s="27" t="s">
        <v>3</v>
      </c>
      <c r="AT256" s="27" t="s">
        <v>3</v>
      </c>
      <c r="AV256" s="27" t="s">
        <v>3</v>
      </c>
      <c r="AX256" s="27" t="s">
        <v>3</v>
      </c>
      <c r="AY256" s="27"/>
      <c r="AZ256" s="27" t="s">
        <v>3</v>
      </c>
      <c r="BB256" s="27" t="s">
        <v>3</v>
      </c>
      <c r="BD256" s="27" t="s">
        <v>3</v>
      </c>
      <c r="BE256" s="19"/>
      <c r="BF256" s="27" t="s">
        <v>3</v>
      </c>
      <c r="BH256" s="27" t="s">
        <v>3</v>
      </c>
      <c r="BJ256" s="27" t="s">
        <v>3</v>
      </c>
      <c r="BL256" s="27" t="s">
        <v>3</v>
      </c>
      <c r="BN256" s="27" t="s">
        <v>3</v>
      </c>
      <c r="BP256" s="27" t="s">
        <v>3</v>
      </c>
      <c r="BR256" s="27" t="s">
        <v>3</v>
      </c>
      <c r="BT256" s="27" t="s">
        <v>3</v>
      </c>
      <c r="BV256" s="27" t="s">
        <v>3</v>
      </c>
      <c r="BW256" s="19"/>
      <c r="BX256" s="27" t="s">
        <v>3</v>
      </c>
      <c r="BZ256" s="27" t="s">
        <v>3</v>
      </c>
      <c r="CB256" s="27" t="s">
        <v>3</v>
      </c>
      <c r="CD256" s="27" t="s">
        <v>3</v>
      </c>
    </row>
    <row r="257" spans="1:82" ht="11.25">
      <c r="A257" s="19"/>
      <c r="B257" s="25" t="s">
        <v>59</v>
      </c>
      <c r="C257" s="19"/>
      <c r="D257" s="19"/>
      <c r="E257" s="19">
        <f>ROUND(E254*E255,0)</f>
        <v>46185</v>
      </c>
      <c r="F257" s="19"/>
      <c r="G257" s="19">
        <f>ROUND(G254*G255,0)</f>
        <v>315291</v>
      </c>
      <c r="I257" s="22">
        <f>ROUND(I254*I255,0)</f>
        <v>36499</v>
      </c>
      <c r="K257" s="22">
        <f>+K254*K255</f>
        <v>30698.7112355</v>
      </c>
      <c r="M257" s="22">
        <f>+M254*M255</f>
        <v>1595497.2383615999</v>
      </c>
      <c r="N257" s="22">
        <f>+N254*N255</f>
        <v>916424.39284</v>
      </c>
      <c r="P257" s="19">
        <f>ROUND(P254*P255,0)</f>
        <v>2491395</v>
      </c>
      <c r="R257" s="19">
        <f>ROUND(R254*R255,0)</f>
        <v>101205</v>
      </c>
      <c r="T257" s="19">
        <f>ROUND(T254*T255,0)</f>
        <v>-500034</v>
      </c>
      <c r="U257" s="23"/>
      <c r="V257" s="19">
        <f>(+V254)*0.4*V255</f>
        <v>0</v>
      </c>
      <c r="W257" s="23"/>
      <c r="X257" s="19">
        <f>(+X254)*0.4*X255</f>
        <v>0</v>
      </c>
      <c r="Y257" s="23"/>
      <c r="Z257" s="19">
        <f>(+Z254)*0.4*Z255</f>
        <v>0</v>
      </c>
      <c r="AA257" s="19"/>
      <c r="AB257" s="19">
        <f>(+AB254)*0.4*AB255</f>
        <v>0</v>
      </c>
      <c r="AC257" s="23"/>
      <c r="AD257" s="19">
        <f>(+AD254)*0.4*AD255</f>
        <v>0</v>
      </c>
      <c r="AE257" s="23"/>
      <c r="AF257" s="19">
        <f>(+AF254)*0.4*AF255</f>
        <v>0</v>
      </c>
      <c r="AG257" s="23"/>
      <c r="AH257" s="19">
        <f>(+AH254)*0.4*AH255</f>
        <v>0</v>
      </c>
      <c r="AI257" s="23"/>
      <c r="AJ257" s="22">
        <f>+AJ254*AJ255</f>
        <v>91.60844</v>
      </c>
      <c r="AK257" s="23"/>
      <c r="AL257" s="19">
        <f>(+AL254)*0.4*AL255</f>
        <v>0</v>
      </c>
      <c r="AM257" s="23"/>
      <c r="AN257" s="19">
        <f>(+AN254)*0.4*AN255</f>
        <v>0</v>
      </c>
      <c r="AO257" s="23"/>
      <c r="AP257" s="19">
        <f>(+AP254)*0.4*AP255</f>
        <v>0</v>
      </c>
      <c r="AQ257" s="23"/>
      <c r="AR257" s="19">
        <f>ROUND(AR254*AR255,0)</f>
        <v>923</v>
      </c>
      <c r="AS257" s="23"/>
      <c r="AT257" s="22">
        <f>ROUND(AT254*AT255,0)</f>
        <v>896</v>
      </c>
      <c r="AV257" s="22">
        <f>+AV254*AV255</f>
        <v>526.8414339999999</v>
      </c>
      <c r="AX257" s="22">
        <f>+AX254*AX255</f>
        <v>5614.58415</v>
      </c>
      <c r="AY257" s="22"/>
      <c r="AZ257" s="19">
        <f>(+AZ254)*AZ255</f>
        <v>8920.93939</v>
      </c>
      <c r="BA257" s="23"/>
      <c r="BB257" s="19">
        <f>(+BB254)*0.4*BB255</f>
        <v>0</v>
      </c>
      <c r="BC257" s="23"/>
      <c r="BD257" s="19">
        <f>(+BD254)*0.4*BD255</f>
        <v>0</v>
      </c>
      <c r="BE257" s="19"/>
      <c r="BF257" s="19">
        <f>(+BF254)*0.4*BF255</f>
        <v>0</v>
      </c>
      <c r="BG257" s="23"/>
      <c r="BH257" s="19">
        <f>(+BH254)*0.4*BH255</f>
        <v>0</v>
      </c>
      <c r="BI257" s="23"/>
      <c r="BJ257" s="19">
        <f>(+BJ254)*0.4*BJ255</f>
        <v>0</v>
      </c>
      <c r="BK257" s="23"/>
      <c r="BL257" s="22">
        <f>+BL254*BL255</f>
        <v>167593.87416389998</v>
      </c>
      <c r="BM257" s="23"/>
      <c r="BN257" s="85">
        <v>0</v>
      </c>
      <c r="BO257" s="23"/>
      <c r="BP257" s="22">
        <f>+BP254*BP255</f>
        <v>22103061.43248</v>
      </c>
      <c r="BQ257" s="23"/>
      <c r="BR257" s="19">
        <f>ROUND((BR254-BR260)*BR255,0)</f>
        <v>-152</v>
      </c>
      <c r="BS257" s="23"/>
      <c r="BT257" s="19">
        <f>(+BT254)*0.4*BT255</f>
        <v>0</v>
      </c>
      <c r="BU257" s="23"/>
      <c r="BV257" s="19">
        <f>(+BV254)*0.4*BV255</f>
        <v>0</v>
      </c>
      <c r="BW257" s="19"/>
      <c r="BX257" s="19">
        <f>(+BX254)*0.4*BX255</f>
        <v>0</v>
      </c>
      <c r="BY257" s="23"/>
      <c r="BZ257" s="19">
        <f>(+BZ254)*0.4*BZ255</f>
        <v>0</v>
      </c>
      <c r="CA257" s="23"/>
      <c r="CB257" s="19">
        <f>(+CB254)*0.4*CB255</f>
        <v>0</v>
      </c>
      <c r="CC257" s="23"/>
      <c r="CD257" s="19">
        <f>(+CD254)*0.4*CD255</f>
        <v>0</v>
      </c>
    </row>
    <row r="258" spans="1:82" ht="11.25">
      <c r="A258" s="19"/>
      <c r="B258" s="25" t="s">
        <v>57</v>
      </c>
      <c r="C258" s="19"/>
      <c r="D258" s="19"/>
      <c r="E258" s="19"/>
      <c r="F258" s="19"/>
      <c r="G258" s="19">
        <v>0</v>
      </c>
      <c r="I258" s="22">
        <v>0</v>
      </c>
      <c r="K258" s="19">
        <v>0</v>
      </c>
      <c r="M258" s="19">
        <v>0</v>
      </c>
      <c r="N258" s="19">
        <v>0</v>
      </c>
      <c r="P258" s="19">
        <v>0</v>
      </c>
      <c r="R258" s="19">
        <v>0</v>
      </c>
      <c r="T258" s="19">
        <v>0</v>
      </c>
      <c r="U258" s="23"/>
      <c r="V258" s="19">
        <f>+(V254)*0.6/60*5</f>
        <v>0</v>
      </c>
      <c r="W258" s="23"/>
      <c r="X258" s="19">
        <f>+(X254)*0.6/60*5</f>
        <v>0</v>
      </c>
      <c r="Y258" s="23"/>
      <c r="Z258" s="19">
        <f>+(Z254)*0.6/60*5</f>
        <v>0</v>
      </c>
      <c r="AA258" s="19"/>
      <c r="AB258" s="19">
        <f>+(AB254)*0.6/60*5</f>
        <v>0</v>
      </c>
      <c r="AC258" s="23"/>
      <c r="AD258" s="19">
        <f>+(AD254)*0.6/60*5</f>
        <v>0</v>
      </c>
      <c r="AE258" s="23"/>
      <c r="AF258" s="19">
        <f>+(AF254)*0.6/60*5</f>
        <v>0</v>
      </c>
      <c r="AG258" s="23"/>
      <c r="AH258" s="19">
        <f>+(AH254)*0.6/60*5</f>
        <v>0</v>
      </c>
      <c r="AI258" s="23"/>
      <c r="AJ258" s="19">
        <v>0</v>
      </c>
      <c r="AK258" s="23"/>
      <c r="AL258" s="19">
        <f>+(AL254)*0.6/60*5</f>
        <v>0</v>
      </c>
      <c r="AM258" s="23"/>
      <c r="AN258" s="19">
        <f>+(AN254)*0.6/60*5</f>
        <v>0</v>
      </c>
      <c r="AO258" s="23"/>
      <c r="AP258" s="19">
        <f>+(AP254)*0.6/60*5</f>
        <v>0</v>
      </c>
      <c r="AQ258" s="23"/>
      <c r="AR258" s="19">
        <v>0</v>
      </c>
      <c r="AS258" s="23"/>
      <c r="AT258" s="22">
        <v>0</v>
      </c>
      <c r="AV258" s="19">
        <v>0</v>
      </c>
      <c r="AX258" s="19">
        <v>0</v>
      </c>
      <c r="AY258" s="19"/>
      <c r="AZ258" s="19">
        <v>0</v>
      </c>
      <c r="BA258" s="23"/>
      <c r="BB258" s="19">
        <f>+(BB254)*0.6/60*5</f>
        <v>0</v>
      </c>
      <c r="BC258" s="23"/>
      <c r="BD258" s="19">
        <f>+(BD254)*0.6/60*5</f>
        <v>0</v>
      </c>
      <c r="BE258" s="19"/>
      <c r="BF258" s="19">
        <f>+(BF254)*0.6/60*5</f>
        <v>0</v>
      </c>
      <c r="BG258" s="23"/>
      <c r="BH258" s="19">
        <f>+(BH254)*0.6/60*5</f>
        <v>0</v>
      </c>
      <c r="BI258" s="23"/>
      <c r="BJ258" s="19">
        <f>+(BJ254)*0.6/60*5</f>
        <v>0</v>
      </c>
      <c r="BK258" s="23"/>
      <c r="BL258" s="19">
        <v>0</v>
      </c>
      <c r="BM258" s="23"/>
      <c r="BN258" s="85">
        <f>(+$BN$238)/60*12</f>
        <v>504018.62399999995</v>
      </c>
      <c r="BO258" s="23"/>
      <c r="BP258" s="85">
        <v>0</v>
      </c>
      <c r="BQ258" s="23"/>
      <c r="BR258" s="19">
        <v>0</v>
      </c>
      <c r="BS258" s="23"/>
      <c r="BT258" s="19">
        <f>+(BT254)*0.6/60*5</f>
        <v>0</v>
      </c>
      <c r="BU258" s="23"/>
      <c r="BV258" s="19">
        <f>+(BV254)*0.6/60*5</f>
        <v>0</v>
      </c>
      <c r="BW258" s="19"/>
      <c r="BX258" s="19">
        <f>+(BX254)*0.6/60*5</f>
        <v>0</v>
      </c>
      <c r="BY258" s="23"/>
      <c r="BZ258" s="19">
        <f>+(BZ254)*0.6/60*5</f>
        <v>0</v>
      </c>
      <c r="CA258" s="23"/>
      <c r="CB258" s="19">
        <f>+(CB254)*0.6/60*5</f>
        <v>0</v>
      </c>
      <c r="CC258" s="23"/>
      <c r="CD258" s="19">
        <f>+(CD254)*0.6/60*5</f>
        <v>0</v>
      </c>
    </row>
    <row r="259" spans="1:82" ht="11.25" customHeight="1">
      <c r="A259" s="19"/>
      <c r="B259" s="25"/>
      <c r="C259" s="19"/>
      <c r="D259" s="19"/>
      <c r="E259" s="19"/>
      <c r="F259" s="19"/>
      <c r="G259" s="19"/>
      <c r="I259" s="22"/>
      <c r="K259" s="19"/>
      <c r="M259" s="19"/>
      <c r="N259" s="19"/>
      <c r="P259" s="19"/>
      <c r="R259" s="19"/>
      <c r="T259" s="19"/>
      <c r="U259" s="23"/>
      <c r="V259" s="19"/>
      <c r="W259" s="23"/>
      <c r="X259" s="19"/>
      <c r="Y259" s="23"/>
      <c r="Z259" s="19"/>
      <c r="AA259" s="19"/>
      <c r="AB259" s="19"/>
      <c r="AC259" s="23"/>
      <c r="AD259" s="19"/>
      <c r="AE259" s="23"/>
      <c r="AF259" s="19"/>
      <c r="AG259" s="23"/>
      <c r="AH259" s="19"/>
      <c r="AJ259" s="19"/>
      <c r="AL259" s="19"/>
      <c r="AN259" s="19"/>
      <c r="AP259" s="19"/>
      <c r="AR259" s="19"/>
      <c r="AT259" s="22"/>
      <c r="AV259" s="19"/>
      <c r="AX259" s="19"/>
      <c r="AY259" s="19"/>
      <c r="AZ259" s="19"/>
      <c r="BB259" s="19"/>
      <c r="BC259" s="23"/>
      <c r="BD259" s="19"/>
      <c r="BE259" s="19"/>
      <c r="BF259" s="19"/>
      <c r="BG259" s="23"/>
      <c r="BH259" s="19"/>
      <c r="BI259" s="23"/>
      <c r="BJ259" s="19"/>
      <c r="BL259" s="19"/>
      <c r="BN259" s="85"/>
      <c r="BP259" s="85"/>
      <c r="BR259" s="19"/>
      <c r="BS259" s="23"/>
      <c r="BT259" s="19"/>
      <c r="BU259" s="23"/>
      <c r="BV259" s="19"/>
      <c r="BW259" s="19"/>
      <c r="BX259" s="19"/>
      <c r="BY259" s="23"/>
      <c r="BZ259" s="19"/>
      <c r="CA259" s="23"/>
      <c r="CB259" s="19"/>
      <c r="CD259" s="19"/>
    </row>
    <row r="260" spans="1:82" ht="11.25">
      <c r="A260" s="19"/>
      <c r="B260" s="9" t="s">
        <v>34</v>
      </c>
      <c r="C260" s="19"/>
      <c r="D260" s="19"/>
      <c r="E260" s="36"/>
      <c r="F260" s="19"/>
      <c r="G260" s="36"/>
      <c r="I260" s="36"/>
      <c r="K260" s="36"/>
      <c r="M260" s="36"/>
      <c r="N260" s="36"/>
      <c r="P260" s="36"/>
      <c r="R260" s="36">
        <v>0</v>
      </c>
      <c r="T260" s="36">
        <v>0</v>
      </c>
      <c r="V260" s="36"/>
      <c r="X260" s="36"/>
      <c r="Z260" s="36"/>
      <c r="AA260" s="19"/>
      <c r="AB260" s="36"/>
      <c r="AD260" s="36"/>
      <c r="AF260" s="36"/>
      <c r="AH260" s="36"/>
      <c r="AJ260" s="36"/>
      <c r="AL260" s="36"/>
      <c r="AN260" s="36"/>
      <c r="AP260" s="36"/>
      <c r="AR260" s="36"/>
      <c r="AT260" s="36"/>
      <c r="AV260" s="36"/>
      <c r="AX260" s="36"/>
      <c r="AY260" s="36"/>
      <c r="AZ260" s="36"/>
      <c r="BB260" s="36"/>
      <c r="BD260" s="36"/>
      <c r="BE260" s="19"/>
      <c r="BF260" s="36"/>
      <c r="BH260" s="36"/>
      <c r="BJ260" s="36"/>
      <c r="BL260" s="36"/>
      <c r="BN260" s="85"/>
      <c r="BP260" s="85"/>
      <c r="BR260" s="36">
        <f>BR254*0.5</f>
        <v>-4055.985</v>
      </c>
      <c r="BT260" s="36"/>
      <c r="BV260" s="36"/>
      <c r="BW260" s="19"/>
      <c r="BX260" s="36"/>
      <c r="BZ260" s="36"/>
      <c r="CB260" s="36"/>
      <c r="CD260" s="36"/>
    </row>
    <row r="261" spans="1:82" ht="11.25">
      <c r="A261" s="19"/>
      <c r="B261" s="25"/>
      <c r="C261" s="19"/>
      <c r="D261" s="19"/>
      <c r="E261" s="27" t="s">
        <v>3</v>
      </c>
      <c r="F261" s="19"/>
      <c r="G261" s="27" t="s">
        <v>3</v>
      </c>
      <c r="I261" s="27" t="s">
        <v>3</v>
      </c>
      <c r="K261" s="27" t="s">
        <v>3</v>
      </c>
      <c r="M261" s="27" t="s">
        <v>3</v>
      </c>
      <c r="N261" s="27" t="s">
        <v>3</v>
      </c>
      <c r="P261" s="27" t="s">
        <v>3</v>
      </c>
      <c r="R261" s="27" t="s">
        <v>3</v>
      </c>
      <c r="T261" s="27" t="s">
        <v>3</v>
      </c>
      <c r="V261" s="27" t="s">
        <v>3</v>
      </c>
      <c r="X261" s="27" t="s">
        <v>3</v>
      </c>
      <c r="Z261" s="27" t="s">
        <v>3</v>
      </c>
      <c r="AA261" s="19"/>
      <c r="AB261" s="27" t="s">
        <v>3</v>
      </c>
      <c r="AD261" s="27" t="s">
        <v>3</v>
      </c>
      <c r="AF261" s="27" t="s">
        <v>3</v>
      </c>
      <c r="AH261" s="27" t="s">
        <v>3</v>
      </c>
      <c r="AJ261" s="27" t="s">
        <v>3</v>
      </c>
      <c r="AL261" s="27" t="s">
        <v>3</v>
      </c>
      <c r="AN261" s="27" t="s">
        <v>3</v>
      </c>
      <c r="AP261" s="27" t="s">
        <v>3</v>
      </c>
      <c r="AR261" s="27" t="s">
        <v>3</v>
      </c>
      <c r="AT261" s="27" t="s">
        <v>3</v>
      </c>
      <c r="AV261" s="27" t="s">
        <v>3</v>
      </c>
      <c r="AX261" s="27" t="s">
        <v>3</v>
      </c>
      <c r="AY261" s="27"/>
      <c r="AZ261" s="27" t="s">
        <v>3</v>
      </c>
      <c r="BB261" s="27" t="s">
        <v>3</v>
      </c>
      <c r="BD261" s="27" t="s">
        <v>3</v>
      </c>
      <c r="BE261" s="19"/>
      <c r="BF261" s="27" t="s">
        <v>3</v>
      </c>
      <c r="BH261" s="27" t="s">
        <v>3</v>
      </c>
      <c r="BJ261" s="27" t="s">
        <v>3</v>
      </c>
      <c r="BL261" s="27" t="s">
        <v>3</v>
      </c>
      <c r="BN261" s="27" t="s">
        <v>3</v>
      </c>
      <c r="BP261" s="27" t="s">
        <v>3</v>
      </c>
      <c r="BR261" s="27" t="s">
        <v>3</v>
      </c>
      <c r="BT261" s="27" t="s">
        <v>3</v>
      </c>
      <c r="BV261" s="27" t="s">
        <v>3</v>
      </c>
      <c r="BW261" s="19"/>
      <c r="BX261" s="27" t="s">
        <v>3</v>
      </c>
      <c r="BZ261" s="27" t="s">
        <v>3</v>
      </c>
      <c r="CB261" s="27" t="s">
        <v>3</v>
      </c>
      <c r="CD261" s="27" t="s">
        <v>3</v>
      </c>
    </row>
    <row r="262" spans="1:82" ht="11.25">
      <c r="A262" s="19"/>
      <c r="B262" s="25" t="s">
        <v>56</v>
      </c>
      <c r="C262" s="19"/>
      <c r="D262" s="19"/>
      <c r="E262" s="19">
        <f>SUM(E257:E259)</f>
        <v>46185</v>
      </c>
      <c r="F262" s="19"/>
      <c r="G262" s="19">
        <f>SUM(G257:G259)</f>
        <v>315291</v>
      </c>
      <c r="I262" s="19">
        <f>SUM(I257:I259)</f>
        <v>36499</v>
      </c>
      <c r="K262" s="19">
        <f>SUM(K257:K259)</f>
        <v>30698.7112355</v>
      </c>
      <c r="M262" s="19">
        <f>SUM(M257:M259)</f>
        <v>1595497.2383615999</v>
      </c>
      <c r="N262" s="19">
        <f>SUM(N257:N259)</f>
        <v>916424.39284</v>
      </c>
      <c r="P262" s="19">
        <f>SUM(P257:P259)</f>
        <v>2491395</v>
      </c>
      <c r="R262" s="19">
        <f>SUM(R257:R259)</f>
        <v>101205</v>
      </c>
      <c r="T262" s="19">
        <f>SUM(T257:T259)</f>
        <v>-500034</v>
      </c>
      <c r="V262" s="19">
        <f>SUM(V257:V259)</f>
        <v>0</v>
      </c>
      <c r="X262" s="19">
        <f>SUM(X257:X259)</f>
        <v>0</v>
      </c>
      <c r="Z262" s="19">
        <f>SUM(Z257:Z259)</f>
        <v>0</v>
      </c>
      <c r="AA262" s="19"/>
      <c r="AB262" s="19">
        <f>SUM(AB257:AB259)</f>
        <v>0</v>
      </c>
      <c r="AD262" s="19">
        <f>SUM(AD257:AD259)</f>
        <v>0</v>
      </c>
      <c r="AF262" s="19">
        <f>SUM(AF257:AF259)</f>
        <v>0</v>
      </c>
      <c r="AH262" s="19">
        <f>SUM(AH257:AH259)</f>
        <v>0</v>
      </c>
      <c r="AJ262" s="19">
        <f>SUM(AJ257:AJ259)</f>
        <v>91.60844</v>
      </c>
      <c r="AL262" s="19">
        <f>SUM(AL257:AL259)</f>
        <v>0</v>
      </c>
      <c r="AN262" s="19">
        <f>SUM(AN257:AN259)</f>
        <v>0</v>
      </c>
      <c r="AP262" s="19">
        <f>SUM(AP257:AP259)</f>
        <v>0</v>
      </c>
      <c r="AR262" s="19">
        <f>SUM(AR257:AR259)</f>
        <v>923</v>
      </c>
      <c r="AT262" s="19">
        <f>SUM(AT257:AT259)</f>
        <v>896</v>
      </c>
      <c r="AV262" s="19">
        <f>SUM(AV257:AV259)</f>
        <v>526.8414339999999</v>
      </c>
      <c r="AX262" s="19">
        <f>SUM(AX257:AX259)</f>
        <v>5614.58415</v>
      </c>
      <c r="AY262" s="19"/>
      <c r="AZ262" s="43">
        <f>SUM(AZ257:AZ259)</f>
        <v>8920.93939</v>
      </c>
      <c r="BB262" s="19">
        <f>SUM(BB257:BB259)</f>
        <v>0</v>
      </c>
      <c r="BD262" s="19">
        <f>SUM(BD257:BD259)</f>
        <v>0</v>
      </c>
      <c r="BE262" s="19"/>
      <c r="BF262" s="19">
        <f>SUM(BF257:BF259)</f>
        <v>0</v>
      </c>
      <c r="BH262" s="19">
        <f>SUM(BH257:BH259)</f>
        <v>0</v>
      </c>
      <c r="BJ262" s="19">
        <f>SUM(BJ257:BJ259)</f>
        <v>0</v>
      </c>
      <c r="BL262" s="19">
        <f>SUM(BL257:BL259)</f>
        <v>167593.87416389998</v>
      </c>
      <c r="BN262" s="19">
        <f>SUM(BN257:BN259)</f>
        <v>504018.62399999995</v>
      </c>
      <c r="BP262" s="19">
        <f>SUM(BP257:BP259)</f>
        <v>22103061.43248</v>
      </c>
      <c r="BR262" s="19">
        <f>SUM(BR257:BR261)</f>
        <v>-4207.985000000001</v>
      </c>
      <c r="BT262" s="19">
        <f>SUM(BT257:BT259)</f>
        <v>0</v>
      </c>
      <c r="BV262" s="19">
        <f>SUM(BV257:BV259)</f>
        <v>0</v>
      </c>
      <c r="BW262" s="19"/>
      <c r="BX262" s="19">
        <f>SUM(BX257:BX259)</f>
        <v>0</v>
      </c>
      <c r="BZ262" s="19">
        <f>SUM(BZ257:BZ259)</f>
        <v>0</v>
      </c>
      <c r="CB262" s="19">
        <f>SUM(CB257:CB259)</f>
        <v>0</v>
      </c>
      <c r="CD262" s="19">
        <f>SUM(CD257:CD259)</f>
        <v>0</v>
      </c>
    </row>
    <row r="263" spans="1:82" ht="11.25">
      <c r="A263" s="19"/>
      <c r="B263" s="25" t="s">
        <v>28</v>
      </c>
      <c r="C263" s="19"/>
      <c r="D263" s="19"/>
      <c r="E263" s="28">
        <v>1</v>
      </c>
      <c r="F263" s="19"/>
      <c r="G263" s="28">
        <v>1</v>
      </c>
      <c r="I263" s="28">
        <v>1</v>
      </c>
      <c r="K263" s="28">
        <v>1</v>
      </c>
      <c r="M263" s="28">
        <v>1</v>
      </c>
      <c r="N263" s="28">
        <v>1</v>
      </c>
      <c r="P263" s="28">
        <v>1</v>
      </c>
      <c r="R263" s="28">
        <v>1</v>
      </c>
      <c r="T263" s="28">
        <v>1</v>
      </c>
      <c r="V263" s="28">
        <v>0</v>
      </c>
      <c r="X263" s="28">
        <v>0</v>
      </c>
      <c r="Z263" s="28">
        <v>0</v>
      </c>
      <c r="AA263" s="19"/>
      <c r="AB263" s="28">
        <v>0</v>
      </c>
      <c r="AD263" s="28">
        <v>0</v>
      </c>
      <c r="AF263" s="28">
        <v>0</v>
      </c>
      <c r="AH263" s="28">
        <v>0</v>
      </c>
      <c r="AJ263" s="28">
        <v>1</v>
      </c>
      <c r="AL263" s="28">
        <v>0</v>
      </c>
      <c r="AN263" s="28">
        <v>0</v>
      </c>
      <c r="AP263" s="28">
        <v>0</v>
      </c>
      <c r="AR263" s="28">
        <v>1</v>
      </c>
      <c r="AT263" s="28">
        <v>1</v>
      </c>
      <c r="AV263" s="28">
        <v>1</v>
      </c>
      <c r="AX263" s="28">
        <v>1</v>
      </c>
      <c r="AY263" s="28"/>
      <c r="AZ263" s="28">
        <v>1</v>
      </c>
      <c r="BB263" s="28">
        <v>0</v>
      </c>
      <c r="BD263" s="28">
        <v>0</v>
      </c>
      <c r="BE263" s="19"/>
      <c r="BF263" s="28">
        <v>0</v>
      </c>
      <c r="BH263" s="28">
        <v>0</v>
      </c>
      <c r="BJ263" s="28">
        <v>0</v>
      </c>
      <c r="BL263" s="28">
        <v>1</v>
      </c>
      <c r="BN263" s="28">
        <v>1</v>
      </c>
      <c r="BP263" s="28">
        <v>1</v>
      </c>
      <c r="BR263" s="28">
        <v>1</v>
      </c>
      <c r="BT263" s="28">
        <v>0</v>
      </c>
      <c r="BV263" s="28">
        <v>0</v>
      </c>
      <c r="BW263" s="19"/>
      <c r="BX263" s="28">
        <v>0</v>
      </c>
      <c r="BZ263" s="28">
        <v>0</v>
      </c>
      <c r="CB263" s="28">
        <v>0</v>
      </c>
      <c r="CD263" s="28">
        <v>0</v>
      </c>
    </row>
    <row r="264" spans="1:82" ht="11.25">
      <c r="A264" s="19"/>
      <c r="B264" s="25" t="s">
        <v>29</v>
      </c>
      <c r="C264" s="19"/>
      <c r="D264" s="19"/>
      <c r="E264" s="28"/>
      <c r="F264" s="19"/>
      <c r="G264" s="28"/>
      <c r="I264" s="28"/>
      <c r="K264" s="28"/>
      <c r="M264" s="28"/>
      <c r="N264" s="28"/>
      <c r="P264" s="28"/>
      <c r="R264" s="28"/>
      <c r="T264" s="28"/>
      <c r="V264" s="28"/>
      <c r="X264" s="28"/>
      <c r="Z264" s="28"/>
      <c r="AA264" s="19"/>
      <c r="AB264" s="28"/>
      <c r="AD264" s="28"/>
      <c r="AF264" s="28"/>
      <c r="AH264" s="28"/>
      <c r="AJ264" s="28"/>
      <c r="AL264" s="28"/>
      <c r="AN264" s="28"/>
      <c r="AP264" s="28"/>
      <c r="AR264" s="28"/>
      <c r="AT264" s="28"/>
      <c r="AV264" s="28"/>
      <c r="AX264" s="28"/>
      <c r="AY264" s="28"/>
      <c r="AZ264" s="28"/>
      <c r="BB264" s="28"/>
      <c r="BD264" s="28"/>
      <c r="BE264" s="19"/>
      <c r="BF264" s="28"/>
      <c r="BH264" s="28"/>
      <c r="BJ264" s="28"/>
      <c r="BL264" s="28"/>
      <c r="BN264" s="28"/>
      <c r="BP264" s="28"/>
      <c r="BR264" s="28"/>
      <c r="BT264" s="28"/>
      <c r="BV264" s="28"/>
      <c r="BW264" s="19"/>
      <c r="BX264" s="28"/>
      <c r="BZ264" s="28"/>
      <c r="CB264" s="28"/>
      <c r="CD264" s="28"/>
    </row>
    <row r="265" spans="1:82" ht="10.5">
      <c r="A265" s="19"/>
      <c r="B265" s="19"/>
      <c r="C265" s="19"/>
      <c r="D265" s="19"/>
      <c r="E265" s="27" t="s">
        <v>3</v>
      </c>
      <c r="F265" s="19"/>
      <c r="G265" s="27" t="s">
        <v>3</v>
      </c>
      <c r="I265" s="27" t="s">
        <v>3</v>
      </c>
      <c r="K265" s="27" t="s">
        <v>3</v>
      </c>
      <c r="M265" s="27" t="s">
        <v>3</v>
      </c>
      <c r="N265" s="27" t="s">
        <v>3</v>
      </c>
      <c r="P265" s="27" t="s">
        <v>3</v>
      </c>
      <c r="R265" s="27" t="s">
        <v>3</v>
      </c>
      <c r="T265" s="27" t="s">
        <v>3</v>
      </c>
      <c r="V265" s="27" t="s">
        <v>3</v>
      </c>
      <c r="X265" s="27" t="s">
        <v>3</v>
      </c>
      <c r="Z265" s="27" t="s">
        <v>3</v>
      </c>
      <c r="AA265" s="19"/>
      <c r="AB265" s="27" t="s">
        <v>3</v>
      </c>
      <c r="AD265" s="27" t="s">
        <v>3</v>
      </c>
      <c r="AF265" s="27" t="s">
        <v>3</v>
      </c>
      <c r="AH265" s="27" t="s">
        <v>3</v>
      </c>
      <c r="AJ265" s="27" t="s">
        <v>3</v>
      </c>
      <c r="AL265" s="27" t="s">
        <v>3</v>
      </c>
      <c r="AN265" s="27" t="s">
        <v>3</v>
      </c>
      <c r="AP265" s="27" t="s">
        <v>3</v>
      </c>
      <c r="AR265" s="27" t="s">
        <v>3</v>
      </c>
      <c r="AT265" s="27" t="s">
        <v>3</v>
      </c>
      <c r="AV265" s="27" t="s">
        <v>3</v>
      </c>
      <c r="AX265" s="27" t="s">
        <v>3</v>
      </c>
      <c r="AY265" s="27"/>
      <c r="AZ265" s="27" t="s">
        <v>3</v>
      </c>
      <c r="BB265" s="27" t="s">
        <v>3</v>
      </c>
      <c r="BD265" s="27" t="s">
        <v>3</v>
      </c>
      <c r="BE265" s="19"/>
      <c r="BF265" s="27" t="s">
        <v>3</v>
      </c>
      <c r="BH265" s="27" t="s">
        <v>3</v>
      </c>
      <c r="BJ265" s="27" t="s">
        <v>3</v>
      </c>
      <c r="BL265" s="27" t="s">
        <v>3</v>
      </c>
      <c r="BN265" s="27" t="s">
        <v>3</v>
      </c>
      <c r="BP265" s="27" t="s">
        <v>3</v>
      </c>
      <c r="BR265" s="27" t="s">
        <v>3</v>
      </c>
      <c r="BT265" s="27" t="s">
        <v>3</v>
      </c>
      <c r="BV265" s="27" t="s">
        <v>3</v>
      </c>
      <c r="BW265" s="19"/>
      <c r="BX265" s="27" t="s">
        <v>3</v>
      </c>
      <c r="BZ265" s="27" t="s">
        <v>3</v>
      </c>
      <c r="CB265" s="27" t="s">
        <v>3</v>
      </c>
      <c r="CD265" s="27" t="s">
        <v>3</v>
      </c>
    </row>
    <row r="266" spans="1:82" ht="11.25">
      <c r="A266" s="51"/>
      <c r="B266" s="25" t="s">
        <v>56</v>
      </c>
      <c r="C266" s="19"/>
      <c r="D266" s="19"/>
      <c r="E266" s="19">
        <f>ROUND(E262*E263,0)</f>
        <v>46185</v>
      </c>
      <c r="F266" s="19"/>
      <c r="G266" s="19">
        <f>ROUND(G262*G263,0)</f>
        <v>315291</v>
      </c>
      <c r="I266" s="19">
        <f>ROUND(I262*I263,0)</f>
        <v>36499</v>
      </c>
      <c r="K266" s="19">
        <f>ROUND(K262*K263,0)</f>
        <v>30699</v>
      </c>
      <c r="M266" s="19">
        <f>ROUND(M262*M263,0)</f>
        <v>1595497</v>
      </c>
      <c r="N266" s="19">
        <f>ROUND(N262*N263,0)</f>
        <v>916424</v>
      </c>
      <c r="P266" s="19">
        <f>ROUND(P262*P263,0)</f>
        <v>2491395</v>
      </c>
      <c r="R266" s="19">
        <f>ROUND(R262*R263,0)</f>
        <v>101205</v>
      </c>
      <c r="T266" s="19">
        <f>ROUND(T262*T263,0)</f>
        <v>-500034</v>
      </c>
      <c r="V266" s="19">
        <f>ROUND(V262*V263,0)</f>
        <v>0</v>
      </c>
      <c r="X266" s="19">
        <f>ROUND(X262*X263,0)</f>
        <v>0</v>
      </c>
      <c r="Z266" s="19">
        <f>ROUND(Z262*Z263,0)</f>
        <v>0</v>
      </c>
      <c r="AA266" s="19"/>
      <c r="AB266" s="19">
        <f>ROUND(AB262*AB263,0)</f>
        <v>0</v>
      </c>
      <c r="AD266" s="19">
        <f>ROUND(AD262*AD263,0)</f>
        <v>0</v>
      </c>
      <c r="AF266" s="19">
        <f>ROUND(AF262*AF263,0)</f>
        <v>0</v>
      </c>
      <c r="AH266" s="19">
        <f>ROUND(AH262*AH263,0)</f>
        <v>0</v>
      </c>
      <c r="AJ266" s="19">
        <f>ROUND(AJ262*AJ263,0)</f>
        <v>92</v>
      </c>
      <c r="AL266" s="19">
        <f>ROUND(AL262*AL263,0)</f>
        <v>0</v>
      </c>
      <c r="AN266" s="19">
        <f>ROUND(AN262*AN263,0)</f>
        <v>0</v>
      </c>
      <c r="AP266" s="19">
        <f>ROUND(AP262*AP263,0)</f>
        <v>0</v>
      </c>
      <c r="AR266" s="19">
        <f>ROUND(AR262*AR263,0)</f>
        <v>923</v>
      </c>
      <c r="AT266" s="19">
        <f>ROUND(AT262*AT263,0)</f>
        <v>896</v>
      </c>
      <c r="AV266" s="19">
        <f>ROUND(AV262*AV263,0)</f>
        <v>527</v>
      </c>
      <c r="AX266" s="19">
        <f>ROUND(AX262*AX263,0)</f>
        <v>5615</v>
      </c>
      <c r="AY266" s="19"/>
      <c r="AZ266" s="19">
        <f>ROUND(AZ262*AZ263,0)</f>
        <v>8921</v>
      </c>
      <c r="BB266" s="19">
        <f>ROUND(BB262*BB263,0)</f>
        <v>0</v>
      </c>
      <c r="BD266" s="19">
        <f>ROUND(BD262*BD263,0)</f>
        <v>0</v>
      </c>
      <c r="BE266" s="19"/>
      <c r="BF266" s="19">
        <f>ROUND(BF262*BF263,0)</f>
        <v>0</v>
      </c>
      <c r="BH266" s="19">
        <f>ROUND(BH262*BH263,0)</f>
        <v>0</v>
      </c>
      <c r="BJ266" s="19">
        <f>ROUND(BJ262*BJ263,0)</f>
        <v>0</v>
      </c>
      <c r="BL266" s="19">
        <f>ROUND(BL262*BL263,0)</f>
        <v>167594</v>
      </c>
      <c r="BN266" s="19">
        <f>ROUND(BN262*BN263,0)</f>
        <v>504019</v>
      </c>
      <c r="BP266" s="19">
        <f>ROUND(BP262*BP263,0)</f>
        <v>22103061</v>
      </c>
      <c r="BR266" s="19">
        <f>ROUND(BR262*BR263,0)</f>
        <v>-4208</v>
      </c>
      <c r="BT266" s="19">
        <f>ROUND(BT262*BT263,0)</f>
        <v>0</v>
      </c>
      <c r="BV266" s="19">
        <f>ROUND(BV262*BV263,0)</f>
        <v>0</v>
      </c>
      <c r="BW266" s="19"/>
      <c r="BX266" s="19">
        <f>ROUND(BX262*BX263,0)</f>
        <v>0</v>
      </c>
      <c r="BZ266" s="19">
        <f>ROUND(BZ262*BZ263,0)</f>
        <v>0</v>
      </c>
      <c r="CB266" s="19">
        <f>ROUND(CB262*CB263,0)</f>
        <v>0</v>
      </c>
      <c r="CD266" s="19">
        <f>ROUND(CD262*CD263,0)</f>
        <v>0</v>
      </c>
    </row>
    <row r="267" spans="1:82" ht="11.25">
      <c r="A267" s="19"/>
      <c r="B267" s="25"/>
      <c r="C267" s="19"/>
      <c r="D267" s="19"/>
      <c r="E267" s="27" t="s">
        <v>8</v>
      </c>
      <c r="F267" s="19"/>
      <c r="G267" s="27" t="s">
        <v>8</v>
      </c>
      <c r="I267" s="27" t="s">
        <v>8</v>
      </c>
      <c r="K267" s="27" t="s">
        <v>8</v>
      </c>
      <c r="M267" s="27" t="s">
        <v>8</v>
      </c>
      <c r="N267" s="27" t="s">
        <v>8</v>
      </c>
      <c r="P267" s="27" t="s">
        <v>8</v>
      </c>
      <c r="R267" s="27" t="s">
        <v>8</v>
      </c>
      <c r="T267" s="27" t="s">
        <v>8</v>
      </c>
      <c r="V267" s="27" t="s">
        <v>8</v>
      </c>
      <c r="X267" s="27" t="s">
        <v>8</v>
      </c>
      <c r="Z267" s="27" t="s">
        <v>8</v>
      </c>
      <c r="AA267" s="19"/>
      <c r="AB267" s="27" t="s">
        <v>8</v>
      </c>
      <c r="AD267" s="27" t="s">
        <v>8</v>
      </c>
      <c r="AF267" s="27" t="s">
        <v>8</v>
      </c>
      <c r="AH267" s="27" t="s">
        <v>8</v>
      </c>
      <c r="AJ267" s="27" t="s">
        <v>8</v>
      </c>
      <c r="AL267" s="27" t="s">
        <v>8</v>
      </c>
      <c r="AN267" s="27" t="s">
        <v>8</v>
      </c>
      <c r="AP267" s="27" t="s">
        <v>8</v>
      </c>
      <c r="AR267" s="27" t="s">
        <v>8</v>
      </c>
      <c r="AT267" s="27" t="s">
        <v>8</v>
      </c>
      <c r="AV267" s="27" t="s">
        <v>8</v>
      </c>
      <c r="AX267" s="27" t="s">
        <v>8</v>
      </c>
      <c r="AY267" s="27"/>
      <c r="AZ267" s="27" t="s">
        <v>8</v>
      </c>
      <c r="BB267" s="27" t="s">
        <v>8</v>
      </c>
      <c r="BD267" s="27" t="s">
        <v>8</v>
      </c>
      <c r="BE267" s="19"/>
      <c r="BF267" s="27" t="s">
        <v>8</v>
      </c>
      <c r="BH267" s="27" t="s">
        <v>8</v>
      </c>
      <c r="BJ267" s="27" t="s">
        <v>8</v>
      </c>
      <c r="BL267" s="27" t="s">
        <v>8</v>
      </c>
      <c r="BN267" s="27" t="s">
        <v>8</v>
      </c>
      <c r="BP267" s="27" t="s">
        <v>8</v>
      </c>
      <c r="BR267" s="27" t="s">
        <v>8</v>
      </c>
      <c r="BT267" s="27" t="s">
        <v>8</v>
      </c>
      <c r="BV267" s="27" t="s">
        <v>8</v>
      </c>
      <c r="BW267" s="19"/>
      <c r="BX267" s="27" t="s">
        <v>8</v>
      </c>
      <c r="BZ267" s="27" t="s">
        <v>8</v>
      </c>
      <c r="CB267" s="27" t="s">
        <v>8</v>
      </c>
      <c r="CD267" s="27" t="s">
        <v>8</v>
      </c>
    </row>
    <row r="268" spans="1:82" ht="11.25">
      <c r="A268" s="19"/>
      <c r="B268" s="25"/>
      <c r="C268" s="19"/>
      <c r="D268" s="19"/>
      <c r="E268" s="27"/>
      <c r="F268" s="19"/>
      <c r="G268" s="27"/>
      <c r="I268" s="27"/>
      <c r="K268" s="27"/>
      <c r="M268" s="27"/>
      <c r="N268" s="27"/>
      <c r="P268" s="27"/>
      <c r="R268" s="27"/>
      <c r="T268" s="27"/>
      <c r="V268" s="27"/>
      <c r="X268" s="27"/>
      <c r="Z268" s="27"/>
      <c r="AA268" s="19"/>
      <c r="AB268" s="27"/>
      <c r="AD268" s="27"/>
      <c r="AF268" s="27"/>
      <c r="AH268" s="27"/>
      <c r="AJ268" s="27"/>
      <c r="AL268" s="27"/>
      <c r="AN268" s="27"/>
      <c r="AP268" s="27"/>
      <c r="AR268" s="27"/>
      <c r="AT268" s="27"/>
      <c r="AV268" s="27"/>
      <c r="AX268" s="27"/>
      <c r="AY268" s="27"/>
      <c r="AZ268" s="27"/>
      <c r="BB268" s="27"/>
      <c r="BD268" s="27"/>
      <c r="BE268" s="19"/>
      <c r="BF268" s="27"/>
      <c r="BH268" s="27"/>
      <c r="BJ268" s="27"/>
      <c r="BL268" s="27"/>
      <c r="BN268" s="27"/>
      <c r="BP268" s="27"/>
      <c r="BR268" s="27"/>
      <c r="BT268" s="27"/>
      <c r="BV268" s="27"/>
      <c r="BW268" s="19"/>
      <c r="BX268" s="27"/>
      <c r="BZ268" s="27"/>
      <c r="CB268" s="27"/>
      <c r="CD268" s="27"/>
    </row>
    <row r="269" spans="1:82" ht="12.75">
      <c r="A269" s="19"/>
      <c r="B269" s="24">
        <v>2009</v>
      </c>
      <c r="C269" s="19"/>
      <c r="D269" s="19"/>
      <c r="E269" s="19"/>
      <c r="F269" s="19"/>
      <c r="G269" s="19"/>
      <c r="I269" s="19"/>
      <c r="K269" s="19"/>
      <c r="M269" s="19"/>
      <c r="N269" s="19"/>
      <c r="P269" s="19"/>
      <c r="R269" s="19"/>
      <c r="T269" s="19"/>
      <c r="V269" s="19"/>
      <c r="X269" s="19"/>
      <c r="Z269" s="19"/>
      <c r="AA269" s="19"/>
      <c r="AB269" s="28"/>
      <c r="AD269" s="28"/>
      <c r="AF269" s="28"/>
      <c r="AH269" s="28"/>
      <c r="AJ269" s="19"/>
      <c r="AL269" s="19"/>
      <c r="AN269" s="19"/>
      <c r="AP269" s="28"/>
      <c r="AR269" s="19"/>
      <c r="AT269" s="19"/>
      <c r="AV269" s="19"/>
      <c r="AX269" s="19"/>
      <c r="AY269" s="19"/>
      <c r="AZ269" s="19"/>
      <c r="BB269" s="19"/>
      <c r="BD269" s="19"/>
      <c r="BE269" s="19"/>
      <c r="BF269" s="28"/>
      <c r="BH269" s="28"/>
      <c r="BJ269" s="28"/>
      <c r="BL269" s="19"/>
      <c r="BN269" s="19"/>
      <c r="BP269" s="19"/>
      <c r="BR269" s="19"/>
      <c r="BT269" s="19"/>
      <c r="BV269" s="19"/>
      <c r="BW269" s="19"/>
      <c r="BX269" s="28"/>
      <c r="BZ269" s="28"/>
      <c r="CB269" s="28"/>
      <c r="CD269" s="28"/>
    </row>
    <row r="270" spans="1:82" ht="11.25">
      <c r="A270" s="19"/>
      <c r="B270" s="25" t="s">
        <v>9</v>
      </c>
      <c r="C270" s="19"/>
      <c r="D270" s="19"/>
      <c r="E270" s="19">
        <f>+E254</f>
        <v>1021330</v>
      </c>
      <c r="F270" s="19"/>
      <c r="G270" s="19">
        <f>+G254</f>
        <v>6450298.74</v>
      </c>
      <c r="I270" s="19">
        <f>+I254</f>
        <v>690612.006</v>
      </c>
      <c r="K270" s="19">
        <f>+K254</f>
        <v>537348.35</v>
      </c>
      <c r="M270" s="19">
        <f>+M254</f>
        <v>25829646.08</v>
      </c>
      <c r="N270" s="19">
        <f>+N254</f>
        <v>13725092</v>
      </c>
      <c r="P270" s="19">
        <f>+P254</f>
        <v>34511633</v>
      </c>
      <c r="R270" s="19">
        <f>+R254</f>
        <v>2698805</v>
      </c>
      <c r="T270" s="19">
        <f>+T254</f>
        <v>-13334239</v>
      </c>
      <c r="V270" s="19">
        <f>V15</f>
        <v>3031084</v>
      </c>
      <c r="X270" s="19">
        <f>X15</f>
        <v>6106448</v>
      </c>
      <c r="Z270" s="19">
        <f>+Z254</f>
        <v>0</v>
      </c>
      <c r="AA270" s="19"/>
      <c r="AB270" s="19">
        <f>+AB254</f>
        <v>0</v>
      </c>
      <c r="AD270" s="19">
        <f>+AD254</f>
        <v>0</v>
      </c>
      <c r="AF270" s="19">
        <f>+AF254</f>
        <v>0</v>
      </c>
      <c r="AH270" s="19">
        <f>+AH254</f>
        <v>0</v>
      </c>
      <c r="AJ270" s="19">
        <f>+AJ254</f>
        <v>1372</v>
      </c>
      <c r="AL270" s="19">
        <f>AL15</f>
        <v>21651</v>
      </c>
      <c r="AN270" s="19">
        <f>+AN254</f>
        <v>0</v>
      </c>
      <c r="AP270" s="19">
        <f>+AP254</f>
        <v>0</v>
      </c>
      <c r="AR270" s="19">
        <f>+AR254</f>
        <v>18885</v>
      </c>
      <c r="AT270" s="19">
        <f>+AT254</f>
        <v>16951.9</v>
      </c>
      <c r="AV270" s="19">
        <f>+AV254</f>
        <v>9221.8</v>
      </c>
      <c r="AX270" s="19">
        <f>+AX254</f>
        <v>90895</v>
      </c>
      <c r="AY270" s="19"/>
      <c r="AZ270" s="19">
        <f>+AZ254</f>
        <v>133607</v>
      </c>
      <c r="BB270" s="19">
        <f>BB15</f>
        <v>55172</v>
      </c>
      <c r="BD270" s="19">
        <f>+BD254</f>
        <v>0</v>
      </c>
      <c r="BE270" s="19"/>
      <c r="BF270" s="19">
        <f>+BF254</f>
        <v>0</v>
      </c>
      <c r="BH270" s="19">
        <f>+BH254</f>
        <v>0</v>
      </c>
      <c r="BJ270" s="19">
        <f>+BJ254</f>
        <v>0</v>
      </c>
      <c r="BL270" s="19">
        <f>+BL254</f>
        <v>2713192.07</v>
      </c>
      <c r="BN270" s="19">
        <f>+BN254</f>
        <v>2520093.1199999996</v>
      </c>
      <c r="BP270" s="19">
        <f>+BP254</f>
        <v>306178992</v>
      </c>
      <c r="BR270" s="19">
        <f>+BR254-BR260</f>
        <v>-4055.985</v>
      </c>
      <c r="BT270" s="19">
        <f>BT15</f>
        <v>9718887</v>
      </c>
      <c r="BV270" s="19">
        <f>+BV254</f>
        <v>0</v>
      </c>
      <c r="BW270" s="19"/>
      <c r="BX270" s="19">
        <f>+BX254</f>
        <v>0</v>
      </c>
      <c r="BZ270" s="19">
        <f>+BZ254</f>
        <v>0</v>
      </c>
      <c r="CB270" s="19">
        <f>+CB254</f>
        <v>0</v>
      </c>
      <c r="CD270" s="19">
        <f>+CD254</f>
        <v>0</v>
      </c>
    </row>
    <row r="271" spans="1:82" ht="11.25">
      <c r="A271" s="19"/>
      <c r="B271" s="25" t="s">
        <v>18</v>
      </c>
      <c r="C271" s="19"/>
      <c r="D271" s="19"/>
      <c r="E271" s="60">
        <v>0.04462</v>
      </c>
      <c r="F271" s="19"/>
      <c r="G271" s="60">
        <v>0.04522</v>
      </c>
      <c r="I271" s="60">
        <v>0.04888</v>
      </c>
      <c r="K271" s="60">
        <v>0.05285</v>
      </c>
      <c r="M271" s="60">
        <v>0.05713</v>
      </c>
      <c r="N271" s="60">
        <v>0.06177</v>
      </c>
      <c r="P271" s="60">
        <v>0.06677</v>
      </c>
      <c r="R271" s="60">
        <v>0.07219</v>
      </c>
      <c r="T271" s="60">
        <v>0.07219</v>
      </c>
      <c r="V271" s="60">
        <v>0.0375</v>
      </c>
      <c r="X271" s="60">
        <v>0.0375</v>
      </c>
      <c r="Z271" s="60">
        <v>0</v>
      </c>
      <c r="AA271" s="19"/>
      <c r="AB271" s="60">
        <v>0</v>
      </c>
      <c r="AD271" s="60">
        <v>0</v>
      </c>
      <c r="AF271" s="60">
        <v>0</v>
      </c>
      <c r="AH271" s="60">
        <v>0</v>
      </c>
      <c r="AJ271" s="60">
        <v>0.06177</v>
      </c>
      <c r="AL271" s="60">
        <v>0.0375</v>
      </c>
      <c r="AN271" s="60">
        <v>0</v>
      </c>
      <c r="AP271" s="60">
        <v>0</v>
      </c>
      <c r="AR271" s="60">
        <v>0.04522</v>
      </c>
      <c r="AT271" s="60">
        <v>0.04888</v>
      </c>
      <c r="AV271" s="60">
        <v>0.05285</v>
      </c>
      <c r="AX271" s="60">
        <v>0.05713</v>
      </c>
      <c r="AY271" s="60"/>
      <c r="AZ271" s="60">
        <v>0.06177</v>
      </c>
      <c r="BB271" s="60">
        <v>0.0375</v>
      </c>
      <c r="BD271" s="60">
        <v>0</v>
      </c>
      <c r="BE271" s="19"/>
      <c r="BF271" s="60">
        <v>0</v>
      </c>
      <c r="BH271" s="60">
        <v>0</v>
      </c>
      <c r="BJ271" s="60">
        <v>0</v>
      </c>
      <c r="BL271" s="60">
        <v>0.05713</v>
      </c>
      <c r="BN271" s="60">
        <v>0.06677</v>
      </c>
      <c r="BP271" s="60">
        <v>0.06677</v>
      </c>
      <c r="BR271" s="60">
        <v>0.07219</v>
      </c>
      <c r="BT271" s="60">
        <v>0.0375</v>
      </c>
      <c r="BV271" s="60">
        <v>0</v>
      </c>
      <c r="BW271" s="19"/>
      <c r="BX271" s="60">
        <v>0</v>
      </c>
      <c r="BZ271" s="60">
        <v>0</v>
      </c>
      <c r="CB271" s="60">
        <v>0</v>
      </c>
      <c r="CD271" s="60">
        <v>0</v>
      </c>
    </row>
    <row r="272" spans="1:82" ht="10.5">
      <c r="A272" s="19"/>
      <c r="B272" s="19"/>
      <c r="C272" s="19"/>
      <c r="D272" s="19"/>
      <c r="E272" s="27" t="s">
        <v>3</v>
      </c>
      <c r="F272" s="19"/>
      <c r="G272" s="27" t="s">
        <v>3</v>
      </c>
      <c r="I272" s="27" t="s">
        <v>3</v>
      </c>
      <c r="K272" s="27" t="s">
        <v>3</v>
      </c>
      <c r="M272" s="27" t="s">
        <v>3</v>
      </c>
      <c r="N272" s="27" t="s">
        <v>3</v>
      </c>
      <c r="P272" s="27" t="s">
        <v>3</v>
      </c>
      <c r="R272" s="27" t="s">
        <v>3</v>
      </c>
      <c r="T272" s="27" t="s">
        <v>3</v>
      </c>
      <c r="V272" s="27" t="s">
        <v>3</v>
      </c>
      <c r="X272" s="27" t="s">
        <v>3</v>
      </c>
      <c r="Z272" s="27" t="s">
        <v>3</v>
      </c>
      <c r="AA272" s="19"/>
      <c r="AB272" s="27" t="s">
        <v>3</v>
      </c>
      <c r="AD272" s="27" t="s">
        <v>3</v>
      </c>
      <c r="AF272" s="27" t="s">
        <v>3</v>
      </c>
      <c r="AH272" s="27" t="s">
        <v>3</v>
      </c>
      <c r="AJ272" s="27" t="s">
        <v>3</v>
      </c>
      <c r="AL272" s="27" t="s">
        <v>3</v>
      </c>
      <c r="AN272" s="27" t="s">
        <v>3</v>
      </c>
      <c r="AP272" s="27" t="s">
        <v>3</v>
      </c>
      <c r="AR272" s="27" t="s">
        <v>3</v>
      </c>
      <c r="AT272" s="27" t="s">
        <v>3</v>
      </c>
      <c r="AV272" s="27" t="s">
        <v>3</v>
      </c>
      <c r="AX272" s="27" t="s">
        <v>3</v>
      </c>
      <c r="AY272" s="27"/>
      <c r="AZ272" s="27" t="s">
        <v>3</v>
      </c>
      <c r="BB272" s="27" t="s">
        <v>3</v>
      </c>
      <c r="BD272" s="27" t="s">
        <v>3</v>
      </c>
      <c r="BE272" s="19"/>
      <c r="BF272" s="27" t="s">
        <v>3</v>
      </c>
      <c r="BH272" s="27" t="s">
        <v>3</v>
      </c>
      <c r="BJ272" s="27" t="s">
        <v>3</v>
      </c>
      <c r="BL272" s="27" t="s">
        <v>3</v>
      </c>
      <c r="BN272" s="27" t="s">
        <v>3</v>
      </c>
      <c r="BP272" s="27" t="s">
        <v>3</v>
      </c>
      <c r="BR272" s="27" t="s">
        <v>3</v>
      </c>
      <c r="BT272" s="27" t="s">
        <v>3</v>
      </c>
      <c r="BV272" s="27" t="s">
        <v>3</v>
      </c>
      <c r="BW272" s="19"/>
      <c r="BX272" s="27" t="s">
        <v>3</v>
      </c>
      <c r="BZ272" s="27" t="s">
        <v>3</v>
      </c>
      <c r="CB272" s="27" t="s">
        <v>3</v>
      </c>
      <c r="CD272" s="27" t="s">
        <v>3</v>
      </c>
    </row>
    <row r="273" spans="1:82" ht="11.25">
      <c r="A273" s="19"/>
      <c r="B273" s="25" t="s">
        <v>60</v>
      </c>
      <c r="C273" s="19"/>
      <c r="D273" s="19"/>
      <c r="E273" s="19">
        <f>ROUND(E270*E271,0)</f>
        <v>45572</v>
      </c>
      <c r="F273" s="19"/>
      <c r="G273" s="19">
        <f>ROUND(G270*G271,0)</f>
        <v>291683</v>
      </c>
      <c r="I273" s="22">
        <f>ROUND(I270*I271,0)</f>
        <v>33757</v>
      </c>
      <c r="K273" s="22">
        <f>+K270*K271</f>
        <v>28398.8602975</v>
      </c>
      <c r="M273" s="22">
        <f>+M270*M271</f>
        <v>1475647.6805504</v>
      </c>
      <c r="N273" s="22">
        <f>+N270*N271</f>
        <v>847798.93284</v>
      </c>
      <c r="P273" s="22">
        <f>+P270*P271</f>
        <v>2304341.7354099997</v>
      </c>
      <c r="R273" s="19">
        <f>(+R270)*R271</f>
        <v>194826.73295</v>
      </c>
      <c r="T273" s="19">
        <f>(+T270)*T271</f>
        <v>-962598.7134100001</v>
      </c>
      <c r="U273" s="23"/>
      <c r="V273" s="19">
        <f>(+V270-V276)*V271</f>
        <v>56832.825</v>
      </c>
      <c r="W273" s="23"/>
      <c r="X273" s="19">
        <f>(+X270-X276)*X271</f>
        <v>114495.9</v>
      </c>
      <c r="Y273" s="23"/>
      <c r="Z273" s="19">
        <f>(+Z270)*0.4*Z271</f>
        <v>0</v>
      </c>
      <c r="AA273" s="19"/>
      <c r="AB273" s="19">
        <f>(+AB270)*0.4*AB271</f>
        <v>0</v>
      </c>
      <c r="AC273" s="23"/>
      <c r="AD273" s="19">
        <f>(+AD270)*0.4*AD271</f>
        <v>0</v>
      </c>
      <c r="AE273" s="23"/>
      <c r="AF273" s="19">
        <f>(+AF270)*0.4*AF271</f>
        <v>0</v>
      </c>
      <c r="AG273" s="23"/>
      <c r="AH273" s="19">
        <f>(+AH270)*0.4*AH271</f>
        <v>0</v>
      </c>
      <c r="AI273" s="23"/>
      <c r="AJ273" s="22">
        <f>+AJ270*AJ271</f>
        <v>84.74844</v>
      </c>
      <c r="AK273" s="23"/>
      <c r="AL273" s="19">
        <f>(+AL270-AL276)*AL271</f>
        <v>405.95625</v>
      </c>
      <c r="AM273" s="23"/>
      <c r="AN273" s="19">
        <f>(+AN270)*0.4*AN271</f>
        <v>0</v>
      </c>
      <c r="AO273" s="23"/>
      <c r="AP273" s="19">
        <f>(+AP270)*0.4*AP271</f>
        <v>0</v>
      </c>
      <c r="AQ273" s="23"/>
      <c r="AR273" s="19">
        <f>ROUND(AR270*AR271,0)</f>
        <v>854</v>
      </c>
      <c r="AS273" s="23"/>
      <c r="AT273" s="22">
        <f>ROUND(AT270*AT271,0)</f>
        <v>829</v>
      </c>
      <c r="AV273" s="22">
        <f>+AV270*AV271</f>
        <v>487.37212999999997</v>
      </c>
      <c r="AX273" s="22">
        <f>+AX270*AX271</f>
        <v>5192.83135</v>
      </c>
      <c r="AY273" s="22"/>
      <c r="AZ273" s="19">
        <f>(+AZ270)*AZ271</f>
        <v>8252.90439</v>
      </c>
      <c r="BA273" s="23"/>
      <c r="BB273" s="19">
        <f>(+BB270-BB276)*BB271</f>
        <v>1034.475</v>
      </c>
      <c r="BC273" s="23"/>
      <c r="BD273" s="19">
        <f>(+BD270)*0.4*BD271</f>
        <v>0</v>
      </c>
      <c r="BE273" s="19"/>
      <c r="BF273" s="19">
        <f>(+BF270)*0.4*BF271</f>
        <v>0</v>
      </c>
      <c r="BG273" s="23"/>
      <c r="BH273" s="19">
        <f>(+BH270)*0.4*BH271</f>
        <v>0</v>
      </c>
      <c r="BI273" s="23"/>
      <c r="BJ273" s="19">
        <f>(+BJ270)*0.4*BJ271</f>
        <v>0</v>
      </c>
      <c r="BK273" s="23"/>
      <c r="BL273" s="22">
        <f>+BL270*BL271</f>
        <v>155004.66295909998</v>
      </c>
      <c r="BM273" s="23"/>
      <c r="BN273" s="85">
        <v>0</v>
      </c>
      <c r="BP273" s="22">
        <f>+BP270*BP271</f>
        <v>20443571.29584</v>
      </c>
      <c r="BR273" s="19">
        <f>(+BR270)*BR271</f>
        <v>-292.80155715</v>
      </c>
      <c r="BS273" s="23"/>
      <c r="BT273" s="19">
        <f>(+BT270-BT276)*BT271</f>
        <v>182229.13125</v>
      </c>
      <c r="BU273" s="23"/>
      <c r="BV273" s="19">
        <f>(+BV270)*0.4*BV271</f>
        <v>0</v>
      </c>
      <c r="BW273" s="19"/>
      <c r="BX273" s="19">
        <f>(+BX270)*0.4*BX271</f>
        <v>0</v>
      </c>
      <c r="BY273" s="23"/>
      <c r="BZ273" s="19">
        <f>(+BZ270)*0.4*BZ271</f>
        <v>0</v>
      </c>
      <c r="CA273" s="23"/>
      <c r="CB273" s="19">
        <f>(+CB270)*0.4*CB271</f>
        <v>0</v>
      </c>
      <c r="CD273" s="19">
        <f>(+CD270)*0.4*CD271</f>
        <v>0</v>
      </c>
    </row>
    <row r="274" spans="1:82" ht="11.25">
      <c r="A274" s="19"/>
      <c r="B274" s="25" t="s">
        <v>61</v>
      </c>
      <c r="C274" s="19"/>
      <c r="D274" s="19"/>
      <c r="E274" s="19"/>
      <c r="F274" s="19"/>
      <c r="G274" s="19">
        <v>0</v>
      </c>
      <c r="I274" s="22">
        <v>0</v>
      </c>
      <c r="K274" s="19">
        <v>0</v>
      </c>
      <c r="M274" s="19">
        <v>0</v>
      </c>
      <c r="N274" s="19">
        <v>0</v>
      </c>
      <c r="P274" s="19">
        <v>0</v>
      </c>
      <c r="R274" s="19">
        <v>0</v>
      </c>
      <c r="T274" s="19">
        <v>0</v>
      </c>
      <c r="U274" s="23"/>
      <c r="V274" s="19">
        <v>0</v>
      </c>
      <c r="W274" s="23"/>
      <c r="X274" s="19">
        <v>0</v>
      </c>
      <c r="Y274" s="23"/>
      <c r="Z274" s="19">
        <v>0</v>
      </c>
      <c r="AA274" s="19"/>
      <c r="AB274" s="19">
        <v>0</v>
      </c>
      <c r="AC274" s="23"/>
      <c r="AD274" s="19">
        <v>0</v>
      </c>
      <c r="AE274" s="23"/>
      <c r="AF274" s="19">
        <v>0</v>
      </c>
      <c r="AG274" s="23"/>
      <c r="AH274" s="19">
        <v>0</v>
      </c>
      <c r="AI274" s="23"/>
      <c r="AJ274" s="19">
        <v>0</v>
      </c>
      <c r="AK274" s="23"/>
      <c r="AL274" s="19">
        <v>0</v>
      </c>
      <c r="AM274" s="23"/>
      <c r="AN274" s="19">
        <v>0</v>
      </c>
      <c r="AO274" s="23"/>
      <c r="AP274" s="19">
        <v>0</v>
      </c>
      <c r="AQ274" s="23"/>
      <c r="AR274" s="19">
        <v>0</v>
      </c>
      <c r="AS274" s="23"/>
      <c r="AT274" s="22">
        <v>0</v>
      </c>
      <c r="AV274" s="19">
        <v>0</v>
      </c>
      <c r="AX274" s="19">
        <v>0</v>
      </c>
      <c r="AY274" s="19"/>
      <c r="AZ274" s="19">
        <v>0</v>
      </c>
      <c r="BA274" s="23"/>
      <c r="BB274" s="19">
        <v>0</v>
      </c>
      <c r="BC274" s="23"/>
      <c r="BD274" s="19">
        <v>0</v>
      </c>
      <c r="BE274" s="19"/>
      <c r="BF274" s="19">
        <v>0</v>
      </c>
      <c r="BG274" s="23"/>
      <c r="BH274" s="19">
        <v>0</v>
      </c>
      <c r="BI274" s="23"/>
      <c r="BJ274" s="19">
        <v>0</v>
      </c>
      <c r="BK274" s="23"/>
      <c r="BL274" s="19">
        <v>0</v>
      </c>
      <c r="BM274" s="23"/>
      <c r="BN274" s="85">
        <f>(+$BN$238)/60*12</f>
        <v>504018.62399999995</v>
      </c>
      <c r="BP274" s="85"/>
      <c r="BR274" s="19">
        <v>0</v>
      </c>
      <c r="BS274" s="23"/>
      <c r="BT274" s="19">
        <v>0</v>
      </c>
      <c r="BU274" s="23"/>
      <c r="BV274" s="19">
        <v>0</v>
      </c>
      <c r="BW274" s="19"/>
      <c r="BX274" s="19">
        <v>0</v>
      </c>
      <c r="BY274" s="23"/>
      <c r="BZ274" s="19">
        <v>0</v>
      </c>
      <c r="CA274" s="23"/>
      <c r="CB274" s="19">
        <v>0</v>
      </c>
      <c r="CD274" s="19">
        <v>0</v>
      </c>
    </row>
    <row r="275" spans="1:82" ht="11.25">
      <c r="A275" s="19"/>
      <c r="B275" s="25"/>
      <c r="C275" s="19"/>
      <c r="D275" s="19"/>
      <c r="E275" s="19"/>
      <c r="F275" s="19"/>
      <c r="G275" s="19"/>
      <c r="I275" s="22"/>
      <c r="K275" s="19"/>
      <c r="M275" s="19"/>
      <c r="N275" s="19"/>
      <c r="P275" s="19"/>
      <c r="R275" s="19"/>
      <c r="T275" s="19"/>
      <c r="U275" s="23"/>
      <c r="V275" s="19"/>
      <c r="W275" s="23"/>
      <c r="X275" s="19"/>
      <c r="Y275" s="23"/>
      <c r="Z275" s="19"/>
      <c r="AA275" s="19"/>
      <c r="AB275" s="19"/>
      <c r="AC275" s="23"/>
      <c r="AD275" s="19"/>
      <c r="AE275" s="23"/>
      <c r="AF275" s="19"/>
      <c r="AG275" s="23"/>
      <c r="AH275" s="19"/>
      <c r="AI275" s="23"/>
      <c r="AJ275" s="19"/>
      <c r="AK275" s="23"/>
      <c r="AL275" s="19"/>
      <c r="AM275" s="23"/>
      <c r="AN275" s="19"/>
      <c r="AO275" s="23"/>
      <c r="AP275" s="19"/>
      <c r="AQ275" s="23"/>
      <c r="AR275" s="19"/>
      <c r="AS275" s="23"/>
      <c r="AT275" s="22"/>
      <c r="AV275" s="19"/>
      <c r="AX275" s="19"/>
      <c r="AY275" s="19"/>
      <c r="AZ275" s="19"/>
      <c r="BA275" s="23"/>
      <c r="BB275" s="19"/>
      <c r="BC275" s="23"/>
      <c r="BD275" s="19"/>
      <c r="BE275" s="19"/>
      <c r="BF275" s="19"/>
      <c r="BG275" s="23"/>
      <c r="BH275" s="19"/>
      <c r="BI275" s="23"/>
      <c r="BJ275" s="19"/>
      <c r="BK275" s="23"/>
      <c r="BL275" s="19"/>
      <c r="BM275" s="23"/>
      <c r="BN275" s="85"/>
      <c r="BP275" s="85"/>
      <c r="BR275" s="19"/>
      <c r="BS275" s="23"/>
      <c r="BT275" s="19"/>
      <c r="BU275" s="23"/>
      <c r="BV275" s="19"/>
      <c r="BW275" s="19"/>
      <c r="BX275" s="19"/>
      <c r="BY275" s="23"/>
      <c r="BZ275" s="19"/>
      <c r="CA275" s="23"/>
      <c r="CB275" s="19"/>
      <c r="CD275" s="19"/>
    </row>
    <row r="276" spans="1:82" ht="11.25">
      <c r="A276" s="19"/>
      <c r="B276" s="9" t="s">
        <v>34</v>
      </c>
      <c r="C276" s="19"/>
      <c r="D276" s="19"/>
      <c r="E276" s="36"/>
      <c r="F276" s="19"/>
      <c r="G276" s="36"/>
      <c r="I276" s="36"/>
      <c r="K276" s="36"/>
      <c r="M276" s="36"/>
      <c r="N276" s="36"/>
      <c r="P276" s="36"/>
      <c r="R276" s="36">
        <v>0</v>
      </c>
      <c r="T276" s="36">
        <v>0</v>
      </c>
      <c r="V276" s="36">
        <f>+V270*0.5</f>
        <v>1515542</v>
      </c>
      <c r="X276" s="36">
        <f>+X270*0.5</f>
        <v>3053224</v>
      </c>
      <c r="Z276" s="36"/>
      <c r="AA276" s="19"/>
      <c r="AB276" s="36"/>
      <c r="AD276" s="36"/>
      <c r="AF276" s="36"/>
      <c r="AH276" s="36"/>
      <c r="AJ276" s="36"/>
      <c r="AL276" s="36">
        <f>+AL270*0.5</f>
        <v>10825.5</v>
      </c>
      <c r="AN276" s="36"/>
      <c r="AP276" s="36"/>
      <c r="AR276" s="36"/>
      <c r="AT276" s="36"/>
      <c r="AV276" s="36"/>
      <c r="AX276" s="36"/>
      <c r="AY276" s="36"/>
      <c r="AZ276" s="36"/>
      <c r="BB276" s="36">
        <f>+BB270*0.5</f>
        <v>27586</v>
      </c>
      <c r="BD276" s="36"/>
      <c r="BE276" s="19"/>
      <c r="BF276" s="36"/>
      <c r="BH276" s="36"/>
      <c r="BJ276" s="36"/>
      <c r="BL276" s="36"/>
      <c r="BN276" s="36"/>
      <c r="BP276" s="36"/>
      <c r="BR276" s="36">
        <v>0</v>
      </c>
      <c r="BT276" s="36">
        <f>+BT270*0.5</f>
        <v>4859443.5</v>
      </c>
      <c r="BV276" s="36"/>
      <c r="BW276" s="19"/>
      <c r="BX276" s="36"/>
      <c r="BZ276" s="36"/>
      <c r="CB276" s="36"/>
      <c r="CD276" s="36"/>
    </row>
    <row r="277" spans="1:82" ht="11.25">
      <c r="A277" s="19"/>
      <c r="B277" s="25"/>
      <c r="C277" s="19"/>
      <c r="D277" s="19"/>
      <c r="E277" s="27" t="s">
        <v>3</v>
      </c>
      <c r="F277" s="19"/>
      <c r="G277" s="27" t="s">
        <v>3</v>
      </c>
      <c r="I277" s="27" t="s">
        <v>3</v>
      </c>
      <c r="K277" s="27" t="s">
        <v>3</v>
      </c>
      <c r="M277" s="27" t="s">
        <v>3</v>
      </c>
      <c r="N277" s="27" t="s">
        <v>3</v>
      </c>
      <c r="P277" s="27" t="s">
        <v>3</v>
      </c>
      <c r="R277" s="27" t="s">
        <v>3</v>
      </c>
      <c r="T277" s="27" t="s">
        <v>3</v>
      </c>
      <c r="V277" s="27" t="s">
        <v>3</v>
      </c>
      <c r="X277" s="27" t="s">
        <v>3</v>
      </c>
      <c r="Z277" s="27" t="s">
        <v>3</v>
      </c>
      <c r="AA277" s="19"/>
      <c r="AB277" s="27" t="s">
        <v>3</v>
      </c>
      <c r="AD277" s="27" t="s">
        <v>3</v>
      </c>
      <c r="AF277" s="27" t="s">
        <v>3</v>
      </c>
      <c r="AH277" s="27" t="s">
        <v>3</v>
      </c>
      <c r="AJ277" s="27" t="s">
        <v>3</v>
      </c>
      <c r="AL277" s="27" t="s">
        <v>3</v>
      </c>
      <c r="AN277" s="27" t="s">
        <v>3</v>
      </c>
      <c r="AP277" s="27" t="s">
        <v>3</v>
      </c>
      <c r="AR277" s="27" t="s">
        <v>3</v>
      </c>
      <c r="AT277" s="27" t="s">
        <v>3</v>
      </c>
      <c r="AV277" s="27" t="s">
        <v>3</v>
      </c>
      <c r="AX277" s="27" t="s">
        <v>3</v>
      </c>
      <c r="AY277" s="27"/>
      <c r="AZ277" s="27" t="s">
        <v>3</v>
      </c>
      <c r="BB277" s="27" t="s">
        <v>3</v>
      </c>
      <c r="BD277" s="27" t="s">
        <v>3</v>
      </c>
      <c r="BE277" s="19"/>
      <c r="BF277" s="27" t="s">
        <v>3</v>
      </c>
      <c r="BH277" s="27" t="s">
        <v>3</v>
      </c>
      <c r="BJ277" s="27" t="s">
        <v>3</v>
      </c>
      <c r="BL277" s="27" t="s">
        <v>3</v>
      </c>
      <c r="BN277" s="27" t="s">
        <v>3</v>
      </c>
      <c r="BP277" s="27" t="s">
        <v>3</v>
      </c>
      <c r="BR277" s="27" t="s">
        <v>3</v>
      </c>
      <c r="BT277" s="27" t="s">
        <v>3</v>
      </c>
      <c r="BV277" s="27" t="s">
        <v>3</v>
      </c>
      <c r="BW277" s="19"/>
      <c r="BX277" s="27" t="s">
        <v>3</v>
      </c>
      <c r="BZ277" s="27" t="s">
        <v>3</v>
      </c>
      <c r="CB277" s="27" t="s">
        <v>3</v>
      </c>
      <c r="CD277" s="27" t="s">
        <v>3</v>
      </c>
    </row>
    <row r="278" spans="1:82" ht="11.25">
      <c r="A278" s="19"/>
      <c r="B278" s="25" t="s">
        <v>58</v>
      </c>
      <c r="C278" s="19"/>
      <c r="D278" s="19"/>
      <c r="E278" s="19">
        <f>SUM(E273:E276)</f>
        <v>45572</v>
      </c>
      <c r="F278" s="19"/>
      <c r="G278" s="19">
        <f>SUM(G273:G276)</f>
        <v>291683</v>
      </c>
      <c r="I278" s="19">
        <f>SUM(I273:I276)</f>
        <v>33757</v>
      </c>
      <c r="K278" s="19">
        <f>SUM(K273:K276)</f>
        <v>28398.8602975</v>
      </c>
      <c r="M278" s="19">
        <f>SUM(M273:M276)</f>
        <v>1475647.6805504</v>
      </c>
      <c r="N278" s="19">
        <f>SUM(N273:N276)</f>
        <v>847798.93284</v>
      </c>
      <c r="P278" s="19">
        <f>SUM(P273:P276)</f>
        <v>2304341.7354099997</v>
      </c>
      <c r="R278" s="19">
        <f>SUM(R273:R276)</f>
        <v>194826.73295</v>
      </c>
      <c r="T278" s="19">
        <f>SUM(T273:T276)</f>
        <v>-962598.7134100001</v>
      </c>
      <c r="V278" s="19">
        <f>SUM(V273:V276)</f>
        <v>1572374.825</v>
      </c>
      <c r="X278" s="19">
        <f>SUM(X273:X276)</f>
        <v>3167719.9</v>
      </c>
      <c r="Z278" s="19">
        <f>SUM(Z273:Z276)</f>
        <v>0</v>
      </c>
      <c r="AA278" s="19"/>
      <c r="AB278" s="19">
        <f>SUM(AB273:AB276)</f>
        <v>0</v>
      </c>
      <c r="AD278" s="19">
        <f>SUM(AD273:AD276)</f>
        <v>0</v>
      </c>
      <c r="AF278" s="19">
        <f>SUM(AF273:AF276)</f>
        <v>0</v>
      </c>
      <c r="AH278" s="19">
        <f>SUM(AH273:AH276)</f>
        <v>0</v>
      </c>
      <c r="AJ278" s="19">
        <f>SUM(AJ273:AJ276)</f>
        <v>84.74844</v>
      </c>
      <c r="AL278" s="19">
        <f>SUM(AL273:AL276)</f>
        <v>11231.45625</v>
      </c>
      <c r="AN278" s="19">
        <f>SUM(AN273:AN276)</f>
        <v>0</v>
      </c>
      <c r="AP278" s="19">
        <f>SUM(AP273:AP276)</f>
        <v>0</v>
      </c>
      <c r="AR278" s="19">
        <f>SUM(AR273:AR276)</f>
        <v>854</v>
      </c>
      <c r="AT278" s="19">
        <f>SUM(AT273:AT276)</f>
        <v>829</v>
      </c>
      <c r="AV278" s="19">
        <f>SUM(AV273:AV276)</f>
        <v>487.37212999999997</v>
      </c>
      <c r="AX278" s="19">
        <f>SUM(AX273:AX276)</f>
        <v>5192.83135</v>
      </c>
      <c r="AY278" s="19"/>
      <c r="AZ278" s="43">
        <f>SUM(AZ273:AZ276)</f>
        <v>8252.90439</v>
      </c>
      <c r="BB278" s="19">
        <f>SUM(BB273:BB276)</f>
        <v>28620.475</v>
      </c>
      <c r="BD278" s="19">
        <f>SUM(BD273:BD276)</f>
        <v>0</v>
      </c>
      <c r="BE278" s="19"/>
      <c r="BF278" s="19">
        <f>SUM(BF273:BF276)</f>
        <v>0</v>
      </c>
      <c r="BH278" s="19">
        <f>SUM(BH273:BH276)</f>
        <v>0</v>
      </c>
      <c r="BJ278" s="19">
        <f>SUM(BJ273:BJ276)</f>
        <v>0</v>
      </c>
      <c r="BL278" s="19">
        <f>SUM(BL273:BL276)</f>
        <v>155004.66295909998</v>
      </c>
      <c r="BN278" s="19">
        <f>SUM(BN273:BN276)</f>
        <v>504018.62399999995</v>
      </c>
      <c r="BP278" s="19">
        <f>SUM(BP273:BP276)</f>
        <v>20443571.29584</v>
      </c>
      <c r="BR278" s="19">
        <f>SUM(BR273:BR276)</f>
        <v>-292.80155715</v>
      </c>
      <c r="BT278" s="19">
        <f>SUM(BT273:BT276)</f>
        <v>5041672.63125</v>
      </c>
      <c r="BV278" s="19">
        <f>SUM(BV273:BV276)</f>
        <v>0</v>
      </c>
      <c r="BW278" s="19"/>
      <c r="BX278" s="19">
        <f>SUM(BX273:BX276)</f>
        <v>0</v>
      </c>
      <c r="BZ278" s="19">
        <f>SUM(BZ273:BZ276)</f>
        <v>0</v>
      </c>
      <c r="CB278" s="19">
        <f>SUM(CB273:CB276)</f>
        <v>0</v>
      </c>
      <c r="CD278" s="19">
        <f>SUM(CD273:CD276)</f>
        <v>0</v>
      </c>
    </row>
    <row r="279" spans="1:82" ht="11.25">
      <c r="A279" s="19"/>
      <c r="B279" s="25" t="s">
        <v>28</v>
      </c>
      <c r="C279" s="19"/>
      <c r="D279" s="19"/>
      <c r="E279" s="28">
        <v>1</v>
      </c>
      <c r="F279" s="19"/>
      <c r="G279" s="28">
        <v>1</v>
      </c>
      <c r="I279" s="28">
        <v>1</v>
      </c>
      <c r="K279" s="28">
        <v>1</v>
      </c>
      <c r="M279" s="28">
        <v>1</v>
      </c>
      <c r="N279" s="28">
        <v>1</v>
      </c>
      <c r="P279" s="28">
        <v>1</v>
      </c>
      <c r="R279" s="28">
        <v>1</v>
      </c>
      <c r="T279" s="28">
        <v>1</v>
      </c>
      <c r="V279" s="28">
        <v>1</v>
      </c>
      <c r="X279" s="28">
        <v>1</v>
      </c>
      <c r="Z279" s="28">
        <v>0</v>
      </c>
      <c r="AA279" s="19"/>
      <c r="AB279" s="28">
        <v>0</v>
      </c>
      <c r="AD279" s="28">
        <v>0</v>
      </c>
      <c r="AF279" s="28">
        <v>0</v>
      </c>
      <c r="AH279" s="28">
        <v>0</v>
      </c>
      <c r="AJ279" s="28">
        <v>1</v>
      </c>
      <c r="AL279" s="28">
        <v>1</v>
      </c>
      <c r="AN279" s="28">
        <v>0</v>
      </c>
      <c r="AP279" s="28">
        <v>0</v>
      </c>
      <c r="AR279" s="28">
        <v>1</v>
      </c>
      <c r="AT279" s="28">
        <v>1</v>
      </c>
      <c r="AV279" s="28">
        <v>1</v>
      </c>
      <c r="AX279" s="28">
        <v>1</v>
      </c>
      <c r="AY279" s="28"/>
      <c r="AZ279" s="28">
        <v>1</v>
      </c>
      <c r="BB279" s="28">
        <v>1</v>
      </c>
      <c r="BD279" s="28">
        <v>0</v>
      </c>
      <c r="BE279" s="19"/>
      <c r="BF279" s="28">
        <v>0</v>
      </c>
      <c r="BH279" s="28">
        <v>0</v>
      </c>
      <c r="BJ279" s="28">
        <v>0</v>
      </c>
      <c r="BL279" s="28">
        <v>1</v>
      </c>
      <c r="BN279" s="28">
        <v>1</v>
      </c>
      <c r="BP279" s="28">
        <v>1</v>
      </c>
      <c r="BR279" s="28">
        <v>1</v>
      </c>
      <c r="BT279" s="28">
        <v>1</v>
      </c>
      <c r="BV279" s="28">
        <v>0</v>
      </c>
      <c r="BW279" s="19"/>
      <c r="BX279" s="28">
        <v>0</v>
      </c>
      <c r="BZ279" s="28">
        <v>0</v>
      </c>
      <c r="CB279" s="28">
        <v>0</v>
      </c>
      <c r="CD279" s="28">
        <v>0</v>
      </c>
    </row>
    <row r="280" spans="1:82" ht="11.25">
      <c r="A280" s="19"/>
      <c r="B280" s="25" t="s">
        <v>29</v>
      </c>
      <c r="C280" s="19"/>
      <c r="D280" s="19"/>
      <c r="E280" s="28"/>
      <c r="F280" s="19"/>
      <c r="G280" s="28"/>
      <c r="I280" s="28"/>
      <c r="K280" s="28"/>
      <c r="M280" s="28"/>
      <c r="N280" s="28"/>
      <c r="P280" s="28"/>
      <c r="R280" s="28"/>
      <c r="T280" s="28"/>
      <c r="V280" s="28"/>
      <c r="X280" s="28"/>
      <c r="Z280" s="28"/>
      <c r="AA280" s="19"/>
      <c r="AB280" s="28"/>
      <c r="AD280" s="28"/>
      <c r="AF280" s="28"/>
      <c r="AH280" s="28"/>
      <c r="AJ280" s="28"/>
      <c r="AL280" s="28"/>
      <c r="AN280" s="28"/>
      <c r="AP280" s="28"/>
      <c r="AR280" s="28"/>
      <c r="AT280" s="28"/>
      <c r="AV280" s="28"/>
      <c r="AX280" s="28"/>
      <c r="AY280" s="28"/>
      <c r="AZ280" s="28"/>
      <c r="BB280" s="28"/>
      <c r="BD280" s="28"/>
      <c r="BE280" s="19"/>
      <c r="BF280" s="28"/>
      <c r="BH280" s="28"/>
      <c r="BJ280" s="28"/>
      <c r="BL280" s="28"/>
      <c r="BN280" s="28"/>
      <c r="BP280" s="28"/>
      <c r="BR280" s="28"/>
      <c r="BT280" s="28"/>
      <c r="BV280" s="28"/>
      <c r="BW280" s="19"/>
      <c r="BX280" s="28"/>
      <c r="BZ280" s="28"/>
      <c r="CB280" s="28"/>
      <c r="CD280" s="28"/>
    </row>
    <row r="281" spans="1:82" ht="10.5">
      <c r="A281" s="19"/>
      <c r="B281" s="19"/>
      <c r="C281" s="19"/>
      <c r="D281" s="19"/>
      <c r="E281" s="27" t="s">
        <v>3</v>
      </c>
      <c r="F281" s="19"/>
      <c r="G281" s="27" t="s">
        <v>3</v>
      </c>
      <c r="I281" s="27" t="s">
        <v>3</v>
      </c>
      <c r="K281" s="27" t="s">
        <v>3</v>
      </c>
      <c r="M281" s="27" t="s">
        <v>3</v>
      </c>
      <c r="N281" s="27" t="s">
        <v>3</v>
      </c>
      <c r="P281" s="27" t="s">
        <v>3</v>
      </c>
      <c r="R281" s="27" t="s">
        <v>3</v>
      </c>
      <c r="T281" s="27" t="s">
        <v>3</v>
      </c>
      <c r="V281" s="27" t="s">
        <v>3</v>
      </c>
      <c r="X281" s="27" t="s">
        <v>3</v>
      </c>
      <c r="Z281" s="27" t="s">
        <v>3</v>
      </c>
      <c r="AA281" s="19"/>
      <c r="AB281" s="27" t="s">
        <v>3</v>
      </c>
      <c r="AD281" s="27" t="s">
        <v>3</v>
      </c>
      <c r="AF281" s="27" t="s">
        <v>3</v>
      </c>
      <c r="AH281" s="27" t="s">
        <v>3</v>
      </c>
      <c r="AJ281" s="27" t="s">
        <v>3</v>
      </c>
      <c r="AL281" s="27" t="s">
        <v>3</v>
      </c>
      <c r="AN281" s="27" t="s">
        <v>3</v>
      </c>
      <c r="AP281" s="27" t="s">
        <v>3</v>
      </c>
      <c r="AR281" s="27" t="s">
        <v>3</v>
      </c>
      <c r="AT281" s="27" t="s">
        <v>3</v>
      </c>
      <c r="AV281" s="27" t="s">
        <v>3</v>
      </c>
      <c r="AX281" s="27" t="s">
        <v>3</v>
      </c>
      <c r="AY281" s="27"/>
      <c r="AZ281" s="27" t="s">
        <v>3</v>
      </c>
      <c r="BB281" s="27" t="s">
        <v>3</v>
      </c>
      <c r="BD281" s="27" t="s">
        <v>3</v>
      </c>
      <c r="BE281" s="19"/>
      <c r="BF281" s="27" t="s">
        <v>3</v>
      </c>
      <c r="BH281" s="27" t="s">
        <v>3</v>
      </c>
      <c r="BJ281" s="27" t="s">
        <v>3</v>
      </c>
      <c r="BL281" s="27" t="s">
        <v>3</v>
      </c>
      <c r="BN281" s="27" t="s">
        <v>3</v>
      </c>
      <c r="BP281" s="27" t="s">
        <v>3</v>
      </c>
      <c r="BR281" s="27" t="s">
        <v>3</v>
      </c>
      <c r="BT281" s="27" t="s">
        <v>3</v>
      </c>
      <c r="BV281" s="27" t="s">
        <v>3</v>
      </c>
      <c r="BW281" s="19"/>
      <c r="BX281" s="27" t="s">
        <v>3</v>
      </c>
      <c r="BZ281" s="27" t="s">
        <v>3</v>
      </c>
      <c r="CB281" s="27" t="s">
        <v>3</v>
      </c>
      <c r="CD281" s="27" t="s">
        <v>3</v>
      </c>
    </row>
    <row r="282" spans="1:82" ht="11.25">
      <c r="A282" s="51"/>
      <c r="B282" s="25" t="s">
        <v>58</v>
      </c>
      <c r="C282" s="19"/>
      <c r="D282" s="19"/>
      <c r="E282" s="19">
        <f>ROUND(E278*E279,0)</f>
        <v>45572</v>
      </c>
      <c r="F282" s="19"/>
      <c r="G282" s="19">
        <f>ROUND(G278*G279,0)</f>
        <v>291683</v>
      </c>
      <c r="I282" s="19">
        <f>ROUND(I278*I279,0)</f>
        <v>33757</v>
      </c>
      <c r="K282" s="19">
        <f>ROUND(K278*K279,0)</f>
        <v>28399</v>
      </c>
      <c r="M282" s="19">
        <f>ROUND(M278*M279,0)</f>
        <v>1475648</v>
      </c>
      <c r="N282" s="19">
        <f>ROUND(N278*N279,0)</f>
        <v>847799</v>
      </c>
      <c r="P282" s="19">
        <f>ROUND(P278*P279,0)</f>
        <v>2304342</v>
      </c>
      <c r="R282" s="19">
        <f>ROUND(R278*R279,0)</f>
        <v>194827</v>
      </c>
      <c r="T282" s="19">
        <f>ROUND(T278*T279,0)</f>
        <v>-962599</v>
      </c>
      <c r="V282" s="19">
        <f>ROUND(V278*V279,0)</f>
        <v>1572375</v>
      </c>
      <c r="X282" s="19">
        <f>ROUND(X278*X279,0)</f>
        <v>3167720</v>
      </c>
      <c r="Z282" s="19">
        <f>ROUND(Z278*Z279,0)</f>
        <v>0</v>
      </c>
      <c r="AA282" s="19"/>
      <c r="AB282" s="19">
        <f>ROUND(AB278*AB279,0)</f>
        <v>0</v>
      </c>
      <c r="AD282" s="19">
        <f>ROUND(AD278*AD279,0)</f>
        <v>0</v>
      </c>
      <c r="AF282" s="19">
        <f>ROUND(AF278*AF279,0)</f>
        <v>0</v>
      </c>
      <c r="AH282" s="19">
        <f>ROUND(AH278*AH279,0)</f>
        <v>0</v>
      </c>
      <c r="AJ282" s="19">
        <f>ROUND(AJ278*AJ279,0)</f>
        <v>85</v>
      </c>
      <c r="AL282" s="19">
        <f>ROUND(AL278*AL279,0)</f>
        <v>11231</v>
      </c>
      <c r="AN282" s="19">
        <f>ROUND(AN278*AN279,0)</f>
        <v>0</v>
      </c>
      <c r="AP282" s="19">
        <f>ROUND(AP278*AP279,0)</f>
        <v>0</v>
      </c>
      <c r="AR282" s="19">
        <f>ROUND(AR278*AR279,0)</f>
        <v>854</v>
      </c>
      <c r="AT282" s="19">
        <f>ROUND(AT278*AT279,0)</f>
        <v>829</v>
      </c>
      <c r="AV282" s="19">
        <f>ROUND(AV278*AV279,0)</f>
        <v>487</v>
      </c>
      <c r="AX282" s="19">
        <f>ROUND(AX278*AX279,0)</f>
        <v>5193</v>
      </c>
      <c r="AY282" s="19"/>
      <c r="AZ282" s="19">
        <f>ROUND(AZ278*AZ279,0)</f>
        <v>8253</v>
      </c>
      <c r="BB282" s="19">
        <f>ROUND(BB278*BB279,0)</f>
        <v>28620</v>
      </c>
      <c r="BD282" s="19">
        <f>ROUND(BD278*BD279,0)</f>
        <v>0</v>
      </c>
      <c r="BE282" s="19"/>
      <c r="BF282" s="19">
        <f>ROUND(BF278*BF279,0)</f>
        <v>0</v>
      </c>
      <c r="BH282" s="19">
        <f>ROUND(BH278*BH279,0)</f>
        <v>0</v>
      </c>
      <c r="BJ282" s="19">
        <f>ROUND(BJ278*BJ279,0)</f>
        <v>0</v>
      </c>
      <c r="BL282" s="19">
        <f>ROUND(BL278*BL279,0)</f>
        <v>155005</v>
      </c>
      <c r="BN282" s="19">
        <f>ROUND(BN278*BN279,0)</f>
        <v>504019</v>
      </c>
      <c r="BP282" s="19">
        <f>ROUND(BP278*BP279,0)</f>
        <v>20443571</v>
      </c>
      <c r="BR282" s="19">
        <f>ROUND(BR278*BR279,0)</f>
        <v>-293</v>
      </c>
      <c r="BT282" s="19">
        <f>ROUND(BT278*BT279,0)</f>
        <v>5041673</v>
      </c>
      <c r="BV282" s="19">
        <f>ROUND(BV278*BV279,0)</f>
        <v>0</v>
      </c>
      <c r="BW282" s="19"/>
      <c r="BX282" s="19">
        <f>ROUND(BX278*BX279,0)</f>
        <v>0</v>
      </c>
      <c r="BZ282" s="19">
        <f>ROUND(BZ278*BZ279,0)</f>
        <v>0</v>
      </c>
      <c r="CB282" s="19">
        <f>ROUND(CB278*CB279,0)</f>
        <v>0</v>
      </c>
      <c r="CD282" s="19">
        <f>ROUND(CD278*CD279,0)</f>
        <v>0</v>
      </c>
    </row>
    <row r="283" spans="1:82" ht="11.25">
      <c r="A283" s="19"/>
      <c r="B283" s="25"/>
      <c r="C283" s="19"/>
      <c r="D283" s="19"/>
      <c r="E283" s="27" t="s">
        <v>8</v>
      </c>
      <c r="F283" s="19"/>
      <c r="G283" s="27" t="s">
        <v>8</v>
      </c>
      <c r="I283" s="27" t="s">
        <v>8</v>
      </c>
      <c r="K283" s="27" t="s">
        <v>8</v>
      </c>
      <c r="M283" s="27" t="s">
        <v>8</v>
      </c>
      <c r="N283" s="27" t="s">
        <v>8</v>
      </c>
      <c r="P283" s="27" t="s">
        <v>8</v>
      </c>
      <c r="R283" s="27" t="s">
        <v>8</v>
      </c>
      <c r="T283" s="27" t="s">
        <v>8</v>
      </c>
      <c r="V283" s="27" t="s">
        <v>8</v>
      </c>
      <c r="X283" s="27" t="s">
        <v>8</v>
      </c>
      <c r="Z283" s="27" t="s">
        <v>8</v>
      </c>
      <c r="AA283" s="19"/>
      <c r="AB283" s="27" t="s">
        <v>8</v>
      </c>
      <c r="AD283" s="27" t="s">
        <v>8</v>
      </c>
      <c r="AF283" s="27" t="s">
        <v>8</v>
      </c>
      <c r="AH283" s="27" t="s">
        <v>8</v>
      </c>
      <c r="AJ283" s="27" t="s">
        <v>8</v>
      </c>
      <c r="AL283" s="27" t="s">
        <v>8</v>
      </c>
      <c r="AN283" s="27" t="s">
        <v>8</v>
      </c>
      <c r="AP283" s="27" t="s">
        <v>8</v>
      </c>
      <c r="AR283" s="27" t="s">
        <v>8</v>
      </c>
      <c r="AT283" s="27" t="s">
        <v>8</v>
      </c>
      <c r="AV283" s="27" t="s">
        <v>8</v>
      </c>
      <c r="AX283" s="27" t="s">
        <v>8</v>
      </c>
      <c r="AY283" s="27"/>
      <c r="AZ283" s="27" t="s">
        <v>8</v>
      </c>
      <c r="BB283" s="27" t="s">
        <v>8</v>
      </c>
      <c r="BD283" s="27" t="s">
        <v>8</v>
      </c>
      <c r="BE283" s="19"/>
      <c r="BF283" s="27" t="s">
        <v>8</v>
      </c>
      <c r="BH283" s="27" t="s">
        <v>8</v>
      </c>
      <c r="BJ283" s="27" t="s">
        <v>8</v>
      </c>
      <c r="BL283" s="27" t="s">
        <v>8</v>
      </c>
      <c r="BN283" s="27" t="s">
        <v>8</v>
      </c>
      <c r="BP283" s="27" t="s">
        <v>8</v>
      </c>
      <c r="BR283" s="27" t="s">
        <v>8</v>
      </c>
      <c r="BT283" s="27" t="s">
        <v>8</v>
      </c>
      <c r="BV283" s="27" t="s">
        <v>8</v>
      </c>
      <c r="BW283" s="19"/>
      <c r="BX283" s="27" t="s">
        <v>8</v>
      </c>
      <c r="BZ283" s="27" t="s">
        <v>8</v>
      </c>
      <c r="CB283" s="27" t="s">
        <v>8</v>
      </c>
      <c r="CD283" s="27" t="s">
        <v>8</v>
      </c>
    </row>
    <row r="284" spans="1:82" ht="11.25">
      <c r="A284" s="19"/>
      <c r="B284" s="25"/>
      <c r="C284" s="19"/>
      <c r="D284" s="19"/>
      <c r="E284" s="64"/>
      <c r="F284" s="19"/>
      <c r="G284" s="64"/>
      <c r="I284" s="64"/>
      <c r="K284" s="64"/>
      <c r="M284" s="64"/>
      <c r="N284" s="64"/>
      <c r="P284" s="27"/>
      <c r="R284" s="64"/>
      <c r="T284" s="64"/>
      <c r="V284" s="64"/>
      <c r="X284" s="64"/>
      <c r="Z284" s="64"/>
      <c r="AA284" s="19"/>
      <c r="AB284" s="64"/>
      <c r="AD284" s="64"/>
      <c r="AF284" s="64"/>
      <c r="AH284" s="64"/>
      <c r="AJ284" s="64"/>
      <c r="AL284" s="64"/>
      <c r="AN284" s="64"/>
      <c r="AP284" s="64"/>
      <c r="AR284" s="64"/>
      <c r="AT284" s="64"/>
      <c r="AV284" s="64"/>
      <c r="AX284" s="64"/>
      <c r="AY284" s="64"/>
      <c r="AZ284" s="64"/>
      <c r="BB284" s="64"/>
      <c r="BD284" s="64"/>
      <c r="BE284" s="19"/>
      <c r="BF284" s="64"/>
      <c r="BH284" s="64"/>
      <c r="BJ284" s="64"/>
      <c r="BL284" s="64"/>
      <c r="BN284" s="64"/>
      <c r="BP284" s="64"/>
      <c r="BR284" s="64"/>
      <c r="BT284" s="64"/>
      <c r="BV284" s="64"/>
      <c r="BW284" s="19"/>
      <c r="BX284" s="64"/>
      <c r="BZ284" s="64"/>
      <c r="CB284" s="64"/>
      <c r="CD284" s="64"/>
    </row>
    <row r="285" spans="1:82" ht="12.75">
      <c r="A285" s="19"/>
      <c r="B285" s="24">
        <v>2010</v>
      </c>
      <c r="C285" s="19"/>
      <c r="D285" s="19"/>
      <c r="E285" s="55" t="str">
        <f>+E$79</f>
        <v>Half-Year</v>
      </c>
      <c r="F285" s="19"/>
      <c r="G285" s="55" t="str">
        <f>+G$79</f>
        <v>Half-Year</v>
      </c>
      <c r="I285" s="55" t="str">
        <f>+I$79</f>
        <v>Half-Year</v>
      </c>
      <c r="K285" s="55" t="str">
        <f>+K$79</f>
        <v>Half-Year</v>
      </c>
      <c r="M285" s="55" t="str">
        <f>+M$79</f>
        <v>Half-Year</v>
      </c>
      <c r="N285" s="55" t="str">
        <f>+N$79</f>
        <v>Half-Year</v>
      </c>
      <c r="P285" s="55" t="str">
        <f>+P$79</f>
        <v>Half-Year</v>
      </c>
      <c r="R285" s="55" t="str">
        <f>+R$79</f>
        <v>Half-Year</v>
      </c>
      <c r="T285" s="55" t="str">
        <f>+T$79</f>
        <v>Half-Year</v>
      </c>
      <c r="V285" s="55" t="str">
        <f>+V$79</f>
        <v>Half-Year</v>
      </c>
      <c r="X285" s="55" t="str">
        <f>+X$79</f>
        <v>Half-Year</v>
      </c>
      <c r="Z285" s="55" t="str">
        <f>+Z$79</f>
        <v>Half-Year</v>
      </c>
      <c r="AA285" s="19"/>
      <c r="AB285" s="55" t="str">
        <f>+AB$79</f>
        <v>Half-Year</v>
      </c>
      <c r="AD285" s="55" t="str">
        <f>+AD$79</f>
        <v>Half-Year</v>
      </c>
      <c r="AF285" s="55" t="str">
        <f>+AF$79</f>
        <v>Half-Year</v>
      </c>
      <c r="AH285" s="55" t="str">
        <f>+AH$79</f>
        <v>Half-Year</v>
      </c>
      <c r="AJ285" s="55" t="str">
        <f>+AJ$79</f>
        <v>Half-Year</v>
      </c>
      <c r="AL285" s="55" t="str">
        <f>+AL$79</f>
        <v>Half-Year</v>
      </c>
      <c r="AN285" s="55" t="str">
        <f>+AN$79</f>
        <v>Half-Year</v>
      </c>
      <c r="AP285" s="55" t="str">
        <f>+AP$79</f>
        <v>Half-Year</v>
      </c>
      <c r="AR285" s="55" t="str">
        <f>+AR$79</f>
        <v>Half-Year</v>
      </c>
      <c r="AT285" s="55" t="str">
        <f>+AT$79</f>
        <v>Half-Year</v>
      </c>
      <c r="AV285" s="55" t="str">
        <f>+AV$79</f>
        <v>Half-Year</v>
      </c>
      <c r="AX285" s="55" t="str">
        <f>+AX$79</f>
        <v>Half-Year</v>
      </c>
      <c r="AY285" s="55"/>
      <c r="AZ285" s="55" t="str">
        <f>+AZ$79</f>
        <v>Half-Year</v>
      </c>
      <c r="BB285" s="55" t="str">
        <f>+BB$79</f>
        <v>Half-Year</v>
      </c>
      <c r="BD285" s="55" t="str">
        <f>+BD$79</f>
        <v>Half-Year</v>
      </c>
      <c r="BE285" s="19"/>
      <c r="BF285" s="55" t="str">
        <f>+BF$79</f>
        <v>Half-Year</v>
      </c>
      <c r="BH285" s="55" t="str">
        <f>+BH$79</f>
        <v>Half-Year</v>
      </c>
      <c r="BJ285" s="55" t="str">
        <f>+BJ$79</f>
        <v>Half-Year</v>
      </c>
      <c r="BL285" s="55" t="str">
        <f>+BL$79</f>
        <v>Half-Year</v>
      </c>
      <c r="BN285" s="55" t="str">
        <f>+BN$79</f>
        <v>Half-Year</v>
      </c>
      <c r="BP285" s="55" t="str">
        <f>+BP$79</f>
        <v>Half-Year</v>
      </c>
      <c r="BR285" s="55" t="str">
        <f>+BR$79</f>
        <v>Half-Year</v>
      </c>
      <c r="BT285" s="55" t="str">
        <f>+BT$79</f>
        <v>Half-Year</v>
      </c>
      <c r="BV285" s="55" t="str">
        <f>+BV$79</f>
        <v>Half-Year</v>
      </c>
      <c r="BW285" s="19"/>
      <c r="BX285" s="55" t="str">
        <f>+BX$79</f>
        <v>Half-Year</v>
      </c>
      <c r="BZ285" s="55" t="str">
        <f>+BZ$79</f>
        <v>Half-Year</v>
      </c>
      <c r="CB285" s="55" t="str">
        <f>+CB$79</f>
        <v>Half-Year</v>
      </c>
      <c r="CD285" s="55" t="str">
        <f>+CD$79</f>
        <v>Half-Year</v>
      </c>
    </row>
    <row r="286" spans="1:82" ht="11.25">
      <c r="A286" s="19"/>
      <c r="B286" s="25" t="s">
        <v>9</v>
      </c>
      <c r="C286" s="19"/>
      <c r="D286" s="19"/>
      <c r="E286" s="19">
        <f>+E238</f>
        <v>1021330</v>
      </c>
      <c r="F286" s="19"/>
      <c r="G286" s="19">
        <f>+G238</f>
        <v>6450298.74</v>
      </c>
      <c r="I286" s="19">
        <f>+I238</f>
        <v>690612.006</v>
      </c>
      <c r="K286" s="19">
        <f>+K238</f>
        <v>537348.35</v>
      </c>
      <c r="M286" s="19">
        <f>+M238</f>
        <v>25829646.08</v>
      </c>
      <c r="N286" s="19">
        <f>+N238</f>
        <v>13725092</v>
      </c>
      <c r="P286" s="19">
        <f>+P270</f>
        <v>34511633</v>
      </c>
      <c r="R286" s="19">
        <f>+R270</f>
        <v>2698805</v>
      </c>
      <c r="T286" s="19">
        <f>+T270</f>
        <v>-13334239</v>
      </c>
      <c r="V286" s="19">
        <f>+V270-V276</f>
        <v>1515542</v>
      </c>
      <c r="X286" s="19">
        <f>+X270-X276</f>
        <v>3053224</v>
      </c>
      <c r="Z286" s="19">
        <f>Z15</f>
        <v>3994807.57</v>
      </c>
      <c r="AA286" s="19"/>
      <c r="AB286" s="19">
        <f>+AB238</f>
        <v>0</v>
      </c>
      <c r="AD286" s="19">
        <f>+AD238</f>
        <v>0</v>
      </c>
      <c r="AF286" s="19">
        <f>+AF238</f>
        <v>0</v>
      </c>
      <c r="AH286" s="19">
        <f>+AH238</f>
        <v>0</v>
      </c>
      <c r="AJ286" s="19">
        <f>+AJ238</f>
        <v>1372</v>
      </c>
      <c r="AL286" s="19">
        <f>+AL270-AL276</f>
        <v>10825.5</v>
      </c>
      <c r="AN286" s="19">
        <f>AN15</f>
        <v>150098</v>
      </c>
      <c r="AP286" s="19">
        <f>+AP238</f>
        <v>0</v>
      </c>
      <c r="AR286" s="19">
        <f>+AR238</f>
        <v>18885</v>
      </c>
      <c r="AT286" s="19">
        <f>+AT238</f>
        <v>16951.9</v>
      </c>
      <c r="AV286" s="19">
        <f>+AV238</f>
        <v>9221.8</v>
      </c>
      <c r="AX286" s="19">
        <f>+AX238</f>
        <v>90895</v>
      </c>
      <c r="AY286" s="19"/>
      <c r="AZ286" s="19">
        <f>+AZ238</f>
        <v>133607</v>
      </c>
      <c r="BB286" s="19">
        <f>+BB270-BB276</f>
        <v>27586</v>
      </c>
      <c r="BD286" s="19">
        <f>BD15</f>
        <v>11227801</v>
      </c>
      <c r="BE286" s="19"/>
      <c r="BF286" s="19">
        <f>+BF238</f>
        <v>0</v>
      </c>
      <c r="BH286" s="19">
        <f>+BH238</f>
        <v>0</v>
      </c>
      <c r="BJ286" s="19">
        <f>+BJ238</f>
        <v>0</v>
      </c>
      <c r="BL286" s="19">
        <f>+BL238</f>
        <v>2713192.07</v>
      </c>
      <c r="BN286" s="19">
        <f>+BN238</f>
        <v>2520093.1199999996</v>
      </c>
      <c r="BP286" s="19">
        <f>+BP238</f>
        <v>306178992</v>
      </c>
      <c r="BR286" s="19">
        <f>+BR270</f>
        <v>-4055.985</v>
      </c>
      <c r="BT286" s="19">
        <f>+BT270-BT276</f>
        <v>4859443.5</v>
      </c>
      <c r="BV286" s="19">
        <f>BV15</f>
        <v>542646.66</v>
      </c>
      <c r="BW286" s="19"/>
      <c r="BX286" s="19">
        <f>+BX238</f>
        <v>0</v>
      </c>
      <c r="BZ286" s="19">
        <f>+BZ238</f>
        <v>0</v>
      </c>
      <c r="CB286" s="19">
        <f>+CB238</f>
        <v>0</v>
      </c>
      <c r="CD286" s="19">
        <f>+CD238</f>
        <v>0</v>
      </c>
    </row>
    <row r="287" spans="1:82" ht="11.25">
      <c r="A287" s="19"/>
      <c r="B287" s="25" t="s">
        <v>18</v>
      </c>
      <c r="C287" s="19"/>
      <c r="D287" s="19"/>
      <c r="E287" s="60">
        <v>0.04461</v>
      </c>
      <c r="F287" s="19"/>
      <c r="G287" s="60">
        <v>0.04462</v>
      </c>
      <c r="I287" s="60">
        <v>0.04522</v>
      </c>
      <c r="K287" s="60">
        <v>0.04888</v>
      </c>
      <c r="M287" s="60">
        <v>0.05285</v>
      </c>
      <c r="N287" s="60">
        <v>0.05713</v>
      </c>
      <c r="P287" s="60">
        <v>0.06177</v>
      </c>
      <c r="R287" s="60">
        <v>0.06667</v>
      </c>
      <c r="T287" s="60">
        <v>0.06667</v>
      </c>
      <c r="V287" s="60">
        <v>0.07219</v>
      </c>
      <c r="X287" s="60">
        <v>0.07219</v>
      </c>
      <c r="Z287" s="60">
        <v>0.0375</v>
      </c>
      <c r="AA287" s="19"/>
      <c r="AB287" s="60">
        <v>0</v>
      </c>
      <c r="AD287" s="60">
        <v>0</v>
      </c>
      <c r="AF287" s="60">
        <v>0</v>
      </c>
      <c r="AH287" s="60">
        <v>0</v>
      </c>
      <c r="AJ287" s="60">
        <v>0.05713</v>
      </c>
      <c r="AL287" s="60">
        <v>0.07219</v>
      </c>
      <c r="AN287" s="60">
        <v>0.0375</v>
      </c>
      <c r="AP287" s="60">
        <v>0</v>
      </c>
      <c r="AR287" s="60">
        <v>0.04462</v>
      </c>
      <c r="AT287" s="60">
        <v>0.04522</v>
      </c>
      <c r="AV287" s="60">
        <v>0.04888</v>
      </c>
      <c r="AX287" s="60">
        <v>0.05285</v>
      </c>
      <c r="AY287" s="60"/>
      <c r="AZ287" s="60">
        <v>0.05713</v>
      </c>
      <c r="BB287" s="60">
        <v>0.07219</v>
      </c>
      <c r="BD287" s="60">
        <v>0.0375</v>
      </c>
      <c r="BE287" s="19"/>
      <c r="BF287" s="60">
        <v>0</v>
      </c>
      <c r="BH287" s="60">
        <v>0</v>
      </c>
      <c r="BJ287" s="60">
        <v>0</v>
      </c>
      <c r="BL287" s="60">
        <v>0.05285</v>
      </c>
      <c r="BN287" s="60">
        <v>0.06177</v>
      </c>
      <c r="BP287" s="60">
        <v>0.06177</v>
      </c>
      <c r="BR287" s="60">
        <v>0.06667</v>
      </c>
      <c r="BT287" s="60">
        <v>0.07219</v>
      </c>
      <c r="BV287" s="60">
        <v>0.0375</v>
      </c>
      <c r="BW287" s="19"/>
      <c r="BX287" s="60">
        <v>0</v>
      </c>
      <c r="BZ287" s="60">
        <v>0</v>
      </c>
      <c r="CB287" s="60">
        <v>0</v>
      </c>
      <c r="CD287" s="60">
        <v>0</v>
      </c>
    </row>
    <row r="288" spans="1:82" ht="10.5">
      <c r="A288" s="19"/>
      <c r="B288" s="19"/>
      <c r="C288" s="19"/>
      <c r="D288" s="19"/>
      <c r="E288" s="27" t="s">
        <v>3</v>
      </c>
      <c r="F288" s="19"/>
      <c r="G288" s="27" t="s">
        <v>3</v>
      </c>
      <c r="I288" s="27" t="s">
        <v>3</v>
      </c>
      <c r="K288" s="27" t="s">
        <v>3</v>
      </c>
      <c r="M288" s="27" t="s">
        <v>3</v>
      </c>
      <c r="N288" s="27" t="s">
        <v>3</v>
      </c>
      <c r="P288" s="27" t="s">
        <v>3</v>
      </c>
      <c r="R288" s="27" t="s">
        <v>3</v>
      </c>
      <c r="T288" s="27" t="s">
        <v>3</v>
      </c>
      <c r="V288" s="27" t="s">
        <v>3</v>
      </c>
      <c r="X288" s="27" t="s">
        <v>3</v>
      </c>
      <c r="Z288" s="27" t="s">
        <v>3</v>
      </c>
      <c r="AA288" s="19"/>
      <c r="AB288" s="27" t="s">
        <v>3</v>
      </c>
      <c r="AD288" s="27" t="s">
        <v>3</v>
      </c>
      <c r="AF288" s="27" t="s">
        <v>3</v>
      </c>
      <c r="AH288" s="27" t="s">
        <v>3</v>
      </c>
      <c r="AJ288" s="27" t="s">
        <v>3</v>
      </c>
      <c r="AL288" s="27" t="s">
        <v>3</v>
      </c>
      <c r="AN288" s="27" t="s">
        <v>3</v>
      </c>
      <c r="AP288" s="27" t="s">
        <v>3</v>
      </c>
      <c r="AR288" s="27" t="s">
        <v>3</v>
      </c>
      <c r="AT288" s="27" t="s">
        <v>3</v>
      </c>
      <c r="AV288" s="27" t="s">
        <v>3</v>
      </c>
      <c r="AX288" s="27" t="s">
        <v>3</v>
      </c>
      <c r="AY288" s="27"/>
      <c r="AZ288" s="27" t="s">
        <v>3</v>
      </c>
      <c r="BB288" s="27" t="s">
        <v>3</v>
      </c>
      <c r="BD288" s="27" t="s">
        <v>3</v>
      </c>
      <c r="BE288" s="19"/>
      <c r="BF288" s="27" t="s">
        <v>3</v>
      </c>
      <c r="BH288" s="27" t="s">
        <v>3</v>
      </c>
      <c r="BJ288" s="27" t="s">
        <v>3</v>
      </c>
      <c r="BL288" s="27" t="s">
        <v>3</v>
      </c>
      <c r="BN288" s="27" t="s">
        <v>3</v>
      </c>
      <c r="BP288" s="27" t="s">
        <v>3</v>
      </c>
      <c r="BR288" s="27" t="s">
        <v>3</v>
      </c>
      <c r="BT288" s="27" t="s">
        <v>3</v>
      </c>
      <c r="BV288" s="27" t="s">
        <v>3</v>
      </c>
      <c r="BW288" s="19"/>
      <c r="BX288" s="27" t="s">
        <v>3</v>
      </c>
      <c r="BZ288" s="27" t="s">
        <v>3</v>
      </c>
      <c r="CB288" s="27" t="s">
        <v>3</v>
      </c>
      <c r="CD288" s="27" t="s">
        <v>3</v>
      </c>
    </row>
    <row r="289" spans="1:82" ht="11.25">
      <c r="A289" s="19"/>
      <c r="B289" s="25" t="s">
        <v>63</v>
      </c>
      <c r="C289" s="19"/>
      <c r="D289" s="19"/>
      <c r="E289" s="19">
        <f>ROUND(E286*E287,0)</f>
        <v>45562</v>
      </c>
      <c r="F289" s="19"/>
      <c r="G289" s="19">
        <f>ROUND(G286*G287,0)</f>
        <v>287812</v>
      </c>
      <c r="I289" s="22">
        <f>ROUND(I286*I287,0)</f>
        <v>31229</v>
      </c>
      <c r="K289" s="22">
        <f>+K286*K287</f>
        <v>26265.587347999997</v>
      </c>
      <c r="M289" s="22">
        <f>+M286*M287</f>
        <v>1365096.7953279999</v>
      </c>
      <c r="N289" s="22">
        <f>+N286*N287</f>
        <v>784114.50596</v>
      </c>
      <c r="P289" s="22">
        <f>+P286*P287</f>
        <v>2131783.57041</v>
      </c>
      <c r="R289" s="19">
        <f>(+R286)*R287</f>
        <v>179929.32934999999</v>
      </c>
      <c r="T289" s="19">
        <f>(+T286)*T287</f>
        <v>-888993.7141299999</v>
      </c>
      <c r="U289" s="23"/>
      <c r="V289" s="19">
        <f>(+V286)*V287</f>
        <v>109406.97698</v>
      </c>
      <c r="W289" s="23"/>
      <c r="X289" s="19">
        <f>(+X286)*X287</f>
        <v>220412.24056</v>
      </c>
      <c r="Y289" s="23"/>
      <c r="Z289" s="19">
        <f>(+Z286-Z292)*Z287</f>
        <v>74902.6419375</v>
      </c>
      <c r="AA289" s="19"/>
      <c r="AB289" s="19">
        <f>(+AB286)*0.4*AB287</f>
        <v>0</v>
      </c>
      <c r="AC289" s="23"/>
      <c r="AD289" s="19">
        <f>(+AD286)*0.4*AD287</f>
        <v>0</v>
      </c>
      <c r="AE289" s="23"/>
      <c r="AF289" s="19">
        <f>(+AF286)*0.4*AF287</f>
        <v>0</v>
      </c>
      <c r="AG289" s="23"/>
      <c r="AH289" s="19">
        <f>(+AH286)*0.4*AH287</f>
        <v>0</v>
      </c>
      <c r="AI289" s="23"/>
      <c r="AJ289" s="22">
        <f>+AJ286*AJ287</f>
        <v>78.38236</v>
      </c>
      <c r="AK289" s="23"/>
      <c r="AL289" s="19">
        <f>(+AL286)*AL287</f>
        <v>781.492845</v>
      </c>
      <c r="AM289" s="23"/>
      <c r="AN289" s="19">
        <f>(+AN286-AN292)*AN287</f>
        <v>2814.3375</v>
      </c>
      <c r="AO289" s="23"/>
      <c r="AP289" s="19">
        <f>(+AP286)*0.4*AP287</f>
        <v>0</v>
      </c>
      <c r="AQ289" s="23"/>
      <c r="AR289" s="19">
        <f>ROUND(AR286*AR287,0)</f>
        <v>843</v>
      </c>
      <c r="AS289" s="23"/>
      <c r="AT289" s="22">
        <f>ROUND(AT286*AT287,0)</f>
        <v>767</v>
      </c>
      <c r="AV289" s="22">
        <f>+AV286*AV287</f>
        <v>450.76158399999997</v>
      </c>
      <c r="AX289" s="22">
        <f>+AX286*AX287</f>
        <v>4803.80075</v>
      </c>
      <c r="AY289" s="22"/>
      <c r="AZ289" s="19">
        <f>(+AZ286)*AZ287</f>
        <v>7632.96791</v>
      </c>
      <c r="BA289" s="23"/>
      <c r="BB289" s="19">
        <f>(+BB286)*BB287</f>
        <v>1991.43334</v>
      </c>
      <c r="BC289" s="23"/>
      <c r="BD289" s="19">
        <f>(+BD286-BD292)*BD287</f>
        <v>210521.26875</v>
      </c>
      <c r="BE289" s="19"/>
      <c r="BF289" s="19">
        <f>(+BF286)*0.4*BF287</f>
        <v>0</v>
      </c>
      <c r="BG289" s="23"/>
      <c r="BH289" s="19">
        <f>(+BH286)*0.4*BH287</f>
        <v>0</v>
      </c>
      <c r="BI289" s="23"/>
      <c r="BJ289" s="19">
        <f>(+BJ286)*0.4*BJ287</f>
        <v>0</v>
      </c>
      <c r="BK289" s="23"/>
      <c r="BL289" s="22">
        <f>+BL286*BL287</f>
        <v>143392.2008995</v>
      </c>
      <c r="BM289" s="23"/>
      <c r="BN289" s="85">
        <v>0</v>
      </c>
      <c r="BO289" s="23"/>
      <c r="BP289" s="22">
        <f>+BP286*BP287</f>
        <v>18912676.335839998</v>
      </c>
      <c r="BQ289" s="23"/>
      <c r="BR289" s="19">
        <f>(+BR286)*BR287</f>
        <v>-270.41251995</v>
      </c>
      <c r="BS289" s="23"/>
      <c r="BT289" s="19">
        <f>(+BT286)*BT287</f>
        <v>350803.226265</v>
      </c>
      <c r="BU289" s="23"/>
      <c r="BV289" s="19">
        <f>(+BV286-BV292)*BV287</f>
        <v>10174.624875</v>
      </c>
      <c r="BW289" s="19"/>
      <c r="BX289" s="19">
        <f>(+BX286)*0.4*BX287</f>
        <v>0</v>
      </c>
      <c r="BY289" s="23"/>
      <c r="BZ289" s="19">
        <f>(+BZ286)*0.4*BZ287</f>
        <v>0</v>
      </c>
      <c r="CA289" s="23"/>
      <c r="CB289" s="19">
        <f>(+CB286)*0.4*CB287</f>
        <v>0</v>
      </c>
      <c r="CD289" s="19">
        <f>(+CD286)*0.4*CD287</f>
        <v>0</v>
      </c>
    </row>
    <row r="290" spans="1:82" ht="11.25">
      <c r="A290" s="19"/>
      <c r="B290" s="25" t="s">
        <v>57</v>
      </c>
      <c r="C290" s="19"/>
      <c r="D290" s="19"/>
      <c r="E290" s="19"/>
      <c r="F290" s="19"/>
      <c r="G290" s="19">
        <v>0</v>
      </c>
      <c r="I290" s="22">
        <v>0</v>
      </c>
      <c r="K290" s="19">
        <v>0</v>
      </c>
      <c r="M290" s="19">
        <v>0</v>
      </c>
      <c r="N290" s="19">
        <v>0</v>
      </c>
      <c r="P290" s="19">
        <v>0</v>
      </c>
      <c r="R290" s="19">
        <v>0</v>
      </c>
      <c r="T290" s="19">
        <v>0</v>
      </c>
      <c r="U290" s="23"/>
      <c r="V290" s="19">
        <v>0</v>
      </c>
      <c r="W290" s="23"/>
      <c r="X290" s="19">
        <v>0</v>
      </c>
      <c r="Y290" s="23"/>
      <c r="Z290" s="19">
        <v>0</v>
      </c>
      <c r="AA290" s="19"/>
      <c r="AB290" s="19">
        <v>0</v>
      </c>
      <c r="AC290" s="23"/>
      <c r="AD290" s="19">
        <v>0</v>
      </c>
      <c r="AE290" s="23"/>
      <c r="AF290" s="19">
        <v>0</v>
      </c>
      <c r="AG290" s="23"/>
      <c r="AH290" s="19">
        <v>0</v>
      </c>
      <c r="AI290" s="23"/>
      <c r="AJ290" s="19">
        <v>0</v>
      </c>
      <c r="AK290" s="23"/>
      <c r="AL290" s="19">
        <v>0</v>
      </c>
      <c r="AM290" s="23"/>
      <c r="AN290" s="19">
        <v>0</v>
      </c>
      <c r="AO290" s="23"/>
      <c r="AP290" s="19">
        <v>0</v>
      </c>
      <c r="AQ290" s="23"/>
      <c r="AR290" s="19">
        <v>0</v>
      </c>
      <c r="AS290" s="23"/>
      <c r="AT290" s="22">
        <v>0</v>
      </c>
      <c r="AV290" s="19">
        <v>0</v>
      </c>
      <c r="AX290" s="19">
        <v>0</v>
      </c>
      <c r="AY290" s="19"/>
      <c r="AZ290" s="19">
        <v>0</v>
      </c>
      <c r="BA290" s="23"/>
      <c r="BB290" s="19">
        <v>0</v>
      </c>
      <c r="BC290" s="23"/>
      <c r="BD290" s="19">
        <v>0</v>
      </c>
      <c r="BE290" s="19"/>
      <c r="BF290" s="19">
        <v>0</v>
      </c>
      <c r="BG290" s="23"/>
      <c r="BH290" s="19">
        <v>0</v>
      </c>
      <c r="BI290" s="23"/>
      <c r="BJ290" s="19">
        <v>0</v>
      </c>
      <c r="BK290" s="23"/>
      <c r="BL290" s="19">
        <v>0</v>
      </c>
      <c r="BM290" s="23"/>
      <c r="BN290" s="85">
        <f>(+$BN$238)/60*12</f>
        <v>504018.62399999995</v>
      </c>
      <c r="BO290" s="23"/>
      <c r="BP290" s="85"/>
      <c r="BQ290" s="23"/>
      <c r="BR290" s="19">
        <v>0</v>
      </c>
      <c r="BS290" s="23"/>
      <c r="BT290" s="19">
        <v>0</v>
      </c>
      <c r="BU290" s="23"/>
      <c r="BV290" s="19">
        <v>0</v>
      </c>
      <c r="BW290" s="19"/>
      <c r="BX290" s="19">
        <v>0</v>
      </c>
      <c r="BY290" s="23"/>
      <c r="BZ290" s="19">
        <v>0</v>
      </c>
      <c r="CA290" s="23"/>
      <c r="CB290" s="19">
        <v>0</v>
      </c>
      <c r="CD290" s="19">
        <v>0</v>
      </c>
    </row>
    <row r="291" spans="1:82" ht="11.25">
      <c r="A291" s="19"/>
      <c r="B291" s="25"/>
      <c r="C291" s="19"/>
      <c r="D291" s="19"/>
      <c r="E291" s="19"/>
      <c r="F291" s="19"/>
      <c r="G291" s="19"/>
      <c r="I291" s="22"/>
      <c r="K291" s="19"/>
      <c r="M291" s="19"/>
      <c r="N291" s="19"/>
      <c r="P291" s="19"/>
      <c r="R291" s="19"/>
      <c r="T291" s="19"/>
      <c r="U291" s="23"/>
      <c r="V291" s="19"/>
      <c r="W291" s="23"/>
      <c r="X291" s="19"/>
      <c r="Y291" s="23"/>
      <c r="Z291" s="19"/>
      <c r="AA291" s="19"/>
      <c r="AB291" s="19"/>
      <c r="AC291" s="23"/>
      <c r="AD291" s="19"/>
      <c r="AE291" s="23"/>
      <c r="AF291" s="19"/>
      <c r="AG291" s="23"/>
      <c r="AH291" s="19"/>
      <c r="AI291" s="23"/>
      <c r="AJ291" s="19"/>
      <c r="AK291" s="23"/>
      <c r="AL291" s="19"/>
      <c r="AM291" s="23"/>
      <c r="AN291" s="19"/>
      <c r="AO291" s="23"/>
      <c r="AP291" s="19"/>
      <c r="AQ291" s="23"/>
      <c r="AR291" s="19"/>
      <c r="AS291" s="23"/>
      <c r="AT291" s="22"/>
      <c r="AV291" s="19"/>
      <c r="AX291" s="19"/>
      <c r="AY291" s="19"/>
      <c r="AZ291" s="19"/>
      <c r="BA291" s="23"/>
      <c r="BB291" s="19"/>
      <c r="BC291" s="23"/>
      <c r="BD291" s="19"/>
      <c r="BE291" s="19"/>
      <c r="BF291" s="19"/>
      <c r="BG291" s="23"/>
      <c r="BH291" s="19"/>
      <c r="BI291" s="23"/>
      <c r="BJ291" s="19"/>
      <c r="BK291" s="23"/>
      <c r="BL291" s="19"/>
      <c r="BM291" s="23"/>
      <c r="BN291" s="85"/>
      <c r="BO291" s="23"/>
      <c r="BP291" s="85"/>
      <c r="BQ291" s="23"/>
      <c r="BR291" s="19"/>
      <c r="BS291" s="23"/>
      <c r="BT291" s="19"/>
      <c r="BU291" s="23"/>
      <c r="BV291" s="19"/>
      <c r="BW291" s="19"/>
      <c r="BX291" s="19"/>
      <c r="BY291" s="23"/>
      <c r="BZ291" s="19"/>
      <c r="CA291" s="23"/>
      <c r="CB291" s="19"/>
      <c r="CD291" s="19"/>
    </row>
    <row r="292" spans="1:82" ht="11.25">
      <c r="A292" s="19"/>
      <c r="B292" s="9" t="s">
        <v>34</v>
      </c>
      <c r="C292" s="19"/>
      <c r="D292" s="19"/>
      <c r="E292" s="36"/>
      <c r="F292" s="19"/>
      <c r="G292" s="36"/>
      <c r="I292" s="36"/>
      <c r="K292" s="36"/>
      <c r="M292" s="36"/>
      <c r="N292" s="36"/>
      <c r="P292" s="36"/>
      <c r="R292" s="36">
        <v>0</v>
      </c>
      <c r="T292" s="36">
        <v>0</v>
      </c>
      <c r="V292" s="36">
        <v>0</v>
      </c>
      <c r="X292" s="36">
        <v>0</v>
      </c>
      <c r="Z292" s="36">
        <f>+Z286*0.5</f>
        <v>1997403.785</v>
      </c>
      <c r="AA292" s="19"/>
      <c r="AB292" s="36"/>
      <c r="AD292" s="36"/>
      <c r="AF292" s="36"/>
      <c r="AH292" s="36"/>
      <c r="AJ292" s="36"/>
      <c r="AL292" s="36">
        <v>0</v>
      </c>
      <c r="AN292" s="36">
        <f>+AN286*0.5</f>
        <v>75049</v>
      </c>
      <c r="AP292" s="36"/>
      <c r="AR292" s="36"/>
      <c r="AT292" s="36"/>
      <c r="AV292" s="36"/>
      <c r="AX292" s="36"/>
      <c r="AY292" s="36"/>
      <c r="AZ292" s="36"/>
      <c r="BB292" s="36">
        <v>0</v>
      </c>
      <c r="BD292" s="36">
        <f>+BD286*0.5</f>
        <v>5613900.5</v>
      </c>
      <c r="BE292" s="19"/>
      <c r="BF292" s="36"/>
      <c r="BH292" s="36"/>
      <c r="BJ292" s="36"/>
      <c r="BL292" s="36"/>
      <c r="BN292" s="36"/>
      <c r="BP292" s="36"/>
      <c r="BR292" s="36">
        <v>0</v>
      </c>
      <c r="BT292" s="36">
        <v>0</v>
      </c>
      <c r="BV292" s="36">
        <f>+BV286*0.5</f>
        <v>271323.33</v>
      </c>
      <c r="BW292" s="19"/>
      <c r="BX292" s="36"/>
      <c r="BZ292" s="36"/>
      <c r="CB292" s="36"/>
      <c r="CD292" s="36"/>
    </row>
    <row r="293" spans="1:82" ht="11.25">
      <c r="A293" s="19"/>
      <c r="B293" s="25"/>
      <c r="C293" s="19"/>
      <c r="D293" s="19"/>
      <c r="E293" s="27" t="s">
        <v>3</v>
      </c>
      <c r="F293" s="19"/>
      <c r="G293" s="27" t="s">
        <v>3</v>
      </c>
      <c r="I293" s="27" t="s">
        <v>3</v>
      </c>
      <c r="K293" s="27" t="s">
        <v>3</v>
      </c>
      <c r="M293" s="27" t="s">
        <v>3</v>
      </c>
      <c r="N293" s="27" t="s">
        <v>3</v>
      </c>
      <c r="P293" s="27" t="s">
        <v>3</v>
      </c>
      <c r="R293" s="27" t="s">
        <v>3</v>
      </c>
      <c r="T293" s="27" t="s">
        <v>3</v>
      </c>
      <c r="V293" s="27" t="s">
        <v>3</v>
      </c>
      <c r="X293" s="27" t="s">
        <v>3</v>
      </c>
      <c r="Z293" s="27" t="s">
        <v>3</v>
      </c>
      <c r="AA293" s="19"/>
      <c r="AB293" s="27" t="s">
        <v>3</v>
      </c>
      <c r="AD293" s="27" t="s">
        <v>3</v>
      </c>
      <c r="AF293" s="27" t="s">
        <v>3</v>
      </c>
      <c r="AH293" s="27" t="s">
        <v>3</v>
      </c>
      <c r="AJ293" s="27" t="s">
        <v>3</v>
      </c>
      <c r="AL293" s="27" t="s">
        <v>3</v>
      </c>
      <c r="AN293" s="27" t="s">
        <v>3</v>
      </c>
      <c r="AP293" s="27" t="s">
        <v>3</v>
      </c>
      <c r="AR293" s="27" t="s">
        <v>3</v>
      </c>
      <c r="AT293" s="27" t="s">
        <v>3</v>
      </c>
      <c r="AV293" s="27" t="s">
        <v>3</v>
      </c>
      <c r="AX293" s="27" t="s">
        <v>3</v>
      </c>
      <c r="AY293" s="27"/>
      <c r="AZ293" s="27" t="s">
        <v>3</v>
      </c>
      <c r="BB293" s="27" t="s">
        <v>3</v>
      </c>
      <c r="BD293" s="27" t="s">
        <v>3</v>
      </c>
      <c r="BE293" s="19"/>
      <c r="BF293" s="27" t="s">
        <v>3</v>
      </c>
      <c r="BH293" s="27" t="s">
        <v>3</v>
      </c>
      <c r="BJ293" s="27" t="s">
        <v>3</v>
      </c>
      <c r="BL293" s="27" t="s">
        <v>3</v>
      </c>
      <c r="BN293" s="27" t="s">
        <v>3</v>
      </c>
      <c r="BP293" s="27" t="s">
        <v>3</v>
      </c>
      <c r="BR293" s="27" t="s">
        <v>3</v>
      </c>
      <c r="BT293" s="27" t="s">
        <v>3</v>
      </c>
      <c r="BV293" s="27" t="s">
        <v>3</v>
      </c>
      <c r="BW293" s="19"/>
      <c r="BX293" s="27" t="s">
        <v>3</v>
      </c>
      <c r="BZ293" s="27" t="s">
        <v>3</v>
      </c>
      <c r="CB293" s="27" t="s">
        <v>3</v>
      </c>
      <c r="CD293" s="27" t="s">
        <v>3</v>
      </c>
    </row>
    <row r="294" spans="1:82" ht="11.25">
      <c r="A294" s="19"/>
      <c r="B294" s="25" t="s">
        <v>62</v>
      </c>
      <c r="C294" s="19"/>
      <c r="D294" s="19"/>
      <c r="E294" s="19">
        <f>SUM(E289:E292)</f>
        <v>45562</v>
      </c>
      <c r="F294" s="19"/>
      <c r="G294" s="19">
        <f>SUM(G289:G292)</f>
        <v>287812</v>
      </c>
      <c r="I294" s="19">
        <f>SUM(I289:I292)</f>
        <v>31229</v>
      </c>
      <c r="K294" s="19">
        <f>SUM(K289:K292)</f>
        <v>26265.587347999997</v>
      </c>
      <c r="M294" s="19">
        <f>SUM(M289:M292)</f>
        <v>1365096.7953279999</v>
      </c>
      <c r="N294" s="19">
        <f>SUM(N289:N292)</f>
        <v>784114.50596</v>
      </c>
      <c r="P294" s="19">
        <f>SUM(P289:P292)</f>
        <v>2131783.57041</v>
      </c>
      <c r="R294" s="19">
        <f>SUM(R289:R292)</f>
        <v>179929.32934999999</v>
      </c>
      <c r="T294" s="19">
        <f>SUM(T289:T292)</f>
        <v>-888993.7141299999</v>
      </c>
      <c r="V294" s="19">
        <f>SUM(V289:V292)</f>
        <v>109406.97698</v>
      </c>
      <c r="X294" s="19">
        <f>SUM(X289:X292)</f>
        <v>220412.24056</v>
      </c>
      <c r="Z294" s="19">
        <f>SUM(Z289:Z292)</f>
        <v>2072306.4269375</v>
      </c>
      <c r="AA294" s="19"/>
      <c r="AB294" s="19">
        <f>SUM(AB289:AB292)</f>
        <v>0</v>
      </c>
      <c r="AD294" s="19">
        <f>SUM(AD289:AD292)</f>
        <v>0</v>
      </c>
      <c r="AF294" s="19">
        <f>SUM(AF289:AF292)</f>
        <v>0</v>
      </c>
      <c r="AH294" s="19">
        <f>SUM(AH289:AH292)</f>
        <v>0</v>
      </c>
      <c r="AJ294" s="19">
        <f>SUM(AJ289:AJ292)</f>
        <v>78.38236</v>
      </c>
      <c r="AL294" s="19">
        <f>SUM(AL289:AL292)</f>
        <v>781.492845</v>
      </c>
      <c r="AN294" s="19">
        <f>SUM(AN289:AN292)</f>
        <v>77863.3375</v>
      </c>
      <c r="AP294" s="19">
        <f>SUM(AP289:AP292)</f>
        <v>0</v>
      </c>
      <c r="AR294" s="19">
        <f>SUM(AR289:AR292)</f>
        <v>843</v>
      </c>
      <c r="AT294" s="19">
        <f>SUM(AT289:AT292)</f>
        <v>767</v>
      </c>
      <c r="AV294" s="19">
        <f>SUM(AV289:AV292)</f>
        <v>450.76158399999997</v>
      </c>
      <c r="AX294" s="19">
        <f>SUM(AX289:AX292)</f>
        <v>4803.80075</v>
      </c>
      <c r="AY294" s="19"/>
      <c r="AZ294" s="43">
        <f>SUM(AZ289:AZ292)</f>
        <v>7632.96791</v>
      </c>
      <c r="BB294" s="19">
        <f>SUM(BB289:BB292)</f>
        <v>1991.43334</v>
      </c>
      <c r="BD294" s="19">
        <f>SUM(BD289:BD292)</f>
        <v>5824421.76875</v>
      </c>
      <c r="BE294" s="19"/>
      <c r="BF294" s="19">
        <f>SUM(BF289:BF292)</f>
        <v>0</v>
      </c>
      <c r="BH294" s="19">
        <f>SUM(BH289:BH292)</f>
        <v>0</v>
      </c>
      <c r="BJ294" s="19">
        <f>SUM(BJ289:BJ292)</f>
        <v>0</v>
      </c>
      <c r="BL294" s="19">
        <f>SUM(BL289:BL292)</f>
        <v>143392.2008995</v>
      </c>
      <c r="BN294" s="19">
        <f>SUM(BN289:BN292)</f>
        <v>504018.62399999995</v>
      </c>
      <c r="BP294" s="19">
        <f>SUM(BP289:BP292)</f>
        <v>18912676.335839998</v>
      </c>
      <c r="BR294" s="19">
        <f>SUM(BR289:BR292)</f>
        <v>-270.41251995</v>
      </c>
      <c r="BT294" s="19">
        <f>SUM(BT289:BT292)</f>
        <v>350803.226265</v>
      </c>
      <c r="BV294" s="19">
        <f>SUM(BV289:BV292)</f>
        <v>281497.954875</v>
      </c>
      <c r="BW294" s="19"/>
      <c r="BX294" s="19">
        <f>SUM(BX289:BX292)</f>
        <v>0</v>
      </c>
      <c r="BZ294" s="19">
        <f>SUM(BZ289:BZ292)</f>
        <v>0</v>
      </c>
      <c r="CB294" s="19">
        <f>SUM(CB289:CB292)</f>
        <v>0</v>
      </c>
      <c r="CD294" s="19">
        <f>SUM(CD289:CD292)</f>
        <v>0</v>
      </c>
    </row>
    <row r="295" spans="1:82" ht="11.25">
      <c r="A295" s="19"/>
      <c r="B295" s="25" t="s">
        <v>28</v>
      </c>
      <c r="C295" s="19"/>
      <c r="D295" s="19"/>
      <c r="E295" s="28">
        <v>1</v>
      </c>
      <c r="F295" s="19"/>
      <c r="G295" s="28">
        <v>1</v>
      </c>
      <c r="I295" s="28">
        <v>1</v>
      </c>
      <c r="K295" s="28">
        <v>1</v>
      </c>
      <c r="M295" s="28">
        <v>1</v>
      </c>
      <c r="N295" s="28">
        <v>1</v>
      </c>
      <c r="P295" s="28">
        <v>1</v>
      </c>
      <c r="R295" s="28">
        <v>1</v>
      </c>
      <c r="T295" s="28">
        <v>1</v>
      </c>
      <c r="V295" s="28">
        <v>1</v>
      </c>
      <c r="X295" s="28">
        <v>1</v>
      </c>
      <c r="Z295" s="28">
        <v>1</v>
      </c>
      <c r="AA295" s="19"/>
      <c r="AB295" s="28">
        <v>0</v>
      </c>
      <c r="AD295" s="28">
        <v>0</v>
      </c>
      <c r="AF295" s="28">
        <v>0</v>
      </c>
      <c r="AH295" s="28">
        <v>0</v>
      </c>
      <c r="AJ295" s="28">
        <v>1</v>
      </c>
      <c r="AL295" s="28">
        <v>1</v>
      </c>
      <c r="AN295" s="28">
        <v>1</v>
      </c>
      <c r="AP295" s="28">
        <v>0</v>
      </c>
      <c r="AR295" s="28">
        <v>1</v>
      </c>
      <c r="AT295" s="28">
        <v>1</v>
      </c>
      <c r="AV295" s="28">
        <v>1</v>
      </c>
      <c r="AX295" s="28">
        <v>1</v>
      </c>
      <c r="AY295" s="28"/>
      <c r="AZ295" s="28">
        <v>1</v>
      </c>
      <c r="BB295" s="28">
        <v>1</v>
      </c>
      <c r="BD295" s="28">
        <v>1</v>
      </c>
      <c r="BE295" s="19"/>
      <c r="BF295" s="28">
        <v>0</v>
      </c>
      <c r="BH295" s="28">
        <v>0</v>
      </c>
      <c r="BJ295" s="28">
        <v>0</v>
      </c>
      <c r="BL295" s="28">
        <v>1</v>
      </c>
      <c r="BN295" s="28">
        <v>1</v>
      </c>
      <c r="BP295" s="28">
        <v>1</v>
      </c>
      <c r="BR295" s="28">
        <v>1</v>
      </c>
      <c r="BT295" s="28">
        <v>1</v>
      </c>
      <c r="BV295" s="28">
        <v>1</v>
      </c>
      <c r="BW295" s="19"/>
      <c r="BX295" s="28">
        <v>0</v>
      </c>
      <c r="BZ295" s="28">
        <v>0</v>
      </c>
      <c r="CB295" s="28">
        <v>0</v>
      </c>
      <c r="CD295" s="28">
        <v>0</v>
      </c>
    </row>
    <row r="296" spans="1:82" ht="11.25">
      <c r="A296" s="19"/>
      <c r="B296" s="25" t="s">
        <v>29</v>
      </c>
      <c r="C296" s="19"/>
      <c r="D296" s="19"/>
      <c r="E296" s="28"/>
      <c r="F296" s="19"/>
      <c r="G296" s="28"/>
      <c r="I296" s="28"/>
      <c r="K296" s="28"/>
      <c r="M296" s="28"/>
      <c r="N296" s="28"/>
      <c r="P296" s="28"/>
      <c r="R296" s="28"/>
      <c r="T296" s="28"/>
      <c r="V296" s="28"/>
      <c r="X296" s="28"/>
      <c r="Z296" s="28"/>
      <c r="AA296" s="19"/>
      <c r="AB296" s="28"/>
      <c r="AD296" s="28"/>
      <c r="AF296" s="28"/>
      <c r="AH296" s="28"/>
      <c r="AJ296" s="28"/>
      <c r="AL296" s="28"/>
      <c r="AN296" s="28"/>
      <c r="AP296" s="28"/>
      <c r="AR296" s="28"/>
      <c r="AT296" s="28"/>
      <c r="AV296" s="28"/>
      <c r="AX296" s="28"/>
      <c r="AY296" s="28"/>
      <c r="AZ296" s="28"/>
      <c r="BB296" s="28"/>
      <c r="BD296" s="28"/>
      <c r="BE296" s="19"/>
      <c r="BF296" s="28"/>
      <c r="BH296" s="28"/>
      <c r="BJ296" s="28"/>
      <c r="BL296" s="28"/>
      <c r="BN296" s="28"/>
      <c r="BP296" s="28"/>
      <c r="BR296" s="28"/>
      <c r="BT296" s="28"/>
      <c r="BV296" s="28"/>
      <c r="BW296" s="19"/>
      <c r="BX296" s="28"/>
      <c r="BZ296" s="28"/>
      <c r="CB296" s="28"/>
      <c r="CD296" s="28"/>
    </row>
    <row r="297" spans="1:82" ht="10.5">
      <c r="A297" s="19"/>
      <c r="B297" s="19"/>
      <c r="C297" s="19"/>
      <c r="D297" s="19"/>
      <c r="E297" s="27" t="s">
        <v>3</v>
      </c>
      <c r="F297" s="19"/>
      <c r="G297" s="27" t="s">
        <v>3</v>
      </c>
      <c r="I297" s="27" t="s">
        <v>3</v>
      </c>
      <c r="K297" s="27" t="s">
        <v>3</v>
      </c>
      <c r="M297" s="27" t="s">
        <v>3</v>
      </c>
      <c r="N297" s="27" t="s">
        <v>3</v>
      </c>
      <c r="P297" s="27" t="s">
        <v>3</v>
      </c>
      <c r="R297" s="27" t="s">
        <v>3</v>
      </c>
      <c r="T297" s="27" t="s">
        <v>3</v>
      </c>
      <c r="V297" s="27" t="s">
        <v>3</v>
      </c>
      <c r="X297" s="27" t="s">
        <v>3</v>
      </c>
      <c r="Z297" s="27" t="s">
        <v>3</v>
      </c>
      <c r="AA297" s="19"/>
      <c r="AB297" s="27" t="s">
        <v>3</v>
      </c>
      <c r="AD297" s="27" t="s">
        <v>3</v>
      </c>
      <c r="AF297" s="27" t="s">
        <v>3</v>
      </c>
      <c r="AH297" s="27" t="s">
        <v>3</v>
      </c>
      <c r="AJ297" s="27" t="s">
        <v>3</v>
      </c>
      <c r="AL297" s="27" t="s">
        <v>3</v>
      </c>
      <c r="AN297" s="27" t="s">
        <v>3</v>
      </c>
      <c r="AP297" s="27" t="s">
        <v>3</v>
      </c>
      <c r="AR297" s="27" t="s">
        <v>3</v>
      </c>
      <c r="AT297" s="27" t="s">
        <v>3</v>
      </c>
      <c r="AV297" s="27" t="s">
        <v>3</v>
      </c>
      <c r="AX297" s="27" t="s">
        <v>3</v>
      </c>
      <c r="AY297" s="27"/>
      <c r="AZ297" s="27" t="s">
        <v>3</v>
      </c>
      <c r="BB297" s="27" t="s">
        <v>3</v>
      </c>
      <c r="BD297" s="27" t="s">
        <v>3</v>
      </c>
      <c r="BE297" s="19"/>
      <c r="BF297" s="27" t="s">
        <v>3</v>
      </c>
      <c r="BH297" s="27" t="s">
        <v>3</v>
      </c>
      <c r="BJ297" s="27" t="s">
        <v>3</v>
      </c>
      <c r="BL297" s="27" t="s">
        <v>3</v>
      </c>
      <c r="BN297" s="27" t="s">
        <v>3</v>
      </c>
      <c r="BP297" s="27" t="s">
        <v>3</v>
      </c>
      <c r="BR297" s="27" t="s">
        <v>3</v>
      </c>
      <c r="BT297" s="27" t="s">
        <v>3</v>
      </c>
      <c r="BV297" s="27" t="s">
        <v>3</v>
      </c>
      <c r="BW297" s="19"/>
      <c r="BX297" s="27" t="s">
        <v>3</v>
      </c>
      <c r="BZ297" s="27" t="s">
        <v>3</v>
      </c>
      <c r="CB297" s="27" t="s">
        <v>3</v>
      </c>
      <c r="CD297" s="27" t="s">
        <v>3</v>
      </c>
    </row>
    <row r="298" spans="1:82" ht="11.25">
      <c r="A298" s="51"/>
      <c r="B298" s="25" t="s">
        <v>62</v>
      </c>
      <c r="C298" s="19"/>
      <c r="D298" s="19"/>
      <c r="E298" s="19">
        <f>ROUND(E294*E295,0)</f>
        <v>45562</v>
      </c>
      <c r="F298" s="19"/>
      <c r="G298" s="19">
        <f>ROUND(G294*G295,0)</f>
        <v>287812</v>
      </c>
      <c r="I298" s="19">
        <f>ROUND(I294*I295,0)</f>
        <v>31229</v>
      </c>
      <c r="K298" s="19">
        <f>ROUND(K294*K295,0)</f>
        <v>26266</v>
      </c>
      <c r="M298" s="19">
        <f>ROUND(M294*M295,0)</f>
        <v>1365097</v>
      </c>
      <c r="N298" s="19">
        <f>ROUND(N294*N295,0)</f>
        <v>784115</v>
      </c>
      <c r="P298" s="19">
        <f>ROUND(P294*P295,0)</f>
        <v>2131784</v>
      </c>
      <c r="R298" s="19">
        <f>ROUND(R294*R295,0)</f>
        <v>179929</v>
      </c>
      <c r="T298" s="19">
        <f>ROUND(T294*T295,0)</f>
        <v>-888994</v>
      </c>
      <c r="V298" s="19">
        <f>ROUND(V294*V295,0)</f>
        <v>109407</v>
      </c>
      <c r="X298" s="19">
        <f>ROUND(X294*X295,0)</f>
        <v>220412</v>
      </c>
      <c r="Z298" s="19">
        <f>ROUND(Z294*Z295,0)</f>
        <v>2072306</v>
      </c>
      <c r="AA298" s="19"/>
      <c r="AB298" s="19">
        <f>ROUND(AB294*AB295,0)</f>
        <v>0</v>
      </c>
      <c r="AD298" s="19">
        <f>ROUND(AD294*AD295,0)</f>
        <v>0</v>
      </c>
      <c r="AF298" s="19">
        <f>ROUND(AF294*AF295,0)</f>
        <v>0</v>
      </c>
      <c r="AH298" s="19">
        <f>ROUND(AH294*AH295,0)</f>
        <v>0</v>
      </c>
      <c r="AJ298" s="19">
        <f>ROUND(AJ294*AJ295,0)</f>
        <v>78</v>
      </c>
      <c r="AL298" s="19">
        <f>ROUND(AL294*AL295,0)</f>
        <v>781</v>
      </c>
      <c r="AN298" s="19">
        <f>ROUND(AN294*AN295,0)</f>
        <v>77863</v>
      </c>
      <c r="AP298" s="19">
        <f>ROUND(AP294*AP295,0)</f>
        <v>0</v>
      </c>
      <c r="AR298" s="19">
        <f>ROUND(AR294*AR295,0)</f>
        <v>843</v>
      </c>
      <c r="AT298" s="19">
        <f>ROUND(AT294*AT295,0)</f>
        <v>767</v>
      </c>
      <c r="AV298" s="19">
        <f>ROUND(AV294*AV295,0)</f>
        <v>451</v>
      </c>
      <c r="AX298" s="19">
        <f>ROUND(AX294*AX295,0)</f>
        <v>4804</v>
      </c>
      <c r="AY298" s="19"/>
      <c r="AZ298" s="19">
        <f>ROUND(AZ294*AZ295,0)</f>
        <v>7633</v>
      </c>
      <c r="BB298" s="19">
        <f>ROUND(BB294*BB295,0)</f>
        <v>1991</v>
      </c>
      <c r="BD298" s="19">
        <f>ROUND(BD294*BD295,0)</f>
        <v>5824422</v>
      </c>
      <c r="BE298" s="19"/>
      <c r="BF298" s="19">
        <f>ROUND(BF294*BF295,0)</f>
        <v>0</v>
      </c>
      <c r="BH298" s="19">
        <f>ROUND(BH294*BH295,0)</f>
        <v>0</v>
      </c>
      <c r="BJ298" s="19">
        <f>ROUND(BJ294*BJ295,0)</f>
        <v>0</v>
      </c>
      <c r="BL298" s="19">
        <f>ROUND(BL294*BL295,0)</f>
        <v>143392</v>
      </c>
      <c r="BN298" s="19">
        <f>ROUND(BN294*BN295,0)</f>
        <v>504019</v>
      </c>
      <c r="BP298" s="19">
        <f>ROUND(BP294*BP295,0)</f>
        <v>18912676</v>
      </c>
      <c r="BR298" s="19">
        <f>ROUND(BR294*BR295,0)</f>
        <v>-270</v>
      </c>
      <c r="BT298" s="19">
        <f>ROUND(BT294*BT295,0)</f>
        <v>350803</v>
      </c>
      <c r="BV298" s="19">
        <f>ROUND(BV294*BV295,0)</f>
        <v>281498</v>
      </c>
      <c r="BW298" s="19"/>
      <c r="BX298" s="19">
        <f>ROUND(BX294*BX295,0)</f>
        <v>0</v>
      </c>
      <c r="BZ298" s="19">
        <f>ROUND(BZ294*BZ295,0)</f>
        <v>0</v>
      </c>
      <c r="CB298" s="19">
        <f>ROUND(CB294*CB295,0)</f>
        <v>0</v>
      </c>
      <c r="CD298" s="19">
        <f>ROUND(CD294*CD295,0)</f>
        <v>0</v>
      </c>
    </row>
    <row r="299" spans="1:82" ht="11.25">
      <c r="A299" s="19"/>
      <c r="B299" s="25"/>
      <c r="C299" s="19"/>
      <c r="D299" s="19"/>
      <c r="E299" s="27" t="s">
        <v>8</v>
      </c>
      <c r="F299" s="19"/>
      <c r="G299" s="27" t="s">
        <v>8</v>
      </c>
      <c r="I299" s="27" t="s">
        <v>8</v>
      </c>
      <c r="K299" s="27" t="s">
        <v>8</v>
      </c>
      <c r="M299" s="27" t="s">
        <v>8</v>
      </c>
      <c r="N299" s="27" t="s">
        <v>8</v>
      </c>
      <c r="P299" s="27" t="s">
        <v>8</v>
      </c>
      <c r="R299" s="27" t="s">
        <v>8</v>
      </c>
      <c r="T299" s="27" t="s">
        <v>8</v>
      </c>
      <c r="V299" s="27" t="s">
        <v>8</v>
      </c>
      <c r="X299" s="27" t="s">
        <v>8</v>
      </c>
      <c r="Z299" s="27" t="s">
        <v>8</v>
      </c>
      <c r="AA299" s="19"/>
      <c r="AB299" s="27" t="s">
        <v>8</v>
      </c>
      <c r="AD299" s="27" t="s">
        <v>8</v>
      </c>
      <c r="AF299" s="27" t="s">
        <v>8</v>
      </c>
      <c r="AH299" s="27" t="s">
        <v>8</v>
      </c>
      <c r="AJ299" s="27" t="s">
        <v>8</v>
      </c>
      <c r="AL299" s="27" t="s">
        <v>8</v>
      </c>
      <c r="AN299" s="27" t="s">
        <v>8</v>
      </c>
      <c r="AP299" s="27" t="s">
        <v>8</v>
      </c>
      <c r="AR299" s="27" t="s">
        <v>8</v>
      </c>
      <c r="AT299" s="27" t="s">
        <v>8</v>
      </c>
      <c r="AV299" s="27" t="s">
        <v>8</v>
      </c>
      <c r="AX299" s="27" t="s">
        <v>8</v>
      </c>
      <c r="AY299" s="27"/>
      <c r="AZ299" s="27" t="s">
        <v>8</v>
      </c>
      <c r="BB299" s="27" t="s">
        <v>8</v>
      </c>
      <c r="BD299" s="27" t="s">
        <v>8</v>
      </c>
      <c r="BE299" s="19"/>
      <c r="BF299" s="27" t="s">
        <v>8</v>
      </c>
      <c r="BH299" s="27" t="s">
        <v>8</v>
      </c>
      <c r="BJ299" s="27" t="s">
        <v>8</v>
      </c>
      <c r="BL299" s="27" t="s">
        <v>8</v>
      </c>
      <c r="BN299" s="27" t="s">
        <v>8</v>
      </c>
      <c r="BP299" s="27" t="s">
        <v>8</v>
      </c>
      <c r="BR299" s="27" t="s">
        <v>8</v>
      </c>
      <c r="BT299" s="27" t="s">
        <v>8</v>
      </c>
      <c r="BV299" s="27" t="s">
        <v>8</v>
      </c>
      <c r="BW299" s="19"/>
      <c r="BX299" s="27" t="s">
        <v>8</v>
      </c>
      <c r="BZ299" s="27" t="s">
        <v>8</v>
      </c>
      <c r="CB299" s="27" t="s">
        <v>8</v>
      </c>
      <c r="CD299" s="27" t="s">
        <v>8</v>
      </c>
    </row>
    <row r="300" spans="1:82" ht="11.25">
      <c r="A300" s="19"/>
      <c r="B300" s="25"/>
      <c r="C300" s="19"/>
      <c r="D300" s="19"/>
      <c r="E300" s="27"/>
      <c r="F300" s="19"/>
      <c r="G300" s="27"/>
      <c r="I300" s="27"/>
      <c r="K300" s="27"/>
      <c r="M300" s="27"/>
      <c r="N300" s="27"/>
      <c r="P300" s="64"/>
      <c r="R300" s="27"/>
      <c r="T300" s="27"/>
      <c r="V300" s="27"/>
      <c r="X300" s="27"/>
      <c r="Z300" s="27"/>
      <c r="AA300" s="19"/>
      <c r="AB300" s="27"/>
      <c r="AD300" s="27"/>
      <c r="AF300" s="27"/>
      <c r="AH300" s="27"/>
      <c r="AJ300" s="27"/>
      <c r="AL300" s="27"/>
      <c r="AN300" s="27"/>
      <c r="AP300" s="27"/>
      <c r="AR300" s="27"/>
      <c r="AT300" s="27"/>
      <c r="AV300" s="27"/>
      <c r="AX300" s="27"/>
      <c r="AY300" s="27"/>
      <c r="AZ300" s="27"/>
      <c r="BB300" s="27"/>
      <c r="BD300" s="27"/>
      <c r="BE300" s="19"/>
      <c r="BF300" s="27"/>
      <c r="BH300" s="27"/>
      <c r="BJ300" s="27"/>
      <c r="BL300" s="27"/>
      <c r="BN300" s="27"/>
      <c r="BP300" s="27"/>
      <c r="BR300" s="27"/>
      <c r="BT300" s="27"/>
      <c r="BV300" s="27"/>
      <c r="BW300" s="19"/>
      <c r="BX300" s="27"/>
      <c r="BZ300" s="27"/>
      <c r="CB300" s="27"/>
      <c r="CD300" s="27"/>
    </row>
    <row r="301" spans="1:82" ht="12.75">
      <c r="A301" s="19"/>
      <c r="B301" s="24">
        <v>2011</v>
      </c>
      <c r="C301" s="19"/>
      <c r="D301" s="19"/>
      <c r="E301" s="55" t="str">
        <f>+E$79</f>
        <v>Half-Year</v>
      </c>
      <c r="F301" s="19"/>
      <c r="G301" s="55" t="str">
        <f>+G$79</f>
        <v>Half-Year</v>
      </c>
      <c r="I301" s="55" t="str">
        <f>+I$79</f>
        <v>Half-Year</v>
      </c>
      <c r="K301" s="55" t="str">
        <f>+K$79</f>
        <v>Half-Year</v>
      </c>
      <c r="M301" s="55" t="str">
        <f>+M$79</f>
        <v>Half-Year</v>
      </c>
      <c r="N301" s="55" t="str">
        <f>+N$79</f>
        <v>Half-Year</v>
      </c>
      <c r="P301" s="55" t="str">
        <f>+P$79</f>
        <v>Half-Year</v>
      </c>
      <c r="R301" s="55" t="str">
        <f>+R$79</f>
        <v>Half-Year</v>
      </c>
      <c r="T301" s="55" t="str">
        <f>+T$79</f>
        <v>Half-Year</v>
      </c>
      <c r="V301" s="55" t="str">
        <f>+V$79</f>
        <v>Half-Year</v>
      </c>
      <c r="X301" s="55" t="str">
        <f>+X$79</f>
        <v>Half-Year</v>
      </c>
      <c r="Z301" s="55" t="str">
        <f>+Z$79</f>
        <v>Half-Year</v>
      </c>
      <c r="AA301" s="19"/>
      <c r="AB301" s="55" t="str">
        <f>+AB$79</f>
        <v>Half-Year</v>
      </c>
      <c r="AD301" s="55" t="str">
        <f>+AD$79</f>
        <v>Half-Year</v>
      </c>
      <c r="AF301" s="55" t="str">
        <f>+AF$79</f>
        <v>Half-Year</v>
      </c>
      <c r="AH301" s="55" t="str">
        <f>+AH$79</f>
        <v>Half-Year</v>
      </c>
      <c r="AJ301" s="55" t="str">
        <f>+AJ$79</f>
        <v>Half-Year</v>
      </c>
      <c r="AL301" s="55" t="str">
        <f>+AL$79</f>
        <v>Half-Year</v>
      </c>
      <c r="AN301" s="55" t="str">
        <f>+AN$79</f>
        <v>Half-Year</v>
      </c>
      <c r="AP301" s="55" t="str">
        <f>+AP$79</f>
        <v>Half-Year</v>
      </c>
      <c r="AR301" s="55" t="str">
        <f>+AR$79</f>
        <v>Half-Year</v>
      </c>
      <c r="AT301" s="55" t="str">
        <f>+AT$79</f>
        <v>Half-Year</v>
      </c>
      <c r="AV301" s="55" t="str">
        <f>+AV$79</f>
        <v>Half-Year</v>
      </c>
      <c r="AX301" s="55" t="str">
        <f>+AX$79</f>
        <v>Half-Year</v>
      </c>
      <c r="AY301" s="55"/>
      <c r="AZ301" s="55" t="str">
        <f>+AZ$79</f>
        <v>Half-Year</v>
      </c>
      <c r="BB301" s="55" t="str">
        <f>+BB$79</f>
        <v>Half-Year</v>
      </c>
      <c r="BD301" s="55" t="str">
        <f>+BD$79</f>
        <v>Half-Year</v>
      </c>
      <c r="BE301" s="19"/>
      <c r="BF301" s="55" t="str">
        <f>+BF$79</f>
        <v>Half-Year</v>
      </c>
      <c r="BH301" s="55" t="str">
        <f>+BH$79</f>
        <v>Half-Year</v>
      </c>
      <c r="BJ301" s="55" t="str">
        <f>+BJ$79</f>
        <v>Half-Year</v>
      </c>
      <c r="BL301" s="55" t="str">
        <f>+BL$79</f>
        <v>Half-Year</v>
      </c>
      <c r="BN301" s="55" t="str">
        <f>+BN$79</f>
        <v>Half-Year</v>
      </c>
      <c r="BP301" s="55" t="str">
        <f>+BP$79</f>
        <v>Half-Year</v>
      </c>
      <c r="BR301" s="55" t="str">
        <f>+BR$79</f>
        <v>Half-Year</v>
      </c>
      <c r="BT301" s="55" t="str">
        <f>+BT$79</f>
        <v>Half-Year</v>
      </c>
      <c r="BV301" s="55" t="str">
        <f>+BV$79</f>
        <v>Half-Year</v>
      </c>
      <c r="BW301" s="19"/>
      <c r="BX301" s="55" t="str">
        <f>+BX$79</f>
        <v>Half-Year</v>
      </c>
      <c r="BZ301" s="55" t="str">
        <f>+BZ$79</f>
        <v>Half-Year</v>
      </c>
      <c r="CB301" s="55" t="str">
        <f>+CB$79</f>
        <v>Half-Year</v>
      </c>
      <c r="CD301" s="55" t="str">
        <f>+CD$79</f>
        <v>Half-Year</v>
      </c>
    </row>
    <row r="302" spans="1:82" ht="11.25">
      <c r="A302" s="19"/>
      <c r="B302" s="25" t="s">
        <v>9</v>
      </c>
      <c r="C302" s="19"/>
      <c r="D302" s="19"/>
      <c r="E302" s="19">
        <f>+E286</f>
        <v>1021330</v>
      </c>
      <c r="F302" s="19"/>
      <c r="G302" s="19">
        <f>+G286</f>
        <v>6450298.74</v>
      </c>
      <c r="I302" s="19">
        <f>+I286</f>
        <v>690612.006</v>
      </c>
      <c r="K302" s="19">
        <f>+K286</f>
        <v>537348.35</v>
      </c>
      <c r="M302" s="19">
        <f>+M286</f>
        <v>25829646.08</v>
      </c>
      <c r="N302" s="19">
        <f>+N286</f>
        <v>13725092</v>
      </c>
      <c r="P302" s="19">
        <f>+P286</f>
        <v>34511633</v>
      </c>
      <c r="R302" s="19">
        <f>+R286</f>
        <v>2698805</v>
      </c>
      <c r="T302" s="19">
        <f>+T286</f>
        <v>-13334239</v>
      </c>
      <c r="V302" s="19">
        <f>+V286</f>
        <v>1515542</v>
      </c>
      <c r="X302" s="19">
        <f>+X286</f>
        <v>3053224</v>
      </c>
      <c r="Z302" s="19">
        <f>+Z286-Z292</f>
        <v>1997403.785</v>
      </c>
      <c r="AA302" s="19"/>
      <c r="AB302" s="19">
        <f>AB15</f>
        <v>802600.88</v>
      </c>
      <c r="AD302" s="19">
        <f>+AD286</f>
        <v>0</v>
      </c>
      <c r="AF302" s="19">
        <f>+AF286</f>
        <v>0</v>
      </c>
      <c r="AH302" s="19">
        <f>+AH286</f>
        <v>0</v>
      </c>
      <c r="AJ302" s="19">
        <f>+AJ286</f>
        <v>1372</v>
      </c>
      <c r="AL302" s="19">
        <f>+AL286</f>
        <v>10825.5</v>
      </c>
      <c r="AN302" s="19">
        <f>+AN286-AN292</f>
        <v>75049</v>
      </c>
      <c r="AP302" s="19">
        <f>+AP286</f>
        <v>0</v>
      </c>
      <c r="AR302" s="19">
        <f>+AR286</f>
        <v>18885</v>
      </c>
      <c r="AT302" s="19">
        <f>+AT286</f>
        <v>16951.9</v>
      </c>
      <c r="AV302" s="19">
        <f>+AV286</f>
        <v>9221.8</v>
      </c>
      <c r="AX302" s="19">
        <f>+AX286</f>
        <v>90895</v>
      </c>
      <c r="AY302" s="19"/>
      <c r="AZ302" s="19">
        <f>+AZ286</f>
        <v>133607</v>
      </c>
      <c r="BB302" s="19">
        <f>+BB286</f>
        <v>27586</v>
      </c>
      <c r="BD302" s="19">
        <f>+BD286-BD292</f>
        <v>5613900.5</v>
      </c>
      <c r="BE302" s="19"/>
      <c r="BF302" s="19">
        <f>BF15</f>
        <v>1589744</v>
      </c>
      <c r="BH302" s="19">
        <f>+BH286</f>
        <v>0</v>
      </c>
      <c r="BJ302" s="19">
        <f>+BJ286</f>
        <v>0</v>
      </c>
      <c r="BL302" s="19">
        <f>+BL286</f>
        <v>2713192.07</v>
      </c>
      <c r="BN302" s="19">
        <f>+BN286</f>
        <v>2520093.1199999996</v>
      </c>
      <c r="BP302" s="19">
        <f>+BP286</f>
        <v>306178992</v>
      </c>
      <c r="BR302" s="19">
        <f>+BR286</f>
        <v>-4055.985</v>
      </c>
      <c r="BT302" s="19">
        <f>+BT286</f>
        <v>4859443.5</v>
      </c>
      <c r="BV302" s="19">
        <f>+BV286-BV292</f>
        <v>271323.33</v>
      </c>
      <c r="BW302" s="19"/>
      <c r="BX302" s="19">
        <f>BX15</f>
        <v>2313406</v>
      </c>
      <c r="BZ302" s="19">
        <f>+BZ286</f>
        <v>0</v>
      </c>
      <c r="CB302" s="19">
        <f>+CB286</f>
        <v>0</v>
      </c>
      <c r="CD302" s="19">
        <f>+CD286</f>
        <v>0</v>
      </c>
    </row>
    <row r="303" spans="1:82" ht="11.25">
      <c r="A303" s="19"/>
      <c r="B303" s="25" t="s">
        <v>18</v>
      </c>
      <c r="C303" s="19"/>
      <c r="D303" s="19"/>
      <c r="E303" s="60">
        <v>0.04462</v>
      </c>
      <c r="F303" s="19"/>
      <c r="G303" s="60">
        <v>0.04461</v>
      </c>
      <c r="I303" s="60">
        <v>0.04462</v>
      </c>
      <c r="K303" s="60">
        <v>0.04522</v>
      </c>
      <c r="M303" s="60">
        <v>0.04888</v>
      </c>
      <c r="N303" s="60">
        <v>0.05285</v>
      </c>
      <c r="P303" s="60">
        <v>0.05713</v>
      </c>
      <c r="R303" s="60">
        <v>0.06177</v>
      </c>
      <c r="T303" s="60">
        <v>0.06177</v>
      </c>
      <c r="V303" s="60">
        <v>0.06677</v>
      </c>
      <c r="X303" s="60">
        <v>0.06677</v>
      </c>
      <c r="Z303" s="60">
        <v>0.07219</v>
      </c>
      <c r="AA303" s="19"/>
      <c r="AB303" s="60">
        <v>0.0375</v>
      </c>
      <c r="AD303" s="60">
        <v>0</v>
      </c>
      <c r="AF303" s="60">
        <v>0</v>
      </c>
      <c r="AH303" s="60">
        <v>0</v>
      </c>
      <c r="AJ303" s="60">
        <v>0.05285</v>
      </c>
      <c r="AL303" s="60">
        <v>0.06677</v>
      </c>
      <c r="AN303" s="60">
        <v>0.07219</v>
      </c>
      <c r="AP303" s="60">
        <v>0</v>
      </c>
      <c r="AR303" s="60">
        <v>0.04461</v>
      </c>
      <c r="AT303" s="60">
        <v>0.04462</v>
      </c>
      <c r="AV303" s="60">
        <v>0.04522</v>
      </c>
      <c r="AX303" s="60">
        <v>0.04888</v>
      </c>
      <c r="AY303" s="60"/>
      <c r="AZ303" s="60">
        <v>0.05285</v>
      </c>
      <c r="BB303" s="60">
        <v>0.06677</v>
      </c>
      <c r="BD303" s="60">
        <v>0.07219</v>
      </c>
      <c r="BE303" s="19"/>
      <c r="BF303" s="60">
        <v>0.0375</v>
      </c>
      <c r="BH303" s="60">
        <v>0</v>
      </c>
      <c r="BJ303" s="60">
        <v>0</v>
      </c>
      <c r="BL303" s="60">
        <v>0.04888</v>
      </c>
      <c r="BN303" s="60">
        <v>0.05713</v>
      </c>
      <c r="BP303" s="60">
        <v>0.05713</v>
      </c>
      <c r="BR303" s="60">
        <v>0.06177</v>
      </c>
      <c r="BT303" s="60">
        <v>0.06677</v>
      </c>
      <c r="BV303" s="60">
        <v>0.07219</v>
      </c>
      <c r="BW303" s="19"/>
      <c r="BX303" s="60">
        <v>0.0375</v>
      </c>
      <c r="BZ303" s="60">
        <v>0</v>
      </c>
      <c r="CB303" s="60">
        <v>0</v>
      </c>
      <c r="CD303" s="60">
        <v>0</v>
      </c>
    </row>
    <row r="304" spans="1:82" ht="10.5">
      <c r="A304" s="19"/>
      <c r="B304" s="19"/>
      <c r="C304" s="19"/>
      <c r="D304" s="19"/>
      <c r="E304" s="27" t="s">
        <v>3</v>
      </c>
      <c r="F304" s="19"/>
      <c r="G304" s="27" t="s">
        <v>3</v>
      </c>
      <c r="I304" s="27" t="s">
        <v>3</v>
      </c>
      <c r="K304" s="27" t="s">
        <v>3</v>
      </c>
      <c r="M304" s="27" t="s">
        <v>3</v>
      </c>
      <c r="N304" s="27" t="s">
        <v>3</v>
      </c>
      <c r="P304" s="27" t="s">
        <v>3</v>
      </c>
      <c r="R304" s="27" t="s">
        <v>3</v>
      </c>
      <c r="T304" s="27" t="s">
        <v>3</v>
      </c>
      <c r="V304" s="27" t="s">
        <v>3</v>
      </c>
      <c r="X304" s="27" t="s">
        <v>3</v>
      </c>
      <c r="Z304" s="27" t="s">
        <v>3</v>
      </c>
      <c r="AA304" s="19"/>
      <c r="AB304" s="27" t="s">
        <v>3</v>
      </c>
      <c r="AD304" s="27" t="s">
        <v>3</v>
      </c>
      <c r="AF304" s="27" t="s">
        <v>3</v>
      </c>
      <c r="AH304" s="27" t="s">
        <v>3</v>
      </c>
      <c r="AJ304" s="27" t="s">
        <v>3</v>
      </c>
      <c r="AL304" s="27" t="s">
        <v>3</v>
      </c>
      <c r="AN304" s="27" t="s">
        <v>3</v>
      </c>
      <c r="AP304" s="27" t="s">
        <v>3</v>
      </c>
      <c r="AR304" s="27" t="s">
        <v>3</v>
      </c>
      <c r="AT304" s="27" t="s">
        <v>3</v>
      </c>
      <c r="AV304" s="27" t="s">
        <v>3</v>
      </c>
      <c r="AX304" s="27" t="s">
        <v>3</v>
      </c>
      <c r="AY304" s="27"/>
      <c r="AZ304" s="27" t="s">
        <v>3</v>
      </c>
      <c r="BB304" s="27" t="s">
        <v>3</v>
      </c>
      <c r="BD304" s="27" t="s">
        <v>3</v>
      </c>
      <c r="BE304" s="19"/>
      <c r="BF304" s="27" t="s">
        <v>3</v>
      </c>
      <c r="BH304" s="27" t="s">
        <v>3</v>
      </c>
      <c r="BJ304" s="27" t="s">
        <v>3</v>
      </c>
      <c r="BL304" s="27" t="s">
        <v>3</v>
      </c>
      <c r="BN304" s="27" t="s">
        <v>3</v>
      </c>
      <c r="BP304" s="27" t="s">
        <v>3</v>
      </c>
      <c r="BR304" s="27" t="s">
        <v>3</v>
      </c>
      <c r="BT304" s="27" t="s">
        <v>3</v>
      </c>
      <c r="BV304" s="27" t="s">
        <v>3</v>
      </c>
      <c r="BW304" s="19"/>
      <c r="BX304" s="27" t="s">
        <v>3</v>
      </c>
      <c r="BZ304" s="27" t="s">
        <v>3</v>
      </c>
      <c r="CB304" s="27" t="s">
        <v>3</v>
      </c>
      <c r="CD304" s="27" t="s">
        <v>3</v>
      </c>
    </row>
    <row r="305" spans="1:82" ht="11.25">
      <c r="A305" s="19"/>
      <c r="B305" s="25" t="s">
        <v>64</v>
      </c>
      <c r="C305" s="19"/>
      <c r="D305" s="19"/>
      <c r="E305" s="19">
        <f>ROUND(E302*E303,0)</f>
        <v>45572</v>
      </c>
      <c r="F305" s="19"/>
      <c r="G305" s="19">
        <f>ROUND(G302*G303,0)</f>
        <v>287748</v>
      </c>
      <c r="I305" s="22">
        <f>ROUND(I302*I303,0)</f>
        <v>30815</v>
      </c>
      <c r="K305" s="22">
        <f>+K302*K303</f>
        <v>24298.892387</v>
      </c>
      <c r="M305" s="22">
        <f>+M302*M303</f>
        <v>1262553.1003903998</v>
      </c>
      <c r="N305" s="22">
        <f>+N302*N303</f>
        <v>725371.1122</v>
      </c>
      <c r="P305" s="22">
        <f>+P302*P303</f>
        <v>1971649.59329</v>
      </c>
      <c r="R305" s="22">
        <f>+R302*R303</f>
        <v>166705.18485</v>
      </c>
      <c r="T305" s="22">
        <f>+T302*T303</f>
        <v>-823655.94303</v>
      </c>
      <c r="U305" s="23"/>
      <c r="V305" s="19">
        <f>(+V302)*V303</f>
        <v>101192.73934</v>
      </c>
      <c r="W305" s="23"/>
      <c r="X305" s="19">
        <f>(+X302)*X303</f>
        <v>203863.76648</v>
      </c>
      <c r="Y305" s="23"/>
      <c r="Z305" s="19">
        <f>(+Z302)*Z303</f>
        <v>144192.57923915</v>
      </c>
      <c r="AA305" s="19"/>
      <c r="AB305" s="19">
        <v>0</v>
      </c>
      <c r="AC305" s="23"/>
      <c r="AD305" s="19">
        <f>(+AD302)*0.4*AD303</f>
        <v>0</v>
      </c>
      <c r="AE305" s="23"/>
      <c r="AF305" s="19">
        <f>(+AF302)*0.4*AF303</f>
        <v>0</v>
      </c>
      <c r="AG305" s="23"/>
      <c r="AH305" s="19">
        <f>(+AH302)*0.4*AH303</f>
        <v>0</v>
      </c>
      <c r="AI305" s="23"/>
      <c r="AJ305" s="22">
        <f>+AJ302*AJ303</f>
        <v>72.5102</v>
      </c>
      <c r="AK305" s="23"/>
      <c r="AL305" s="19">
        <f>(+AL302)*AL303</f>
        <v>722.818635</v>
      </c>
      <c r="AM305" s="23"/>
      <c r="AN305" s="19">
        <f>(+AN302)*AN303</f>
        <v>5417.787310000001</v>
      </c>
      <c r="AO305" s="23"/>
      <c r="AP305" s="19">
        <f>(+AP302)*0.4*AP303</f>
        <v>0</v>
      </c>
      <c r="AQ305" s="23"/>
      <c r="AR305" s="19">
        <f>ROUND(AR302*AR303,0)</f>
        <v>842</v>
      </c>
      <c r="AS305" s="23"/>
      <c r="AT305" s="22">
        <f>ROUND(AT302*AT303,0)</f>
        <v>756</v>
      </c>
      <c r="AV305" s="22">
        <f>+AV302*AV303</f>
        <v>417.009796</v>
      </c>
      <c r="AX305" s="22">
        <f>+AX302*AX303</f>
        <v>4442.9476</v>
      </c>
      <c r="AY305" s="22"/>
      <c r="AZ305" s="19">
        <f>(+AZ302)*AZ303</f>
        <v>7061.1299500000005</v>
      </c>
      <c r="BA305" s="23"/>
      <c r="BB305" s="19">
        <f>(+BB302)*BB303</f>
        <v>1841.9172199999998</v>
      </c>
      <c r="BC305" s="23"/>
      <c r="BD305" s="19">
        <f>(+BD302)*BD303</f>
        <v>405267.47709500004</v>
      </c>
      <c r="BE305" s="19"/>
      <c r="BF305" s="19">
        <f>(+BF302-BF308)*BF303</f>
        <v>0</v>
      </c>
      <c r="BG305" s="23"/>
      <c r="BH305" s="19">
        <f>(+BH302)*0.4*BH303</f>
        <v>0</v>
      </c>
      <c r="BI305" s="23"/>
      <c r="BJ305" s="19">
        <f>(+BJ302)*0.4*BJ303</f>
        <v>0</v>
      </c>
      <c r="BK305" s="23"/>
      <c r="BL305" s="22">
        <f>+BL302*BL303</f>
        <v>132620.8283816</v>
      </c>
      <c r="BM305" s="23"/>
      <c r="BN305" s="85">
        <v>0</v>
      </c>
      <c r="BP305" s="22">
        <f>+BP302*BP303</f>
        <v>17492005.81296</v>
      </c>
      <c r="BR305" s="22">
        <f>+BR302*BR303</f>
        <v>-250.53819345</v>
      </c>
      <c r="BS305" s="23"/>
      <c r="BT305" s="19">
        <f>(+BT302)*BT303</f>
        <v>324465.042495</v>
      </c>
      <c r="BU305" s="23"/>
      <c r="BV305" s="19">
        <f>(+BV302)*BV303</f>
        <v>19586.831192700003</v>
      </c>
      <c r="BW305" s="19"/>
      <c r="BX305" s="19">
        <f>(+BX302-BX308)*BX303</f>
        <v>0</v>
      </c>
      <c r="BY305" s="23"/>
      <c r="BZ305" s="19">
        <f>(+BZ302)*0.4*BZ303</f>
        <v>0</v>
      </c>
      <c r="CA305" s="23"/>
      <c r="CB305" s="19">
        <f>(+CB302)*0.4*CB303</f>
        <v>0</v>
      </c>
      <c r="CD305" s="19">
        <f>(+CD302)*0.4*CD303</f>
        <v>0</v>
      </c>
    </row>
    <row r="306" spans="1:82" ht="11.25">
      <c r="A306" s="19"/>
      <c r="B306" s="25" t="s">
        <v>57</v>
      </c>
      <c r="C306" s="19"/>
      <c r="D306" s="19"/>
      <c r="E306" s="19"/>
      <c r="F306" s="19"/>
      <c r="G306" s="19">
        <v>0</v>
      </c>
      <c r="I306" s="22">
        <v>0</v>
      </c>
      <c r="K306" s="19">
        <v>0</v>
      </c>
      <c r="M306" s="19">
        <v>0</v>
      </c>
      <c r="N306" s="19">
        <v>0</v>
      </c>
      <c r="P306" s="19">
        <v>0</v>
      </c>
      <c r="R306" s="19">
        <v>0</v>
      </c>
      <c r="T306" s="19">
        <v>0</v>
      </c>
      <c r="U306" s="23"/>
      <c r="V306" s="19">
        <v>0</v>
      </c>
      <c r="W306" s="23"/>
      <c r="X306" s="19">
        <v>0</v>
      </c>
      <c r="Y306" s="23"/>
      <c r="Z306" s="19">
        <v>0</v>
      </c>
      <c r="AA306" s="19"/>
      <c r="AB306" s="19">
        <v>0</v>
      </c>
      <c r="AC306" s="23"/>
      <c r="AD306" s="19">
        <v>0</v>
      </c>
      <c r="AE306" s="23"/>
      <c r="AF306" s="19">
        <v>0</v>
      </c>
      <c r="AG306" s="23"/>
      <c r="AH306" s="19">
        <v>0</v>
      </c>
      <c r="AI306" s="23"/>
      <c r="AJ306" s="19">
        <v>0</v>
      </c>
      <c r="AK306" s="23"/>
      <c r="AL306" s="19">
        <v>0</v>
      </c>
      <c r="AM306" s="23"/>
      <c r="AN306" s="19">
        <v>0</v>
      </c>
      <c r="AO306" s="23"/>
      <c r="AP306" s="19">
        <v>0</v>
      </c>
      <c r="AQ306" s="19"/>
      <c r="AR306" s="19">
        <v>0</v>
      </c>
      <c r="AS306" s="23"/>
      <c r="AT306" s="22">
        <v>0</v>
      </c>
      <c r="AV306" s="19">
        <v>0</v>
      </c>
      <c r="AX306" s="19">
        <v>0</v>
      </c>
      <c r="AY306" s="19"/>
      <c r="AZ306" s="19">
        <v>0</v>
      </c>
      <c r="BA306" s="19"/>
      <c r="BB306" s="19">
        <v>0</v>
      </c>
      <c r="BC306" s="23"/>
      <c r="BD306" s="19">
        <v>0</v>
      </c>
      <c r="BE306" s="19"/>
      <c r="BF306" s="19">
        <v>0</v>
      </c>
      <c r="BG306" s="23"/>
      <c r="BH306" s="19">
        <v>0</v>
      </c>
      <c r="BI306" s="23"/>
      <c r="BJ306" s="19">
        <v>0</v>
      </c>
      <c r="BK306" s="23"/>
      <c r="BL306" s="19">
        <v>0</v>
      </c>
      <c r="BM306" s="23"/>
      <c r="BN306" s="85">
        <f>(+$BN$238)/60*12</f>
        <v>504018.62399999995</v>
      </c>
      <c r="BP306" s="85"/>
      <c r="BR306" s="19">
        <v>0</v>
      </c>
      <c r="BS306" s="23"/>
      <c r="BT306" s="19">
        <v>0</v>
      </c>
      <c r="BU306" s="23"/>
      <c r="BV306" s="19">
        <v>0</v>
      </c>
      <c r="BW306" s="19"/>
      <c r="BX306" s="19">
        <v>0</v>
      </c>
      <c r="BY306" s="23"/>
      <c r="BZ306" s="19">
        <v>0</v>
      </c>
      <c r="CA306" s="23"/>
      <c r="CB306" s="19">
        <v>0</v>
      </c>
      <c r="CD306" s="19">
        <v>0</v>
      </c>
    </row>
    <row r="307" spans="1:82" ht="11.25">
      <c r="A307" s="19"/>
      <c r="B307" s="25"/>
      <c r="C307" s="19"/>
      <c r="D307" s="19"/>
      <c r="E307" s="19"/>
      <c r="F307" s="19"/>
      <c r="G307" s="19"/>
      <c r="I307" s="22"/>
      <c r="K307" s="19"/>
      <c r="M307" s="19"/>
      <c r="N307" s="19"/>
      <c r="P307" s="19"/>
      <c r="R307" s="19"/>
      <c r="T307" s="19"/>
      <c r="U307" s="23"/>
      <c r="V307" s="19"/>
      <c r="W307" s="23"/>
      <c r="X307" s="19"/>
      <c r="Y307" s="23"/>
      <c r="Z307" s="19"/>
      <c r="AA307" s="19"/>
      <c r="AB307" s="19"/>
      <c r="AC307" s="23"/>
      <c r="AD307" s="19"/>
      <c r="AE307" s="23"/>
      <c r="AF307" s="19"/>
      <c r="AG307" s="23"/>
      <c r="AH307" s="19"/>
      <c r="AI307" s="23"/>
      <c r="AJ307" s="19"/>
      <c r="AK307" s="23"/>
      <c r="AL307" s="19"/>
      <c r="AM307" s="23"/>
      <c r="AN307" s="19"/>
      <c r="AO307" s="23"/>
      <c r="AP307" s="19"/>
      <c r="AQ307" s="19"/>
      <c r="AR307" s="19"/>
      <c r="AS307" s="23"/>
      <c r="AT307" s="22"/>
      <c r="AV307" s="19"/>
      <c r="AX307" s="19"/>
      <c r="AY307" s="19"/>
      <c r="AZ307" s="19"/>
      <c r="BA307" s="19"/>
      <c r="BB307" s="19"/>
      <c r="BC307" s="23"/>
      <c r="BD307" s="19"/>
      <c r="BE307" s="19"/>
      <c r="BF307" s="19"/>
      <c r="BG307" s="23"/>
      <c r="BH307" s="19"/>
      <c r="BI307" s="23"/>
      <c r="BJ307" s="19"/>
      <c r="BK307" s="23"/>
      <c r="BL307" s="19"/>
      <c r="BM307" s="23"/>
      <c r="BN307" s="85"/>
      <c r="BP307" s="85"/>
      <c r="BR307" s="19"/>
      <c r="BS307" s="23"/>
      <c r="BT307" s="19"/>
      <c r="BU307" s="23"/>
      <c r="BV307" s="19"/>
      <c r="BW307" s="19"/>
      <c r="BX307" s="19"/>
      <c r="BY307" s="23"/>
      <c r="BZ307" s="19"/>
      <c r="CA307" s="23"/>
      <c r="CB307" s="19"/>
      <c r="CD307" s="19"/>
    </row>
    <row r="308" spans="1:82" ht="11.25">
      <c r="A308" s="19"/>
      <c r="B308" s="9" t="s">
        <v>34</v>
      </c>
      <c r="C308" s="19"/>
      <c r="D308" s="19"/>
      <c r="E308" s="36"/>
      <c r="F308" s="19"/>
      <c r="G308" s="36"/>
      <c r="I308" s="36"/>
      <c r="K308" s="36"/>
      <c r="M308" s="36"/>
      <c r="N308" s="36"/>
      <c r="P308" s="36"/>
      <c r="R308" s="36">
        <v>0</v>
      </c>
      <c r="T308" s="36">
        <v>0</v>
      </c>
      <c r="V308" s="36">
        <v>0</v>
      </c>
      <c r="X308" s="36">
        <v>0</v>
      </c>
      <c r="Z308" s="36">
        <v>0</v>
      </c>
      <c r="AA308" s="19"/>
      <c r="AB308" s="36">
        <f>+AB302*1</f>
        <v>802600.88</v>
      </c>
      <c r="AD308" s="36"/>
      <c r="AF308" s="36"/>
      <c r="AH308" s="36"/>
      <c r="AJ308" s="36"/>
      <c r="AL308" s="36">
        <v>0</v>
      </c>
      <c r="AN308" s="36">
        <v>0</v>
      </c>
      <c r="AP308" s="36"/>
      <c r="AR308" s="36"/>
      <c r="AT308" s="36"/>
      <c r="AV308" s="36"/>
      <c r="AX308" s="36"/>
      <c r="AY308" s="36"/>
      <c r="AZ308" s="36"/>
      <c r="BB308" s="36">
        <v>0</v>
      </c>
      <c r="BD308" s="36">
        <v>0</v>
      </c>
      <c r="BE308" s="19"/>
      <c r="BF308" s="36">
        <f>+BF302*1</f>
        <v>1589744</v>
      </c>
      <c r="BH308" s="36"/>
      <c r="BJ308" s="36"/>
      <c r="BL308" s="36"/>
      <c r="BN308" s="36"/>
      <c r="BP308" s="36"/>
      <c r="BR308" s="36">
        <v>0</v>
      </c>
      <c r="BT308" s="36">
        <v>0</v>
      </c>
      <c r="BV308" s="36">
        <v>0</v>
      </c>
      <c r="BW308" s="19"/>
      <c r="BX308" s="36">
        <f>+BX302*1</f>
        <v>2313406</v>
      </c>
      <c r="BZ308" s="36"/>
      <c r="CB308" s="36"/>
      <c r="CD308" s="36"/>
    </row>
    <row r="309" spans="1:82" ht="11.25">
      <c r="A309" s="19"/>
      <c r="B309" s="25"/>
      <c r="C309" s="19"/>
      <c r="D309" s="19"/>
      <c r="E309" s="27" t="s">
        <v>3</v>
      </c>
      <c r="F309" s="19"/>
      <c r="G309" s="27" t="s">
        <v>3</v>
      </c>
      <c r="I309" s="27" t="s">
        <v>3</v>
      </c>
      <c r="K309" s="27" t="s">
        <v>3</v>
      </c>
      <c r="M309" s="27" t="s">
        <v>3</v>
      </c>
      <c r="N309" s="27" t="s">
        <v>3</v>
      </c>
      <c r="P309" s="27" t="s">
        <v>3</v>
      </c>
      <c r="R309" s="27" t="s">
        <v>3</v>
      </c>
      <c r="T309" s="27" t="s">
        <v>3</v>
      </c>
      <c r="V309" s="27" t="s">
        <v>3</v>
      </c>
      <c r="X309" s="27" t="s">
        <v>3</v>
      </c>
      <c r="Z309" s="27" t="s">
        <v>3</v>
      </c>
      <c r="AA309" s="19"/>
      <c r="AB309" s="27" t="s">
        <v>3</v>
      </c>
      <c r="AD309" s="27" t="s">
        <v>3</v>
      </c>
      <c r="AF309" s="27" t="s">
        <v>3</v>
      </c>
      <c r="AH309" s="27" t="s">
        <v>3</v>
      </c>
      <c r="AJ309" s="27" t="s">
        <v>3</v>
      </c>
      <c r="AL309" s="27" t="s">
        <v>3</v>
      </c>
      <c r="AN309" s="27" t="s">
        <v>3</v>
      </c>
      <c r="AP309" s="27" t="s">
        <v>3</v>
      </c>
      <c r="AR309" s="27" t="s">
        <v>3</v>
      </c>
      <c r="AT309" s="27" t="s">
        <v>3</v>
      </c>
      <c r="AV309" s="27" t="s">
        <v>3</v>
      </c>
      <c r="AX309" s="27" t="s">
        <v>3</v>
      </c>
      <c r="AY309" s="27"/>
      <c r="AZ309" s="27" t="s">
        <v>3</v>
      </c>
      <c r="BB309" s="27" t="s">
        <v>3</v>
      </c>
      <c r="BD309" s="27" t="s">
        <v>3</v>
      </c>
      <c r="BE309" s="19"/>
      <c r="BF309" s="27" t="s">
        <v>3</v>
      </c>
      <c r="BH309" s="27" t="s">
        <v>3</v>
      </c>
      <c r="BJ309" s="27" t="s">
        <v>3</v>
      </c>
      <c r="BL309" s="27" t="s">
        <v>3</v>
      </c>
      <c r="BN309" s="27" t="s">
        <v>3</v>
      </c>
      <c r="BP309" s="27" t="s">
        <v>3</v>
      </c>
      <c r="BR309" s="27" t="s">
        <v>3</v>
      </c>
      <c r="BT309" s="27" t="s">
        <v>3</v>
      </c>
      <c r="BV309" s="27" t="s">
        <v>3</v>
      </c>
      <c r="BW309" s="19"/>
      <c r="BX309" s="27" t="s">
        <v>3</v>
      </c>
      <c r="BZ309" s="27" t="s">
        <v>3</v>
      </c>
      <c r="CB309" s="27" t="s">
        <v>3</v>
      </c>
      <c r="CD309" s="27" t="s">
        <v>3</v>
      </c>
    </row>
    <row r="310" spans="1:82" ht="11.25">
      <c r="A310" s="19"/>
      <c r="B310" s="25" t="s">
        <v>65</v>
      </c>
      <c r="C310" s="19"/>
      <c r="D310" s="19"/>
      <c r="E310" s="19">
        <f>SUM(E305:E308)</f>
        <v>45572</v>
      </c>
      <c r="F310" s="19"/>
      <c r="G310" s="19">
        <f>SUM(G305:G308)</f>
        <v>287748</v>
      </c>
      <c r="I310" s="19">
        <f>SUM(I305:I308)</f>
        <v>30815</v>
      </c>
      <c r="K310" s="19">
        <f>SUM(K305:K308)</f>
        <v>24298.892387</v>
      </c>
      <c r="M310" s="19">
        <f>SUM(M305:M308)</f>
        <v>1262553.1003903998</v>
      </c>
      <c r="N310" s="19">
        <f>SUM(N305:N308)</f>
        <v>725371.1122</v>
      </c>
      <c r="P310" s="19">
        <f>SUM(P305:P308)</f>
        <v>1971649.59329</v>
      </c>
      <c r="R310" s="19">
        <f>SUM(R305:R308)</f>
        <v>166705.18485</v>
      </c>
      <c r="T310" s="19">
        <f>SUM(T305:T308)</f>
        <v>-823655.94303</v>
      </c>
      <c r="V310" s="19">
        <f>SUM(V305:V308)</f>
        <v>101192.73934</v>
      </c>
      <c r="X310" s="19">
        <f>SUM(X305:X308)</f>
        <v>203863.76648</v>
      </c>
      <c r="Z310" s="19">
        <f>SUM(Z305:Z308)</f>
        <v>144192.57923915</v>
      </c>
      <c r="AA310" s="19"/>
      <c r="AB310" s="19">
        <f>SUM(AB305:AB308)</f>
        <v>802600.88</v>
      </c>
      <c r="AD310" s="19">
        <f>SUM(AD305:AD308)</f>
        <v>0</v>
      </c>
      <c r="AF310" s="19">
        <f>SUM(AF305:AF308)</f>
        <v>0</v>
      </c>
      <c r="AH310" s="19">
        <f>SUM(AH305:AH308)</f>
        <v>0</v>
      </c>
      <c r="AJ310" s="19">
        <f>SUM(AJ305:AJ308)</f>
        <v>72.5102</v>
      </c>
      <c r="AL310" s="19">
        <f>SUM(AL305:AL308)</f>
        <v>722.818635</v>
      </c>
      <c r="AN310" s="19">
        <f>SUM(AN305:AN308)</f>
        <v>5417.787310000001</v>
      </c>
      <c r="AP310" s="19">
        <f>SUM(AP305:AP308)</f>
        <v>0</v>
      </c>
      <c r="AR310" s="19">
        <f>SUM(AR305:AR308)</f>
        <v>842</v>
      </c>
      <c r="AT310" s="19">
        <f>SUM(AT305:AT308)</f>
        <v>756</v>
      </c>
      <c r="AV310" s="19">
        <f>SUM(AV305:AV308)</f>
        <v>417.009796</v>
      </c>
      <c r="AX310" s="19">
        <f>SUM(AX305:AX308)</f>
        <v>4442.9476</v>
      </c>
      <c r="AY310" s="19"/>
      <c r="AZ310" s="43">
        <f>SUM(AZ305:AZ308)</f>
        <v>7061.1299500000005</v>
      </c>
      <c r="BB310" s="19">
        <f>SUM(BB305:BB308)</f>
        <v>1841.9172199999998</v>
      </c>
      <c r="BD310" s="19">
        <f>SUM(BD305:BD308)</f>
        <v>405267.47709500004</v>
      </c>
      <c r="BE310" s="19"/>
      <c r="BF310" s="19">
        <f>SUM(BF305:BF308)</f>
        <v>1589744</v>
      </c>
      <c r="BH310" s="19">
        <f>SUM(BH305:BH308)</f>
        <v>0</v>
      </c>
      <c r="BJ310" s="19">
        <f>SUM(BJ305:BJ308)</f>
        <v>0</v>
      </c>
      <c r="BL310" s="19">
        <f>SUM(BL305:BL308)</f>
        <v>132620.8283816</v>
      </c>
      <c r="BN310" s="19">
        <f>SUM(BN305:BN308)</f>
        <v>504018.62399999995</v>
      </c>
      <c r="BP310" s="19">
        <f>SUM(BP305:BP308)</f>
        <v>17492005.81296</v>
      </c>
      <c r="BR310" s="19">
        <f>SUM(BR305:BR308)</f>
        <v>-250.53819345</v>
      </c>
      <c r="BT310" s="19">
        <f>SUM(BT305:BT308)</f>
        <v>324465.042495</v>
      </c>
      <c r="BV310" s="19">
        <f>SUM(BV305:BV308)</f>
        <v>19586.831192700003</v>
      </c>
      <c r="BW310" s="19"/>
      <c r="BX310" s="19">
        <f>SUM(BX305:BX308)</f>
        <v>2313406</v>
      </c>
      <c r="BZ310" s="19">
        <f>SUM(BZ305:BZ308)</f>
        <v>0</v>
      </c>
      <c r="CB310" s="19">
        <f>SUM(CB305:CB308)</f>
        <v>0</v>
      </c>
      <c r="CD310" s="19">
        <f>SUM(CD305:CD308)</f>
        <v>0</v>
      </c>
    </row>
    <row r="311" spans="1:82" ht="11.25">
      <c r="A311" s="19"/>
      <c r="B311" s="25" t="s">
        <v>28</v>
      </c>
      <c r="C311" s="19"/>
      <c r="D311" s="19"/>
      <c r="E311" s="28">
        <v>1</v>
      </c>
      <c r="F311" s="19"/>
      <c r="G311" s="28">
        <v>1</v>
      </c>
      <c r="I311" s="28">
        <v>1</v>
      </c>
      <c r="K311" s="28">
        <v>1</v>
      </c>
      <c r="M311" s="28">
        <v>1</v>
      </c>
      <c r="N311" s="28">
        <v>1</v>
      </c>
      <c r="P311" s="28">
        <v>1</v>
      </c>
      <c r="R311" s="28">
        <v>1</v>
      </c>
      <c r="T311" s="28">
        <v>1</v>
      </c>
      <c r="V311" s="28">
        <v>1</v>
      </c>
      <c r="X311" s="28">
        <v>1</v>
      </c>
      <c r="Z311" s="28">
        <v>1</v>
      </c>
      <c r="AA311" s="19"/>
      <c r="AB311" s="28">
        <v>1</v>
      </c>
      <c r="AD311" s="28">
        <v>1</v>
      </c>
      <c r="AF311" s="28">
        <v>1</v>
      </c>
      <c r="AH311" s="28">
        <v>1</v>
      </c>
      <c r="AJ311" s="28">
        <v>1</v>
      </c>
      <c r="AL311" s="28">
        <v>1</v>
      </c>
      <c r="AN311" s="28">
        <v>1</v>
      </c>
      <c r="AP311" s="28">
        <v>1</v>
      </c>
      <c r="AR311" s="28">
        <v>1</v>
      </c>
      <c r="AT311" s="28">
        <v>1</v>
      </c>
      <c r="AV311" s="28">
        <v>1</v>
      </c>
      <c r="AX311" s="28">
        <v>1</v>
      </c>
      <c r="AY311" s="28"/>
      <c r="AZ311" s="28">
        <v>1</v>
      </c>
      <c r="BB311" s="28">
        <v>1</v>
      </c>
      <c r="BD311" s="28">
        <v>1</v>
      </c>
      <c r="BE311" s="19"/>
      <c r="BF311" s="28">
        <v>1</v>
      </c>
      <c r="BH311" s="28">
        <v>1</v>
      </c>
      <c r="BJ311" s="28">
        <v>1</v>
      </c>
      <c r="BL311" s="28">
        <v>1</v>
      </c>
      <c r="BN311" s="28">
        <v>1</v>
      </c>
      <c r="BP311" s="28">
        <v>1</v>
      </c>
      <c r="BR311" s="28">
        <v>1</v>
      </c>
      <c r="BT311" s="28">
        <v>1</v>
      </c>
      <c r="BV311" s="28">
        <v>1</v>
      </c>
      <c r="BW311" s="19"/>
      <c r="BX311" s="28">
        <v>1</v>
      </c>
      <c r="BZ311" s="28">
        <v>1</v>
      </c>
      <c r="CB311" s="28">
        <v>1</v>
      </c>
      <c r="CD311" s="28">
        <v>1</v>
      </c>
    </row>
    <row r="312" spans="1:82" ht="11.25">
      <c r="A312" s="19"/>
      <c r="B312" s="25" t="s">
        <v>29</v>
      </c>
      <c r="C312" s="19"/>
      <c r="D312" s="19"/>
      <c r="E312" s="28"/>
      <c r="F312" s="19"/>
      <c r="G312" s="28"/>
      <c r="I312" s="28"/>
      <c r="K312" s="28"/>
      <c r="M312" s="28"/>
      <c r="N312" s="28"/>
      <c r="P312" s="28"/>
      <c r="R312" s="28"/>
      <c r="T312" s="28"/>
      <c r="V312" s="28"/>
      <c r="X312" s="28"/>
      <c r="Z312" s="28"/>
      <c r="AA312" s="19"/>
      <c r="AB312" s="28"/>
      <c r="AD312" s="28"/>
      <c r="AF312" s="28"/>
      <c r="AH312" s="28"/>
      <c r="AJ312" s="28"/>
      <c r="AL312" s="28"/>
      <c r="AN312" s="28"/>
      <c r="AP312" s="28"/>
      <c r="AR312" s="28"/>
      <c r="AT312" s="28"/>
      <c r="AV312" s="28"/>
      <c r="AX312" s="28"/>
      <c r="AY312" s="28"/>
      <c r="AZ312" s="28"/>
      <c r="BB312" s="28"/>
      <c r="BD312" s="28"/>
      <c r="BE312" s="19"/>
      <c r="BF312" s="28"/>
      <c r="BH312" s="28"/>
      <c r="BJ312" s="28"/>
      <c r="BL312" s="28"/>
      <c r="BN312" s="28"/>
      <c r="BP312" s="28"/>
      <c r="BR312" s="28"/>
      <c r="BT312" s="28"/>
      <c r="BV312" s="28"/>
      <c r="BW312" s="19"/>
      <c r="BX312" s="28"/>
      <c r="BZ312" s="28"/>
      <c r="CB312" s="28"/>
      <c r="CD312" s="28"/>
    </row>
    <row r="313" spans="1:82" ht="10.5">
      <c r="A313" s="19"/>
      <c r="B313" s="19"/>
      <c r="C313" s="19"/>
      <c r="D313" s="19"/>
      <c r="E313" s="27" t="s">
        <v>3</v>
      </c>
      <c r="F313" s="19"/>
      <c r="G313" s="27" t="s">
        <v>3</v>
      </c>
      <c r="I313" s="27" t="s">
        <v>3</v>
      </c>
      <c r="K313" s="27" t="s">
        <v>3</v>
      </c>
      <c r="M313" s="27" t="s">
        <v>3</v>
      </c>
      <c r="N313" s="27" t="s">
        <v>3</v>
      </c>
      <c r="P313" s="27" t="s">
        <v>3</v>
      </c>
      <c r="R313" s="27" t="s">
        <v>3</v>
      </c>
      <c r="T313" s="27" t="s">
        <v>3</v>
      </c>
      <c r="V313" s="27" t="s">
        <v>3</v>
      </c>
      <c r="X313" s="27" t="s">
        <v>3</v>
      </c>
      <c r="Z313" s="27" t="s">
        <v>3</v>
      </c>
      <c r="AA313" s="19"/>
      <c r="AB313" s="27" t="s">
        <v>3</v>
      </c>
      <c r="AD313" s="27" t="s">
        <v>3</v>
      </c>
      <c r="AF313" s="27" t="s">
        <v>3</v>
      </c>
      <c r="AH313" s="27" t="s">
        <v>3</v>
      </c>
      <c r="AJ313" s="27" t="s">
        <v>3</v>
      </c>
      <c r="AL313" s="27" t="s">
        <v>3</v>
      </c>
      <c r="AN313" s="27" t="s">
        <v>3</v>
      </c>
      <c r="AP313" s="27" t="s">
        <v>3</v>
      </c>
      <c r="AR313" s="27" t="s">
        <v>3</v>
      </c>
      <c r="AT313" s="27" t="s">
        <v>3</v>
      </c>
      <c r="AV313" s="27" t="s">
        <v>3</v>
      </c>
      <c r="AX313" s="27" t="s">
        <v>3</v>
      </c>
      <c r="AY313" s="27"/>
      <c r="AZ313" s="27" t="s">
        <v>3</v>
      </c>
      <c r="BB313" s="27" t="s">
        <v>3</v>
      </c>
      <c r="BD313" s="27" t="s">
        <v>3</v>
      </c>
      <c r="BE313" s="19"/>
      <c r="BF313" s="27" t="s">
        <v>3</v>
      </c>
      <c r="BH313" s="27" t="s">
        <v>3</v>
      </c>
      <c r="BJ313" s="27" t="s">
        <v>3</v>
      </c>
      <c r="BL313" s="27" t="s">
        <v>3</v>
      </c>
      <c r="BN313" s="27" t="s">
        <v>3</v>
      </c>
      <c r="BP313" s="27" t="s">
        <v>3</v>
      </c>
      <c r="BR313" s="27" t="s">
        <v>3</v>
      </c>
      <c r="BT313" s="27" t="s">
        <v>3</v>
      </c>
      <c r="BV313" s="27" t="s">
        <v>3</v>
      </c>
      <c r="BW313" s="19"/>
      <c r="BX313" s="27" t="s">
        <v>3</v>
      </c>
      <c r="BZ313" s="27" t="s">
        <v>3</v>
      </c>
      <c r="CB313" s="27" t="s">
        <v>3</v>
      </c>
      <c r="CD313" s="27" t="s">
        <v>3</v>
      </c>
    </row>
    <row r="314" spans="1:82" ht="11.25">
      <c r="A314" s="51"/>
      <c r="B314" s="25" t="s">
        <v>65</v>
      </c>
      <c r="C314" s="19"/>
      <c r="D314" s="19"/>
      <c r="E314" s="19">
        <f>ROUND(E310*E311,0)</f>
        <v>45572</v>
      </c>
      <c r="F314" s="19"/>
      <c r="G314" s="19">
        <f>ROUND(G310*G311,0)</f>
        <v>287748</v>
      </c>
      <c r="I314" s="19">
        <f>ROUND(I310*I311,0)</f>
        <v>30815</v>
      </c>
      <c r="K314" s="19">
        <f>ROUND(K310*K311,0)</f>
        <v>24299</v>
      </c>
      <c r="M314" s="19">
        <f>ROUND(M310*M311,0)</f>
        <v>1262553</v>
      </c>
      <c r="N314" s="19">
        <f>ROUND(N310*N311,0)</f>
        <v>725371</v>
      </c>
      <c r="P314" s="19">
        <f>ROUND(P310*P311,0)</f>
        <v>1971650</v>
      </c>
      <c r="R314" s="19">
        <f>ROUND(R310*R311,0)</f>
        <v>166705</v>
      </c>
      <c r="T314" s="19">
        <f>ROUND(T310*T311,0)</f>
        <v>-823656</v>
      </c>
      <c r="V314" s="19">
        <f>ROUND(V310*V311,0)</f>
        <v>101193</v>
      </c>
      <c r="X314" s="19">
        <f>ROUND(X310*X311,0)</f>
        <v>203864</v>
      </c>
      <c r="Z314" s="19">
        <f>ROUND(Z310*Z311,0)</f>
        <v>144193</v>
      </c>
      <c r="AA314" s="19"/>
      <c r="AB314" s="19">
        <f>ROUND(AB310*AB311,0)</f>
        <v>802601</v>
      </c>
      <c r="AD314" s="19">
        <f>ROUND(AD310*AD311,0)</f>
        <v>0</v>
      </c>
      <c r="AF314" s="19">
        <f>ROUND(AF310*AF311,0)</f>
        <v>0</v>
      </c>
      <c r="AH314" s="19">
        <f>ROUND(AH310*AH311,0)</f>
        <v>0</v>
      </c>
      <c r="AJ314" s="19">
        <f>ROUND(AJ310*AJ311,0)</f>
        <v>73</v>
      </c>
      <c r="AL314" s="19">
        <f>ROUND(AL310*AL311,0)</f>
        <v>723</v>
      </c>
      <c r="AN314" s="19">
        <f>ROUND(AN310*AN311,0)</f>
        <v>5418</v>
      </c>
      <c r="AP314" s="19">
        <f>ROUND(AP310*AP311,0)</f>
        <v>0</v>
      </c>
      <c r="AR314" s="19">
        <f>ROUND(AR310*AR311,0)</f>
        <v>842</v>
      </c>
      <c r="AT314" s="19">
        <f>ROUND(AT310*AT311,0)</f>
        <v>756</v>
      </c>
      <c r="AV314" s="19">
        <f>ROUND(AV310*AV311,0)</f>
        <v>417</v>
      </c>
      <c r="AX314" s="19">
        <f>ROUND(AX310*AX311,0)</f>
        <v>4443</v>
      </c>
      <c r="AY314" s="19"/>
      <c r="AZ314" s="19">
        <f>ROUND(AZ310*AZ311,0)</f>
        <v>7061</v>
      </c>
      <c r="BB314" s="19">
        <f>ROUND(BB310*BB311,0)</f>
        <v>1842</v>
      </c>
      <c r="BD314" s="19">
        <f>ROUND(BD310*BD311,0)</f>
        <v>405267</v>
      </c>
      <c r="BE314" s="19"/>
      <c r="BF314" s="19">
        <f>ROUND(BF310*BF311,0)</f>
        <v>1589744</v>
      </c>
      <c r="BH314" s="19">
        <f>ROUND(BH310*BH311,0)</f>
        <v>0</v>
      </c>
      <c r="BJ314" s="19">
        <f>ROUND(BJ310*BJ311,0)</f>
        <v>0</v>
      </c>
      <c r="BL314" s="19">
        <f>ROUND(BL310*BL311,0)</f>
        <v>132621</v>
      </c>
      <c r="BN314" s="19">
        <f>ROUND(BN310*BN311,0)</f>
        <v>504019</v>
      </c>
      <c r="BP314" s="19">
        <f>ROUND(BP310*BP311,0)</f>
        <v>17492006</v>
      </c>
      <c r="BR314" s="19">
        <f>ROUND(BR310*BR311,0)</f>
        <v>-251</v>
      </c>
      <c r="BT314" s="19">
        <f>ROUND(BT310*BT311,0)</f>
        <v>324465</v>
      </c>
      <c r="BV314" s="19">
        <f>ROUND(BV310*BV311,0)</f>
        <v>19587</v>
      </c>
      <c r="BW314" s="19"/>
      <c r="BX314" s="19">
        <f>ROUND(BX310*BX311,0)</f>
        <v>2313406</v>
      </c>
      <c r="BZ314" s="19">
        <f>ROUND(BZ310*BZ311,0)</f>
        <v>0</v>
      </c>
      <c r="CB314" s="19">
        <f>ROUND(CB310*CB311,0)</f>
        <v>0</v>
      </c>
      <c r="CD314" s="19">
        <f>ROUND(CD310*CD311,0)</f>
        <v>0</v>
      </c>
    </row>
    <row r="315" spans="1:82" ht="11.25">
      <c r="A315" s="19"/>
      <c r="B315" s="25"/>
      <c r="C315" s="19"/>
      <c r="D315" s="19"/>
      <c r="E315" s="27" t="s">
        <v>8</v>
      </c>
      <c r="F315" s="19"/>
      <c r="G315" s="27" t="s">
        <v>8</v>
      </c>
      <c r="I315" s="27" t="s">
        <v>8</v>
      </c>
      <c r="K315" s="27" t="s">
        <v>8</v>
      </c>
      <c r="M315" s="27" t="s">
        <v>8</v>
      </c>
      <c r="N315" s="27" t="s">
        <v>8</v>
      </c>
      <c r="P315" s="27" t="s">
        <v>8</v>
      </c>
      <c r="R315" s="27" t="s">
        <v>8</v>
      </c>
      <c r="T315" s="27" t="s">
        <v>8</v>
      </c>
      <c r="V315" s="27" t="s">
        <v>8</v>
      </c>
      <c r="X315" s="27" t="s">
        <v>8</v>
      </c>
      <c r="Z315" s="27" t="s">
        <v>8</v>
      </c>
      <c r="AA315" s="19"/>
      <c r="AB315" s="27" t="s">
        <v>8</v>
      </c>
      <c r="AD315" s="27" t="s">
        <v>8</v>
      </c>
      <c r="AF315" s="27" t="s">
        <v>8</v>
      </c>
      <c r="AH315" s="27" t="s">
        <v>8</v>
      </c>
      <c r="AJ315" s="27" t="s">
        <v>8</v>
      </c>
      <c r="AL315" s="27" t="s">
        <v>8</v>
      </c>
      <c r="AN315" s="27" t="s">
        <v>8</v>
      </c>
      <c r="AP315" s="27" t="s">
        <v>8</v>
      </c>
      <c r="AR315" s="27" t="s">
        <v>8</v>
      </c>
      <c r="AT315" s="27" t="s">
        <v>8</v>
      </c>
      <c r="AV315" s="27" t="s">
        <v>8</v>
      </c>
      <c r="AX315" s="27" t="s">
        <v>8</v>
      </c>
      <c r="AY315" s="27"/>
      <c r="AZ315" s="27" t="s">
        <v>8</v>
      </c>
      <c r="BB315" s="27" t="s">
        <v>8</v>
      </c>
      <c r="BD315" s="27" t="s">
        <v>8</v>
      </c>
      <c r="BE315" s="19"/>
      <c r="BF315" s="27" t="s">
        <v>8</v>
      </c>
      <c r="BH315" s="27" t="s">
        <v>8</v>
      </c>
      <c r="BJ315" s="27" t="s">
        <v>8</v>
      </c>
      <c r="BL315" s="27" t="s">
        <v>8</v>
      </c>
      <c r="BN315" s="27" t="s">
        <v>8</v>
      </c>
      <c r="BP315" s="27" t="s">
        <v>8</v>
      </c>
      <c r="BR315" s="27" t="s">
        <v>8</v>
      </c>
      <c r="BT315" s="27" t="s">
        <v>8</v>
      </c>
      <c r="BV315" s="27" t="s">
        <v>8</v>
      </c>
      <c r="BW315" s="19"/>
      <c r="BX315" s="27" t="s">
        <v>8</v>
      </c>
      <c r="BZ315" s="27" t="s">
        <v>8</v>
      </c>
      <c r="CB315" s="27" t="s">
        <v>8</v>
      </c>
      <c r="CD315" s="27" t="s">
        <v>8</v>
      </c>
    </row>
    <row r="316" spans="1:82" ht="11.25">
      <c r="A316" s="19"/>
      <c r="B316" s="25"/>
      <c r="C316" s="19"/>
      <c r="D316" s="19"/>
      <c r="E316" s="27"/>
      <c r="F316" s="19"/>
      <c r="G316" s="27"/>
      <c r="I316" s="27"/>
      <c r="K316" s="27"/>
      <c r="M316" s="27"/>
      <c r="N316" s="27"/>
      <c r="P316" s="27"/>
      <c r="R316" s="64"/>
      <c r="T316" s="64"/>
      <c r="V316" s="27"/>
      <c r="X316" s="27"/>
      <c r="Z316" s="27"/>
      <c r="AA316" s="19"/>
      <c r="AB316" s="27"/>
      <c r="AD316" s="27"/>
      <c r="AF316" s="27"/>
      <c r="AH316" s="27"/>
      <c r="AJ316" s="27"/>
      <c r="AL316" s="27"/>
      <c r="AN316" s="27"/>
      <c r="AP316" s="27"/>
      <c r="AR316" s="27"/>
      <c r="AT316" s="27"/>
      <c r="AV316" s="27"/>
      <c r="AX316" s="27"/>
      <c r="AY316" s="27"/>
      <c r="AZ316" s="27"/>
      <c r="BB316" s="27"/>
      <c r="BD316" s="27"/>
      <c r="BE316" s="19"/>
      <c r="BF316" s="27"/>
      <c r="BH316" s="27"/>
      <c r="BJ316" s="27"/>
      <c r="BL316" s="27"/>
      <c r="BN316" s="27"/>
      <c r="BP316" s="27"/>
      <c r="BR316" s="64"/>
      <c r="BT316" s="27"/>
      <c r="BV316" s="27"/>
      <c r="BW316" s="19"/>
      <c r="BX316" s="27"/>
      <c r="BZ316" s="27"/>
      <c r="CB316" s="27"/>
      <c r="CD316" s="27"/>
    </row>
    <row r="317" spans="1:82" ht="12.75">
      <c r="A317" s="19"/>
      <c r="B317" s="24">
        <v>2012</v>
      </c>
      <c r="C317" s="19"/>
      <c r="D317" s="19"/>
      <c r="E317" s="55" t="str">
        <f>+E$79</f>
        <v>Half-Year</v>
      </c>
      <c r="F317" s="19"/>
      <c r="G317" s="55" t="str">
        <f>+G$79</f>
        <v>Half-Year</v>
      </c>
      <c r="I317" s="55" t="str">
        <f>+I$79</f>
        <v>Half-Year</v>
      </c>
      <c r="K317" s="55" t="str">
        <f>+K$79</f>
        <v>Half-Year</v>
      </c>
      <c r="M317" s="55" t="str">
        <f>+M$79</f>
        <v>Half-Year</v>
      </c>
      <c r="N317" s="55" t="str">
        <f>+N$79</f>
        <v>Half-Year</v>
      </c>
      <c r="P317" s="55" t="str">
        <f>+P$79</f>
        <v>Half-Year</v>
      </c>
      <c r="R317" s="55" t="str">
        <f>+R$79</f>
        <v>Half-Year</v>
      </c>
      <c r="T317" s="55" t="str">
        <f>+T$79</f>
        <v>Half-Year</v>
      </c>
      <c r="V317" s="55" t="str">
        <f>+V$79</f>
        <v>Half-Year</v>
      </c>
      <c r="X317" s="55" t="str">
        <f>+X$79</f>
        <v>Half-Year</v>
      </c>
      <c r="Z317" s="55" t="str">
        <f>+Z$79</f>
        <v>Half-Year</v>
      </c>
      <c r="AA317" s="19"/>
      <c r="AB317" s="55" t="str">
        <f>+AB$79</f>
        <v>Half-Year</v>
      </c>
      <c r="AD317" s="55" t="str">
        <f>+AD$79</f>
        <v>Half-Year</v>
      </c>
      <c r="AF317" s="55" t="str">
        <f>+AF$79</f>
        <v>Half-Year</v>
      </c>
      <c r="AH317" s="55" t="str">
        <f>+AH$79</f>
        <v>Half-Year</v>
      </c>
      <c r="AJ317" s="55" t="str">
        <f>+AJ$79</f>
        <v>Half-Year</v>
      </c>
      <c r="AL317" s="55" t="str">
        <f>+AL$79</f>
        <v>Half-Year</v>
      </c>
      <c r="AN317" s="55" t="str">
        <f>+AN$79</f>
        <v>Half-Year</v>
      </c>
      <c r="AP317" s="55" t="str">
        <f>+AP$79</f>
        <v>Half-Year</v>
      </c>
      <c r="AR317" s="55" t="str">
        <f>+AR$79</f>
        <v>Half-Year</v>
      </c>
      <c r="AT317" s="55" t="str">
        <f>+AT$79</f>
        <v>Half-Year</v>
      </c>
      <c r="AV317" s="55" t="str">
        <f>+AV$79</f>
        <v>Half-Year</v>
      </c>
      <c r="AX317" s="55" t="str">
        <f>+AX$79</f>
        <v>Half-Year</v>
      </c>
      <c r="AY317" s="55"/>
      <c r="AZ317" s="55" t="str">
        <f>+AZ$79</f>
        <v>Half-Year</v>
      </c>
      <c r="BB317" s="55" t="str">
        <f>+BB$79</f>
        <v>Half-Year</v>
      </c>
      <c r="BD317" s="55" t="str">
        <f>+BD$79</f>
        <v>Half-Year</v>
      </c>
      <c r="BE317" s="19"/>
      <c r="BF317" s="55" t="str">
        <f>+BF$79</f>
        <v>Half-Year</v>
      </c>
      <c r="BH317" s="55" t="str">
        <f>+BH$79</f>
        <v>Half-Year</v>
      </c>
      <c r="BJ317" s="55" t="str">
        <f>+BJ$79</f>
        <v>Half-Year</v>
      </c>
      <c r="BL317" s="55" t="str">
        <f>+BL$79</f>
        <v>Half-Year</v>
      </c>
      <c r="BN317" s="55" t="str">
        <f>+BN$79</f>
        <v>Half-Year</v>
      </c>
      <c r="BP317" s="55" t="str">
        <f>+BP$79</f>
        <v>Half-Year</v>
      </c>
      <c r="BR317" s="55" t="str">
        <f>+BR$79</f>
        <v>Half-Year</v>
      </c>
      <c r="BT317" s="55" t="str">
        <f>+BT$79</f>
        <v>Half-Year</v>
      </c>
      <c r="BV317" s="55" t="str">
        <f>+BV$79</f>
        <v>Half-Year</v>
      </c>
      <c r="BW317" s="19"/>
      <c r="BX317" s="55" t="str">
        <f>+BX$79</f>
        <v>Half-Year</v>
      </c>
      <c r="BZ317" s="55" t="str">
        <f>+BZ$79</f>
        <v>Half-Year</v>
      </c>
      <c r="CB317" s="55" t="str">
        <f>+CB$79</f>
        <v>Half-Year</v>
      </c>
      <c r="CD317" s="55" t="str">
        <f>+CD$79</f>
        <v>Half-Year</v>
      </c>
    </row>
    <row r="318" spans="1:82" ht="11.25">
      <c r="A318" s="19"/>
      <c r="B318" s="25" t="s">
        <v>9</v>
      </c>
      <c r="C318" s="19"/>
      <c r="D318" s="19"/>
      <c r="E318" s="19">
        <f>+E254</f>
        <v>1021330</v>
      </c>
      <c r="F318" s="19"/>
      <c r="G318" s="19">
        <f>+G254</f>
        <v>6450298.74</v>
      </c>
      <c r="H318" s="19"/>
      <c r="I318" s="19">
        <f>+I254</f>
        <v>690612.006</v>
      </c>
      <c r="J318" s="19"/>
      <c r="K318" s="19">
        <f>+K254</f>
        <v>537348.35</v>
      </c>
      <c r="L318" s="19"/>
      <c r="M318" s="19">
        <f>+M254</f>
        <v>25829646.08</v>
      </c>
      <c r="N318" s="19">
        <f>+N254</f>
        <v>13725092</v>
      </c>
      <c r="O318" s="19"/>
      <c r="P318" s="19">
        <f>+P302</f>
        <v>34511633</v>
      </c>
      <c r="Q318" s="19"/>
      <c r="R318" s="19">
        <f>+R302</f>
        <v>2698805</v>
      </c>
      <c r="S318" s="19"/>
      <c r="T318" s="19">
        <f>+T302</f>
        <v>-13334239</v>
      </c>
      <c r="U318" s="19"/>
      <c r="V318" s="19">
        <f>+V302</f>
        <v>1515542</v>
      </c>
      <c r="W318" s="19"/>
      <c r="X318" s="19">
        <f>+X302</f>
        <v>3053224</v>
      </c>
      <c r="Y318" s="19"/>
      <c r="Z318" s="19">
        <f>+Z302</f>
        <v>1997403.785</v>
      </c>
      <c r="AA318" s="19"/>
      <c r="AB318" s="19">
        <f>+AB302-AB308</f>
        <v>0</v>
      </c>
      <c r="AC318" s="19"/>
      <c r="AD318" s="19">
        <f>AD15</f>
        <v>2460227</v>
      </c>
      <c r="AE318" s="19"/>
      <c r="AF318" s="19">
        <f>AF15</f>
        <v>5711624</v>
      </c>
      <c r="AG318" s="19"/>
      <c r="AH318" s="19">
        <f>+AH254</f>
        <v>0</v>
      </c>
      <c r="AI318" s="19"/>
      <c r="AJ318" s="19">
        <f>+AJ254</f>
        <v>1372</v>
      </c>
      <c r="AK318" s="19"/>
      <c r="AL318" s="19">
        <f>+AL302</f>
        <v>10825.5</v>
      </c>
      <c r="AM318" s="19"/>
      <c r="AN318" s="19">
        <f>+AN302</f>
        <v>75049</v>
      </c>
      <c r="AO318" s="19"/>
      <c r="AP318" s="19">
        <f>+AP254</f>
        <v>0</v>
      </c>
      <c r="AQ318" s="19"/>
      <c r="AR318" s="19">
        <f>+AR254</f>
        <v>18885</v>
      </c>
      <c r="AS318" s="19"/>
      <c r="AT318" s="19">
        <f>+AT254</f>
        <v>16951.9</v>
      </c>
      <c r="AU318" s="19"/>
      <c r="AV318" s="19">
        <f>+AV254</f>
        <v>9221.8</v>
      </c>
      <c r="AW318" s="19"/>
      <c r="AX318" s="19">
        <f>+AX254</f>
        <v>90895</v>
      </c>
      <c r="AY318" s="19"/>
      <c r="AZ318" s="19">
        <f>+AZ254</f>
        <v>133607</v>
      </c>
      <c r="BA318" s="19"/>
      <c r="BB318" s="19">
        <f>+BB302</f>
        <v>27586</v>
      </c>
      <c r="BC318" s="19"/>
      <c r="BD318" s="19">
        <f>+BD302</f>
        <v>5613900.5</v>
      </c>
      <c r="BE318" s="19"/>
      <c r="BF318" s="19">
        <f>+BF302-BF308</f>
        <v>0</v>
      </c>
      <c r="BG318" s="19"/>
      <c r="BH318" s="19">
        <f>BH15</f>
        <v>120695</v>
      </c>
      <c r="BI318" s="19"/>
      <c r="BJ318" s="19">
        <f>+BJ254</f>
        <v>0</v>
      </c>
      <c r="BK318" s="19"/>
      <c r="BL318" s="19">
        <f>+BL254</f>
        <v>2713192.07</v>
      </c>
      <c r="BM318" s="19"/>
      <c r="BN318" s="19">
        <f>+BN254</f>
        <v>2520093.1199999996</v>
      </c>
      <c r="BO318" s="19"/>
      <c r="BP318" s="19">
        <f>+BP254</f>
        <v>306178992</v>
      </c>
      <c r="BQ318" s="19"/>
      <c r="BR318" s="19">
        <f>+BR302</f>
        <v>-4055.985</v>
      </c>
      <c r="BS318" s="19"/>
      <c r="BT318" s="19">
        <f>+BT302</f>
        <v>4859443.5</v>
      </c>
      <c r="BU318" s="19"/>
      <c r="BV318" s="19">
        <f>+BV302</f>
        <v>271323.33</v>
      </c>
      <c r="BW318" s="19"/>
      <c r="BX318" s="19">
        <f>+BX302-BX308</f>
        <v>0</v>
      </c>
      <c r="BY318" s="19"/>
      <c r="BZ318" s="19">
        <f>BZ15</f>
        <v>760030.85</v>
      </c>
      <c r="CA318" s="19"/>
      <c r="CB318" s="19">
        <f>+CB254</f>
        <v>0</v>
      </c>
      <c r="CC318" s="19"/>
      <c r="CD318" s="19">
        <f>+CD254</f>
        <v>0</v>
      </c>
    </row>
    <row r="319" spans="1:82" ht="11.25">
      <c r="A319" s="19"/>
      <c r="B319" s="25" t="s">
        <v>18</v>
      </c>
      <c r="C319" s="19"/>
      <c r="D319" s="19"/>
      <c r="E319" s="60">
        <v>0.04461</v>
      </c>
      <c r="F319" s="19"/>
      <c r="G319" s="60">
        <v>0.04462</v>
      </c>
      <c r="I319" s="60">
        <v>0.04461</v>
      </c>
      <c r="K319" s="60">
        <v>0.04462</v>
      </c>
      <c r="M319" s="60">
        <v>0.04522</v>
      </c>
      <c r="N319" s="60">
        <v>0.04888</v>
      </c>
      <c r="P319" s="60">
        <v>0.05285</v>
      </c>
      <c r="R319" s="60">
        <v>0.05713</v>
      </c>
      <c r="T319" s="60">
        <v>0.05713</v>
      </c>
      <c r="V319" s="60">
        <v>0.06177</v>
      </c>
      <c r="X319" s="60">
        <v>0.06177</v>
      </c>
      <c r="Z319" s="60">
        <v>0.06677</v>
      </c>
      <c r="AA319" s="19"/>
      <c r="AB319" s="60">
        <v>0.07219</v>
      </c>
      <c r="AD319" s="60">
        <v>0.0375</v>
      </c>
      <c r="AF319" s="60">
        <v>0.0375</v>
      </c>
      <c r="AH319" s="60">
        <v>0</v>
      </c>
      <c r="AJ319" s="60">
        <v>0.04888</v>
      </c>
      <c r="AK319" s="60">
        <v>0.04461</v>
      </c>
      <c r="AL319" s="60">
        <v>0.06177</v>
      </c>
      <c r="AN319" s="60">
        <v>0.06677</v>
      </c>
      <c r="AP319" s="60">
        <v>0</v>
      </c>
      <c r="AR319" s="60">
        <v>0.04462</v>
      </c>
      <c r="AT319" s="60">
        <v>0.04461</v>
      </c>
      <c r="AV319" s="60">
        <v>0.04462</v>
      </c>
      <c r="AX319" s="60">
        <v>0.04522</v>
      </c>
      <c r="AY319" s="60"/>
      <c r="AZ319" s="60">
        <v>0.04888</v>
      </c>
      <c r="BB319" s="60">
        <v>0.06177</v>
      </c>
      <c r="BD319" s="60">
        <v>0.06677</v>
      </c>
      <c r="BE319" s="19"/>
      <c r="BF319" s="60">
        <v>0.07219</v>
      </c>
      <c r="BH319" s="60">
        <v>0.0375</v>
      </c>
      <c r="BJ319" s="60">
        <v>0</v>
      </c>
      <c r="BL319" s="60">
        <v>0.04522</v>
      </c>
      <c r="BN319" s="60">
        <v>0.05285</v>
      </c>
      <c r="BP319" s="60">
        <v>0.05285</v>
      </c>
      <c r="BR319" s="60">
        <v>0.05713</v>
      </c>
      <c r="BT319" s="60">
        <v>0.06177</v>
      </c>
      <c r="BV319" s="60">
        <v>0.06677</v>
      </c>
      <c r="BW319" s="19"/>
      <c r="BX319" s="60">
        <v>0.07219</v>
      </c>
      <c r="BZ319" s="60">
        <v>0.0375</v>
      </c>
      <c r="CB319" s="60">
        <v>0</v>
      </c>
      <c r="CD319" s="60">
        <v>0</v>
      </c>
    </row>
    <row r="320" spans="1:82" ht="10.5">
      <c r="A320" s="19"/>
      <c r="B320" s="19"/>
      <c r="C320" s="19"/>
      <c r="D320" s="19"/>
      <c r="E320" s="27" t="s">
        <v>3</v>
      </c>
      <c r="F320" s="19"/>
      <c r="G320" s="27" t="s">
        <v>3</v>
      </c>
      <c r="I320" s="27" t="s">
        <v>3</v>
      </c>
      <c r="K320" s="27" t="s">
        <v>3</v>
      </c>
      <c r="M320" s="27" t="s">
        <v>3</v>
      </c>
      <c r="N320" s="27" t="s">
        <v>3</v>
      </c>
      <c r="P320" s="27" t="s">
        <v>3</v>
      </c>
      <c r="R320" s="27" t="s">
        <v>3</v>
      </c>
      <c r="T320" s="27" t="s">
        <v>3</v>
      </c>
      <c r="V320" s="27" t="s">
        <v>3</v>
      </c>
      <c r="X320" s="27" t="s">
        <v>3</v>
      </c>
      <c r="Z320" s="27" t="s">
        <v>3</v>
      </c>
      <c r="AA320" s="19"/>
      <c r="AB320" s="27" t="s">
        <v>3</v>
      </c>
      <c r="AD320" s="27" t="s">
        <v>3</v>
      </c>
      <c r="AF320" s="27" t="s">
        <v>3</v>
      </c>
      <c r="AH320" s="27" t="s">
        <v>3</v>
      </c>
      <c r="AJ320" s="27" t="s">
        <v>3</v>
      </c>
      <c r="AL320" s="27" t="s">
        <v>3</v>
      </c>
      <c r="AN320" s="27" t="s">
        <v>3</v>
      </c>
      <c r="AP320" s="27" t="s">
        <v>3</v>
      </c>
      <c r="AR320" s="27" t="s">
        <v>3</v>
      </c>
      <c r="AT320" s="27" t="s">
        <v>3</v>
      </c>
      <c r="AV320" s="27" t="s">
        <v>3</v>
      </c>
      <c r="AX320" s="27" t="s">
        <v>3</v>
      </c>
      <c r="AY320" s="27"/>
      <c r="AZ320" s="27" t="s">
        <v>3</v>
      </c>
      <c r="BB320" s="27" t="s">
        <v>3</v>
      </c>
      <c r="BD320" s="27" t="s">
        <v>3</v>
      </c>
      <c r="BE320" s="19"/>
      <c r="BF320" s="27" t="s">
        <v>3</v>
      </c>
      <c r="BH320" s="27" t="s">
        <v>3</v>
      </c>
      <c r="BJ320" s="27" t="s">
        <v>3</v>
      </c>
      <c r="BL320" s="27" t="s">
        <v>3</v>
      </c>
      <c r="BN320" s="27" t="s">
        <v>3</v>
      </c>
      <c r="BP320" s="27" t="s">
        <v>3</v>
      </c>
      <c r="BR320" s="27" t="s">
        <v>3</v>
      </c>
      <c r="BT320" s="27" t="s">
        <v>3</v>
      </c>
      <c r="BV320" s="27" t="s">
        <v>3</v>
      </c>
      <c r="BW320" s="19"/>
      <c r="BX320" s="27" t="s">
        <v>3</v>
      </c>
      <c r="BZ320" s="27" t="s">
        <v>3</v>
      </c>
      <c r="CB320" s="27" t="s">
        <v>3</v>
      </c>
      <c r="CD320" s="27" t="s">
        <v>3</v>
      </c>
    </row>
    <row r="321" spans="1:82" ht="11.25">
      <c r="A321" s="19"/>
      <c r="B321" s="25" t="s">
        <v>67</v>
      </c>
      <c r="C321" s="19"/>
      <c r="D321" s="19"/>
      <c r="E321" s="19">
        <f>ROUND(E318*E319,0)</f>
        <v>45562</v>
      </c>
      <c r="F321" s="19"/>
      <c r="G321" s="19">
        <f>ROUND(G318*G319,0)</f>
        <v>287812</v>
      </c>
      <c r="I321" s="22">
        <f>ROUND(I318*I319,0)</f>
        <v>30808</v>
      </c>
      <c r="K321" s="22">
        <f>+K318*K319</f>
        <v>23976.483377</v>
      </c>
      <c r="M321" s="22">
        <f>+M318*M319</f>
        <v>1168016.5957376</v>
      </c>
      <c r="N321" s="22">
        <f>+N318*N319</f>
        <v>670882.49696</v>
      </c>
      <c r="P321" s="22">
        <f>+P318*P319</f>
        <v>1823939.8040500002</v>
      </c>
      <c r="R321" s="22">
        <f>+R318*R319</f>
        <v>154182.72965</v>
      </c>
      <c r="T321" s="22">
        <f>+T318*T319</f>
        <v>-761785.07407</v>
      </c>
      <c r="U321" s="23"/>
      <c r="V321" s="22">
        <f>+V318*V319</f>
        <v>93615.02934</v>
      </c>
      <c r="W321" s="23"/>
      <c r="X321" s="22">
        <f>+X318*X319</f>
        <v>188597.64648</v>
      </c>
      <c r="Y321" s="23"/>
      <c r="Z321" s="19">
        <f>(+Z318)*Z319</f>
        <v>133366.65072444998</v>
      </c>
      <c r="AA321" s="19"/>
      <c r="AB321" s="19">
        <f>(+AB318)*AB319</f>
        <v>0</v>
      </c>
      <c r="AC321" s="23"/>
      <c r="AD321" s="19">
        <f>(+AD318-AD324)*AD319</f>
        <v>46129.25625</v>
      </c>
      <c r="AE321" s="23"/>
      <c r="AF321" s="19">
        <f>(+AF318-AF324)*AF319</f>
        <v>107092.95</v>
      </c>
      <c r="AG321" s="23"/>
      <c r="AH321" s="19">
        <f>(+AH318)*0.4*AH319</f>
        <v>0</v>
      </c>
      <c r="AI321" s="23"/>
      <c r="AJ321" s="22">
        <f>+AJ318*AJ319</f>
        <v>67.06336</v>
      </c>
      <c r="AK321" s="23"/>
      <c r="AL321" s="22">
        <f>+AL318*AL319</f>
        <v>668.691135</v>
      </c>
      <c r="AM321" s="23"/>
      <c r="AN321" s="19">
        <f>(+AN318)*AN319</f>
        <v>5011.0217299999995</v>
      </c>
      <c r="AO321" s="23"/>
      <c r="AP321" s="19">
        <f>(+AP318)*0.4*AP319</f>
        <v>0</v>
      </c>
      <c r="AQ321" s="23"/>
      <c r="AR321" s="19">
        <f>ROUND(AR318*AR319,0)</f>
        <v>843</v>
      </c>
      <c r="AS321" s="23"/>
      <c r="AT321" s="22">
        <f>ROUND(AT318*AT319,0)</f>
        <v>756</v>
      </c>
      <c r="AV321" s="22">
        <f>+AV318*AV319</f>
        <v>411.47671599999995</v>
      </c>
      <c r="AX321" s="22">
        <f>+AX318*AX319</f>
        <v>4110.271900000001</v>
      </c>
      <c r="AY321" s="22"/>
      <c r="AZ321" s="19">
        <f>(+AZ318)*AZ319</f>
        <v>6530.71016</v>
      </c>
      <c r="BA321" s="23"/>
      <c r="BB321" s="22">
        <f>+BB318*BB319</f>
        <v>1703.98722</v>
      </c>
      <c r="BC321" s="23"/>
      <c r="BD321" s="19">
        <f>(+BD318)*BD319</f>
        <v>374840.13638499996</v>
      </c>
      <c r="BE321" s="19"/>
      <c r="BF321" s="19">
        <f>(+BF318)*BF319</f>
        <v>0</v>
      </c>
      <c r="BG321" s="23"/>
      <c r="BH321" s="19">
        <f>(+BH318-BH324)*BH319</f>
        <v>2263.03125</v>
      </c>
      <c r="BI321" s="23"/>
      <c r="BJ321" s="19">
        <f>(+BJ318)*0.4*BJ319</f>
        <v>0</v>
      </c>
      <c r="BL321" s="22">
        <f>+BL318*BL319</f>
        <v>122690.5454054</v>
      </c>
      <c r="BN321" s="85">
        <v>0</v>
      </c>
      <c r="BP321" s="22">
        <f>+BP318*BP319</f>
        <v>16181559.7272</v>
      </c>
      <c r="BR321" s="22">
        <f>+BR318*BR319</f>
        <v>-231.71842305</v>
      </c>
      <c r="BS321" s="23"/>
      <c r="BT321" s="22">
        <f>+BT318*BT319</f>
        <v>300167.824995</v>
      </c>
      <c r="BU321" s="23"/>
      <c r="BV321" s="19">
        <f>(+BV318)*BV319</f>
        <v>18116.2587441</v>
      </c>
      <c r="BW321" s="19"/>
      <c r="BX321" s="19">
        <f>(+BX318)*BX319</f>
        <v>0</v>
      </c>
      <c r="BY321" s="23"/>
      <c r="BZ321" s="19">
        <f>(+BZ318-BZ324)*BZ319</f>
        <v>14250.578437499998</v>
      </c>
      <c r="CA321" s="23"/>
      <c r="CB321" s="19">
        <f>(+CB318)*0.4*CB319</f>
        <v>0</v>
      </c>
      <c r="CD321" s="19">
        <f>(+CD318)*0.4*CD319</f>
        <v>0</v>
      </c>
    </row>
    <row r="322" spans="1:82" ht="11.25">
      <c r="A322" s="19"/>
      <c r="B322" s="25" t="s">
        <v>57</v>
      </c>
      <c r="C322" s="19"/>
      <c r="D322" s="19"/>
      <c r="E322" s="19"/>
      <c r="F322" s="19"/>
      <c r="G322" s="19">
        <v>0</v>
      </c>
      <c r="I322" s="22">
        <v>0</v>
      </c>
      <c r="K322" s="19">
        <v>0</v>
      </c>
      <c r="M322" s="19">
        <v>0</v>
      </c>
      <c r="N322" s="19">
        <v>0</v>
      </c>
      <c r="P322" s="19">
        <v>0</v>
      </c>
      <c r="R322" s="19">
        <v>0</v>
      </c>
      <c r="T322" s="19">
        <v>0</v>
      </c>
      <c r="U322" s="23"/>
      <c r="V322" s="19">
        <v>0</v>
      </c>
      <c r="W322" s="23"/>
      <c r="X322" s="19">
        <v>0</v>
      </c>
      <c r="Y322" s="23"/>
      <c r="Z322" s="19">
        <v>0</v>
      </c>
      <c r="AA322" s="19"/>
      <c r="AB322" s="19">
        <v>0</v>
      </c>
      <c r="AC322" s="23"/>
      <c r="AD322" s="19">
        <v>0</v>
      </c>
      <c r="AE322" s="23"/>
      <c r="AF322" s="19">
        <v>0</v>
      </c>
      <c r="AG322" s="23"/>
      <c r="AH322" s="19">
        <v>0</v>
      </c>
      <c r="AI322" s="23"/>
      <c r="AJ322" s="19">
        <v>0</v>
      </c>
      <c r="AK322" s="23"/>
      <c r="AL322" s="19">
        <v>0</v>
      </c>
      <c r="AM322" s="23"/>
      <c r="AN322" s="19">
        <v>0</v>
      </c>
      <c r="AO322" s="23"/>
      <c r="AP322" s="19">
        <v>0</v>
      </c>
      <c r="AQ322" s="23"/>
      <c r="AR322" s="19">
        <v>0</v>
      </c>
      <c r="AS322" s="23"/>
      <c r="AT322" s="22">
        <v>0</v>
      </c>
      <c r="AV322" s="19">
        <v>0</v>
      </c>
      <c r="AX322" s="19">
        <v>0</v>
      </c>
      <c r="AY322" s="19"/>
      <c r="AZ322" s="19">
        <v>0</v>
      </c>
      <c r="BA322" s="23"/>
      <c r="BB322" s="19">
        <v>0</v>
      </c>
      <c r="BC322" s="23"/>
      <c r="BD322" s="19">
        <v>0</v>
      </c>
      <c r="BE322" s="19"/>
      <c r="BF322" s="19">
        <v>0</v>
      </c>
      <c r="BG322" s="23"/>
      <c r="BH322" s="19">
        <v>0</v>
      </c>
      <c r="BI322" s="23"/>
      <c r="BJ322" s="19">
        <v>0</v>
      </c>
      <c r="BL322" s="19">
        <v>0</v>
      </c>
      <c r="BN322" s="85">
        <f>(+$BN$238)*(1-0.8095)/60*12</f>
        <v>96015.547872</v>
      </c>
      <c r="BP322" s="85">
        <v>0</v>
      </c>
      <c r="BR322" s="19">
        <v>0</v>
      </c>
      <c r="BS322" s="23"/>
      <c r="BT322" s="19">
        <v>0</v>
      </c>
      <c r="BU322" s="23"/>
      <c r="BV322" s="19">
        <v>0</v>
      </c>
      <c r="BW322" s="19"/>
      <c r="BX322" s="19">
        <v>0</v>
      </c>
      <c r="BY322" s="23"/>
      <c r="BZ322" s="19">
        <v>0</v>
      </c>
      <c r="CA322" s="23"/>
      <c r="CB322" s="19">
        <v>0</v>
      </c>
      <c r="CD322" s="19">
        <v>0</v>
      </c>
    </row>
    <row r="323" spans="1:82" ht="11.25">
      <c r="A323" s="19"/>
      <c r="B323" s="25"/>
      <c r="C323" s="19"/>
      <c r="D323" s="19"/>
      <c r="E323" s="19"/>
      <c r="F323" s="19"/>
      <c r="G323" s="19"/>
      <c r="I323" s="22"/>
      <c r="K323" s="19"/>
      <c r="M323" s="19"/>
      <c r="N323" s="19"/>
      <c r="P323" s="19"/>
      <c r="R323" s="19"/>
      <c r="T323" s="19"/>
      <c r="U323" s="23"/>
      <c r="V323" s="19"/>
      <c r="W323" s="23"/>
      <c r="X323" s="19"/>
      <c r="Y323" s="23"/>
      <c r="Z323" s="19"/>
      <c r="AA323" s="19"/>
      <c r="AB323" s="19"/>
      <c r="AC323" s="23"/>
      <c r="AD323" s="19"/>
      <c r="AE323" s="23"/>
      <c r="AF323" s="19"/>
      <c r="AG323" s="23"/>
      <c r="AH323" s="19"/>
      <c r="AI323" s="23"/>
      <c r="AJ323" s="19"/>
      <c r="AK323" s="23"/>
      <c r="AL323" s="19"/>
      <c r="AM323" s="23"/>
      <c r="AN323" s="19"/>
      <c r="AO323" s="23"/>
      <c r="AP323" s="19"/>
      <c r="AQ323" s="23"/>
      <c r="AR323" s="19"/>
      <c r="AS323" s="23"/>
      <c r="AT323" s="22"/>
      <c r="AV323" s="19"/>
      <c r="AX323" s="19"/>
      <c r="AY323" s="19"/>
      <c r="AZ323" s="19"/>
      <c r="BA323" s="23"/>
      <c r="BB323" s="19"/>
      <c r="BC323" s="23"/>
      <c r="BD323" s="19"/>
      <c r="BE323" s="19"/>
      <c r="BF323" s="19"/>
      <c r="BG323" s="23"/>
      <c r="BH323" s="19"/>
      <c r="BI323" s="23"/>
      <c r="BJ323" s="19"/>
      <c r="BL323" s="19"/>
      <c r="BN323" s="19"/>
      <c r="BP323" s="19"/>
      <c r="BR323" s="19"/>
      <c r="BS323" s="23"/>
      <c r="BT323" s="19"/>
      <c r="BU323" s="23"/>
      <c r="BV323" s="19"/>
      <c r="BW323" s="19"/>
      <c r="BX323" s="19"/>
      <c r="BY323" s="23"/>
      <c r="BZ323" s="19"/>
      <c r="CA323" s="23"/>
      <c r="CB323" s="19"/>
      <c r="CD323" s="19"/>
    </row>
    <row r="324" spans="1:82" ht="11.25">
      <c r="A324" s="19"/>
      <c r="B324" s="9" t="s">
        <v>34</v>
      </c>
      <c r="C324" s="19"/>
      <c r="D324" s="19"/>
      <c r="E324" s="36"/>
      <c r="F324" s="19"/>
      <c r="G324" s="36"/>
      <c r="I324" s="36"/>
      <c r="K324" s="36"/>
      <c r="M324" s="36"/>
      <c r="N324" s="36"/>
      <c r="P324" s="36"/>
      <c r="R324" s="36">
        <v>0</v>
      </c>
      <c r="T324" s="36">
        <v>0</v>
      </c>
      <c r="V324" s="36">
        <v>0</v>
      </c>
      <c r="X324" s="36">
        <v>0</v>
      </c>
      <c r="Z324" s="36">
        <v>0</v>
      </c>
      <c r="AA324" s="19"/>
      <c r="AB324" s="36">
        <v>0</v>
      </c>
      <c r="AD324" s="36">
        <f>+AD318*0.5</f>
        <v>1230113.5</v>
      </c>
      <c r="AF324" s="36">
        <f>+AF318*0.5</f>
        <v>2855812</v>
      </c>
      <c r="AH324" s="36"/>
      <c r="AJ324" s="36"/>
      <c r="AL324" s="36">
        <v>0</v>
      </c>
      <c r="AN324" s="36">
        <v>0</v>
      </c>
      <c r="AP324" s="36"/>
      <c r="AR324" s="36"/>
      <c r="AT324" s="36"/>
      <c r="AV324" s="36"/>
      <c r="AX324" s="36"/>
      <c r="AY324" s="36"/>
      <c r="AZ324" s="36"/>
      <c r="BB324" s="36">
        <v>0</v>
      </c>
      <c r="BD324" s="36">
        <v>0</v>
      </c>
      <c r="BE324" s="19"/>
      <c r="BF324" s="36">
        <v>0</v>
      </c>
      <c r="BH324" s="36">
        <f>+BH318*0.5</f>
        <v>60347.5</v>
      </c>
      <c r="BJ324" s="36"/>
      <c r="BL324" s="36"/>
      <c r="BN324" s="36"/>
      <c r="BP324" s="36"/>
      <c r="BR324" s="36">
        <v>0</v>
      </c>
      <c r="BT324" s="36">
        <v>0</v>
      </c>
      <c r="BV324" s="36">
        <v>0</v>
      </c>
      <c r="BW324" s="19"/>
      <c r="BX324" s="36">
        <v>0</v>
      </c>
      <c r="BZ324" s="36">
        <f>+BZ318*0.5</f>
        <v>380015.425</v>
      </c>
      <c r="CB324" s="36"/>
      <c r="CD324" s="36"/>
    </row>
    <row r="325" spans="1:82" ht="11.25">
      <c r="A325" s="19"/>
      <c r="B325" s="25"/>
      <c r="C325" s="19"/>
      <c r="D325" s="19"/>
      <c r="E325" s="27" t="s">
        <v>3</v>
      </c>
      <c r="F325" s="19"/>
      <c r="G325" s="27" t="s">
        <v>3</v>
      </c>
      <c r="I325" s="27" t="s">
        <v>3</v>
      </c>
      <c r="K325" s="27" t="s">
        <v>3</v>
      </c>
      <c r="M325" s="27" t="s">
        <v>3</v>
      </c>
      <c r="N325" s="27" t="s">
        <v>3</v>
      </c>
      <c r="P325" s="27" t="s">
        <v>3</v>
      </c>
      <c r="R325" s="27" t="s">
        <v>3</v>
      </c>
      <c r="T325" s="27" t="s">
        <v>3</v>
      </c>
      <c r="V325" s="27" t="s">
        <v>3</v>
      </c>
      <c r="X325" s="27" t="s">
        <v>3</v>
      </c>
      <c r="Z325" s="27" t="s">
        <v>3</v>
      </c>
      <c r="AA325" s="19"/>
      <c r="AB325" s="27" t="s">
        <v>3</v>
      </c>
      <c r="AD325" s="27" t="s">
        <v>3</v>
      </c>
      <c r="AF325" s="27" t="s">
        <v>3</v>
      </c>
      <c r="AH325" s="27" t="s">
        <v>3</v>
      </c>
      <c r="AJ325" s="27" t="s">
        <v>3</v>
      </c>
      <c r="AL325" s="27" t="s">
        <v>3</v>
      </c>
      <c r="AN325" s="27" t="s">
        <v>3</v>
      </c>
      <c r="AP325" s="27" t="s">
        <v>3</v>
      </c>
      <c r="AR325" s="27" t="s">
        <v>3</v>
      </c>
      <c r="AT325" s="27" t="s">
        <v>3</v>
      </c>
      <c r="AV325" s="27" t="s">
        <v>3</v>
      </c>
      <c r="AX325" s="27" t="s">
        <v>3</v>
      </c>
      <c r="AY325" s="27"/>
      <c r="AZ325" s="27" t="s">
        <v>3</v>
      </c>
      <c r="BB325" s="27" t="s">
        <v>3</v>
      </c>
      <c r="BD325" s="27" t="s">
        <v>3</v>
      </c>
      <c r="BE325" s="19"/>
      <c r="BF325" s="27" t="s">
        <v>3</v>
      </c>
      <c r="BH325" s="27" t="s">
        <v>3</v>
      </c>
      <c r="BJ325" s="27" t="s">
        <v>3</v>
      </c>
      <c r="BL325" s="27" t="s">
        <v>3</v>
      </c>
      <c r="BN325" s="27" t="s">
        <v>3</v>
      </c>
      <c r="BP325" s="27" t="s">
        <v>3</v>
      </c>
      <c r="BR325" s="27" t="s">
        <v>3</v>
      </c>
      <c r="BT325" s="27" t="s">
        <v>3</v>
      </c>
      <c r="BV325" s="27" t="s">
        <v>3</v>
      </c>
      <c r="BW325" s="19"/>
      <c r="BX325" s="27" t="s">
        <v>3</v>
      </c>
      <c r="BZ325" s="27" t="s">
        <v>3</v>
      </c>
      <c r="CB325" s="27" t="s">
        <v>3</v>
      </c>
      <c r="CD325" s="27" t="s">
        <v>3</v>
      </c>
    </row>
    <row r="326" spans="1:82" ht="11.25">
      <c r="A326" s="19"/>
      <c r="B326" s="25" t="s">
        <v>66</v>
      </c>
      <c r="C326" s="19"/>
      <c r="D326" s="19"/>
      <c r="E326" s="19">
        <f>SUM(E321:E324)</f>
        <v>45562</v>
      </c>
      <c r="F326" s="19"/>
      <c r="G326" s="19">
        <f>SUM(G321:G324)</f>
        <v>287812</v>
      </c>
      <c r="I326" s="19">
        <f>SUM(I321:I324)</f>
        <v>30808</v>
      </c>
      <c r="K326" s="19">
        <f>SUM(K321:K324)</f>
        <v>23976.483377</v>
      </c>
      <c r="M326" s="19">
        <f>SUM(M321:M324)</f>
        <v>1168016.5957376</v>
      </c>
      <c r="N326" s="19">
        <f>SUM(N321:N324)</f>
        <v>670882.49696</v>
      </c>
      <c r="P326" s="19">
        <f>SUM(P321:P324)</f>
        <v>1823939.8040500002</v>
      </c>
      <c r="R326" s="19">
        <f>SUM(R321:R324)</f>
        <v>154182.72965</v>
      </c>
      <c r="T326" s="19">
        <f>SUM(T321:T324)</f>
        <v>-761785.07407</v>
      </c>
      <c r="V326" s="19">
        <f>SUM(V321:V324)</f>
        <v>93615.02934</v>
      </c>
      <c r="X326" s="19">
        <f>SUM(X321:X324)</f>
        <v>188597.64648</v>
      </c>
      <c r="Z326" s="19">
        <f>SUM(Z321:Z324)</f>
        <v>133366.65072444998</v>
      </c>
      <c r="AA326" s="19"/>
      <c r="AB326" s="19">
        <f>SUM(AB321:AB324)</f>
        <v>0</v>
      </c>
      <c r="AD326" s="19">
        <f>SUM(AD321:AD324)</f>
        <v>1276242.75625</v>
      </c>
      <c r="AF326" s="19">
        <f>SUM(AF321:AF324)</f>
        <v>2962904.95</v>
      </c>
      <c r="AH326" s="19">
        <f>SUM(AH321:AH324)</f>
        <v>0</v>
      </c>
      <c r="AJ326" s="19">
        <f>SUM(AJ321:AJ324)</f>
        <v>67.06336</v>
      </c>
      <c r="AL326" s="19">
        <f>SUM(AL321:AL324)</f>
        <v>668.691135</v>
      </c>
      <c r="AN326" s="19">
        <f>SUM(AN321:AN324)</f>
        <v>5011.0217299999995</v>
      </c>
      <c r="AP326" s="19">
        <f>SUM(AP321:AP324)</f>
        <v>0</v>
      </c>
      <c r="AR326" s="19">
        <f>SUM(AR321:AR324)</f>
        <v>843</v>
      </c>
      <c r="AT326" s="19">
        <f>SUM(AT321:AT324)</f>
        <v>756</v>
      </c>
      <c r="AV326" s="19">
        <f>SUM(AV321:AV324)</f>
        <v>411.47671599999995</v>
      </c>
      <c r="AX326" s="19">
        <f>SUM(AX321:AX324)</f>
        <v>4110.271900000001</v>
      </c>
      <c r="AY326" s="19"/>
      <c r="AZ326" s="43">
        <f>SUM(AZ321:AZ324)</f>
        <v>6530.71016</v>
      </c>
      <c r="BB326" s="19">
        <f>SUM(BB321:BB324)</f>
        <v>1703.98722</v>
      </c>
      <c r="BD326" s="19">
        <f>SUM(BD321:BD324)</f>
        <v>374840.13638499996</v>
      </c>
      <c r="BE326" s="19"/>
      <c r="BF326" s="19">
        <f>SUM(BF321:BF324)</f>
        <v>0</v>
      </c>
      <c r="BH326" s="19">
        <f>SUM(BH321:BH324)</f>
        <v>62610.53125</v>
      </c>
      <c r="BJ326" s="19">
        <f>SUM(BJ321:BJ324)</f>
        <v>0</v>
      </c>
      <c r="BL326" s="19">
        <f>SUM(BL321:BL324)</f>
        <v>122690.5454054</v>
      </c>
      <c r="BN326" s="19">
        <f>SUM(BN321:BN324)</f>
        <v>96015.547872</v>
      </c>
      <c r="BP326" s="19">
        <f>SUM(BP321:BP324)</f>
        <v>16181559.7272</v>
      </c>
      <c r="BR326" s="19">
        <f>SUM(BR321:BR324)</f>
        <v>-231.71842305</v>
      </c>
      <c r="BT326" s="19">
        <f>SUM(BT321:BT324)</f>
        <v>300167.824995</v>
      </c>
      <c r="BV326" s="19">
        <f>SUM(BV321:BV324)</f>
        <v>18116.2587441</v>
      </c>
      <c r="BW326" s="19"/>
      <c r="BX326" s="19">
        <f>SUM(BX321:BX324)</f>
        <v>0</v>
      </c>
      <c r="BZ326" s="19">
        <f>SUM(BZ321:BZ324)</f>
        <v>394266.0034375</v>
      </c>
      <c r="CB326" s="19">
        <f>SUM(CB321:CB324)</f>
        <v>0</v>
      </c>
      <c r="CD326" s="19">
        <f>SUM(CD321:CD324)</f>
        <v>0</v>
      </c>
    </row>
    <row r="327" spans="1:82" ht="11.25">
      <c r="A327" s="19"/>
      <c r="B327" s="25" t="s">
        <v>28</v>
      </c>
      <c r="C327" s="19"/>
      <c r="D327" s="19"/>
      <c r="E327" s="28">
        <v>1</v>
      </c>
      <c r="F327" s="19"/>
      <c r="G327" s="28">
        <v>1</v>
      </c>
      <c r="I327" s="28">
        <v>1</v>
      </c>
      <c r="K327" s="28">
        <v>1</v>
      </c>
      <c r="M327" s="28">
        <v>1</v>
      </c>
      <c r="N327" s="28">
        <v>1</v>
      </c>
      <c r="P327" s="28">
        <v>1</v>
      </c>
      <c r="R327" s="28">
        <v>1</v>
      </c>
      <c r="T327" s="28">
        <v>1</v>
      </c>
      <c r="V327" s="28">
        <v>1</v>
      </c>
      <c r="X327" s="28">
        <v>1</v>
      </c>
      <c r="Z327" s="28">
        <v>1</v>
      </c>
      <c r="AA327" s="19"/>
      <c r="AB327" s="28">
        <v>1</v>
      </c>
      <c r="AD327" s="28">
        <v>1</v>
      </c>
      <c r="AF327" s="28">
        <v>1</v>
      </c>
      <c r="AH327" s="28">
        <v>0</v>
      </c>
      <c r="AJ327" s="28">
        <v>1</v>
      </c>
      <c r="AL327" s="28">
        <v>1</v>
      </c>
      <c r="AN327" s="28">
        <v>1</v>
      </c>
      <c r="AP327" s="28">
        <v>0</v>
      </c>
      <c r="AR327" s="28">
        <v>1</v>
      </c>
      <c r="AT327" s="28">
        <v>1</v>
      </c>
      <c r="AV327" s="28">
        <v>1</v>
      </c>
      <c r="AX327" s="28">
        <v>1</v>
      </c>
      <c r="AY327" s="28"/>
      <c r="AZ327" s="28">
        <v>1</v>
      </c>
      <c r="BB327" s="28">
        <v>1</v>
      </c>
      <c r="BD327" s="28">
        <v>1</v>
      </c>
      <c r="BE327" s="19"/>
      <c r="BF327" s="28">
        <v>1</v>
      </c>
      <c r="BH327" s="28">
        <v>1</v>
      </c>
      <c r="BJ327" s="28">
        <v>0</v>
      </c>
      <c r="BL327" s="28">
        <v>1</v>
      </c>
      <c r="BN327" s="28">
        <v>1</v>
      </c>
      <c r="BP327" s="28">
        <v>1</v>
      </c>
      <c r="BR327" s="28">
        <v>1</v>
      </c>
      <c r="BT327" s="28">
        <v>1</v>
      </c>
      <c r="BV327" s="28">
        <v>1</v>
      </c>
      <c r="BW327" s="19"/>
      <c r="BX327" s="28">
        <v>1</v>
      </c>
      <c r="BZ327" s="28">
        <v>1</v>
      </c>
      <c r="CB327" s="28">
        <v>0</v>
      </c>
      <c r="CD327" s="28">
        <v>0</v>
      </c>
    </row>
    <row r="328" spans="1:82" ht="11.25">
      <c r="A328" s="19"/>
      <c r="B328" s="25" t="s">
        <v>29</v>
      </c>
      <c r="C328" s="19"/>
      <c r="D328" s="19"/>
      <c r="E328" s="28"/>
      <c r="F328" s="19"/>
      <c r="G328" s="28"/>
      <c r="I328" s="28"/>
      <c r="K328" s="28"/>
      <c r="M328" s="28"/>
      <c r="N328" s="28"/>
      <c r="P328" s="28"/>
      <c r="R328" s="28"/>
      <c r="T328" s="28"/>
      <c r="V328" s="28"/>
      <c r="X328" s="28"/>
      <c r="Z328" s="28"/>
      <c r="AA328" s="19"/>
      <c r="AB328" s="28"/>
      <c r="AD328" s="28"/>
      <c r="AF328" s="28"/>
      <c r="AH328" s="28"/>
      <c r="AJ328" s="28"/>
      <c r="AL328" s="28"/>
      <c r="AN328" s="28"/>
      <c r="AP328" s="28"/>
      <c r="AR328" s="28"/>
      <c r="AT328" s="28"/>
      <c r="AV328" s="28"/>
      <c r="AX328" s="28"/>
      <c r="AY328" s="28"/>
      <c r="AZ328" s="28"/>
      <c r="BB328" s="28"/>
      <c r="BD328" s="28"/>
      <c r="BE328" s="19"/>
      <c r="BF328" s="28"/>
      <c r="BH328" s="28"/>
      <c r="BJ328" s="28"/>
      <c r="BL328" s="28"/>
      <c r="BN328" s="28"/>
      <c r="BP328" s="28"/>
      <c r="BR328" s="28"/>
      <c r="BT328" s="28"/>
      <c r="BV328" s="28"/>
      <c r="BW328" s="19"/>
      <c r="BX328" s="28"/>
      <c r="BZ328" s="28"/>
      <c r="CB328" s="28"/>
      <c r="CD328" s="28"/>
    </row>
    <row r="329" spans="1:82" ht="10.5">
      <c r="A329" s="19"/>
      <c r="B329" s="19"/>
      <c r="C329" s="19"/>
      <c r="D329" s="19"/>
      <c r="E329" s="27" t="s">
        <v>3</v>
      </c>
      <c r="F329" s="19"/>
      <c r="G329" s="27" t="s">
        <v>3</v>
      </c>
      <c r="I329" s="27" t="s">
        <v>3</v>
      </c>
      <c r="K329" s="27" t="s">
        <v>3</v>
      </c>
      <c r="M329" s="27" t="s">
        <v>3</v>
      </c>
      <c r="N329" s="27" t="s">
        <v>3</v>
      </c>
      <c r="P329" s="27" t="s">
        <v>3</v>
      </c>
      <c r="R329" s="27" t="s">
        <v>3</v>
      </c>
      <c r="T329" s="27" t="s">
        <v>3</v>
      </c>
      <c r="V329" s="27" t="s">
        <v>3</v>
      </c>
      <c r="X329" s="27" t="s">
        <v>3</v>
      </c>
      <c r="Z329" s="27" t="s">
        <v>3</v>
      </c>
      <c r="AA329" s="19"/>
      <c r="AB329" s="27" t="s">
        <v>3</v>
      </c>
      <c r="AD329" s="27" t="s">
        <v>3</v>
      </c>
      <c r="AF329" s="27" t="s">
        <v>3</v>
      </c>
      <c r="AH329" s="27" t="s">
        <v>3</v>
      </c>
      <c r="AJ329" s="27" t="s">
        <v>3</v>
      </c>
      <c r="AL329" s="27" t="s">
        <v>3</v>
      </c>
      <c r="AN329" s="27" t="s">
        <v>3</v>
      </c>
      <c r="AP329" s="27" t="s">
        <v>3</v>
      </c>
      <c r="AR329" s="27" t="s">
        <v>3</v>
      </c>
      <c r="AT329" s="27" t="s">
        <v>3</v>
      </c>
      <c r="AV329" s="27" t="s">
        <v>3</v>
      </c>
      <c r="AX329" s="27" t="s">
        <v>3</v>
      </c>
      <c r="AY329" s="27"/>
      <c r="AZ329" s="27" t="s">
        <v>3</v>
      </c>
      <c r="BB329" s="27" t="s">
        <v>3</v>
      </c>
      <c r="BD329" s="27" t="s">
        <v>3</v>
      </c>
      <c r="BE329" s="19"/>
      <c r="BF329" s="27" t="s">
        <v>3</v>
      </c>
      <c r="BH329" s="27" t="s">
        <v>3</v>
      </c>
      <c r="BJ329" s="27" t="s">
        <v>3</v>
      </c>
      <c r="BL329" s="27" t="s">
        <v>3</v>
      </c>
      <c r="BN329" s="27" t="s">
        <v>3</v>
      </c>
      <c r="BP329" s="27" t="s">
        <v>3</v>
      </c>
      <c r="BR329" s="27" t="s">
        <v>3</v>
      </c>
      <c r="BT329" s="27" t="s">
        <v>3</v>
      </c>
      <c r="BV329" s="27" t="s">
        <v>3</v>
      </c>
      <c r="BW329" s="19"/>
      <c r="BX329" s="27" t="s">
        <v>3</v>
      </c>
      <c r="BZ329" s="27" t="s">
        <v>3</v>
      </c>
      <c r="CB329" s="27" t="s">
        <v>3</v>
      </c>
      <c r="CD329" s="27" t="s">
        <v>3</v>
      </c>
    </row>
    <row r="330" spans="1:82" ht="11.25">
      <c r="A330" s="51"/>
      <c r="B330" s="25" t="s">
        <v>66</v>
      </c>
      <c r="C330" s="19"/>
      <c r="D330" s="19"/>
      <c r="E330" s="19">
        <f>ROUND(E326*E327,0)</f>
        <v>45562</v>
      </c>
      <c r="F330" s="19"/>
      <c r="G330" s="19">
        <f>ROUND(G326*G327,0)</f>
        <v>287812</v>
      </c>
      <c r="I330" s="19">
        <f>ROUND(I326*I327,0)</f>
        <v>30808</v>
      </c>
      <c r="K330" s="19">
        <f>ROUND(K326*K327,0)</f>
        <v>23976</v>
      </c>
      <c r="M330" s="19">
        <f>ROUND(M326*M327,0)</f>
        <v>1168017</v>
      </c>
      <c r="N330" s="19">
        <f>ROUND(N326*N327,0)</f>
        <v>670882</v>
      </c>
      <c r="P330" s="19">
        <f>ROUND(P326*P327,0)</f>
        <v>1823940</v>
      </c>
      <c r="R330" s="19">
        <f>ROUND(R326*R327,0)</f>
        <v>154183</v>
      </c>
      <c r="T330" s="19">
        <f>ROUND(T326*T327,0)</f>
        <v>-761785</v>
      </c>
      <c r="V330" s="19">
        <f>ROUND(V326*V327,0)</f>
        <v>93615</v>
      </c>
      <c r="X330" s="19">
        <f>ROUND(X326*X327,0)</f>
        <v>188598</v>
      </c>
      <c r="Z330" s="19">
        <f>ROUND(Z326*Z327,0)</f>
        <v>133367</v>
      </c>
      <c r="AA330" s="19"/>
      <c r="AB330" s="19">
        <f>ROUND(AB326*AB327,0)</f>
        <v>0</v>
      </c>
      <c r="AD330" s="19">
        <f>ROUND(AD326*AD327,0)</f>
        <v>1276243</v>
      </c>
      <c r="AF330" s="19">
        <f>ROUND(AF326*AF327,0)</f>
        <v>2962905</v>
      </c>
      <c r="AH330" s="19">
        <f>ROUND(AH326*AH327,0)</f>
        <v>0</v>
      </c>
      <c r="AJ330" s="19">
        <f>ROUND(AJ326*AJ327,0)</f>
        <v>67</v>
      </c>
      <c r="AL330" s="19">
        <f>ROUND(AL326*AL327,0)</f>
        <v>669</v>
      </c>
      <c r="AN330" s="19">
        <f>ROUND(AN326*AN327,0)</f>
        <v>5011</v>
      </c>
      <c r="AP330" s="19">
        <f>ROUND(AP326*AP327,0)</f>
        <v>0</v>
      </c>
      <c r="AR330" s="19">
        <f>ROUND(AR326*AR327,0)</f>
        <v>843</v>
      </c>
      <c r="AT330" s="19">
        <f>ROUND(AT326*AT327,0)</f>
        <v>756</v>
      </c>
      <c r="AV330" s="19">
        <f>ROUND(AV326*AV327,0)</f>
        <v>411</v>
      </c>
      <c r="AX330" s="19">
        <f>ROUND(AX326*AX327,0)</f>
        <v>4110</v>
      </c>
      <c r="AY330" s="19"/>
      <c r="AZ330" s="19">
        <f>ROUND(AZ326*AZ327,0)</f>
        <v>6531</v>
      </c>
      <c r="BB330" s="19">
        <f>ROUND(BB326*BB327,0)</f>
        <v>1704</v>
      </c>
      <c r="BD330" s="19">
        <f>ROUND(BD326*BD327,0)</f>
        <v>374840</v>
      </c>
      <c r="BE330" s="19"/>
      <c r="BF330" s="19">
        <f>ROUND(BF326*BF327,0)</f>
        <v>0</v>
      </c>
      <c r="BH330" s="19">
        <f>ROUND(BH326*BH327,0)</f>
        <v>62611</v>
      </c>
      <c r="BJ330" s="19">
        <f>ROUND(BJ326*BJ327,0)</f>
        <v>0</v>
      </c>
      <c r="BL330" s="19">
        <f>ROUND(BL326*BL327,0)</f>
        <v>122691</v>
      </c>
      <c r="BN330" s="19">
        <f>ROUND(BN326*BN327,0)</f>
        <v>96016</v>
      </c>
      <c r="BP330" s="19">
        <f>ROUND(BP326*BP327,0)</f>
        <v>16181560</v>
      </c>
      <c r="BR330" s="19">
        <f>ROUND(BR326*BR327,0)</f>
        <v>-232</v>
      </c>
      <c r="BT330" s="19">
        <f>ROUND(BT326*BT327,0)</f>
        <v>300168</v>
      </c>
      <c r="BV330" s="19">
        <f>ROUND(BV326*BV327,0)</f>
        <v>18116</v>
      </c>
      <c r="BW330" s="19"/>
      <c r="BX330" s="19">
        <f>ROUND(BX326*BX327,0)</f>
        <v>0</v>
      </c>
      <c r="BZ330" s="19">
        <f>ROUND(BZ326*BZ327,0)</f>
        <v>394266</v>
      </c>
      <c r="CB330" s="19">
        <f>ROUND(CB326*CB327,0)</f>
        <v>0</v>
      </c>
      <c r="CD330" s="19">
        <f>ROUND(CD326*CD327,0)</f>
        <v>0</v>
      </c>
    </row>
    <row r="331" spans="1:82" ht="11.25">
      <c r="A331" s="19"/>
      <c r="B331" s="25"/>
      <c r="C331" s="19"/>
      <c r="D331" s="19"/>
      <c r="E331" s="27" t="s">
        <v>8</v>
      </c>
      <c r="F331" s="19"/>
      <c r="G331" s="27" t="s">
        <v>8</v>
      </c>
      <c r="I331" s="27" t="s">
        <v>8</v>
      </c>
      <c r="K331" s="27" t="s">
        <v>8</v>
      </c>
      <c r="M331" s="27" t="s">
        <v>8</v>
      </c>
      <c r="N331" s="27" t="s">
        <v>8</v>
      </c>
      <c r="P331" s="27" t="s">
        <v>8</v>
      </c>
      <c r="R331" s="27" t="s">
        <v>8</v>
      </c>
      <c r="T331" s="27" t="s">
        <v>8</v>
      </c>
      <c r="V331" s="27" t="s">
        <v>8</v>
      </c>
      <c r="X331" s="27" t="s">
        <v>8</v>
      </c>
      <c r="Z331" s="27" t="s">
        <v>8</v>
      </c>
      <c r="AA331" s="19"/>
      <c r="AB331" s="27" t="s">
        <v>8</v>
      </c>
      <c r="AD331" s="27" t="s">
        <v>8</v>
      </c>
      <c r="AF331" s="27" t="s">
        <v>8</v>
      </c>
      <c r="AH331" s="27" t="s">
        <v>8</v>
      </c>
      <c r="AJ331" s="27" t="s">
        <v>8</v>
      </c>
      <c r="AL331" s="27" t="s">
        <v>8</v>
      </c>
      <c r="AN331" s="27" t="s">
        <v>8</v>
      </c>
      <c r="AP331" s="27" t="s">
        <v>8</v>
      </c>
      <c r="AR331" s="27" t="s">
        <v>8</v>
      </c>
      <c r="AT331" s="27" t="s">
        <v>8</v>
      </c>
      <c r="AV331" s="27" t="s">
        <v>8</v>
      </c>
      <c r="AX331" s="27" t="s">
        <v>8</v>
      </c>
      <c r="AY331" s="27"/>
      <c r="AZ331" s="27" t="s">
        <v>8</v>
      </c>
      <c r="BB331" s="27" t="s">
        <v>8</v>
      </c>
      <c r="BD331" s="27" t="s">
        <v>8</v>
      </c>
      <c r="BE331" s="19"/>
      <c r="BF331" s="27" t="s">
        <v>8</v>
      </c>
      <c r="BH331" s="27" t="s">
        <v>8</v>
      </c>
      <c r="BJ331" s="27" t="s">
        <v>8</v>
      </c>
      <c r="BL331" s="27" t="s">
        <v>8</v>
      </c>
      <c r="BN331" s="27" t="s">
        <v>8</v>
      </c>
      <c r="BP331" s="27" t="s">
        <v>8</v>
      </c>
      <c r="BR331" s="27" t="s">
        <v>8</v>
      </c>
      <c r="BT331" s="27" t="s">
        <v>8</v>
      </c>
      <c r="BV331" s="27" t="s">
        <v>8</v>
      </c>
      <c r="BW331" s="19"/>
      <c r="BX331" s="27" t="s">
        <v>8</v>
      </c>
      <c r="BZ331" s="27" t="s">
        <v>8</v>
      </c>
      <c r="CB331" s="27" t="s">
        <v>8</v>
      </c>
      <c r="CD331" s="27" t="s">
        <v>8</v>
      </c>
    </row>
    <row r="332" spans="1:86" ht="10.5">
      <c r="A332" s="19"/>
      <c r="B332" s="19"/>
      <c r="C332" s="19"/>
      <c r="D332" s="19"/>
      <c r="F332" s="19"/>
      <c r="G332" s="19"/>
      <c r="I332" s="19"/>
      <c r="K332" s="19"/>
      <c r="M332" s="12"/>
      <c r="N332" s="12"/>
      <c r="P332" s="27"/>
      <c r="R332" s="27"/>
      <c r="T332" s="27"/>
      <c r="V332" s="64"/>
      <c r="X332" s="64"/>
      <c r="Z332" s="27"/>
      <c r="AA332" s="19"/>
      <c r="AD332" s="19"/>
      <c r="AF332" s="19"/>
      <c r="AJ332" s="12"/>
      <c r="AL332" s="64"/>
      <c r="AN332" s="27"/>
      <c r="AR332" s="19"/>
      <c r="AT332" s="19"/>
      <c r="AV332" s="19"/>
      <c r="AX332" s="12"/>
      <c r="AY332" s="12"/>
      <c r="BB332" s="64"/>
      <c r="BD332" s="27"/>
      <c r="BE332" s="19"/>
      <c r="BH332" s="19"/>
      <c r="BL332" s="12"/>
      <c r="BN332" s="19"/>
      <c r="BP332" s="19"/>
      <c r="BR332" s="27"/>
      <c r="BT332" s="64"/>
      <c r="BV332" s="27"/>
      <c r="BW332" s="19"/>
      <c r="BZ332" s="19"/>
      <c r="CH332" s="30" t="str">
        <f ca="1">CELL("filename",$A$1)</f>
        <v>H:\Internal\Regulatory Services\2014  KY Rate Case\Documents Electronically filed February 11, 2015\KIUC Attachments\KIUC-1-17\Elliott\[KIUC_1_17_Attachment169_ADFIT.xlsm]2016</v>
      </c>
    </row>
    <row r="333" spans="1:82" ht="12.75">
      <c r="A333" s="19"/>
      <c r="B333" s="24">
        <v>2013</v>
      </c>
      <c r="C333" s="19"/>
      <c r="D333" s="19"/>
      <c r="E333" s="55" t="str">
        <f>+E$79</f>
        <v>Half-Year</v>
      </c>
      <c r="F333" s="19"/>
      <c r="G333" s="55" t="str">
        <f>+G$79</f>
        <v>Half-Year</v>
      </c>
      <c r="I333" s="55" t="str">
        <f>+I$79</f>
        <v>Half-Year</v>
      </c>
      <c r="K333" s="55" t="str">
        <f>+K$79</f>
        <v>Half-Year</v>
      </c>
      <c r="M333" s="55" t="str">
        <f>+M$79</f>
        <v>Half-Year</v>
      </c>
      <c r="N333" s="55" t="str">
        <f>+N$79</f>
        <v>Half-Year</v>
      </c>
      <c r="P333" s="55" t="str">
        <f>+P$79</f>
        <v>Half-Year</v>
      </c>
      <c r="R333" s="55" t="str">
        <f>+R$79</f>
        <v>Half-Year</v>
      </c>
      <c r="T333" s="55" t="str">
        <f>+T$79</f>
        <v>Half-Year</v>
      </c>
      <c r="V333" s="55" t="str">
        <f>+V$79</f>
        <v>Half-Year</v>
      </c>
      <c r="X333" s="55" t="str">
        <f>+X$79</f>
        <v>Half-Year</v>
      </c>
      <c r="Z333" s="55" t="str">
        <f>+Z$79</f>
        <v>Half-Year</v>
      </c>
      <c r="AA333" s="19"/>
      <c r="AB333" s="55" t="str">
        <f>+AB$79</f>
        <v>Half-Year</v>
      </c>
      <c r="AD333" s="55" t="str">
        <f>+AD$79</f>
        <v>Half-Year</v>
      </c>
      <c r="AF333" s="55" t="str">
        <f>+AF$79</f>
        <v>Half-Year</v>
      </c>
      <c r="AH333" s="55" t="str">
        <f>+AH$79</f>
        <v>Half-Year</v>
      </c>
      <c r="AJ333" s="55" t="str">
        <f>+AJ$79</f>
        <v>Half-Year</v>
      </c>
      <c r="AL333" s="55" t="str">
        <f>+AL$79</f>
        <v>Half-Year</v>
      </c>
      <c r="AN333" s="55" t="str">
        <f>+AN$79</f>
        <v>Half-Year</v>
      </c>
      <c r="AP333" s="55" t="str">
        <f>+AP$79</f>
        <v>Half-Year</v>
      </c>
      <c r="AR333" s="55" t="str">
        <f>+AR$79</f>
        <v>Half-Year</v>
      </c>
      <c r="AT333" s="55" t="str">
        <f>+AT$79</f>
        <v>Half-Year</v>
      </c>
      <c r="AV333" s="55" t="str">
        <f>+AV$79</f>
        <v>Half-Year</v>
      </c>
      <c r="AX333" s="55" t="str">
        <f>+AX$79</f>
        <v>Half-Year</v>
      </c>
      <c r="AY333" s="55"/>
      <c r="AZ333" s="55" t="str">
        <f>+AZ$79</f>
        <v>Half-Year</v>
      </c>
      <c r="BB333" s="55" t="str">
        <f>+BB$79</f>
        <v>Half-Year</v>
      </c>
      <c r="BD333" s="55" t="str">
        <f>+BD$79</f>
        <v>Half-Year</v>
      </c>
      <c r="BE333" s="19"/>
      <c r="BF333" s="55" t="str">
        <f>+BF$79</f>
        <v>Half-Year</v>
      </c>
      <c r="BH333" s="55" t="str">
        <f>+BH$79</f>
        <v>Half-Year</v>
      </c>
      <c r="BJ333" s="55" t="str">
        <f>+BJ$79</f>
        <v>Half-Year</v>
      </c>
      <c r="BL333" s="55" t="str">
        <f>+BL$79</f>
        <v>Half-Year</v>
      </c>
      <c r="BN333" s="55" t="str">
        <f>+BN$79</f>
        <v>Half-Year</v>
      </c>
      <c r="BP333" s="55" t="str">
        <f>+BP$79</f>
        <v>Half-Year</v>
      </c>
      <c r="BR333" s="55" t="str">
        <f>+BR$79</f>
        <v>Half-Year</v>
      </c>
      <c r="BT333" s="55" t="str">
        <f>+BT$79</f>
        <v>Half-Year</v>
      </c>
      <c r="BV333" s="55" t="str">
        <f>+BV$79</f>
        <v>Half-Year</v>
      </c>
      <c r="BW333" s="19"/>
      <c r="BX333" s="55" t="str">
        <f>+BX$79</f>
        <v>Half-Year</v>
      </c>
      <c r="BZ333" s="55" t="str">
        <f>+BZ$79</f>
        <v>Half-Year</v>
      </c>
      <c r="CB333" s="55" t="str">
        <f>+CB$79</f>
        <v>Half-Year</v>
      </c>
      <c r="CD333" s="55" t="str">
        <f>+CD$79</f>
        <v>Half-Year</v>
      </c>
    </row>
    <row r="334" spans="1:82" ht="11.25">
      <c r="A334" s="19"/>
      <c r="B334" s="25" t="s">
        <v>9</v>
      </c>
      <c r="C334" s="19"/>
      <c r="D334" s="19"/>
      <c r="E334" s="19">
        <f>+E270</f>
        <v>1021330</v>
      </c>
      <c r="F334" s="19"/>
      <c r="G334" s="19">
        <f>+G270</f>
        <v>6450298.74</v>
      </c>
      <c r="H334" s="19"/>
      <c r="I334" s="19">
        <f>+I270</f>
        <v>690612.006</v>
      </c>
      <c r="J334" s="19"/>
      <c r="K334" s="19">
        <f>+K270</f>
        <v>537348.35</v>
      </c>
      <c r="L334" s="19"/>
      <c r="M334" s="19">
        <f>+M270</f>
        <v>25829646.08</v>
      </c>
      <c r="N334" s="19">
        <f>+N270</f>
        <v>13725092</v>
      </c>
      <c r="O334" s="19"/>
      <c r="P334" s="19">
        <f>+P270</f>
        <v>34511633</v>
      </c>
      <c r="Q334" s="19"/>
      <c r="R334" s="19">
        <f>+R318</f>
        <v>2698805</v>
      </c>
      <c r="S334" s="19"/>
      <c r="T334" s="19">
        <f>+T318</f>
        <v>-13334239</v>
      </c>
      <c r="U334" s="19"/>
      <c r="V334" s="19">
        <f>+V318</f>
        <v>1515542</v>
      </c>
      <c r="W334" s="19"/>
      <c r="X334" s="19">
        <f>+X318</f>
        <v>3053224</v>
      </c>
      <c r="Y334" s="19"/>
      <c r="Z334" s="19">
        <f>+Z318</f>
        <v>1997403.785</v>
      </c>
      <c r="AA334" s="19"/>
      <c r="AB334" s="19">
        <f>+AB318</f>
        <v>0</v>
      </c>
      <c r="AC334" s="19"/>
      <c r="AD334" s="19">
        <f>+AD318-AD324</f>
        <v>1230113.5</v>
      </c>
      <c r="AE334" s="19"/>
      <c r="AF334" s="19">
        <f>+AF318-AF324</f>
        <v>2855812</v>
      </c>
      <c r="AG334" s="19"/>
      <c r="AH334" s="19">
        <f>AH15</f>
        <v>4191025</v>
      </c>
      <c r="AI334" s="19"/>
      <c r="AJ334" s="19">
        <f>+AJ270</f>
        <v>1372</v>
      </c>
      <c r="AK334" s="19"/>
      <c r="AL334" s="19">
        <f>+AL318</f>
        <v>10825.5</v>
      </c>
      <c r="AM334" s="19"/>
      <c r="AN334" s="19">
        <f>+AN318</f>
        <v>75049</v>
      </c>
      <c r="AO334" s="19"/>
      <c r="AP334" s="19">
        <f>AP15</f>
        <v>7724</v>
      </c>
      <c r="AQ334" s="19"/>
      <c r="AR334" s="19">
        <f>+AR270</f>
        <v>18885</v>
      </c>
      <c r="AS334" s="19"/>
      <c r="AT334" s="19">
        <f>+AT270</f>
        <v>16951.9</v>
      </c>
      <c r="AU334" s="19"/>
      <c r="AV334" s="19">
        <f>+AV270</f>
        <v>9221.8</v>
      </c>
      <c r="AW334" s="19"/>
      <c r="AX334" s="19">
        <f>+AX270</f>
        <v>90895</v>
      </c>
      <c r="AY334" s="19"/>
      <c r="AZ334" s="19">
        <f>+AZ270</f>
        <v>133607</v>
      </c>
      <c r="BA334" s="19"/>
      <c r="BB334" s="19">
        <f>+BB318</f>
        <v>27586</v>
      </c>
      <c r="BC334" s="19"/>
      <c r="BD334" s="19">
        <f>+BD318</f>
        <v>5613900.5</v>
      </c>
      <c r="BE334" s="19"/>
      <c r="BF334" s="19">
        <f>+BF318</f>
        <v>0</v>
      </c>
      <c r="BG334" s="19"/>
      <c r="BH334" s="19">
        <f>+BH318-BH324</f>
        <v>60347.5</v>
      </c>
      <c r="BI334" s="19"/>
      <c r="BJ334" s="19">
        <f>BJ15</f>
        <v>602669</v>
      </c>
      <c r="BK334" s="19"/>
      <c r="BL334" s="19">
        <f>+BL270</f>
        <v>2713192.07</v>
      </c>
      <c r="BM334" s="19"/>
      <c r="BN334" s="19">
        <f>+BN270</f>
        <v>2520093.1199999996</v>
      </c>
      <c r="BO334" s="19"/>
      <c r="BP334" s="19">
        <f>+BP270</f>
        <v>306178992</v>
      </c>
      <c r="BQ334" s="19"/>
      <c r="BR334" s="19">
        <f>+BR318</f>
        <v>-4055.985</v>
      </c>
      <c r="BS334" s="19"/>
      <c r="BT334" s="19">
        <f>+BT318</f>
        <v>4859443.5</v>
      </c>
      <c r="BU334" s="19"/>
      <c r="BV334" s="19">
        <f>+BV318</f>
        <v>271323.33</v>
      </c>
      <c r="BW334" s="19"/>
      <c r="BX334" s="19">
        <f>+BX318</f>
        <v>0</v>
      </c>
      <c r="BY334" s="19"/>
      <c r="BZ334" s="19">
        <f>+BZ318-BZ324</f>
        <v>380015.425</v>
      </c>
      <c r="CA334" s="19"/>
      <c r="CB334" s="19">
        <f>CB15</f>
        <v>2454276.94</v>
      </c>
      <c r="CC334" s="19"/>
      <c r="CD334" s="19">
        <f>CD15</f>
        <v>0</v>
      </c>
    </row>
    <row r="335" spans="1:82" ht="11.25">
      <c r="A335" s="19"/>
      <c r="B335" s="25" t="s">
        <v>18</v>
      </c>
      <c r="C335" s="19"/>
      <c r="D335" s="19"/>
      <c r="E335" s="60">
        <v>0.04462</v>
      </c>
      <c r="F335" s="19"/>
      <c r="G335" s="60">
        <v>0.04461</v>
      </c>
      <c r="I335" s="60">
        <v>0.04462</v>
      </c>
      <c r="K335" s="60">
        <v>0.04461</v>
      </c>
      <c r="M335" s="60">
        <v>0.04462</v>
      </c>
      <c r="N335" s="60">
        <v>0.04522</v>
      </c>
      <c r="P335" s="60">
        <v>0.04888</v>
      </c>
      <c r="R335" s="60">
        <v>0.05285</v>
      </c>
      <c r="T335" s="60">
        <v>0.05285</v>
      </c>
      <c r="V335" s="60">
        <v>0.05713</v>
      </c>
      <c r="X335" s="60">
        <v>0.05713</v>
      </c>
      <c r="Z335" s="60">
        <v>0.06177</v>
      </c>
      <c r="AA335" s="19"/>
      <c r="AB335" s="60">
        <v>0.06677</v>
      </c>
      <c r="AD335" s="60">
        <v>0.07219</v>
      </c>
      <c r="AF335" s="60">
        <v>0.07219</v>
      </c>
      <c r="AH335" s="60">
        <v>0.0375</v>
      </c>
      <c r="AJ335" s="60">
        <v>0.04522</v>
      </c>
      <c r="AK335" s="60">
        <v>0.04461</v>
      </c>
      <c r="AL335" s="60">
        <v>0.05713</v>
      </c>
      <c r="AN335" s="60">
        <v>0.06177</v>
      </c>
      <c r="AP335" s="60">
        <v>0.0375</v>
      </c>
      <c r="AR335" s="60">
        <v>0.04461</v>
      </c>
      <c r="AT335" s="60">
        <v>0.04462</v>
      </c>
      <c r="AV335" s="60">
        <v>0.04461</v>
      </c>
      <c r="AX335" s="60">
        <v>0.04462</v>
      </c>
      <c r="AY335" s="60"/>
      <c r="AZ335" s="60">
        <v>0.04522</v>
      </c>
      <c r="BB335" s="60">
        <v>0.05713</v>
      </c>
      <c r="BD335" s="60">
        <v>0.06177</v>
      </c>
      <c r="BE335" s="19"/>
      <c r="BF335" s="60">
        <v>0.06677</v>
      </c>
      <c r="BH335" s="60">
        <v>0.07219</v>
      </c>
      <c r="BJ335" s="60">
        <v>0.0375</v>
      </c>
      <c r="BL335" s="60">
        <v>0.04462</v>
      </c>
      <c r="BN335" s="60">
        <v>0.04888</v>
      </c>
      <c r="BP335" s="60">
        <v>0.04888</v>
      </c>
      <c r="BR335" s="60">
        <v>0.05285</v>
      </c>
      <c r="BT335" s="60">
        <v>0.05713</v>
      </c>
      <c r="BV335" s="60">
        <v>0.06177</v>
      </c>
      <c r="BW335" s="19"/>
      <c r="BX335" s="60">
        <v>0.06677</v>
      </c>
      <c r="BZ335" s="60">
        <v>0.07219</v>
      </c>
      <c r="CB335" s="60">
        <v>0.0375</v>
      </c>
      <c r="CD335" s="60">
        <v>0.0375</v>
      </c>
    </row>
    <row r="336" spans="1:82" ht="10.5">
      <c r="A336" s="19"/>
      <c r="B336" s="19"/>
      <c r="C336" s="19"/>
      <c r="D336" s="19"/>
      <c r="E336" s="27" t="s">
        <v>3</v>
      </c>
      <c r="F336" s="19"/>
      <c r="G336" s="27" t="s">
        <v>3</v>
      </c>
      <c r="I336" s="27" t="s">
        <v>3</v>
      </c>
      <c r="K336" s="27" t="s">
        <v>3</v>
      </c>
      <c r="M336" s="27" t="s">
        <v>3</v>
      </c>
      <c r="N336" s="27" t="s">
        <v>3</v>
      </c>
      <c r="P336" s="27" t="s">
        <v>3</v>
      </c>
      <c r="R336" s="27" t="s">
        <v>3</v>
      </c>
      <c r="T336" s="27" t="s">
        <v>3</v>
      </c>
      <c r="V336" s="27" t="s">
        <v>3</v>
      </c>
      <c r="X336" s="27" t="s">
        <v>3</v>
      </c>
      <c r="Z336" s="27" t="s">
        <v>3</v>
      </c>
      <c r="AA336" s="19"/>
      <c r="AB336" s="27" t="s">
        <v>3</v>
      </c>
      <c r="AD336" s="27" t="s">
        <v>3</v>
      </c>
      <c r="AF336" s="27" t="s">
        <v>3</v>
      </c>
      <c r="AH336" s="27" t="s">
        <v>3</v>
      </c>
      <c r="AJ336" s="27" t="s">
        <v>3</v>
      </c>
      <c r="AL336" s="27" t="s">
        <v>3</v>
      </c>
      <c r="AN336" s="27" t="s">
        <v>3</v>
      </c>
      <c r="AP336" s="27" t="s">
        <v>3</v>
      </c>
      <c r="AR336" s="27" t="s">
        <v>3</v>
      </c>
      <c r="AT336" s="27" t="s">
        <v>3</v>
      </c>
      <c r="AV336" s="27" t="s">
        <v>3</v>
      </c>
      <c r="AX336" s="27" t="s">
        <v>3</v>
      </c>
      <c r="AY336" s="27"/>
      <c r="AZ336" s="27" t="s">
        <v>3</v>
      </c>
      <c r="BB336" s="27" t="s">
        <v>3</v>
      </c>
      <c r="BD336" s="27" t="s">
        <v>3</v>
      </c>
      <c r="BE336" s="19"/>
      <c r="BF336" s="27" t="s">
        <v>3</v>
      </c>
      <c r="BH336" s="27" t="s">
        <v>3</v>
      </c>
      <c r="BJ336" s="27" t="s">
        <v>3</v>
      </c>
      <c r="BL336" s="27" t="s">
        <v>3</v>
      </c>
      <c r="BN336" s="27" t="s">
        <v>3</v>
      </c>
      <c r="BP336" s="27" t="s">
        <v>3</v>
      </c>
      <c r="BR336" s="27" t="s">
        <v>3</v>
      </c>
      <c r="BT336" s="27" t="s">
        <v>3</v>
      </c>
      <c r="BV336" s="27" t="s">
        <v>3</v>
      </c>
      <c r="BW336" s="19"/>
      <c r="BX336" s="27" t="s">
        <v>3</v>
      </c>
      <c r="BZ336" s="27" t="s">
        <v>3</v>
      </c>
      <c r="CB336" s="27" t="s">
        <v>3</v>
      </c>
      <c r="CD336" s="27" t="s">
        <v>3</v>
      </c>
    </row>
    <row r="337" spans="1:82" ht="11.25">
      <c r="A337" s="19"/>
      <c r="B337" s="25" t="s">
        <v>68</v>
      </c>
      <c r="C337" s="19"/>
      <c r="D337" s="19"/>
      <c r="E337" s="19">
        <f>ROUND(E334*E335,0)</f>
        <v>45572</v>
      </c>
      <c r="F337" s="19"/>
      <c r="G337" s="19">
        <f>ROUND(G334*G335,0)</f>
        <v>287748</v>
      </c>
      <c r="I337" s="22">
        <f>ROUND(I334*I335,0)</f>
        <v>30815</v>
      </c>
      <c r="K337" s="22">
        <f>+K334*K335</f>
        <v>23971.109893499997</v>
      </c>
      <c r="M337" s="22">
        <f>+M334*M335</f>
        <v>1152518.8080896</v>
      </c>
      <c r="N337" s="22">
        <f>+N334*N335</f>
        <v>620648.66024</v>
      </c>
      <c r="P337" s="22">
        <f>+P334*P335</f>
        <v>1686928.6210399999</v>
      </c>
      <c r="R337" s="22">
        <f>+R334*R335</f>
        <v>142631.84425</v>
      </c>
      <c r="T337" s="22">
        <f>+T334*T335</f>
        <v>-704714.53115</v>
      </c>
      <c r="U337" s="23"/>
      <c r="V337" s="22">
        <f>+V334*V335</f>
        <v>86582.91446</v>
      </c>
      <c r="W337" s="23"/>
      <c r="X337" s="22">
        <f>+X334*X335</f>
        <v>174430.68712</v>
      </c>
      <c r="Y337" s="23"/>
      <c r="Z337" s="22">
        <f>+Z334*Z335</f>
        <v>123379.63179945</v>
      </c>
      <c r="AA337" s="19"/>
      <c r="AB337" s="19">
        <f>(+AB334)*AB335</f>
        <v>0</v>
      </c>
      <c r="AC337" s="23"/>
      <c r="AD337" s="19">
        <f>(+AD334)*AD335</f>
        <v>88801.893565</v>
      </c>
      <c r="AE337" s="23"/>
      <c r="AF337" s="19">
        <f>(+AF334)*AF335</f>
        <v>206161.06828</v>
      </c>
      <c r="AG337" s="23"/>
      <c r="AH337" s="19">
        <f>(+AH334-AH340)*AH335</f>
        <v>78581.71875</v>
      </c>
      <c r="AI337" s="23"/>
      <c r="AJ337" s="22">
        <f>+AJ334*AJ335</f>
        <v>62.04184000000001</v>
      </c>
      <c r="AK337" s="23"/>
      <c r="AL337" s="22">
        <f>+AL334*AL335</f>
        <v>618.460815</v>
      </c>
      <c r="AM337" s="23"/>
      <c r="AN337" s="22">
        <f>+AN334*AN335</f>
        <v>4635.77673</v>
      </c>
      <c r="AO337" s="23"/>
      <c r="AP337" s="19">
        <f>(+AP334-AP340)*AP335</f>
        <v>144.825</v>
      </c>
      <c r="AQ337" s="23"/>
      <c r="AR337" s="19">
        <f>ROUND(AR334*AR335,0)</f>
        <v>842</v>
      </c>
      <c r="AS337" s="23"/>
      <c r="AT337" s="22">
        <f>ROUND(AT334*AT335,0)</f>
        <v>756</v>
      </c>
      <c r="AV337" s="22">
        <f>+AV334*AV335</f>
        <v>411.38449799999995</v>
      </c>
      <c r="AX337" s="22">
        <f>+AX334*AX335</f>
        <v>4055.7349</v>
      </c>
      <c r="AY337" s="22"/>
      <c r="AZ337" s="19">
        <f>(+AZ334)*AZ335</f>
        <v>6041.7085400000005</v>
      </c>
      <c r="BA337" s="23"/>
      <c r="BB337" s="22">
        <f>+BB334*BB335</f>
        <v>1575.98818</v>
      </c>
      <c r="BC337" s="23"/>
      <c r="BD337" s="22">
        <f>+BD334*BD335</f>
        <v>346770.633885</v>
      </c>
      <c r="BE337" s="19"/>
      <c r="BF337" s="19">
        <f>(+BF334)*BF335</f>
        <v>0</v>
      </c>
      <c r="BG337" s="23"/>
      <c r="BH337" s="19">
        <f>(+BH334)*BH335</f>
        <v>4356.486025</v>
      </c>
      <c r="BI337" s="23"/>
      <c r="BJ337" s="19">
        <f>(+BJ334-BJ340)*BJ335</f>
        <v>11300.043749999999</v>
      </c>
      <c r="BK337" s="23"/>
      <c r="BL337" s="22">
        <f>+BL334*BL335</f>
        <v>121062.6301634</v>
      </c>
      <c r="BM337" s="23"/>
      <c r="BN337" s="85">
        <v>0</v>
      </c>
      <c r="BO337" s="23"/>
      <c r="BP337" s="22">
        <f>+BP334*BP335</f>
        <v>14966029.12896</v>
      </c>
      <c r="BQ337" s="23"/>
      <c r="BR337" s="22">
        <f>+BR334*BR335</f>
        <v>-214.35880725</v>
      </c>
      <c r="BS337" s="23"/>
      <c r="BT337" s="22">
        <f>+BT334*BT335</f>
        <v>277620.007155</v>
      </c>
      <c r="BU337" s="23"/>
      <c r="BV337" s="22">
        <f>+BV334*BV335</f>
        <v>16759.6420941</v>
      </c>
      <c r="BW337" s="19"/>
      <c r="BX337" s="19">
        <f>(+BX334)*BX335</f>
        <v>0</v>
      </c>
      <c r="BY337" s="23"/>
      <c r="BZ337" s="19">
        <f>(+BZ334)*BZ335</f>
        <v>27433.31353075</v>
      </c>
      <c r="CA337" s="23"/>
      <c r="CB337" s="19">
        <f>(+CB334-CB340)*CB335</f>
        <v>46017.692624999996</v>
      </c>
      <c r="CD337" s="19">
        <f>(+CD334-CD340)*CD335</f>
        <v>0</v>
      </c>
    </row>
    <row r="338" spans="1:82" ht="11.25">
      <c r="A338" s="19"/>
      <c r="B338" s="25" t="s">
        <v>57</v>
      </c>
      <c r="C338" s="19"/>
      <c r="D338" s="19"/>
      <c r="E338" s="19"/>
      <c r="F338" s="19"/>
      <c r="G338" s="19">
        <v>0</v>
      </c>
      <c r="I338" s="22">
        <v>0</v>
      </c>
      <c r="K338" s="19">
        <v>0</v>
      </c>
      <c r="M338" s="19">
        <v>0</v>
      </c>
      <c r="N338" s="19">
        <v>0</v>
      </c>
      <c r="P338" s="19">
        <v>0</v>
      </c>
      <c r="R338" s="19">
        <v>0</v>
      </c>
      <c r="T338" s="19">
        <v>0</v>
      </c>
      <c r="U338" s="23"/>
      <c r="V338" s="19">
        <v>0</v>
      </c>
      <c r="W338" s="23"/>
      <c r="X338" s="19">
        <v>0</v>
      </c>
      <c r="Y338" s="23"/>
      <c r="Z338" s="19">
        <v>0</v>
      </c>
      <c r="AA338" s="19"/>
      <c r="AB338" s="19">
        <v>0</v>
      </c>
      <c r="AC338" s="23"/>
      <c r="AD338" s="19">
        <v>0</v>
      </c>
      <c r="AE338" s="23"/>
      <c r="AF338" s="19">
        <v>0</v>
      </c>
      <c r="AG338" s="23"/>
      <c r="AH338" s="19">
        <v>0</v>
      </c>
      <c r="AI338" s="23"/>
      <c r="AJ338" s="19">
        <v>0</v>
      </c>
      <c r="AK338" s="23"/>
      <c r="AL338" s="19">
        <v>0</v>
      </c>
      <c r="AM338" s="23"/>
      <c r="AN338" s="19">
        <v>0</v>
      </c>
      <c r="AO338" s="23"/>
      <c r="AP338" s="19">
        <v>0</v>
      </c>
      <c r="AQ338" s="23"/>
      <c r="AR338" s="19">
        <v>0</v>
      </c>
      <c r="AS338" s="23"/>
      <c r="AT338" s="22">
        <v>0</v>
      </c>
      <c r="AV338" s="19">
        <v>0</v>
      </c>
      <c r="AX338" s="19">
        <v>0</v>
      </c>
      <c r="AY338" s="19"/>
      <c r="AZ338" s="19">
        <v>0</v>
      </c>
      <c r="BA338" s="23"/>
      <c r="BB338" s="19">
        <v>0</v>
      </c>
      <c r="BC338" s="23"/>
      <c r="BD338" s="19">
        <v>0</v>
      </c>
      <c r="BE338" s="19"/>
      <c r="BF338" s="19">
        <v>0</v>
      </c>
      <c r="BG338" s="23"/>
      <c r="BH338" s="19">
        <v>0</v>
      </c>
      <c r="BI338" s="23"/>
      <c r="BJ338" s="19">
        <v>0</v>
      </c>
      <c r="BK338" s="23"/>
      <c r="BL338" s="19">
        <v>0</v>
      </c>
      <c r="BM338" s="23"/>
      <c r="BN338" s="85">
        <v>0</v>
      </c>
      <c r="BO338" s="23"/>
      <c r="BP338" s="85">
        <v>0</v>
      </c>
      <c r="BQ338" s="23"/>
      <c r="BR338" s="19">
        <v>0</v>
      </c>
      <c r="BS338" s="23"/>
      <c r="BT338" s="19">
        <v>0</v>
      </c>
      <c r="BU338" s="23"/>
      <c r="BV338" s="19">
        <v>0</v>
      </c>
      <c r="BW338" s="19"/>
      <c r="BX338" s="19">
        <v>0</v>
      </c>
      <c r="BY338" s="23"/>
      <c r="BZ338" s="19">
        <v>0</v>
      </c>
      <c r="CA338" s="23"/>
      <c r="CB338" s="19">
        <v>0</v>
      </c>
      <c r="CD338" s="19">
        <v>0</v>
      </c>
    </row>
    <row r="339" spans="1:82" ht="11.25">
      <c r="A339" s="19"/>
      <c r="B339" s="25"/>
      <c r="C339" s="19"/>
      <c r="D339" s="19"/>
      <c r="E339" s="19"/>
      <c r="F339" s="19"/>
      <c r="G339" s="19"/>
      <c r="I339" s="22"/>
      <c r="K339" s="19"/>
      <c r="M339" s="19"/>
      <c r="N339" s="19"/>
      <c r="P339" s="19"/>
      <c r="R339" s="19"/>
      <c r="T339" s="19"/>
      <c r="U339" s="23"/>
      <c r="V339" s="19"/>
      <c r="W339" s="23"/>
      <c r="X339" s="19"/>
      <c r="Y339" s="23"/>
      <c r="Z339" s="19"/>
      <c r="AA339" s="19"/>
      <c r="AB339" s="19"/>
      <c r="AC339" s="23"/>
      <c r="AD339" s="19"/>
      <c r="AE339" s="23"/>
      <c r="AF339" s="19"/>
      <c r="AG339" s="23"/>
      <c r="AH339" s="19"/>
      <c r="AI339" s="23"/>
      <c r="AJ339" s="19"/>
      <c r="AK339" s="23"/>
      <c r="AL339" s="19"/>
      <c r="AM339" s="23"/>
      <c r="AN339" s="19"/>
      <c r="AO339" s="23"/>
      <c r="AP339" s="19"/>
      <c r="AQ339" s="23"/>
      <c r="AR339" s="19"/>
      <c r="AS339" s="23"/>
      <c r="AT339" s="22"/>
      <c r="AV339" s="19"/>
      <c r="AX339" s="19"/>
      <c r="AY339" s="19"/>
      <c r="AZ339" s="19"/>
      <c r="BA339" s="23"/>
      <c r="BB339" s="19"/>
      <c r="BC339" s="23"/>
      <c r="BD339" s="19"/>
      <c r="BE339" s="19"/>
      <c r="BF339" s="19"/>
      <c r="BG339" s="23"/>
      <c r="BH339" s="19"/>
      <c r="BI339" s="23"/>
      <c r="BJ339" s="19"/>
      <c r="BK339" s="23"/>
      <c r="BL339" s="19"/>
      <c r="BM339" s="23"/>
      <c r="BN339" s="19"/>
      <c r="BO339" s="23"/>
      <c r="BP339" s="19"/>
      <c r="BQ339" s="23"/>
      <c r="BR339" s="19"/>
      <c r="BS339" s="23"/>
      <c r="BT339" s="19"/>
      <c r="BU339" s="23"/>
      <c r="BV339" s="19"/>
      <c r="BW339" s="19"/>
      <c r="BX339" s="19"/>
      <c r="BY339" s="23"/>
      <c r="BZ339" s="19"/>
      <c r="CA339" s="23"/>
      <c r="CB339" s="19"/>
      <c r="CD339" s="19"/>
    </row>
    <row r="340" spans="1:82" ht="11.25">
      <c r="A340" s="19"/>
      <c r="B340" s="9" t="s">
        <v>34</v>
      </c>
      <c r="C340" s="19"/>
      <c r="D340" s="19"/>
      <c r="E340" s="36"/>
      <c r="F340" s="19"/>
      <c r="G340" s="36"/>
      <c r="I340" s="36"/>
      <c r="K340" s="36"/>
      <c r="M340" s="36"/>
      <c r="N340" s="36"/>
      <c r="P340" s="36"/>
      <c r="R340" s="36">
        <v>0</v>
      </c>
      <c r="T340" s="36">
        <v>0</v>
      </c>
      <c r="V340" s="36">
        <v>0</v>
      </c>
      <c r="X340" s="36">
        <v>0</v>
      </c>
      <c r="Z340" s="36">
        <v>0</v>
      </c>
      <c r="AA340" s="19"/>
      <c r="AB340" s="36">
        <v>0</v>
      </c>
      <c r="AD340" s="36">
        <v>0</v>
      </c>
      <c r="AF340" s="36">
        <v>0</v>
      </c>
      <c r="AH340" s="36">
        <f>+AH334*0.5</f>
        <v>2095512.5</v>
      </c>
      <c r="AJ340" s="36"/>
      <c r="AL340" s="36">
        <v>0</v>
      </c>
      <c r="AN340" s="36">
        <v>0</v>
      </c>
      <c r="AP340" s="36">
        <f>+AP334*0.5</f>
        <v>3862</v>
      </c>
      <c r="AR340" s="36"/>
      <c r="AT340" s="36"/>
      <c r="AV340" s="36"/>
      <c r="AX340" s="36"/>
      <c r="AY340" s="36"/>
      <c r="AZ340" s="36"/>
      <c r="BB340" s="36">
        <v>0</v>
      </c>
      <c r="BD340" s="36">
        <v>0</v>
      </c>
      <c r="BE340" s="19"/>
      <c r="BF340" s="36">
        <v>0</v>
      </c>
      <c r="BH340" s="36">
        <v>0</v>
      </c>
      <c r="BJ340" s="36">
        <f>+BJ334*0.5</f>
        <v>301334.5</v>
      </c>
      <c r="BL340" s="36"/>
      <c r="BN340" s="36"/>
      <c r="BP340" s="36"/>
      <c r="BR340" s="36">
        <v>0</v>
      </c>
      <c r="BT340" s="36">
        <v>0</v>
      </c>
      <c r="BV340" s="36">
        <v>0</v>
      </c>
      <c r="BW340" s="19"/>
      <c r="BX340" s="36">
        <v>0</v>
      </c>
      <c r="BZ340" s="36">
        <v>0</v>
      </c>
      <c r="CB340" s="36">
        <f>+CB334*0.5</f>
        <v>1227138.47</v>
      </c>
      <c r="CD340" s="36">
        <f>+CD334*0.5</f>
        <v>0</v>
      </c>
    </row>
    <row r="341" spans="1:82" ht="11.25">
      <c r="A341" s="19"/>
      <c r="B341" s="25"/>
      <c r="C341" s="19"/>
      <c r="D341" s="19"/>
      <c r="E341" s="27" t="s">
        <v>3</v>
      </c>
      <c r="F341" s="19"/>
      <c r="G341" s="27" t="s">
        <v>3</v>
      </c>
      <c r="I341" s="27" t="s">
        <v>3</v>
      </c>
      <c r="K341" s="27" t="s">
        <v>3</v>
      </c>
      <c r="M341" s="27" t="s">
        <v>3</v>
      </c>
      <c r="N341" s="27" t="s">
        <v>3</v>
      </c>
      <c r="P341" s="27" t="s">
        <v>3</v>
      </c>
      <c r="R341" s="27" t="s">
        <v>3</v>
      </c>
      <c r="T341" s="27" t="s">
        <v>3</v>
      </c>
      <c r="V341" s="27" t="s">
        <v>3</v>
      </c>
      <c r="X341" s="27" t="s">
        <v>3</v>
      </c>
      <c r="Z341" s="27" t="s">
        <v>3</v>
      </c>
      <c r="AA341" s="19"/>
      <c r="AB341" s="27" t="s">
        <v>3</v>
      </c>
      <c r="AD341" s="27" t="s">
        <v>3</v>
      </c>
      <c r="AF341" s="27" t="s">
        <v>3</v>
      </c>
      <c r="AH341" s="27" t="s">
        <v>3</v>
      </c>
      <c r="AJ341" s="27" t="s">
        <v>3</v>
      </c>
      <c r="AL341" s="27" t="s">
        <v>3</v>
      </c>
      <c r="AN341" s="27" t="s">
        <v>3</v>
      </c>
      <c r="AP341" s="27" t="s">
        <v>3</v>
      </c>
      <c r="AR341" s="27" t="s">
        <v>3</v>
      </c>
      <c r="AT341" s="27" t="s">
        <v>3</v>
      </c>
      <c r="AV341" s="27" t="s">
        <v>3</v>
      </c>
      <c r="AX341" s="27" t="s">
        <v>3</v>
      </c>
      <c r="AY341" s="27"/>
      <c r="AZ341" s="27" t="s">
        <v>3</v>
      </c>
      <c r="BB341" s="27" t="s">
        <v>3</v>
      </c>
      <c r="BD341" s="27" t="s">
        <v>3</v>
      </c>
      <c r="BE341" s="19"/>
      <c r="BF341" s="27" t="s">
        <v>3</v>
      </c>
      <c r="BH341" s="27" t="s">
        <v>3</v>
      </c>
      <c r="BJ341" s="27" t="s">
        <v>3</v>
      </c>
      <c r="BL341" s="27" t="s">
        <v>3</v>
      </c>
      <c r="BN341" s="27" t="s">
        <v>3</v>
      </c>
      <c r="BP341" s="27" t="s">
        <v>3</v>
      </c>
      <c r="BR341" s="27" t="s">
        <v>3</v>
      </c>
      <c r="BT341" s="27" t="s">
        <v>3</v>
      </c>
      <c r="BV341" s="27" t="s">
        <v>3</v>
      </c>
      <c r="BW341" s="19"/>
      <c r="BX341" s="27" t="s">
        <v>3</v>
      </c>
      <c r="BZ341" s="27" t="s">
        <v>3</v>
      </c>
      <c r="CB341" s="27" t="s">
        <v>3</v>
      </c>
      <c r="CD341" s="27" t="s">
        <v>3</v>
      </c>
    </row>
    <row r="342" spans="1:82" ht="11.25">
      <c r="A342" s="19"/>
      <c r="B342" s="25" t="s">
        <v>69</v>
      </c>
      <c r="C342" s="19"/>
      <c r="D342" s="19"/>
      <c r="E342" s="19">
        <f>SUM(E337:E340)</f>
        <v>45572</v>
      </c>
      <c r="F342" s="19"/>
      <c r="G342" s="19">
        <f>SUM(G337:G340)</f>
        <v>287748</v>
      </c>
      <c r="I342" s="19">
        <f>SUM(I337:I340)</f>
        <v>30815</v>
      </c>
      <c r="K342" s="19">
        <f>SUM(K337:K340)</f>
        <v>23971.109893499997</v>
      </c>
      <c r="M342" s="19">
        <f>SUM(M337:M340)</f>
        <v>1152518.8080896</v>
      </c>
      <c r="N342" s="19">
        <f>SUM(N337:N340)</f>
        <v>620648.66024</v>
      </c>
      <c r="P342" s="19">
        <f>SUM(P337:P340)</f>
        <v>1686928.6210399999</v>
      </c>
      <c r="R342" s="19">
        <f>SUM(R337:R340)</f>
        <v>142631.84425</v>
      </c>
      <c r="T342" s="19">
        <f>SUM(T337:T340)</f>
        <v>-704714.53115</v>
      </c>
      <c r="V342" s="19">
        <f>SUM(V337:V340)</f>
        <v>86582.91446</v>
      </c>
      <c r="X342" s="19">
        <f>SUM(X337:X340)</f>
        <v>174430.68712</v>
      </c>
      <c r="Z342" s="19">
        <f>SUM(Z337:Z340)</f>
        <v>123379.63179945</v>
      </c>
      <c r="AA342" s="19"/>
      <c r="AB342" s="19">
        <f>SUM(AB337:AB340)</f>
        <v>0</v>
      </c>
      <c r="AD342" s="19">
        <f>SUM(AD337:AD340)</f>
        <v>88801.893565</v>
      </c>
      <c r="AF342" s="19">
        <f>SUM(AF337:AF340)</f>
        <v>206161.06828</v>
      </c>
      <c r="AH342" s="19">
        <f>SUM(AH337:AH340)</f>
        <v>2174094.21875</v>
      </c>
      <c r="AJ342" s="19">
        <f>SUM(AJ337:AJ340)</f>
        <v>62.04184000000001</v>
      </c>
      <c r="AL342" s="19">
        <f>SUM(AL337:AL340)</f>
        <v>618.460815</v>
      </c>
      <c r="AN342" s="19">
        <f>SUM(AN337:AN340)</f>
        <v>4635.77673</v>
      </c>
      <c r="AP342" s="19">
        <f>SUM(AP337:AP340)</f>
        <v>4006.825</v>
      </c>
      <c r="AR342" s="19">
        <f>SUM(AR337:AR340)</f>
        <v>842</v>
      </c>
      <c r="AT342" s="19">
        <f>SUM(AT337:AT340)</f>
        <v>756</v>
      </c>
      <c r="AV342" s="19">
        <f>SUM(AV337:AV340)</f>
        <v>411.38449799999995</v>
      </c>
      <c r="AX342" s="19">
        <f>SUM(AX337:AX340)</f>
        <v>4055.7349</v>
      </c>
      <c r="AY342" s="19"/>
      <c r="AZ342" s="43">
        <f>SUM(AZ337:AZ340)</f>
        <v>6041.7085400000005</v>
      </c>
      <c r="BB342" s="19">
        <f>SUM(BB337:BB340)</f>
        <v>1575.98818</v>
      </c>
      <c r="BD342" s="19">
        <f>SUM(BD337:BD340)</f>
        <v>346770.633885</v>
      </c>
      <c r="BE342" s="19"/>
      <c r="BF342" s="19">
        <f>SUM(BF337:BF340)</f>
        <v>0</v>
      </c>
      <c r="BH342" s="19">
        <f>SUM(BH337:BH340)</f>
        <v>4356.486025</v>
      </c>
      <c r="BJ342" s="19">
        <f>SUM(BJ337:BJ340)</f>
        <v>312634.54375</v>
      </c>
      <c r="BL342" s="19">
        <f>SUM(BL337:BL340)</f>
        <v>121062.6301634</v>
      </c>
      <c r="BN342" s="19">
        <f>SUM(BN337:BN340)</f>
        <v>0</v>
      </c>
      <c r="BP342" s="19">
        <f>SUM(BP337:BP340)</f>
        <v>14966029.12896</v>
      </c>
      <c r="BR342" s="19">
        <f>SUM(BR337:BR340)</f>
        <v>-214.35880725</v>
      </c>
      <c r="BT342" s="19">
        <f>SUM(BT337:BT340)</f>
        <v>277620.007155</v>
      </c>
      <c r="BV342" s="19">
        <f>SUM(BV337:BV340)</f>
        <v>16759.6420941</v>
      </c>
      <c r="BW342" s="19"/>
      <c r="BX342" s="19">
        <f>SUM(BX337:BX340)</f>
        <v>0</v>
      </c>
      <c r="BZ342" s="19">
        <f>SUM(BZ337:BZ340)</f>
        <v>27433.31353075</v>
      </c>
      <c r="CB342" s="19">
        <f>SUM(CB337:CB340)</f>
        <v>1273156.1626249999</v>
      </c>
      <c r="CD342" s="19">
        <f>SUM(CD337:CD340)</f>
        <v>0</v>
      </c>
    </row>
    <row r="343" spans="1:82" ht="11.25">
      <c r="A343" s="19"/>
      <c r="B343" s="25" t="s">
        <v>28</v>
      </c>
      <c r="C343" s="19"/>
      <c r="D343" s="19"/>
      <c r="E343" s="28">
        <v>1</v>
      </c>
      <c r="F343" s="19"/>
      <c r="G343" s="28">
        <v>1</v>
      </c>
      <c r="I343" s="28">
        <v>1</v>
      </c>
      <c r="K343" s="28">
        <v>1</v>
      </c>
      <c r="M343" s="28">
        <v>1</v>
      </c>
      <c r="N343" s="28">
        <v>1</v>
      </c>
      <c r="P343" s="28">
        <v>1</v>
      </c>
      <c r="R343" s="28">
        <v>1</v>
      </c>
      <c r="T343" s="28">
        <v>1</v>
      </c>
      <c r="V343" s="28">
        <v>1</v>
      </c>
      <c r="X343" s="28">
        <v>1</v>
      </c>
      <c r="Z343" s="28">
        <v>1</v>
      </c>
      <c r="AA343" s="19"/>
      <c r="AB343" s="28">
        <v>1</v>
      </c>
      <c r="AD343" s="28">
        <v>1</v>
      </c>
      <c r="AF343" s="28">
        <v>1</v>
      </c>
      <c r="AH343" s="28">
        <v>1</v>
      </c>
      <c r="AJ343" s="28">
        <v>1</v>
      </c>
      <c r="AL343" s="28">
        <v>1</v>
      </c>
      <c r="AN343" s="28">
        <v>1</v>
      </c>
      <c r="AP343" s="28">
        <v>1</v>
      </c>
      <c r="AR343" s="28">
        <v>1</v>
      </c>
      <c r="AT343" s="28">
        <v>1</v>
      </c>
      <c r="AV343" s="28">
        <v>1</v>
      </c>
      <c r="AX343" s="28">
        <v>1</v>
      </c>
      <c r="AY343" s="28"/>
      <c r="AZ343" s="28">
        <v>1</v>
      </c>
      <c r="BB343" s="28">
        <v>1</v>
      </c>
      <c r="BD343" s="28">
        <v>1</v>
      </c>
      <c r="BE343" s="19"/>
      <c r="BF343" s="28">
        <v>1</v>
      </c>
      <c r="BH343" s="28">
        <v>1</v>
      </c>
      <c r="BJ343" s="28">
        <v>1</v>
      </c>
      <c r="BL343" s="28">
        <v>1</v>
      </c>
      <c r="BN343" s="28">
        <v>1</v>
      </c>
      <c r="BP343" s="28">
        <v>1</v>
      </c>
      <c r="BR343" s="28">
        <v>1</v>
      </c>
      <c r="BT343" s="28">
        <v>1</v>
      </c>
      <c r="BV343" s="28">
        <v>1</v>
      </c>
      <c r="BW343" s="19"/>
      <c r="BX343" s="28">
        <v>1</v>
      </c>
      <c r="BZ343" s="28">
        <v>1</v>
      </c>
      <c r="CB343" s="28">
        <v>1</v>
      </c>
      <c r="CD343" s="28">
        <v>1</v>
      </c>
    </row>
    <row r="344" spans="1:82" ht="11.25">
      <c r="A344" s="19"/>
      <c r="B344" s="25" t="s">
        <v>29</v>
      </c>
      <c r="C344" s="19"/>
      <c r="D344" s="19"/>
      <c r="E344" s="28"/>
      <c r="F344" s="19"/>
      <c r="G344" s="28"/>
      <c r="I344" s="28"/>
      <c r="K344" s="28"/>
      <c r="M344" s="28"/>
      <c r="N344" s="28"/>
      <c r="P344" s="28"/>
      <c r="R344" s="28"/>
      <c r="T344" s="28"/>
      <c r="V344" s="28"/>
      <c r="X344" s="28"/>
      <c r="Z344" s="28"/>
      <c r="AA344" s="19"/>
      <c r="AB344" s="28"/>
      <c r="AD344" s="28"/>
      <c r="AF344" s="28"/>
      <c r="AH344" s="28"/>
      <c r="AJ344" s="28"/>
      <c r="AL344" s="28"/>
      <c r="AN344" s="28"/>
      <c r="AP344" s="28"/>
      <c r="AR344" s="28"/>
      <c r="AT344" s="28"/>
      <c r="AV344" s="28"/>
      <c r="AX344" s="28"/>
      <c r="AY344" s="28"/>
      <c r="AZ344" s="28"/>
      <c r="BB344" s="28"/>
      <c r="BD344" s="28"/>
      <c r="BE344" s="19"/>
      <c r="BF344" s="28"/>
      <c r="BH344" s="28"/>
      <c r="BJ344" s="28"/>
      <c r="BL344" s="28"/>
      <c r="BN344" s="28"/>
      <c r="BP344" s="28"/>
      <c r="BR344" s="28"/>
      <c r="BT344" s="28"/>
      <c r="BV344" s="28"/>
      <c r="BW344" s="19"/>
      <c r="BX344" s="28"/>
      <c r="BZ344" s="28"/>
      <c r="CB344" s="28"/>
      <c r="CD344" s="28"/>
    </row>
    <row r="345" spans="1:82" ht="10.5">
      <c r="A345" s="19"/>
      <c r="B345" s="19"/>
      <c r="C345" s="19"/>
      <c r="D345" s="19"/>
      <c r="E345" s="27" t="s">
        <v>3</v>
      </c>
      <c r="F345" s="19"/>
      <c r="G345" s="27" t="s">
        <v>3</v>
      </c>
      <c r="I345" s="27" t="s">
        <v>3</v>
      </c>
      <c r="K345" s="27" t="s">
        <v>3</v>
      </c>
      <c r="M345" s="27" t="s">
        <v>3</v>
      </c>
      <c r="N345" s="27" t="s">
        <v>3</v>
      </c>
      <c r="P345" s="27" t="s">
        <v>3</v>
      </c>
      <c r="R345" s="27" t="s">
        <v>3</v>
      </c>
      <c r="T345" s="27" t="s">
        <v>3</v>
      </c>
      <c r="V345" s="27" t="s">
        <v>3</v>
      </c>
      <c r="X345" s="27" t="s">
        <v>3</v>
      </c>
      <c r="Z345" s="27" t="s">
        <v>3</v>
      </c>
      <c r="AA345" s="19"/>
      <c r="AB345" s="27" t="s">
        <v>3</v>
      </c>
      <c r="AD345" s="27" t="s">
        <v>3</v>
      </c>
      <c r="AF345" s="27" t="s">
        <v>3</v>
      </c>
      <c r="AH345" s="27" t="s">
        <v>3</v>
      </c>
      <c r="AJ345" s="27" t="s">
        <v>3</v>
      </c>
      <c r="AL345" s="27" t="s">
        <v>3</v>
      </c>
      <c r="AN345" s="27" t="s">
        <v>3</v>
      </c>
      <c r="AP345" s="27" t="s">
        <v>3</v>
      </c>
      <c r="AR345" s="27" t="s">
        <v>3</v>
      </c>
      <c r="AT345" s="27" t="s">
        <v>3</v>
      </c>
      <c r="AV345" s="27" t="s">
        <v>3</v>
      </c>
      <c r="AX345" s="27" t="s">
        <v>3</v>
      </c>
      <c r="AY345" s="27"/>
      <c r="AZ345" s="27" t="s">
        <v>3</v>
      </c>
      <c r="BB345" s="27" t="s">
        <v>3</v>
      </c>
      <c r="BD345" s="27" t="s">
        <v>3</v>
      </c>
      <c r="BE345" s="19"/>
      <c r="BF345" s="27" t="s">
        <v>3</v>
      </c>
      <c r="BH345" s="27" t="s">
        <v>3</v>
      </c>
      <c r="BJ345" s="27" t="s">
        <v>3</v>
      </c>
      <c r="BL345" s="27" t="s">
        <v>3</v>
      </c>
      <c r="BN345" s="27" t="s">
        <v>3</v>
      </c>
      <c r="BP345" s="27" t="s">
        <v>3</v>
      </c>
      <c r="BR345" s="27" t="s">
        <v>3</v>
      </c>
      <c r="BT345" s="27" t="s">
        <v>3</v>
      </c>
      <c r="BV345" s="27" t="s">
        <v>3</v>
      </c>
      <c r="BW345" s="19"/>
      <c r="BX345" s="27" t="s">
        <v>3</v>
      </c>
      <c r="BZ345" s="27" t="s">
        <v>3</v>
      </c>
      <c r="CB345" s="27" t="s">
        <v>3</v>
      </c>
      <c r="CD345" s="27" t="s">
        <v>3</v>
      </c>
    </row>
    <row r="346" spans="1:82" ht="11.25">
      <c r="A346" s="51"/>
      <c r="B346" s="25" t="s">
        <v>69</v>
      </c>
      <c r="C346" s="19"/>
      <c r="D346" s="19"/>
      <c r="E346" s="19">
        <f>ROUND(E342*E343,0)</f>
        <v>45572</v>
      </c>
      <c r="F346" s="19"/>
      <c r="G346" s="19">
        <f>ROUND(G342*G343,0)</f>
        <v>287748</v>
      </c>
      <c r="I346" s="19">
        <f>ROUND(I342*I343,0)</f>
        <v>30815</v>
      </c>
      <c r="K346" s="19">
        <f>ROUND(K342*K343,0)</f>
        <v>23971</v>
      </c>
      <c r="M346" s="19">
        <f>ROUND(M342*M343,0)</f>
        <v>1152519</v>
      </c>
      <c r="N346" s="19">
        <f>ROUND(N342*N343,0)</f>
        <v>620649</v>
      </c>
      <c r="P346" s="19">
        <f>ROUND(P342*P343,0)</f>
        <v>1686929</v>
      </c>
      <c r="R346" s="19">
        <f>ROUND(R342*R343,0)</f>
        <v>142632</v>
      </c>
      <c r="T346" s="19">
        <f>ROUND(T342*T343,0)</f>
        <v>-704715</v>
      </c>
      <c r="V346" s="19">
        <f>ROUND(V342*V343,0)</f>
        <v>86583</v>
      </c>
      <c r="X346" s="19">
        <f>ROUND(X342*X343,0)</f>
        <v>174431</v>
      </c>
      <c r="Z346" s="19">
        <f>ROUND(Z342*Z343,0)</f>
        <v>123380</v>
      </c>
      <c r="AA346" s="19"/>
      <c r="AB346" s="19">
        <f>ROUND(AB342*AB343,0)</f>
        <v>0</v>
      </c>
      <c r="AD346" s="19">
        <f>ROUND(AD342*AD343,0)</f>
        <v>88802</v>
      </c>
      <c r="AF346" s="19">
        <f>ROUND(AF342*AF343,0)</f>
        <v>206161</v>
      </c>
      <c r="AH346" s="19">
        <f>ROUND(AH342*AH343,0)</f>
        <v>2174094</v>
      </c>
      <c r="AJ346" s="19">
        <f>ROUND(AJ342*AJ343,0)</f>
        <v>62</v>
      </c>
      <c r="AL346" s="19">
        <f>ROUND(AL342*AL343,0)</f>
        <v>618</v>
      </c>
      <c r="AN346" s="19">
        <f>ROUND(AN342*AN343,0)</f>
        <v>4636</v>
      </c>
      <c r="AP346" s="19">
        <f>ROUND(AP342*AP343,0)</f>
        <v>4007</v>
      </c>
      <c r="AR346" s="19">
        <f>ROUND(AR342*AR343,0)</f>
        <v>842</v>
      </c>
      <c r="AT346" s="19">
        <f>ROUND(AT342*AT343,0)</f>
        <v>756</v>
      </c>
      <c r="AV346" s="19">
        <f>ROUND(AV342*AV343,0)</f>
        <v>411</v>
      </c>
      <c r="AX346" s="19">
        <f>ROUND(AX342*AX343,0)</f>
        <v>4056</v>
      </c>
      <c r="AY346" s="19"/>
      <c r="AZ346" s="19">
        <f>ROUND(AZ342*AZ343,0)</f>
        <v>6042</v>
      </c>
      <c r="BB346" s="19">
        <f>ROUND(BB342*BB343,0)</f>
        <v>1576</v>
      </c>
      <c r="BD346" s="19">
        <f>ROUND(BD342*BD343,0)</f>
        <v>346771</v>
      </c>
      <c r="BE346" s="19"/>
      <c r="BF346" s="19">
        <f>ROUND(BF342*BF343,0)</f>
        <v>0</v>
      </c>
      <c r="BH346" s="19">
        <f>ROUND(BH342*BH343,0)</f>
        <v>4356</v>
      </c>
      <c r="BJ346" s="19">
        <f>ROUND(BJ342*BJ343,0)</f>
        <v>312635</v>
      </c>
      <c r="BL346" s="19">
        <f>ROUND(BL342*BL343,0)</f>
        <v>121063</v>
      </c>
      <c r="BN346" s="19">
        <f>ROUND(BN342*BN343,0)</f>
        <v>0</v>
      </c>
      <c r="BP346" s="19">
        <f>ROUND(BP342*BP343,0)</f>
        <v>14966029</v>
      </c>
      <c r="BR346" s="19">
        <f>ROUND(BR342*BR343,0)</f>
        <v>-214</v>
      </c>
      <c r="BT346" s="19">
        <f>ROUND(BT342*BT343,0)</f>
        <v>277620</v>
      </c>
      <c r="BV346" s="19">
        <f>ROUND(BV342*BV343,0)</f>
        <v>16760</v>
      </c>
      <c r="BW346" s="19"/>
      <c r="BX346" s="19">
        <f>ROUND(BX342*BX343,0)</f>
        <v>0</v>
      </c>
      <c r="BZ346" s="19">
        <f>ROUND(BZ342*BZ343,0)</f>
        <v>27433</v>
      </c>
      <c r="CB346" s="19">
        <f>ROUND(CB342*CB343,0)</f>
        <v>1273156</v>
      </c>
      <c r="CD346" s="19">
        <f>ROUND(CD342*CD343,0)</f>
        <v>0</v>
      </c>
    </row>
    <row r="347" spans="1:82" ht="11.25">
      <c r="A347" s="19"/>
      <c r="B347" s="25"/>
      <c r="C347" s="19"/>
      <c r="D347" s="19"/>
      <c r="E347" s="27" t="s">
        <v>8</v>
      </c>
      <c r="F347" s="19"/>
      <c r="G347" s="27" t="s">
        <v>8</v>
      </c>
      <c r="I347" s="27" t="s">
        <v>8</v>
      </c>
      <c r="K347" s="27" t="s">
        <v>8</v>
      </c>
      <c r="M347" s="27" t="s">
        <v>8</v>
      </c>
      <c r="N347" s="27" t="s">
        <v>8</v>
      </c>
      <c r="P347" s="27" t="s">
        <v>8</v>
      </c>
      <c r="R347" s="27" t="s">
        <v>8</v>
      </c>
      <c r="T347" s="27" t="s">
        <v>8</v>
      </c>
      <c r="V347" s="27" t="s">
        <v>8</v>
      </c>
      <c r="X347" s="27" t="s">
        <v>8</v>
      </c>
      <c r="Z347" s="27" t="s">
        <v>8</v>
      </c>
      <c r="AA347" s="19"/>
      <c r="AB347" s="27" t="s">
        <v>8</v>
      </c>
      <c r="AD347" s="27" t="s">
        <v>8</v>
      </c>
      <c r="AF347" s="27" t="s">
        <v>8</v>
      </c>
      <c r="AH347" s="27" t="s">
        <v>8</v>
      </c>
      <c r="AJ347" s="27" t="s">
        <v>8</v>
      </c>
      <c r="AL347" s="27" t="s">
        <v>8</v>
      </c>
      <c r="AN347" s="27" t="s">
        <v>8</v>
      </c>
      <c r="AP347" s="27" t="s">
        <v>8</v>
      </c>
      <c r="AR347" s="27" t="s">
        <v>8</v>
      </c>
      <c r="AT347" s="27" t="s">
        <v>8</v>
      </c>
      <c r="AV347" s="27" t="s">
        <v>8</v>
      </c>
      <c r="AX347" s="27" t="s">
        <v>8</v>
      </c>
      <c r="AY347" s="27"/>
      <c r="AZ347" s="27" t="s">
        <v>8</v>
      </c>
      <c r="BB347" s="27" t="s">
        <v>8</v>
      </c>
      <c r="BD347" s="27" t="s">
        <v>8</v>
      </c>
      <c r="BE347" s="19"/>
      <c r="BF347" s="27" t="s">
        <v>8</v>
      </c>
      <c r="BH347" s="27" t="s">
        <v>8</v>
      </c>
      <c r="BJ347" s="27" t="s">
        <v>8</v>
      </c>
      <c r="BL347" s="27" t="s">
        <v>8</v>
      </c>
      <c r="BN347" s="27" t="s">
        <v>8</v>
      </c>
      <c r="BP347" s="27" t="s">
        <v>8</v>
      </c>
      <c r="BR347" s="27" t="s">
        <v>8</v>
      </c>
      <c r="BT347" s="27" t="s">
        <v>8</v>
      </c>
      <c r="BV347" s="27" t="s">
        <v>8</v>
      </c>
      <c r="BW347" s="19"/>
      <c r="BX347" s="27" t="s">
        <v>8</v>
      </c>
      <c r="BZ347" s="27" t="s">
        <v>8</v>
      </c>
      <c r="CB347" s="27" t="s">
        <v>8</v>
      </c>
      <c r="CD347" s="27" t="s">
        <v>8</v>
      </c>
    </row>
    <row r="348" spans="1:82" ht="11.25">
      <c r="A348" s="19"/>
      <c r="B348" s="25"/>
      <c r="C348" s="19"/>
      <c r="D348" s="19"/>
      <c r="E348" s="27"/>
      <c r="F348" s="19"/>
      <c r="G348" s="27"/>
      <c r="I348" s="27"/>
      <c r="K348" s="27"/>
      <c r="M348" s="27"/>
      <c r="N348" s="27"/>
      <c r="P348" s="12"/>
      <c r="R348" s="27"/>
      <c r="T348" s="27"/>
      <c r="V348" s="27"/>
      <c r="X348" s="27"/>
      <c r="Z348" s="64"/>
      <c r="AA348" s="19"/>
      <c r="AB348" s="27"/>
      <c r="AD348" s="27"/>
      <c r="AF348" s="27"/>
      <c r="AH348" s="27"/>
      <c r="AJ348" s="27"/>
      <c r="AL348" s="27"/>
      <c r="AN348" s="64"/>
      <c r="AP348" s="27"/>
      <c r="AR348" s="27"/>
      <c r="AT348" s="27"/>
      <c r="AV348" s="27"/>
      <c r="AX348" s="27"/>
      <c r="AY348" s="27"/>
      <c r="AZ348" s="27"/>
      <c r="BB348" s="27"/>
      <c r="BD348" s="64"/>
      <c r="BE348" s="19"/>
      <c r="BF348" s="27"/>
      <c r="BH348" s="27"/>
      <c r="BJ348" s="27"/>
      <c r="BL348" s="27"/>
      <c r="BN348" s="27"/>
      <c r="BP348" s="27"/>
      <c r="BR348" s="27"/>
      <c r="BT348" s="27"/>
      <c r="BV348" s="64"/>
      <c r="BW348" s="19"/>
      <c r="BX348" s="27"/>
      <c r="BZ348" s="27"/>
      <c r="CB348" s="27"/>
      <c r="CD348" s="27"/>
    </row>
    <row r="349" spans="1:82" ht="12.75">
      <c r="A349" s="19"/>
      <c r="B349" s="24">
        <v>2014</v>
      </c>
      <c r="C349" s="19"/>
      <c r="D349" s="19"/>
      <c r="E349" s="55" t="str">
        <f>+E$79</f>
        <v>Half-Year</v>
      </c>
      <c r="F349" s="19"/>
      <c r="G349" s="55" t="str">
        <f>+G$79</f>
        <v>Half-Year</v>
      </c>
      <c r="I349" s="55" t="str">
        <f>+I$79</f>
        <v>Half-Year</v>
      </c>
      <c r="K349" s="55" t="str">
        <f>+K$79</f>
        <v>Half-Year</v>
      </c>
      <c r="M349" s="55" t="str">
        <f>+M$79</f>
        <v>Half-Year</v>
      </c>
      <c r="N349" s="55" t="str">
        <f>+N$79</f>
        <v>Half-Year</v>
      </c>
      <c r="P349" s="55" t="str">
        <f>+P$79</f>
        <v>Half-Year</v>
      </c>
      <c r="R349" s="55" t="str">
        <f>+R$79</f>
        <v>Half-Year</v>
      </c>
      <c r="T349" s="55" t="str">
        <f>+T$79</f>
        <v>Half-Year</v>
      </c>
      <c r="V349" s="55" t="str">
        <f>+V$79</f>
        <v>Half-Year</v>
      </c>
      <c r="X349" s="55" t="str">
        <f>+X$79</f>
        <v>Half-Year</v>
      </c>
      <c r="Z349" s="55" t="str">
        <f>+Z$79</f>
        <v>Half-Year</v>
      </c>
      <c r="AA349" s="19"/>
      <c r="AB349" s="55" t="str">
        <f>+AB$79</f>
        <v>Half-Year</v>
      </c>
      <c r="AD349" s="55" t="str">
        <f>+AD$79</f>
        <v>Half-Year</v>
      </c>
      <c r="AF349" s="55" t="str">
        <f>+AF$79</f>
        <v>Half-Year</v>
      </c>
      <c r="AH349" s="55" t="str">
        <f>+AH$79</f>
        <v>Half-Year</v>
      </c>
      <c r="AJ349" s="55" t="str">
        <f>+AJ$79</f>
        <v>Half-Year</v>
      </c>
      <c r="AL349" s="55" t="str">
        <f>+AL$79</f>
        <v>Half-Year</v>
      </c>
      <c r="AN349" s="55" t="str">
        <f>+AN$79</f>
        <v>Half-Year</v>
      </c>
      <c r="AP349" s="55" t="str">
        <f>+AP$79</f>
        <v>Half-Year</v>
      </c>
      <c r="AR349" s="55" t="str">
        <f>+AR$79</f>
        <v>Half-Year</v>
      </c>
      <c r="AT349" s="55" t="str">
        <f>+AT$79</f>
        <v>Half-Year</v>
      </c>
      <c r="AV349" s="55" t="str">
        <f>+AV$79</f>
        <v>Half-Year</v>
      </c>
      <c r="AX349" s="55" t="str">
        <f>+AX$79</f>
        <v>Half-Year</v>
      </c>
      <c r="AY349" s="55"/>
      <c r="AZ349" s="55" t="str">
        <f>+AZ$79</f>
        <v>Half-Year</v>
      </c>
      <c r="BB349" s="55" t="str">
        <f>+BB$79</f>
        <v>Half-Year</v>
      </c>
      <c r="BD349" s="55" t="str">
        <f>+BD$79</f>
        <v>Half-Year</v>
      </c>
      <c r="BE349" s="19"/>
      <c r="BF349" s="55" t="str">
        <f>+BF$79</f>
        <v>Half-Year</v>
      </c>
      <c r="BH349" s="55" t="str">
        <f>+BH$79</f>
        <v>Half-Year</v>
      </c>
      <c r="BJ349" s="55" t="str">
        <f>+BJ$79</f>
        <v>Half-Year</v>
      </c>
      <c r="BL349" s="55" t="str">
        <f>+BL$79</f>
        <v>Half-Year</v>
      </c>
      <c r="BN349" s="55" t="str">
        <f>+BN$79</f>
        <v>Half-Year</v>
      </c>
      <c r="BP349" s="55" t="str">
        <f>+BP$79</f>
        <v>Half-Year</v>
      </c>
      <c r="BR349" s="55" t="str">
        <f>+BR$79</f>
        <v>Half-Year</v>
      </c>
      <c r="BT349" s="55" t="str">
        <f>+BT$79</f>
        <v>Half-Year</v>
      </c>
      <c r="BV349" s="55" t="str">
        <f>+BV$79</f>
        <v>Half-Year</v>
      </c>
      <c r="BW349" s="19"/>
      <c r="BX349" s="55" t="str">
        <f>+BX$79</f>
        <v>Half-Year</v>
      </c>
      <c r="BZ349" s="55" t="str">
        <f>+BZ$79</f>
        <v>Half-Year</v>
      </c>
      <c r="CB349" s="55" t="str">
        <f>+CB$79</f>
        <v>Half-Year</v>
      </c>
      <c r="CD349" s="55" t="str">
        <f>+CD$79</f>
        <v>Half-Year</v>
      </c>
    </row>
    <row r="350" spans="1:82" ht="11.25">
      <c r="A350" s="19"/>
      <c r="B350" s="25" t="s">
        <v>9</v>
      </c>
      <c r="C350" s="19"/>
      <c r="D350" s="19"/>
      <c r="E350" s="19">
        <f>+E270</f>
        <v>1021330</v>
      </c>
      <c r="F350" s="19"/>
      <c r="G350" s="19">
        <f>+G270</f>
        <v>6450298.74</v>
      </c>
      <c r="H350" s="19"/>
      <c r="I350" s="19">
        <f>+I270</f>
        <v>690612.006</v>
      </c>
      <c r="J350" s="19"/>
      <c r="K350" s="19">
        <f>+K270</f>
        <v>537348.35</v>
      </c>
      <c r="L350" s="19"/>
      <c r="M350" s="19">
        <f>+M270</f>
        <v>25829646.08</v>
      </c>
      <c r="N350" s="19">
        <f>+N270</f>
        <v>13725092</v>
      </c>
      <c r="O350" s="19"/>
      <c r="P350" s="19">
        <f>+P286</f>
        <v>34511633</v>
      </c>
      <c r="Q350" s="19"/>
      <c r="R350" s="19">
        <f>+R286</f>
        <v>2698805</v>
      </c>
      <c r="S350" s="19"/>
      <c r="T350" s="19">
        <f>+T286</f>
        <v>-13334239</v>
      </c>
      <c r="U350" s="19"/>
      <c r="V350" s="19">
        <f>+V334</f>
        <v>1515542</v>
      </c>
      <c r="W350" s="19"/>
      <c r="X350" s="19">
        <f>+X334</f>
        <v>3053224</v>
      </c>
      <c r="Y350" s="19"/>
      <c r="Z350" s="19">
        <f>+Z334</f>
        <v>1997403.785</v>
      </c>
      <c r="AA350" s="19"/>
      <c r="AB350" s="19">
        <f>+AB334</f>
        <v>0</v>
      </c>
      <c r="AC350" s="19"/>
      <c r="AD350" s="19">
        <f>+AD334</f>
        <v>1230113.5</v>
      </c>
      <c r="AE350" s="19"/>
      <c r="AF350" s="19">
        <f>+AF334</f>
        <v>2855812</v>
      </c>
      <c r="AG350" s="19"/>
      <c r="AH350" s="19">
        <f>+AH334-AH340</f>
        <v>2095512.5</v>
      </c>
      <c r="AI350" s="19"/>
      <c r="AJ350" s="19">
        <f>+AJ270</f>
        <v>1372</v>
      </c>
      <c r="AK350" s="19"/>
      <c r="AL350" s="19">
        <f>+AL334</f>
        <v>10825.5</v>
      </c>
      <c r="AM350" s="19"/>
      <c r="AN350" s="19">
        <f>+AN334</f>
        <v>75049</v>
      </c>
      <c r="AO350" s="19"/>
      <c r="AP350" s="19">
        <f>+AP334-AP340</f>
        <v>3862</v>
      </c>
      <c r="AQ350" s="19"/>
      <c r="AR350" s="19">
        <f>+AR270</f>
        <v>18885</v>
      </c>
      <c r="AS350" s="19"/>
      <c r="AT350" s="19">
        <f>+AT270</f>
        <v>16951.9</v>
      </c>
      <c r="AU350" s="19"/>
      <c r="AV350" s="19">
        <f>+AV270</f>
        <v>9221.8</v>
      </c>
      <c r="AW350" s="19"/>
      <c r="AX350" s="19">
        <f>+AX270</f>
        <v>90895</v>
      </c>
      <c r="AY350" s="19"/>
      <c r="AZ350" s="19">
        <f>+AZ270</f>
        <v>133607</v>
      </c>
      <c r="BA350" s="19"/>
      <c r="BB350" s="19">
        <f>+BB334</f>
        <v>27586</v>
      </c>
      <c r="BC350" s="19"/>
      <c r="BD350" s="19">
        <f>+BD334</f>
        <v>5613900.5</v>
      </c>
      <c r="BE350" s="19"/>
      <c r="BF350" s="19">
        <f>+BF334</f>
        <v>0</v>
      </c>
      <c r="BG350" s="19"/>
      <c r="BH350" s="19">
        <f>+BH334</f>
        <v>60347.5</v>
      </c>
      <c r="BI350" s="19"/>
      <c r="BJ350" s="19">
        <f>+BJ334-BJ340</f>
        <v>301334.5</v>
      </c>
      <c r="BK350" s="19"/>
      <c r="BL350" s="19">
        <f>+BL270</f>
        <v>2713192.07</v>
      </c>
      <c r="BM350" s="19"/>
      <c r="BN350" s="19">
        <f>+BN270</f>
        <v>2520093.1199999996</v>
      </c>
      <c r="BO350" s="19"/>
      <c r="BP350" s="19">
        <f>+BP270</f>
        <v>306178992</v>
      </c>
      <c r="BQ350" s="19"/>
      <c r="BR350" s="19">
        <f>+BR286</f>
        <v>-4055.985</v>
      </c>
      <c r="BS350" s="19"/>
      <c r="BT350" s="19">
        <f>+BT334</f>
        <v>4859443.5</v>
      </c>
      <c r="BU350" s="19"/>
      <c r="BV350" s="19">
        <f>+BV334</f>
        <v>271323.33</v>
      </c>
      <c r="BW350" s="19"/>
      <c r="BX350" s="19">
        <f>+BX334</f>
        <v>0</v>
      </c>
      <c r="BY350" s="19"/>
      <c r="BZ350" s="19">
        <f>+BZ334</f>
        <v>380015.425</v>
      </c>
      <c r="CA350" s="19"/>
      <c r="CB350" s="19">
        <f>+CB334-CB340</f>
        <v>1227138.47</v>
      </c>
      <c r="CC350" s="19"/>
      <c r="CD350" s="19">
        <f>+CD334-CD340</f>
        <v>0</v>
      </c>
    </row>
    <row r="351" spans="1:82" ht="11.25">
      <c r="A351" s="19"/>
      <c r="B351" s="25" t="s">
        <v>18</v>
      </c>
      <c r="C351" s="19"/>
      <c r="D351" s="19"/>
      <c r="E351" s="60">
        <v>0.04461</v>
      </c>
      <c r="F351" s="19"/>
      <c r="G351" s="60">
        <v>0.04462</v>
      </c>
      <c r="I351" s="60">
        <v>0.04461</v>
      </c>
      <c r="K351" s="60">
        <v>0.04462</v>
      </c>
      <c r="M351" s="60">
        <v>0.04461</v>
      </c>
      <c r="N351" s="60">
        <v>0.04462</v>
      </c>
      <c r="P351" s="60">
        <v>0.04522</v>
      </c>
      <c r="R351" s="60">
        <v>0.04888</v>
      </c>
      <c r="T351" s="60">
        <v>0.04888</v>
      </c>
      <c r="V351" s="60">
        <v>0.05285</v>
      </c>
      <c r="X351" s="60">
        <v>0.05285</v>
      </c>
      <c r="Z351" s="60">
        <v>0.05713</v>
      </c>
      <c r="AA351" s="19"/>
      <c r="AB351" s="60">
        <v>0.06177</v>
      </c>
      <c r="AD351" s="60">
        <v>0.06677</v>
      </c>
      <c r="AF351" s="60">
        <v>0.06677</v>
      </c>
      <c r="AH351" s="60">
        <v>0.07219</v>
      </c>
      <c r="AJ351" s="60">
        <v>0.04462</v>
      </c>
      <c r="AK351" s="60">
        <v>0.04461</v>
      </c>
      <c r="AL351" s="60">
        <v>0.05285</v>
      </c>
      <c r="AN351" s="60">
        <v>0.05713</v>
      </c>
      <c r="AP351" s="60">
        <v>0.07219</v>
      </c>
      <c r="AR351" s="60">
        <v>0.04462</v>
      </c>
      <c r="AT351" s="60">
        <v>0.04461</v>
      </c>
      <c r="AV351" s="60">
        <v>0.04462</v>
      </c>
      <c r="AX351" s="60">
        <v>0.04461</v>
      </c>
      <c r="AY351" s="60"/>
      <c r="AZ351" s="60">
        <v>0.04462</v>
      </c>
      <c r="BB351" s="60">
        <v>0.05285</v>
      </c>
      <c r="BD351" s="60">
        <v>0.05713</v>
      </c>
      <c r="BE351" s="19"/>
      <c r="BF351" s="60">
        <v>0.06177</v>
      </c>
      <c r="BH351" s="60">
        <v>0.06677</v>
      </c>
      <c r="BJ351" s="60">
        <v>0.07219</v>
      </c>
      <c r="BL351" s="60">
        <v>0.04461</v>
      </c>
      <c r="BN351" s="60">
        <v>0.04522</v>
      </c>
      <c r="BP351" s="60">
        <v>0.04522</v>
      </c>
      <c r="BR351" s="60">
        <v>0.04888</v>
      </c>
      <c r="BT351" s="60">
        <v>0.05285</v>
      </c>
      <c r="BV351" s="60">
        <v>0.05713</v>
      </c>
      <c r="BW351" s="19"/>
      <c r="BX351" s="60">
        <v>0.06177</v>
      </c>
      <c r="BZ351" s="60">
        <v>0.06677</v>
      </c>
      <c r="CB351" s="60">
        <v>0.07219</v>
      </c>
      <c r="CD351" s="60">
        <v>0.07219</v>
      </c>
    </row>
    <row r="352" spans="1:82" ht="10.5">
      <c r="A352" s="19"/>
      <c r="B352" s="19"/>
      <c r="C352" s="19"/>
      <c r="D352" s="19"/>
      <c r="E352" s="27" t="s">
        <v>3</v>
      </c>
      <c r="F352" s="19"/>
      <c r="G352" s="27" t="s">
        <v>3</v>
      </c>
      <c r="I352" s="27" t="s">
        <v>3</v>
      </c>
      <c r="K352" s="27" t="s">
        <v>3</v>
      </c>
      <c r="M352" s="27" t="s">
        <v>3</v>
      </c>
      <c r="N352" s="27" t="s">
        <v>3</v>
      </c>
      <c r="P352" s="27" t="s">
        <v>3</v>
      </c>
      <c r="R352" s="27" t="s">
        <v>3</v>
      </c>
      <c r="T352" s="27" t="s">
        <v>3</v>
      </c>
      <c r="V352" s="27" t="s">
        <v>3</v>
      </c>
      <c r="X352" s="27" t="s">
        <v>3</v>
      </c>
      <c r="Z352" s="27" t="s">
        <v>3</v>
      </c>
      <c r="AA352" s="19"/>
      <c r="AB352" s="27" t="s">
        <v>3</v>
      </c>
      <c r="AD352" s="27" t="s">
        <v>3</v>
      </c>
      <c r="AF352" s="27" t="s">
        <v>3</v>
      </c>
      <c r="AH352" s="27" t="s">
        <v>3</v>
      </c>
      <c r="AJ352" s="27" t="s">
        <v>3</v>
      </c>
      <c r="AL352" s="27" t="s">
        <v>3</v>
      </c>
      <c r="AN352" s="27" t="s">
        <v>3</v>
      </c>
      <c r="AP352" s="27" t="s">
        <v>3</v>
      </c>
      <c r="AR352" s="27" t="s">
        <v>3</v>
      </c>
      <c r="AT352" s="27" t="s">
        <v>3</v>
      </c>
      <c r="AV352" s="27" t="s">
        <v>3</v>
      </c>
      <c r="AX352" s="27" t="s">
        <v>3</v>
      </c>
      <c r="AY352" s="27"/>
      <c r="AZ352" s="27" t="s">
        <v>3</v>
      </c>
      <c r="BB352" s="27" t="s">
        <v>3</v>
      </c>
      <c r="BD352" s="27" t="s">
        <v>3</v>
      </c>
      <c r="BE352" s="19"/>
      <c r="BF352" s="27" t="s">
        <v>3</v>
      </c>
      <c r="BH352" s="27" t="s">
        <v>3</v>
      </c>
      <c r="BJ352" s="27" t="s">
        <v>3</v>
      </c>
      <c r="BL352" s="27" t="s">
        <v>3</v>
      </c>
      <c r="BN352" s="27" t="s">
        <v>3</v>
      </c>
      <c r="BP352" s="27" t="s">
        <v>3</v>
      </c>
      <c r="BR352" s="27" t="s">
        <v>3</v>
      </c>
      <c r="BT352" s="27" t="s">
        <v>3</v>
      </c>
      <c r="BV352" s="27" t="s">
        <v>3</v>
      </c>
      <c r="BW352" s="19"/>
      <c r="BX352" s="27" t="s">
        <v>3</v>
      </c>
      <c r="BZ352" s="27" t="s">
        <v>3</v>
      </c>
      <c r="CB352" s="27" t="s">
        <v>3</v>
      </c>
      <c r="CD352" s="27" t="s">
        <v>3</v>
      </c>
    </row>
    <row r="353" spans="1:82" ht="11.25">
      <c r="A353" s="19"/>
      <c r="B353" s="71" t="s">
        <v>71</v>
      </c>
      <c r="C353" s="19"/>
      <c r="D353" s="19"/>
      <c r="E353" s="19">
        <f>ROUND(E350*E351,0)</f>
        <v>45562</v>
      </c>
      <c r="F353" s="19"/>
      <c r="G353" s="19">
        <f>ROUND(G350*G351,0)</f>
        <v>287812</v>
      </c>
      <c r="I353" s="22">
        <f>ROUND(I350*I351,0)</f>
        <v>30808</v>
      </c>
      <c r="K353" s="22">
        <f>+K350*K351</f>
        <v>23976.483377</v>
      </c>
      <c r="M353" s="22">
        <f>+M350*M351</f>
        <v>1152260.5116287998</v>
      </c>
      <c r="N353" s="22">
        <f>+N350*N351</f>
        <v>612413.60504</v>
      </c>
      <c r="P353" s="22">
        <f>+P350*P351</f>
        <v>1560616.04426</v>
      </c>
      <c r="R353" s="22">
        <f>+R350*R351</f>
        <v>131917.5884</v>
      </c>
      <c r="T353" s="22">
        <f>+T350*T351</f>
        <v>-651777.60232</v>
      </c>
      <c r="U353" s="23"/>
      <c r="V353" s="22">
        <f>+V350*V351</f>
        <v>80096.3947</v>
      </c>
      <c r="W353" s="23"/>
      <c r="X353" s="22">
        <f>+X350*X351</f>
        <v>161362.8884</v>
      </c>
      <c r="Y353" s="23"/>
      <c r="Z353" s="22">
        <f>+Z350*Z351</f>
        <v>114111.67823705</v>
      </c>
      <c r="AA353" s="19"/>
      <c r="AB353" s="22">
        <f>+AB350*AB351</f>
        <v>0</v>
      </c>
      <c r="AC353" s="23"/>
      <c r="AD353" s="19">
        <f>(+AD350)*AD351</f>
        <v>82134.678395</v>
      </c>
      <c r="AE353" s="23"/>
      <c r="AF353" s="19">
        <f>(+AF350)*AF351</f>
        <v>190682.56723999997</v>
      </c>
      <c r="AG353" s="23"/>
      <c r="AH353" s="19">
        <f>(+AH350)*AH351</f>
        <v>151275.047375</v>
      </c>
      <c r="AI353" s="23"/>
      <c r="AJ353" s="22">
        <f>+AJ350*AJ351</f>
        <v>61.21864</v>
      </c>
      <c r="AK353" s="23"/>
      <c r="AL353" s="22">
        <f>+AL350*AL351</f>
        <v>572.1276750000001</v>
      </c>
      <c r="AM353" s="23"/>
      <c r="AN353" s="22">
        <f>+AN350*AN351</f>
        <v>4287.54937</v>
      </c>
      <c r="AO353" s="23"/>
      <c r="AP353" s="19">
        <f>(+AP350)*AP351</f>
        <v>278.79778</v>
      </c>
      <c r="AQ353" s="23"/>
      <c r="AR353" s="19">
        <f>ROUND(AR350*AR351,0)</f>
        <v>843</v>
      </c>
      <c r="AS353" s="23"/>
      <c r="AT353" s="22">
        <f>ROUND(AT350*AT351,0)</f>
        <v>756</v>
      </c>
      <c r="AV353" s="22">
        <f>+AV350*AV351</f>
        <v>411.47671599999995</v>
      </c>
      <c r="AX353" s="22">
        <f>+AX350*AX351</f>
        <v>4054.82595</v>
      </c>
      <c r="AY353" s="22"/>
      <c r="AZ353" s="19">
        <f>(+AZ350)*AZ351</f>
        <v>5961.54434</v>
      </c>
      <c r="BA353" s="23"/>
      <c r="BB353" s="22">
        <f>+BB350*BB351</f>
        <v>1457.9201</v>
      </c>
      <c r="BC353" s="23"/>
      <c r="BD353" s="22">
        <f>+BD350*BD351</f>
        <v>320722.135565</v>
      </c>
      <c r="BE353" s="19"/>
      <c r="BF353" s="22">
        <f>+BF350*BF351</f>
        <v>0</v>
      </c>
      <c r="BG353" s="23"/>
      <c r="BH353" s="19">
        <f>(+BH350)*BH351</f>
        <v>4029.4025749999996</v>
      </c>
      <c r="BI353" s="23"/>
      <c r="BJ353" s="19">
        <f>(+BJ350)*BJ351</f>
        <v>21753.337555000002</v>
      </c>
      <c r="BK353" s="23"/>
      <c r="BL353" s="22">
        <f>+BL350*BL351</f>
        <v>121035.49824269998</v>
      </c>
      <c r="BM353" s="23"/>
      <c r="BN353" s="85">
        <v>0</v>
      </c>
      <c r="BO353" s="23"/>
      <c r="BP353" s="22">
        <f>+BP350*BP351</f>
        <v>13845414.018240001</v>
      </c>
      <c r="BQ353" s="23"/>
      <c r="BR353" s="22">
        <f>+BR350*BR351</f>
        <v>-198.2565468</v>
      </c>
      <c r="BS353" s="23"/>
      <c r="BT353" s="22">
        <f>+BT350*BT351</f>
        <v>256821.588975</v>
      </c>
      <c r="BU353" s="23"/>
      <c r="BV353" s="22">
        <f>+BV350*BV351</f>
        <v>15500.701842900002</v>
      </c>
      <c r="BW353" s="19"/>
      <c r="BX353" s="22">
        <f>+BX350*BX351</f>
        <v>0</v>
      </c>
      <c r="BY353" s="23"/>
      <c r="BZ353" s="19">
        <f>(+BZ350)*BZ351</f>
        <v>25373.629927249996</v>
      </c>
      <c r="CA353" s="23"/>
      <c r="CB353" s="19">
        <f>(+CB350)*CB351</f>
        <v>88587.1261493</v>
      </c>
      <c r="CC353" s="23"/>
      <c r="CD353" s="19">
        <f>(+CD350)*CD351</f>
        <v>0</v>
      </c>
    </row>
    <row r="354" spans="1:82" ht="11.25">
      <c r="A354" s="19"/>
      <c r="B354" s="25" t="s">
        <v>57</v>
      </c>
      <c r="C354" s="19"/>
      <c r="D354" s="19"/>
      <c r="E354" s="19"/>
      <c r="F354" s="19"/>
      <c r="G354" s="19">
        <v>0</v>
      </c>
      <c r="I354" s="22">
        <v>0</v>
      </c>
      <c r="K354" s="19">
        <v>0</v>
      </c>
      <c r="M354" s="19">
        <v>0</v>
      </c>
      <c r="N354" s="19">
        <v>0</v>
      </c>
      <c r="P354" s="19">
        <v>0</v>
      </c>
      <c r="R354" s="19">
        <v>0</v>
      </c>
      <c r="T354" s="19">
        <v>0</v>
      </c>
      <c r="U354" s="23"/>
      <c r="V354" s="19">
        <v>0</v>
      </c>
      <c r="W354" s="23"/>
      <c r="X354" s="19">
        <v>0</v>
      </c>
      <c r="Y354" s="23"/>
      <c r="Z354" s="19">
        <v>0</v>
      </c>
      <c r="AA354" s="19"/>
      <c r="AB354" s="19">
        <v>0</v>
      </c>
      <c r="AC354" s="23"/>
      <c r="AD354" s="19">
        <v>0</v>
      </c>
      <c r="AE354" s="23"/>
      <c r="AF354" s="19">
        <v>0</v>
      </c>
      <c r="AG354" s="23"/>
      <c r="AH354" s="19">
        <v>0</v>
      </c>
      <c r="AI354" s="23"/>
      <c r="AJ354" s="19">
        <v>0</v>
      </c>
      <c r="AK354" s="23"/>
      <c r="AL354" s="19">
        <v>0</v>
      </c>
      <c r="AM354" s="23"/>
      <c r="AN354" s="19">
        <v>0</v>
      </c>
      <c r="AO354" s="23"/>
      <c r="AP354" s="19">
        <v>0</v>
      </c>
      <c r="AQ354" s="23"/>
      <c r="AR354" s="19">
        <v>0</v>
      </c>
      <c r="AS354" s="23"/>
      <c r="AT354" s="22">
        <v>0</v>
      </c>
      <c r="AV354" s="19">
        <v>0</v>
      </c>
      <c r="AX354" s="19">
        <v>0</v>
      </c>
      <c r="AY354" s="19"/>
      <c r="AZ354" s="19">
        <v>0</v>
      </c>
      <c r="BA354" s="23"/>
      <c r="BB354" s="19">
        <v>0</v>
      </c>
      <c r="BC354" s="23"/>
      <c r="BD354" s="19">
        <v>0</v>
      </c>
      <c r="BE354" s="19"/>
      <c r="BF354" s="19">
        <v>0</v>
      </c>
      <c r="BG354" s="23"/>
      <c r="BH354" s="19">
        <v>0</v>
      </c>
      <c r="BI354" s="23"/>
      <c r="BJ354" s="19">
        <v>0</v>
      </c>
      <c r="BK354" s="23"/>
      <c r="BL354" s="19">
        <v>0</v>
      </c>
      <c r="BM354" s="23"/>
      <c r="BN354" s="85">
        <v>0</v>
      </c>
      <c r="BO354" s="23"/>
      <c r="BP354" s="85">
        <v>0</v>
      </c>
      <c r="BQ354" s="23"/>
      <c r="BR354" s="19">
        <v>0</v>
      </c>
      <c r="BS354" s="23"/>
      <c r="BT354" s="19">
        <v>0</v>
      </c>
      <c r="BU354" s="23"/>
      <c r="BV354" s="19">
        <v>0</v>
      </c>
      <c r="BW354" s="19"/>
      <c r="BX354" s="19">
        <v>0</v>
      </c>
      <c r="BY354" s="23"/>
      <c r="BZ354" s="19">
        <v>0</v>
      </c>
      <c r="CA354" s="23"/>
      <c r="CB354" s="19">
        <v>0</v>
      </c>
      <c r="CC354" s="23"/>
      <c r="CD354" s="19">
        <v>0</v>
      </c>
    </row>
    <row r="355" spans="1:82" ht="11.25">
      <c r="A355" s="19"/>
      <c r="B355" s="25"/>
      <c r="C355" s="19"/>
      <c r="D355" s="19"/>
      <c r="E355" s="19"/>
      <c r="F355" s="19"/>
      <c r="G355" s="19"/>
      <c r="I355" s="22"/>
      <c r="K355" s="19"/>
      <c r="M355" s="19"/>
      <c r="N355" s="19"/>
      <c r="P355" s="19"/>
      <c r="R355" s="19"/>
      <c r="T355" s="19"/>
      <c r="U355" s="23"/>
      <c r="V355" s="19"/>
      <c r="W355" s="23"/>
      <c r="X355" s="19"/>
      <c r="Y355" s="23"/>
      <c r="Z355" s="19"/>
      <c r="AA355" s="19"/>
      <c r="AB355" s="19"/>
      <c r="AC355" s="23"/>
      <c r="AD355" s="19"/>
      <c r="AE355" s="23"/>
      <c r="AF355" s="19"/>
      <c r="AG355" s="23"/>
      <c r="AH355" s="19"/>
      <c r="AJ355" s="19"/>
      <c r="AL355" s="19"/>
      <c r="AN355" s="19"/>
      <c r="AP355" s="19"/>
      <c r="AR355" s="19"/>
      <c r="AT355" s="22"/>
      <c r="AV355" s="19"/>
      <c r="AX355" s="19"/>
      <c r="AY355" s="19"/>
      <c r="AZ355" s="19"/>
      <c r="BB355" s="19"/>
      <c r="BC355" s="23"/>
      <c r="BD355" s="19"/>
      <c r="BE355" s="19"/>
      <c r="BF355" s="19"/>
      <c r="BG355" s="23"/>
      <c r="BH355" s="19"/>
      <c r="BI355" s="23"/>
      <c r="BJ355" s="19"/>
      <c r="BL355" s="19"/>
      <c r="BN355" s="19"/>
      <c r="BP355" s="19"/>
      <c r="BR355" s="19"/>
      <c r="BS355" s="23"/>
      <c r="BT355" s="19"/>
      <c r="BU355" s="23"/>
      <c r="BV355" s="19"/>
      <c r="BW355" s="19"/>
      <c r="BX355" s="19"/>
      <c r="BY355" s="23"/>
      <c r="BZ355" s="19"/>
      <c r="CA355" s="23"/>
      <c r="CB355" s="19"/>
      <c r="CD355" s="19"/>
    </row>
    <row r="356" spans="1:82" ht="11.25">
      <c r="A356" s="19"/>
      <c r="B356" s="25"/>
      <c r="C356" s="19"/>
      <c r="D356" s="19"/>
      <c r="E356" s="27" t="s">
        <v>3</v>
      </c>
      <c r="F356" s="19"/>
      <c r="G356" s="27" t="s">
        <v>3</v>
      </c>
      <c r="I356" s="27" t="s">
        <v>3</v>
      </c>
      <c r="K356" s="27" t="s">
        <v>3</v>
      </c>
      <c r="M356" s="27" t="s">
        <v>3</v>
      </c>
      <c r="N356" s="27" t="s">
        <v>3</v>
      </c>
      <c r="P356" s="27" t="s">
        <v>3</v>
      </c>
      <c r="R356" s="27" t="s">
        <v>3</v>
      </c>
      <c r="T356" s="27" t="s">
        <v>3</v>
      </c>
      <c r="V356" s="27" t="s">
        <v>3</v>
      </c>
      <c r="X356" s="27" t="s">
        <v>3</v>
      </c>
      <c r="Z356" s="27" t="s">
        <v>3</v>
      </c>
      <c r="AA356" s="19"/>
      <c r="AB356" s="27" t="s">
        <v>3</v>
      </c>
      <c r="AD356" s="27" t="s">
        <v>3</v>
      </c>
      <c r="AF356" s="27" t="s">
        <v>3</v>
      </c>
      <c r="AH356" s="27" t="s">
        <v>3</v>
      </c>
      <c r="AJ356" s="27" t="s">
        <v>3</v>
      </c>
      <c r="AL356" s="27" t="s">
        <v>3</v>
      </c>
      <c r="AN356" s="27" t="s">
        <v>3</v>
      </c>
      <c r="AP356" s="27" t="s">
        <v>3</v>
      </c>
      <c r="AR356" s="27" t="s">
        <v>3</v>
      </c>
      <c r="AT356" s="27" t="s">
        <v>3</v>
      </c>
      <c r="AV356" s="27" t="s">
        <v>3</v>
      </c>
      <c r="AX356" s="27" t="s">
        <v>3</v>
      </c>
      <c r="AY356" s="27"/>
      <c r="AZ356" s="27" t="s">
        <v>3</v>
      </c>
      <c r="BB356" s="27" t="s">
        <v>3</v>
      </c>
      <c r="BD356" s="27" t="s">
        <v>3</v>
      </c>
      <c r="BE356" s="19"/>
      <c r="BF356" s="27" t="s">
        <v>3</v>
      </c>
      <c r="BH356" s="27" t="s">
        <v>3</v>
      </c>
      <c r="BJ356" s="27" t="s">
        <v>3</v>
      </c>
      <c r="BL356" s="27" t="s">
        <v>3</v>
      </c>
      <c r="BN356" s="27" t="s">
        <v>3</v>
      </c>
      <c r="BP356" s="27" t="s">
        <v>3</v>
      </c>
      <c r="BR356" s="27" t="s">
        <v>3</v>
      </c>
      <c r="BT356" s="27" t="s">
        <v>3</v>
      </c>
      <c r="BV356" s="27" t="s">
        <v>3</v>
      </c>
      <c r="BW356" s="19"/>
      <c r="BX356" s="27" t="s">
        <v>3</v>
      </c>
      <c r="BZ356" s="27" t="s">
        <v>3</v>
      </c>
      <c r="CB356" s="27" t="s">
        <v>3</v>
      </c>
      <c r="CD356" s="27" t="s">
        <v>3</v>
      </c>
    </row>
    <row r="357" spans="1:82" ht="11.25">
      <c r="A357" s="19"/>
      <c r="B357" s="71" t="s">
        <v>70</v>
      </c>
      <c r="C357" s="19"/>
      <c r="D357" s="19"/>
      <c r="E357" s="19">
        <f>SUM(E353:E355)</f>
        <v>45562</v>
      </c>
      <c r="F357" s="19"/>
      <c r="G357" s="19">
        <f>SUM(G353:G355)</f>
        <v>287812</v>
      </c>
      <c r="I357" s="19">
        <f>SUM(I353:I355)</f>
        <v>30808</v>
      </c>
      <c r="K357" s="19">
        <f>SUM(K353:K355)</f>
        <v>23976.483377</v>
      </c>
      <c r="M357" s="19">
        <f>SUM(M353:M355)</f>
        <v>1152260.5116287998</v>
      </c>
      <c r="N357" s="19">
        <f>SUM(N353:N355)</f>
        <v>612413.60504</v>
      </c>
      <c r="P357" s="19">
        <f>SUM(P353:P355)</f>
        <v>1560616.04426</v>
      </c>
      <c r="R357" s="19">
        <f>SUM(R353:R355)</f>
        <v>131917.5884</v>
      </c>
      <c r="T357" s="19">
        <f>SUM(T353:T355)</f>
        <v>-651777.60232</v>
      </c>
      <c r="V357" s="19">
        <f>SUM(V353:V355)</f>
        <v>80096.3947</v>
      </c>
      <c r="X357" s="19">
        <f>SUM(X353:X355)</f>
        <v>161362.8884</v>
      </c>
      <c r="Z357" s="19">
        <f>SUM(Z353:Z355)</f>
        <v>114111.67823705</v>
      </c>
      <c r="AA357" s="19"/>
      <c r="AB357" s="19">
        <f>SUM(AB353:AB355)</f>
        <v>0</v>
      </c>
      <c r="AD357" s="19">
        <f>SUM(AD353:AD355)</f>
        <v>82134.678395</v>
      </c>
      <c r="AF357" s="19">
        <f>SUM(AF353:AF355)</f>
        <v>190682.56723999997</v>
      </c>
      <c r="AH357" s="19">
        <f>SUM(AH353:AH355)</f>
        <v>151275.047375</v>
      </c>
      <c r="AJ357" s="19">
        <f>SUM(AJ353:AJ355)</f>
        <v>61.21864</v>
      </c>
      <c r="AL357" s="19">
        <f>SUM(AL353:AL355)</f>
        <v>572.1276750000001</v>
      </c>
      <c r="AN357" s="19">
        <f>SUM(AN353:AN355)</f>
        <v>4287.54937</v>
      </c>
      <c r="AP357" s="19">
        <f>SUM(AP353:AP355)</f>
        <v>278.79778</v>
      </c>
      <c r="AR357" s="19">
        <f>SUM(AR353:AR355)</f>
        <v>843</v>
      </c>
      <c r="AT357" s="19">
        <f>SUM(AT353:AT355)</f>
        <v>756</v>
      </c>
      <c r="AV357" s="19">
        <f>SUM(AV353:AV355)</f>
        <v>411.47671599999995</v>
      </c>
      <c r="AX357" s="19">
        <f>SUM(AX353:AX355)</f>
        <v>4054.82595</v>
      </c>
      <c r="AY357" s="19"/>
      <c r="AZ357" s="43">
        <f>SUM(AZ353:AZ355)</f>
        <v>5961.54434</v>
      </c>
      <c r="BB357" s="19">
        <f>SUM(BB353:BB355)</f>
        <v>1457.9201</v>
      </c>
      <c r="BD357" s="19">
        <f>SUM(BD353:BD355)</f>
        <v>320722.135565</v>
      </c>
      <c r="BE357" s="19"/>
      <c r="BF357" s="19">
        <f>SUM(BF353:BF355)</f>
        <v>0</v>
      </c>
      <c r="BH357" s="19">
        <f>SUM(BH353:BH355)</f>
        <v>4029.4025749999996</v>
      </c>
      <c r="BJ357" s="19">
        <f>SUM(BJ353:BJ355)</f>
        <v>21753.337555000002</v>
      </c>
      <c r="BL357" s="19">
        <f>SUM(BL353:BL355)</f>
        <v>121035.49824269998</v>
      </c>
      <c r="BN357" s="19">
        <f>SUM(BN353:BN355)</f>
        <v>0</v>
      </c>
      <c r="BP357" s="19">
        <f>SUM(BP353:BP355)</f>
        <v>13845414.018240001</v>
      </c>
      <c r="BR357" s="19">
        <f>SUM(BR353:BR355)</f>
        <v>-198.2565468</v>
      </c>
      <c r="BT357" s="19">
        <f>SUM(BT353:BT355)</f>
        <v>256821.588975</v>
      </c>
      <c r="BV357" s="19">
        <f>SUM(BV353:BV355)</f>
        <v>15500.701842900002</v>
      </c>
      <c r="BW357" s="19"/>
      <c r="BX357" s="19">
        <f>SUM(BX353:BX355)</f>
        <v>0</v>
      </c>
      <c r="BZ357" s="19">
        <f>SUM(BZ353:BZ355)</f>
        <v>25373.629927249996</v>
      </c>
      <c r="CB357" s="19">
        <f>SUM(CB353:CB355)</f>
        <v>88587.1261493</v>
      </c>
      <c r="CD357" s="19">
        <f>SUM(CD353:CD355)</f>
        <v>0</v>
      </c>
    </row>
    <row r="358" spans="1:82" ht="11.25">
      <c r="A358" s="19"/>
      <c r="B358" s="81" t="s">
        <v>28</v>
      </c>
      <c r="C358" s="19"/>
      <c r="D358" s="19"/>
      <c r="E358" s="79">
        <f>+$C$18/12</f>
        <v>1</v>
      </c>
      <c r="F358" s="77"/>
      <c r="G358" s="79">
        <f>+$C$18/12</f>
        <v>1</v>
      </c>
      <c r="H358" s="80"/>
      <c r="I358" s="79">
        <f>+$C$18/12</f>
        <v>1</v>
      </c>
      <c r="J358" s="80"/>
      <c r="K358" s="79">
        <f>+$C$18/12</f>
        <v>1</v>
      </c>
      <c r="L358" s="80"/>
      <c r="M358" s="79">
        <f>+$C$18/12</f>
        <v>1</v>
      </c>
      <c r="N358" s="79">
        <f>+$C$18/12</f>
        <v>1</v>
      </c>
      <c r="O358" s="80"/>
      <c r="P358" s="79">
        <f>+$C$18/12</f>
        <v>1</v>
      </c>
      <c r="Q358" s="80"/>
      <c r="R358" s="79">
        <f>+$C$18/12</f>
        <v>1</v>
      </c>
      <c r="S358" s="80"/>
      <c r="T358" s="79">
        <f>+$C$18/12</f>
        <v>1</v>
      </c>
      <c r="U358" s="79">
        <f aca="true" t="shared" si="31" ref="U358:AB358">+$C$18/12</f>
        <v>1</v>
      </c>
      <c r="V358" s="79">
        <f t="shared" si="31"/>
        <v>1</v>
      </c>
      <c r="W358" s="79"/>
      <c r="X358" s="79">
        <f t="shared" si="31"/>
        <v>1</v>
      </c>
      <c r="Y358" s="80"/>
      <c r="Z358" s="79">
        <f t="shared" si="31"/>
        <v>1</v>
      </c>
      <c r="AA358" s="79">
        <f t="shared" si="31"/>
        <v>1</v>
      </c>
      <c r="AB358" s="79">
        <f t="shared" si="31"/>
        <v>1</v>
      </c>
      <c r="AC358" s="80"/>
      <c r="AD358" s="79">
        <f>+$C$18/12</f>
        <v>1</v>
      </c>
      <c r="AE358" s="80"/>
      <c r="AF358" s="79">
        <f>+$C$18/12</f>
        <v>1</v>
      </c>
      <c r="AG358" s="80"/>
      <c r="AH358" s="79">
        <f>+$C$18/12</f>
        <v>1</v>
      </c>
      <c r="AI358" s="80"/>
      <c r="AJ358" s="79">
        <f>+$C$18/12</f>
        <v>1</v>
      </c>
      <c r="AK358" s="80"/>
      <c r="AL358" s="79">
        <f>+$C$18/12</f>
        <v>1</v>
      </c>
      <c r="AM358" s="80"/>
      <c r="AN358" s="79">
        <f>+$C$18/12</f>
        <v>1</v>
      </c>
      <c r="AO358" s="80"/>
      <c r="AP358" s="79">
        <f>+$C$18/12</f>
        <v>1</v>
      </c>
      <c r="AQ358" s="80"/>
      <c r="AR358" s="79">
        <f>+$C$18/12</f>
        <v>1</v>
      </c>
      <c r="AS358" s="80"/>
      <c r="AT358" s="79">
        <f>+$C$18/12</f>
        <v>1</v>
      </c>
      <c r="AU358" s="80"/>
      <c r="AV358" s="79">
        <f>+$C$18/12</f>
        <v>1</v>
      </c>
      <c r="AW358" s="80"/>
      <c r="AX358" s="79">
        <f>+$C$18/12</f>
        <v>1</v>
      </c>
      <c r="AY358" s="79"/>
      <c r="AZ358" s="79">
        <f>+$C$18/12</f>
        <v>1</v>
      </c>
      <c r="BA358" s="80"/>
      <c r="BB358" s="79">
        <f>+$C$18/12</f>
        <v>1</v>
      </c>
      <c r="BC358" s="80"/>
      <c r="BD358" s="79">
        <f>+$C$18/12</f>
        <v>1</v>
      </c>
      <c r="BE358" s="79">
        <f>+$C$18/12</f>
        <v>1</v>
      </c>
      <c r="BF358" s="79">
        <f>+$C$18/12</f>
        <v>1</v>
      </c>
      <c r="BG358" s="80"/>
      <c r="BH358" s="79">
        <f>+$C$18/12</f>
        <v>1</v>
      </c>
      <c r="BI358" s="80"/>
      <c r="BJ358" s="79">
        <f>+$C$18/12</f>
        <v>1</v>
      </c>
      <c r="BK358" s="80"/>
      <c r="BL358" s="28">
        <v>1</v>
      </c>
      <c r="BN358" s="28">
        <v>1</v>
      </c>
      <c r="BP358" s="28">
        <v>1</v>
      </c>
      <c r="BR358" s="28">
        <v>1</v>
      </c>
      <c r="BT358" s="28">
        <v>1</v>
      </c>
      <c r="BV358" s="28">
        <v>1</v>
      </c>
      <c r="BW358" s="19"/>
      <c r="BX358" s="28">
        <v>1</v>
      </c>
      <c r="BZ358" s="28">
        <v>1</v>
      </c>
      <c r="CA358" s="80"/>
      <c r="CB358" s="28">
        <v>1</v>
      </c>
      <c r="CC358" s="80"/>
      <c r="CD358" s="79">
        <f>+$C$18/12</f>
        <v>1</v>
      </c>
    </row>
    <row r="359" spans="1:82" ht="11.25">
      <c r="A359" s="19"/>
      <c r="B359" s="25" t="s">
        <v>29</v>
      </c>
      <c r="C359" s="19"/>
      <c r="D359" s="19"/>
      <c r="E359" s="28"/>
      <c r="F359" s="19"/>
      <c r="G359" s="28"/>
      <c r="I359" s="28"/>
      <c r="K359" s="28"/>
      <c r="M359" s="28"/>
      <c r="N359" s="28"/>
      <c r="P359" s="28"/>
      <c r="R359" s="28"/>
      <c r="T359" s="28"/>
      <c r="V359" s="28"/>
      <c r="X359" s="28"/>
      <c r="Z359" s="28"/>
      <c r="AA359" s="19"/>
      <c r="AB359" s="28"/>
      <c r="AD359" s="28"/>
      <c r="AF359" s="28"/>
      <c r="AH359" s="28"/>
      <c r="AJ359" s="28"/>
      <c r="AL359" s="28"/>
      <c r="AN359" s="28"/>
      <c r="AP359" s="28"/>
      <c r="AR359" s="28"/>
      <c r="AT359" s="28"/>
      <c r="AV359" s="28"/>
      <c r="AX359" s="28"/>
      <c r="AY359" s="28"/>
      <c r="AZ359" s="28"/>
      <c r="BB359" s="28"/>
      <c r="BD359" s="28"/>
      <c r="BE359" s="19"/>
      <c r="BF359" s="28"/>
      <c r="BH359" s="28"/>
      <c r="BJ359" s="28"/>
      <c r="BL359" s="28"/>
      <c r="BN359" s="28"/>
      <c r="BP359" s="28"/>
      <c r="BR359" s="28"/>
      <c r="BT359" s="28"/>
      <c r="BV359" s="28"/>
      <c r="BW359" s="19"/>
      <c r="BX359" s="28"/>
      <c r="BZ359" s="28"/>
      <c r="CB359" s="28"/>
      <c r="CD359" s="28"/>
    </row>
    <row r="360" spans="1:82" ht="10.5">
      <c r="A360" s="19"/>
      <c r="B360" s="19"/>
      <c r="C360" s="19"/>
      <c r="D360" s="19"/>
      <c r="E360" s="27" t="s">
        <v>3</v>
      </c>
      <c r="F360" s="19"/>
      <c r="G360" s="27" t="s">
        <v>3</v>
      </c>
      <c r="I360" s="27" t="s">
        <v>3</v>
      </c>
      <c r="K360" s="27" t="s">
        <v>3</v>
      </c>
      <c r="M360" s="27" t="s">
        <v>3</v>
      </c>
      <c r="N360" s="27" t="s">
        <v>3</v>
      </c>
      <c r="P360" s="27" t="s">
        <v>3</v>
      </c>
      <c r="R360" s="27" t="s">
        <v>3</v>
      </c>
      <c r="T360" s="27" t="s">
        <v>3</v>
      </c>
      <c r="V360" s="27" t="s">
        <v>3</v>
      </c>
      <c r="X360" s="27" t="s">
        <v>3</v>
      </c>
      <c r="Z360" s="27" t="s">
        <v>3</v>
      </c>
      <c r="AA360" s="19"/>
      <c r="AB360" s="27" t="s">
        <v>3</v>
      </c>
      <c r="AD360" s="27" t="s">
        <v>3</v>
      </c>
      <c r="AF360" s="27" t="s">
        <v>3</v>
      </c>
      <c r="AH360" s="27" t="s">
        <v>3</v>
      </c>
      <c r="AJ360" s="27" t="s">
        <v>3</v>
      </c>
      <c r="AL360" s="27" t="s">
        <v>3</v>
      </c>
      <c r="AN360" s="27" t="s">
        <v>3</v>
      </c>
      <c r="AP360" s="27" t="s">
        <v>3</v>
      </c>
      <c r="AR360" s="27" t="s">
        <v>3</v>
      </c>
      <c r="AT360" s="27" t="s">
        <v>3</v>
      </c>
      <c r="AV360" s="27" t="s">
        <v>3</v>
      </c>
      <c r="AX360" s="27" t="s">
        <v>3</v>
      </c>
      <c r="AY360" s="27"/>
      <c r="AZ360" s="27" t="s">
        <v>3</v>
      </c>
      <c r="BB360" s="27" t="s">
        <v>3</v>
      </c>
      <c r="BD360" s="27" t="s">
        <v>3</v>
      </c>
      <c r="BE360" s="19"/>
      <c r="BF360" s="27" t="s">
        <v>3</v>
      </c>
      <c r="BH360" s="27" t="s">
        <v>3</v>
      </c>
      <c r="BJ360" s="27" t="s">
        <v>3</v>
      </c>
      <c r="BL360" s="27" t="s">
        <v>3</v>
      </c>
      <c r="BN360" s="27" t="s">
        <v>3</v>
      </c>
      <c r="BP360" s="27" t="s">
        <v>3</v>
      </c>
      <c r="BR360" s="27" t="s">
        <v>3</v>
      </c>
      <c r="BT360" s="27" t="s">
        <v>3</v>
      </c>
      <c r="BV360" s="27" t="s">
        <v>3</v>
      </c>
      <c r="BW360" s="19"/>
      <c r="BX360" s="27" t="s">
        <v>3</v>
      </c>
      <c r="BZ360" s="27" t="s">
        <v>3</v>
      </c>
      <c r="CB360" s="27" t="s">
        <v>3</v>
      </c>
      <c r="CD360" s="27" t="s">
        <v>3</v>
      </c>
    </row>
    <row r="361" spans="1:82" ht="11.25">
      <c r="A361" s="51"/>
      <c r="B361" s="71" t="s">
        <v>70</v>
      </c>
      <c r="C361" s="19"/>
      <c r="D361" s="19"/>
      <c r="E361" s="19">
        <f>ROUND(E357*E358,0)</f>
        <v>45562</v>
      </c>
      <c r="F361" s="19"/>
      <c r="G361" s="19">
        <f>ROUND(G357*G358,0)</f>
        <v>287812</v>
      </c>
      <c r="I361" s="19">
        <f>ROUND(I357*I358,0)</f>
        <v>30808</v>
      </c>
      <c r="K361" s="19">
        <f>ROUND(K357*K358,0)</f>
        <v>23976</v>
      </c>
      <c r="M361" s="19">
        <f>ROUND(M357*M358,0)</f>
        <v>1152261</v>
      </c>
      <c r="N361" s="19">
        <f>ROUND(N357*N358,0)</f>
        <v>612414</v>
      </c>
      <c r="P361" s="19">
        <f>ROUND(P357*P358,0)</f>
        <v>1560616</v>
      </c>
      <c r="R361" s="19">
        <f>ROUND(R357*R358,0)</f>
        <v>131918</v>
      </c>
      <c r="T361" s="19">
        <f>ROUND(T357*T358,0)</f>
        <v>-651778</v>
      </c>
      <c r="V361" s="19">
        <f>ROUND(V357*V358,0)</f>
        <v>80096</v>
      </c>
      <c r="X361" s="19">
        <f>ROUND(X357*X358,0)</f>
        <v>161363</v>
      </c>
      <c r="Z361" s="19">
        <f>ROUND(Z357*Z358,0)</f>
        <v>114112</v>
      </c>
      <c r="AA361" s="19"/>
      <c r="AB361" s="19">
        <f>ROUND(AB357*AB358,0)</f>
        <v>0</v>
      </c>
      <c r="AD361" s="19">
        <f>ROUND(AD357*AD358,0)</f>
        <v>82135</v>
      </c>
      <c r="AF361" s="19">
        <f>ROUND(AF357*AF358,0)</f>
        <v>190683</v>
      </c>
      <c r="AH361" s="19">
        <f>ROUND(AH357*AH358,0)</f>
        <v>151275</v>
      </c>
      <c r="AJ361" s="19">
        <f>ROUND(AJ357*AJ358,0)</f>
        <v>61</v>
      </c>
      <c r="AL361" s="19">
        <f>ROUND(AL357*AL358,0)</f>
        <v>572</v>
      </c>
      <c r="AN361" s="19">
        <f>ROUND(AN357*AN358,0)</f>
        <v>4288</v>
      </c>
      <c r="AP361" s="19">
        <f>ROUND(AP357*AP358,0)</f>
        <v>279</v>
      </c>
      <c r="AR361" s="19">
        <f>ROUND(AR357*AR358,0)</f>
        <v>843</v>
      </c>
      <c r="AT361" s="19">
        <f>ROUND(AT357*AT358,0)</f>
        <v>756</v>
      </c>
      <c r="AV361" s="19">
        <f>ROUND(AV357*AV358,0)</f>
        <v>411</v>
      </c>
      <c r="AX361" s="19">
        <f>ROUND(AX357*AX358,0)</f>
        <v>4055</v>
      </c>
      <c r="AY361" s="19"/>
      <c r="AZ361" s="19">
        <f>ROUND(AZ357*AZ358,0)</f>
        <v>5962</v>
      </c>
      <c r="BB361" s="19">
        <f>ROUND(BB357*BB358,0)</f>
        <v>1458</v>
      </c>
      <c r="BD361" s="19">
        <f>ROUND(BD357*BD358,0)</f>
        <v>320722</v>
      </c>
      <c r="BE361" s="19"/>
      <c r="BF361" s="19">
        <f>ROUND(BF357*BF358,0)</f>
        <v>0</v>
      </c>
      <c r="BH361" s="19">
        <f>ROUND(BH357*BH358,0)</f>
        <v>4029</v>
      </c>
      <c r="BJ361" s="19">
        <f>ROUND(BJ357*BJ358,0)</f>
        <v>21753</v>
      </c>
      <c r="BL361" s="19">
        <f>ROUND(BL357*BL358,0)</f>
        <v>121035</v>
      </c>
      <c r="BN361" s="19">
        <f>ROUND(BN357*BN358,0)</f>
        <v>0</v>
      </c>
      <c r="BP361" s="19">
        <f>ROUND(BP357*BP358,0)</f>
        <v>13845414</v>
      </c>
      <c r="BR361" s="19">
        <f>ROUND(BR357*BR358,0)</f>
        <v>-198</v>
      </c>
      <c r="BT361" s="19">
        <f>ROUND(BT357*BT358,0)</f>
        <v>256822</v>
      </c>
      <c r="BV361" s="19">
        <f>ROUND(BV357*BV358,0)</f>
        <v>15501</v>
      </c>
      <c r="BW361" s="19"/>
      <c r="BX361" s="19">
        <f>ROUND(BX357*BX358,0)</f>
        <v>0</v>
      </c>
      <c r="BZ361" s="19">
        <f>ROUND(BZ357*BZ358,0)</f>
        <v>25374</v>
      </c>
      <c r="CB361" s="19">
        <f>ROUND(CB357*CB358,0)</f>
        <v>88587</v>
      </c>
      <c r="CD361" s="19">
        <f>ROUND(CD357*CD358,0)</f>
        <v>0</v>
      </c>
    </row>
    <row r="362" spans="1:82" ht="11.25">
      <c r="A362" s="19"/>
      <c r="B362" s="25"/>
      <c r="C362" s="19"/>
      <c r="D362" s="19"/>
      <c r="E362" s="27" t="s">
        <v>8</v>
      </c>
      <c r="F362" s="19"/>
      <c r="G362" s="27" t="s">
        <v>8</v>
      </c>
      <c r="I362" s="27" t="s">
        <v>8</v>
      </c>
      <c r="K362" s="27" t="s">
        <v>8</v>
      </c>
      <c r="M362" s="27" t="s">
        <v>8</v>
      </c>
      <c r="N362" s="27" t="s">
        <v>8</v>
      </c>
      <c r="P362" s="27" t="s">
        <v>8</v>
      </c>
      <c r="R362" s="27" t="s">
        <v>8</v>
      </c>
      <c r="T362" s="27" t="s">
        <v>8</v>
      </c>
      <c r="V362" s="27" t="s">
        <v>8</v>
      </c>
      <c r="X362" s="27" t="s">
        <v>8</v>
      </c>
      <c r="Z362" s="27" t="s">
        <v>8</v>
      </c>
      <c r="AA362" s="19"/>
      <c r="AB362" s="27" t="s">
        <v>8</v>
      </c>
      <c r="AD362" s="27" t="s">
        <v>8</v>
      </c>
      <c r="AF362" s="27" t="s">
        <v>8</v>
      </c>
      <c r="AH362" s="27" t="s">
        <v>8</v>
      </c>
      <c r="AJ362" s="27" t="s">
        <v>8</v>
      </c>
      <c r="AL362" s="27" t="s">
        <v>8</v>
      </c>
      <c r="AN362" s="27" t="s">
        <v>8</v>
      </c>
      <c r="AP362" s="27" t="s">
        <v>8</v>
      </c>
      <c r="AR362" s="27" t="s">
        <v>8</v>
      </c>
      <c r="AT362" s="27" t="s">
        <v>8</v>
      </c>
      <c r="AV362" s="27" t="s">
        <v>8</v>
      </c>
      <c r="AX362" s="27" t="s">
        <v>8</v>
      </c>
      <c r="AY362" s="27"/>
      <c r="AZ362" s="27" t="s">
        <v>8</v>
      </c>
      <c r="BB362" s="27" t="s">
        <v>8</v>
      </c>
      <c r="BD362" s="27" t="s">
        <v>8</v>
      </c>
      <c r="BE362" s="19"/>
      <c r="BF362" s="27" t="s">
        <v>8</v>
      </c>
      <c r="BH362" s="27" t="s">
        <v>8</v>
      </c>
      <c r="BJ362" s="27" t="s">
        <v>8</v>
      </c>
      <c r="BL362" s="27" t="s">
        <v>8</v>
      </c>
      <c r="BN362" s="27" t="s">
        <v>8</v>
      </c>
      <c r="BP362" s="27" t="s">
        <v>8</v>
      </c>
      <c r="BR362" s="27" t="s">
        <v>8</v>
      </c>
      <c r="BT362" s="27" t="s">
        <v>8</v>
      </c>
      <c r="BV362" s="27" t="s">
        <v>8</v>
      </c>
      <c r="BW362" s="19"/>
      <c r="BX362" s="27" t="s">
        <v>8</v>
      </c>
      <c r="BZ362" s="27" t="s">
        <v>8</v>
      </c>
      <c r="CB362" s="27" t="s">
        <v>8</v>
      </c>
      <c r="CD362" s="27" t="s">
        <v>8</v>
      </c>
    </row>
    <row r="363" spans="1:82" ht="12.75">
      <c r="A363" s="19"/>
      <c r="B363" s="24">
        <v>2015</v>
      </c>
      <c r="C363" s="19"/>
      <c r="D363" s="19"/>
      <c r="E363" s="55" t="str">
        <f>+E$79</f>
        <v>Half-Year</v>
      </c>
      <c r="F363" s="19"/>
      <c r="G363" s="55" t="str">
        <f>+G$79</f>
        <v>Half-Year</v>
      </c>
      <c r="I363" s="55" t="str">
        <f>+I$79</f>
        <v>Half-Year</v>
      </c>
      <c r="K363" s="55" t="str">
        <f>+K$79</f>
        <v>Half-Year</v>
      </c>
      <c r="M363" s="55" t="str">
        <f>+M$79</f>
        <v>Half-Year</v>
      </c>
      <c r="N363" s="55" t="str">
        <f>+N$79</f>
        <v>Half-Year</v>
      </c>
      <c r="P363" s="55" t="str">
        <f>+P$79</f>
        <v>Half-Year</v>
      </c>
      <c r="R363" s="55" t="str">
        <f>+R$79</f>
        <v>Half-Year</v>
      </c>
      <c r="T363" s="55" t="str">
        <f>+T$79</f>
        <v>Half-Year</v>
      </c>
      <c r="V363" s="55" t="str">
        <f>+V$79</f>
        <v>Half-Year</v>
      </c>
      <c r="X363" s="55" t="str">
        <f>+X$79</f>
        <v>Half-Year</v>
      </c>
      <c r="Z363" s="55" t="str">
        <f>+Z$79</f>
        <v>Half-Year</v>
      </c>
      <c r="AA363" s="19"/>
      <c r="AB363" s="55" t="str">
        <f>+AB$79</f>
        <v>Half-Year</v>
      </c>
      <c r="AD363" s="55" t="str">
        <f>+AD$79</f>
        <v>Half-Year</v>
      </c>
      <c r="AF363" s="55" t="str">
        <f>+AF$79</f>
        <v>Half-Year</v>
      </c>
      <c r="AH363" s="55" t="str">
        <f>+AH$79</f>
        <v>Half-Year</v>
      </c>
      <c r="AJ363" s="55" t="str">
        <f>+AJ$79</f>
        <v>Half-Year</v>
      </c>
      <c r="AL363" s="55" t="str">
        <f>+AL$79</f>
        <v>Half-Year</v>
      </c>
      <c r="AN363" s="55" t="str">
        <f>+AN$79</f>
        <v>Half-Year</v>
      </c>
      <c r="AP363" s="55" t="str">
        <f>+AP$79</f>
        <v>Half-Year</v>
      </c>
      <c r="AR363" s="55" t="str">
        <f>+AR$79</f>
        <v>Half-Year</v>
      </c>
      <c r="AT363" s="55" t="str">
        <f>+AT$79</f>
        <v>Half-Year</v>
      </c>
      <c r="AV363" s="55" t="str">
        <f>+AV$79</f>
        <v>Half-Year</v>
      </c>
      <c r="AX363" s="55" t="str">
        <f>+AX$79</f>
        <v>Half-Year</v>
      </c>
      <c r="AY363" s="55"/>
      <c r="AZ363" s="55" t="str">
        <f>+AZ$79</f>
        <v>Half-Year</v>
      </c>
      <c r="BB363" s="55" t="str">
        <f>+BB$79</f>
        <v>Half-Year</v>
      </c>
      <c r="BD363" s="55" t="str">
        <f>+BD$79</f>
        <v>Half-Year</v>
      </c>
      <c r="BE363" s="19"/>
      <c r="BF363" s="55" t="str">
        <f>+BF$79</f>
        <v>Half-Year</v>
      </c>
      <c r="BH363" s="55" t="str">
        <f>+BH$79</f>
        <v>Half-Year</v>
      </c>
      <c r="BJ363" s="55" t="str">
        <f>+BJ$79</f>
        <v>Half-Year</v>
      </c>
      <c r="BL363" s="55" t="str">
        <f>+BL$79</f>
        <v>Half-Year</v>
      </c>
      <c r="BN363" s="55" t="str">
        <f>+BN$79</f>
        <v>Half-Year</v>
      </c>
      <c r="BP363" s="55" t="str">
        <f>+BP$79</f>
        <v>Half-Year</v>
      </c>
      <c r="BR363" s="55" t="str">
        <f>+BR$79</f>
        <v>Half-Year</v>
      </c>
      <c r="BT363" s="55" t="str">
        <f>+BT$79</f>
        <v>Half-Year</v>
      </c>
      <c r="BV363" s="55" t="str">
        <f>+BV$79</f>
        <v>Half-Year</v>
      </c>
      <c r="BW363" s="19"/>
      <c r="BX363" s="55" t="str">
        <f>+BX$79</f>
        <v>Half-Year</v>
      </c>
      <c r="BZ363" s="55" t="str">
        <f>+BZ$79</f>
        <v>Half-Year</v>
      </c>
      <c r="CB363" s="55" t="str">
        <f>+CB$79</f>
        <v>Half-Year</v>
      </c>
      <c r="CD363" s="55" t="str">
        <f>+CD$79</f>
        <v>Half-Year</v>
      </c>
    </row>
    <row r="364" spans="1:82" ht="11.25">
      <c r="A364" s="19"/>
      <c r="B364" s="25" t="s">
        <v>9</v>
      </c>
      <c r="C364" s="19"/>
      <c r="D364" s="19"/>
      <c r="E364" s="19">
        <f>+E284</f>
        <v>0</v>
      </c>
      <c r="F364" s="19"/>
      <c r="G364" s="19">
        <f>+G284</f>
        <v>0</v>
      </c>
      <c r="H364" s="19"/>
      <c r="I364" s="19">
        <f>+I284</f>
        <v>0</v>
      </c>
      <c r="J364" s="19"/>
      <c r="K364" s="19">
        <f>+K284</f>
        <v>0</v>
      </c>
      <c r="L364" s="19"/>
      <c r="M364" s="19">
        <f>+M284</f>
        <v>0</v>
      </c>
      <c r="N364" s="19">
        <f>+N284</f>
        <v>0</v>
      </c>
      <c r="O364" s="19"/>
      <c r="P364" s="19">
        <f>+P300</f>
        <v>0</v>
      </c>
      <c r="Q364" s="19"/>
      <c r="R364" s="19">
        <f>+R300</f>
        <v>0</v>
      </c>
      <c r="S364" s="19"/>
      <c r="T364" s="19">
        <f>+T300</f>
        <v>0</v>
      </c>
      <c r="U364" s="19"/>
      <c r="V364" s="19">
        <f>+V348</f>
        <v>0</v>
      </c>
      <c r="W364" s="19"/>
      <c r="X364" s="19">
        <f>+X348</f>
        <v>0</v>
      </c>
      <c r="Y364" s="19"/>
      <c r="Z364" s="19">
        <f>+Z348</f>
        <v>0</v>
      </c>
      <c r="AA364" s="19"/>
      <c r="AB364" s="19">
        <f>+AB348</f>
        <v>0</v>
      </c>
      <c r="AC364" s="19"/>
      <c r="AD364" s="19">
        <f>+AD348</f>
        <v>0</v>
      </c>
      <c r="AE364" s="19"/>
      <c r="AF364" s="19">
        <f>+AF348</f>
        <v>0</v>
      </c>
      <c r="AG364" s="19"/>
      <c r="AH364" s="19">
        <f>+AH348-AH354</f>
        <v>0</v>
      </c>
      <c r="AI364" s="19"/>
      <c r="AJ364" s="19">
        <f>+AJ284</f>
        <v>0</v>
      </c>
      <c r="AK364" s="19"/>
      <c r="AL364" s="19">
        <f>+AL348</f>
        <v>0</v>
      </c>
      <c r="AM364" s="19"/>
      <c r="AN364" s="19">
        <f>+AN348</f>
        <v>0</v>
      </c>
      <c r="AO364" s="19"/>
      <c r="AP364" s="19">
        <f>+AP348-AP354</f>
        <v>0</v>
      </c>
      <c r="AQ364" s="19"/>
      <c r="AR364" s="19">
        <f>+AR284</f>
        <v>0</v>
      </c>
      <c r="AS364" s="19"/>
      <c r="AT364" s="19">
        <f>+AT284</f>
        <v>0</v>
      </c>
      <c r="AU364" s="19"/>
      <c r="AV364" s="19">
        <f>+AV284</f>
        <v>0</v>
      </c>
      <c r="AW364" s="19"/>
      <c r="AX364" s="19">
        <f>+AX284</f>
        <v>0</v>
      </c>
      <c r="AY364" s="19"/>
      <c r="AZ364" s="19">
        <f>+AZ284</f>
        <v>0</v>
      </c>
      <c r="BA364" s="19"/>
      <c r="BB364" s="19">
        <f>+BB348</f>
        <v>0</v>
      </c>
      <c r="BC364" s="19"/>
      <c r="BD364" s="19">
        <f>+BD348</f>
        <v>0</v>
      </c>
      <c r="BE364" s="19"/>
      <c r="BF364" s="19">
        <f>+BF348</f>
        <v>0</v>
      </c>
      <c r="BG364" s="19"/>
      <c r="BH364" s="19">
        <f>+BH348</f>
        <v>0</v>
      </c>
      <c r="BI364" s="19"/>
      <c r="BJ364" s="19">
        <f>+BJ348-BJ354</f>
        <v>0</v>
      </c>
      <c r="BK364" s="19"/>
      <c r="BL364" s="19">
        <f>+BL270</f>
        <v>2713192.07</v>
      </c>
      <c r="BM364" s="19">
        <f aca="true" t="shared" si="32" ref="BM364:BR364">+BM270</f>
        <v>0</v>
      </c>
      <c r="BN364" s="19">
        <f t="shared" si="32"/>
        <v>2520093.1199999996</v>
      </c>
      <c r="BO364" s="19"/>
      <c r="BP364" s="19">
        <f t="shared" si="32"/>
        <v>306178992</v>
      </c>
      <c r="BQ364" s="19"/>
      <c r="BR364" s="19">
        <f t="shared" si="32"/>
        <v>-4055.985</v>
      </c>
      <c r="BS364" s="19"/>
      <c r="BT364" s="19">
        <f>+BT334</f>
        <v>4859443.5</v>
      </c>
      <c r="BU364" s="19"/>
      <c r="BV364" s="19">
        <f>+BV334</f>
        <v>271323.33</v>
      </c>
      <c r="BW364" s="19"/>
      <c r="BX364" s="19">
        <f>+BX334</f>
        <v>0</v>
      </c>
      <c r="BY364" s="19"/>
      <c r="BZ364" s="19">
        <f>+BZ334</f>
        <v>380015.425</v>
      </c>
      <c r="CA364" s="19"/>
      <c r="CB364" s="19">
        <f>CB350</f>
        <v>1227138.47</v>
      </c>
      <c r="CC364" s="19"/>
      <c r="CD364" s="19">
        <f>+CD348-CD354</f>
        <v>0</v>
      </c>
    </row>
    <row r="365" spans="1:82" ht="11.25">
      <c r="A365" s="19"/>
      <c r="B365" s="25" t="s">
        <v>18</v>
      </c>
      <c r="C365" s="19"/>
      <c r="D365" s="19"/>
      <c r="E365" s="60">
        <v>0.04462</v>
      </c>
      <c r="F365" s="19"/>
      <c r="G365" s="60">
        <v>0.04461</v>
      </c>
      <c r="I365" s="60">
        <v>0.04462</v>
      </c>
      <c r="K365" s="60">
        <v>0.04462</v>
      </c>
      <c r="M365" s="60">
        <v>0.04461</v>
      </c>
      <c r="N365" s="60">
        <v>0.04462</v>
      </c>
      <c r="P365" s="60">
        <v>0.04522</v>
      </c>
      <c r="R365" s="60">
        <v>0.04888</v>
      </c>
      <c r="T365" s="60">
        <v>0.04888</v>
      </c>
      <c r="V365" s="60">
        <v>0.05285</v>
      </c>
      <c r="X365" s="60">
        <v>0.05285</v>
      </c>
      <c r="Z365" s="60">
        <v>0.05713</v>
      </c>
      <c r="AA365" s="19"/>
      <c r="AB365" s="60">
        <v>0.06177</v>
      </c>
      <c r="AD365" s="60">
        <v>0.06677</v>
      </c>
      <c r="AF365" s="60">
        <v>0.06677</v>
      </c>
      <c r="AH365" s="60">
        <v>0.07219</v>
      </c>
      <c r="AJ365" s="60">
        <v>0.04462</v>
      </c>
      <c r="AK365" s="60">
        <v>0.04461</v>
      </c>
      <c r="AL365" s="60">
        <v>0.05285</v>
      </c>
      <c r="AN365" s="60">
        <v>0.05713</v>
      </c>
      <c r="AP365" s="60">
        <v>0.07219</v>
      </c>
      <c r="AR365" s="60">
        <v>0.04462</v>
      </c>
      <c r="AT365" s="60">
        <v>0.04461</v>
      </c>
      <c r="AV365" s="60">
        <v>0.04462</v>
      </c>
      <c r="AX365" s="60">
        <v>0.04461</v>
      </c>
      <c r="AY365" s="60"/>
      <c r="AZ365" s="60">
        <v>0.04462</v>
      </c>
      <c r="BB365" s="60">
        <v>0.05285</v>
      </c>
      <c r="BD365" s="60">
        <v>0.05713</v>
      </c>
      <c r="BE365" s="19"/>
      <c r="BF365" s="60">
        <v>0.06177</v>
      </c>
      <c r="BH365" s="60">
        <v>0.06677</v>
      </c>
      <c r="BJ365" s="60">
        <v>0.07219</v>
      </c>
      <c r="BL365" s="60">
        <v>0.04462</v>
      </c>
      <c r="BN365" s="60">
        <v>0.04462</v>
      </c>
      <c r="BP365" s="60">
        <v>0.04462</v>
      </c>
      <c r="BR365" s="60">
        <v>0.04522</v>
      </c>
      <c r="BT365" s="60">
        <v>0.04888</v>
      </c>
      <c r="BV365" s="60">
        <v>0.05285</v>
      </c>
      <c r="BX365" s="60">
        <v>0.05713</v>
      </c>
      <c r="BY365" s="19"/>
      <c r="BZ365" s="60">
        <v>0.06177</v>
      </c>
      <c r="CB365" s="60">
        <v>0.06677</v>
      </c>
      <c r="CD365" s="60">
        <v>0.07219</v>
      </c>
    </row>
    <row r="366" spans="1:82" ht="10.5">
      <c r="A366" s="19"/>
      <c r="B366" s="19"/>
      <c r="C366" s="19"/>
      <c r="D366" s="19"/>
      <c r="E366" s="27" t="s">
        <v>3</v>
      </c>
      <c r="F366" s="19"/>
      <c r="G366" s="27" t="s">
        <v>3</v>
      </c>
      <c r="I366" s="27" t="s">
        <v>3</v>
      </c>
      <c r="K366" s="27" t="s">
        <v>3</v>
      </c>
      <c r="M366" s="27" t="s">
        <v>3</v>
      </c>
      <c r="N366" s="27" t="s">
        <v>3</v>
      </c>
      <c r="P366" s="27" t="s">
        <v>3</v>
      </c>
      <c r="R366" s="27" t="s">
        <v>3</v>
      </c>
      <c r="T366" s="27" t="s">
        <v>3</v>
      </c>
      <c r="V366" s="27" t="s">
        <v>3</v>
      </c>
      <c r="X366" s="27" t="s">
        <v>3</v>
      </c>
      <c r="Z366" s="27" t="s">
        <v>3</v>
      </c>
      <c r="AA366" s="19"/>
      <c r="AB366" s="27" t="s">
        <v>3</v>
      </c>
      <c r="AD366" s="27" t="s">
        <v>3</v>
      </c>
      <c r="AF366" s="27" t="s">
        <v>3</v>
      </c>
      <c r="AH366" s="27" t="s">
        <v>3</v>
      </c>
      <c r="AJ366" s="27" t="s">
        <v>3</v>
      </c>
      <c r="AL366" s="27" t="s">
        <v>3</v>
      </c>
      <c r="AN366" s="27" t="s">
        <v>3</v>
      </c>
      <c r="AP366" s="27" t="s">
        <v>3</v>
      </c>
      <c r="AR366" s="27" t="s">
        <v>3</v>
      </c>
      <c r="AT366" s="27" t="s">
        <v>3</v>
      </c>
      <c r="AV366" s="27" t="s">
        <v>3</v>
      </c>
      <c r="AX366" s="27" t="s">
        <v>3</v>
      </c>
      <c r="AY366" s="27"/>
      <c r="AZ366" s="27" t="s">
        <v>3</v>
      </c>
      <c r="BB366" s="27" t="s">
        <v>3</v>
      </c>
      <c r="BD366" s="27" t="s">
        <v>3</v>
      </c>
      <c r="BE366" s="19"/>
      <c r="BF366" s="27" t="s">
        <v>3</v>
      </c>
      <c r="BH366" s="27" t="s">
        <v>3</v>
      </c>
      <c r="BJ366" s="27" t="s">
        <v>3</v>
      </c>
      <c r="BL366" s="27" t="s">
        <v>3</v>
      </c>
      <c r="BN366" s="27" t="s">
        <v>3</v>
      </c>
      <c r="BP366" s="27" t="s">
        <v>3</v>
      </c>
      <c r="BR366" s="27" t="s">
        <v>3</v>
      </c>
      <c r="BT366" s="27" t="s">
        <v>3</v>
      </c>
      <c r="BV366" s="27" t="s">
        <v>3</v>
      </c>
      <c r="BW366" s="19"/>
      <c r="BX366" s="27" t="s">
        <v>3</v>
      </c>
      <c r="BZ366" s="27" t="s">
        <v>3</v>
      </c>
      <c r="CB366" s="27" t="s">
        <v>3</v>
      </c>
      <c r="CD366" s="27" t="s">
        <v>3</v>
      </c>
    </row>
    <row r="367" spans="1:82" ht="11.25">
      <c r="A367" s="19"/>
      <c r="B367" s="71" t="s">
        <v>92</v>
      </c>
      <c r="C367" s="19"/>
      <c r="D367" s="19"/>
      <c r="E367" s="19">
        <f>ROUND(E364*E365,0)</f>
        <v>0</v>
      </c>
      <c r="F367" s="19"/>
      <c r="G367" s="19">
        <f>ROUND(G364*G365,0)</f>
        <v>0</v>
      </c>
      <c r="I367" s="22">
        <f>ROUND(I364*I365,0)</f>
        <v>0</v>
      </c>
      <c r="K367" s="22">
        <f>+K364*K365</f>
        <v>0</v>
      </c>
      <c r="M367" s="22">
        <f>+M364*M365</f>
        <v>0</v>
      </c>
      <c r="N367" s="22">
        <f>+N364*N365</f>
        <v>0</v>
      </c>
      <c r="P367" s="22">
        <f>+P364*P365</f>
        <v>0</v>
      </c>
      <c r="R367" s="22">
        <f>+R364*R365</f>
        <v>0</v>
      </c>
      <c r="T367" s="22">
        <f>+T364*T365</f>
        <v>0</v>
      </c>
      <c r="U367" s="23"/>
      <c r="V367" s="22">
        <f>+V364*V365</f>
        <v>0</v>
      </c>
      <c r="W367" s="23"/>
      <c r="X367" s="22">
        <f>+X364*X365</f>
        <v>0</v>
      </c>
      <c r="Y367" s="23"/>
      <c r="Z367" s="22">
        <f>+Z364*Z365</f>
        <v>0</v>
      </c>
      <c r="AA367" s="19"/>
      <c r="AB367" s="22">
        <f>+AB364*AB365</f>
        <v>0</v>
      </c>
      <c r="AC367" s="23"/>
      <c r="AD367" s="19">
        <f>(+AD364)*AD365</f>
        <v>0</v>
      </c>
      <c r="AE367" s="23"/>
      <c r="AF367" s="19">
        <f>(+AF364)*AF365</f>
        <v>0</v>
      </c>
      <c r="AG367" s="23"/>
      <c r="AH367" s="19">
        <f>(+AH364)*AH365</f>
        <v>0</v>
      </c>
      <c r="AI367" s="23"/>
      <c r="AJ367" s="22">
        <f>+AJ364*AJ365</f>
        <v>0</v>
      </c>
      <c r="AK367" s="23"/>
      <c r="AL367" s="22">
        <f>+AL364*AL365</f>
        <v>0</v>
      </c>
      <c r="AM367" s="23"/>
      <c r="AN367" s="22">
        <f>+AN364*AN365</f>
        <v>0</v>
      </c>
      <c r="AO367" s="23"/>
      <c r="AP367" s="19">
        <f>(+AP364)*AP365</f>
        <v>0</v>
      </c>
      <c r="AQ367" s="23"/>
      <c r="AR367" s="19">
        <f>ROUND(AR364*AR365,0)</f>
        <v>0</v>
      </c>
      <c r="AS367" s="23"/>
      <c r="AT367" s="22">
        <f>ROUND(AT364*AT365,0)</f>
        <v>0</v>
      </c>
      <c r="AV367" s="22">
        <f>+AV364*AV365</f>
        <v>0</v>
      </c>
      <c r="AX367" s="22">
        <f>+AX364*AX365</f>
        <v>0</v>
      </c>
      <c r="AY367" s="22"/>
      <c r="AZ367" s="19">
        <f>(+AZ364)*AZ365</f>
        <v>0</v>
      </c>
      <c r="BA367" s="23"/>
      <c r="BB367" s="22">
        <f>+BB364*BB365</f>
        <v>0</v>
      </c>
      <c r="BC367" s="23"/>
      <c r="BD367" s="22">
        <f>+BD364*BD365</f>
        <v>0</v>
      </c>
      <c r="BE367" s="19"/>
      <c r="BF367" s="22">
        <f>+BF364*BF365</f>
        <v>0</v>
      </c>
      <c r="BG367" s="23"/>
      <c r="BH367" s="19">
        <f>(+BH364)*BH365</f>
        <v>0</v>
      </c>
      <c r="BI367" s="23"/>
      <c r="BJ367" s="19">
        <f>(+BJ364)*BJ365</f>
        <v>0</v>
      </c>
      <c r="BK367" s="23"/>
      <c r="BL367" s="22">
        <f>+BL364*BL365</f>
        <v>121062.6301634</v>
      </c>
      <c r="BM367" s="23"/>
      <c r="BN367" s="85">
        <v>0</v>
      </c>
      <c r="BO367" s="23"/>
      <c r="BP367" s="22">
        <f>+BP364*BP365</f>
        <v>13661706.62304</v>
      </c>
      <c r="BQ367" s="23"/>
      <c r="BR367" s="22">
        <f>+BR364*BR365</f>
        <v>-183.41164170000002</v>
      </c>
      <c r="BS367" s="23"/>
      <c r="BT367" s="22">
        <f>+BT364*BT365</f>
        <v>237529.59828</v>
      </c>
      <c r="BU367" s="23"/>
      <c r="BV367" s="22">
        <f>+BV364*BV365</f>
        <v>14339.4379905</v>
      </c>
      <c r="BW367" s="19"/>
      <c r="BX367" s="22">
        <f>+BX364*BX365</f>
        <v>0</v>
      </c>
      <c r="BY367" s="23"/>
      <c r="BZ367" s="19">
        <f>(+BZ364)*BZ365</f>
        <v>23473.55280225</v>
      </c>
      <c r="CA367" s="23"/>
      <c r="CB367" s="19">
        <f>(+CB364)*CB365</f>
        <v>81936.03564189999</v>
      </c>
      <c r="CC367" s="23"/>
      <c r="CD367" s="19">
        <f>(+CD364)*CD365</f>
        <v>0</v>
      </c>
    </row>
    <row r="368" spans="1:82" ht="11.25">
      <c r="A368" s="19"/>
      <c r="B368" s="25" t="s">
        <v>57</v>
      </c>
      <c r="C368" s="19"/>
      <c r="D368" s="19"/>
      <c r="E368" s="19"/>
      <c r="F368" s="19"/>
      <c r="G368" s="19">
        <v>0</v>
      </c>
      <c r="I368" s="22">
        <v>0</v>
      </c>
      <c r="K368" s="19">
        <v>0</v>
      </c>
      <c r="M368" s="19">
        <v>0</v>
      </c>
      <c r="N368" s="19">
        <v>0</v>
      </c>
      <c r="P368" s="19">
        <v>0</v>
      </c>
      <c r="R368" s="19">
        <v>0</v>
      </c>
      <c r="T368" s="19">
        <v>0</v>
      </c>
      <c r="U368" s="23"/>
      <c r="V368" s="19">
        <v>0</v>
      </c>
      <c r="W368" s="23"/>
      <c r="X368" s="19">
        <v>0</v>
      </c>
      <c r="Y368" s="23"/>
      <c r="Z368" s="19">
        <v>0</v>
      </c>
      <c r="AA368" s="19"/>
      <c r="AB368" s="19">
        <v>0</v>
      </c>
      <c r="AC368" s="23"/>
      <c r="AD368" s="19">
        <v>0</v>
      </c>
      <c r="AE368" s="23"/>
      <c r="AF368" s="19">
        <v>0</v>
      </c>
      <c r="AG368" s="23"/>
      <c r="AH368" s="19">
        <v>0</v>
      </c>
      <c r="AI368" s="23"/>
      <c r="AJ368" s="19">
        <v>0</v>
      </c>
      <c r="AK368" s="23"/>
      <c r="AL368" s="19">
        <v>0</v>
      </c>
      <c r="AM368" s="23"/>
      <c r="AN368" s="19">
        <v>0</v>
      </c>
      <c r="AO368" s="23"/>
      <c r="AP368" s="19">
        <v>0</v>
      </c>
      <c r="AQ368" s="23"/>
      <c r="AR368" s="19">
        <v>0</v>
      </c>
      <c r="AS368" s="23"/>
      <c r="AT368" s="22">
        <v>0</v>
      </c>
      <c r="AV368" s="19">
        <v>0</v>
      </c>
      <c r="AX368" s="19">
        <v>0</v>
      </c>
      <c r="AY368" s="19"/>
      <c r="AZ368" s="19">
        <v>0</v>
      </c>
      <c r="BA368" s="23"/>
      <c r="BB368" s="19">
        <v>0</v>
      </c>
      <c r="BC368" s="23"/>
      <c r="BD368" s="19">
        <v>0</v>
      </c>
      <c r="BE368" s="19"/>
      <c r="BF368" s="19">
        <v>0</v>
      </c>
      <c r="BG368" s="23"/>
      <c r="BH368" s="19">
        <v>0</v>
      </c>
      <c r="BI368" s="23"/>
      <c r="BJ368" s="19">
        <v>0</v>
      </c>
      <c r="BK368" s="23"/>
      <c r="BL368" s="19">
        <v>0</v>
      </c>
      <c r="BM368" s="23"/>
      <c r="BN368" s="85">
        <v>0</v>
      </c>
      <c r="BO368" s="23"/>
      <c r="BP368" s="85">
        <v>0</v>
      </c>
      <c r="BQ368" s="23"/>
      <c r="BR368" s="19">
        <v>0</v>
      </c>
      <c r="BS368" s="23"/>
      <c r="BT368" s="19">
        <v>0</v>
      </c>
      <c r="BU368" s="23"/>
      <c r="BV368" s="19">
        <v>0</v>
      </c>
      <c r="BW368" s="19"/>
      <c r="BX368" s="19">
        <v>0</v>
      </c>
      <c r="BY368" s="23"/>
      <c r="BZ368" s="19">
        <v>0</v>
      </c>
      <c r="CA368" s="23"/>
      <c r="CB368" s="19">
        <v>0</v>
      </c>
      <c r="CC368" s="23"/>
      <c r="CD368" s="19">
        <v>0</v>
      </c>
    </row>
    <row r="369" spans="1:82" ht="11.25">
      <c r="A369" s="19"/>
      <c r="B369" s="25"/>
      <c r="C369" s="19"/>
      <c r="D369" s="19"/>
      <c r="E369" s="19"/>
      <c r="F369" s="19"/>
      <c r="G369" s="19"/>
      <c r="I369" s="22"/>
      <c r="K369" s="19"/>
      <c r="M369" s="19"/>
      <c r="N369" s="19"/>
      <c r="P369" s="19"/>
      <c r="R369" s="19"/>
      <c r="T369" s="19"/>
      <c r="U369" s="23"/>
      <c r="V369" s="19"/>
      <c r="W369" s="23"/>
      <c r="X369" s="19"/>
      <c r="Y369" s="23"/>
      <c r="Z369" s="19"/>
      <c r="AA369" s="19"/>
      <c r="AB369" s="19"/>
      <c r="AC369" s="23"/>
      <c r="AD369" s="19"/>
      <c r="AE369" s="23"/>
      <c r="AF369" s="19"/>
      <c r="AG369" s="23"/>
      <c r="AH369" s="19"/>
      <c r="AJ369" s="19"/>
      <c r="AL369" s="19"/>
      <c r="AN369" s="19"/>
      <c r="AP369" s="19"/>
      <c r="AR369" s="19"/>
      <c r="AT369" s="22"/>
      <c r="AV369" s="19"/>
      <c r="AX369" s="19"/>
      <c r="AY369" s="19"/>
      <c r="AZ369" s="19"/>
      <c r="BB369" s="19"/>
      <c r="BC369" s="23"/>
      <c r="BD369" s="19"/>
      <c r="BE369" s="19"/>
      <c r="BF369" s="19"/>
      <c r="BG369" s="23"/>
      <c r="BH369" s="19"/>
      <c r="BI369" s="23"/>
      <c r="BJ369" s="19"/>
      <c r="BL369" s="19"/>
      <c r="BN369" s="19"/>
      <c r="BP369" s="19"/>
      <c r="BR369" s="19"/>
      <c r="BS369" s="23"/>
      <c r="BT369" s="19"/>
      <c r="BU369" s="23"/>
      <c r="BV369" s="19"/>
      <c r="BW369" s="19"/>
      <c r="BX369" s="19"/>
      <c r="BY369" s="23"/>
      <c r="BZ369" s="19"/>
      <c r="CA369" s="23"/>
      <c r="CB369" s="19"/>
      <c r="CD369" s="19"/>
    </row>
    <row r="370" spans="1:82" ht="11.25">
      <c r="A370" s="19"/>
      <c r="B370" s="25"/>
      <c r="C370" s="19"/>
      <c r="D370" s="19"/>
      <c r="E370" s="27" t="s">
        <v>3</v>
      </c>
      <c r="F370" s="19"/>
      <c r="G370" s="27" t="s">
        <v>3</v>
      </c>
      <c r="I370" s="27" t="s">
        <v>3</v>
      </c>
      <c r="K370" s="27" t="s">
        <v>3</v>
      </c>
      <c r="M370" s="27" t="s">
        <v>3</v>
      </c>
      <c r="N370" s="27" t="s">
        <v>3</v>
      </c>
      <c r="P370" s="27" t="s">
        <v>3</v>
      </c>
      <c r="R370" s="27" t="s">
        <v>3</v>
      </c>
      <c r="T370" s="27" t="s">
        <v>3</v>
      </c>
      <c r="V370" s="27" t="s">
        <v>3</v>
      </c>
      <c r="X370" s="27" t="s">
        <v>3</v>
      </c>
      <c r="Z370" s="27" t="s">
        <v>3</v>
      </c>
      <c r="AA370" s="19"/>
      <c r="AB370" s="27" t="s">
        <v>3</v>
      </c>
      <c r="AD370" s="27" t="s">
        <v>3</v>
      </c>
      <c r="AF370" s="27" t="s">
        <v>3</v>
      </c>
      <c r="AH370" s="27" t="s">
        <v>3</v>
      </c>
      <c r="AJ370" s="27" t="s">
        <v>3</v>
      </c>
      <c r="AL370" s="27" t="s">
        <v>3</v>
      </c>
      <c r="AN370" s="27" t="s">
        <v>3</v>
      </c>
      <c r="AP370" s="27" t="s">
        <v>3</v>
      </c>
      <c r="AR370" s="27" t="s">
        <v>3</v>
      </c>
      <c r="AT370" s="27" t="s">
        <v>3</v>
      </c>
      <c r="AV370" s="27" t="s">
        <v>3</v>
      </c>
      <c r="AX370" s="27" t="s">
        <v>3</v>
      </c>
      <c r="AY370" s="27"/>
      <c r="AZ370" s="27" t="s">
        <v>3</v>
      </c>
      <c r="BB370" s="27" t="s">
        <v>3</v>
      </c>
      <c r="BD370" s="27" t="s">
        <v>3</v>
      </c>
      <c r="BE370" s="19"/>
      <c r="BF370" s="27" t="s">
        <v>3</v>
      </c>
      <c r="BH370" s="27" t="s">
        <v>3</v>
      </c>
      <c r="BJ370" s="27" t="s">
        <v>3</v>
      </c>
      <c r="BL370" s="27" t="s">
        <v>3</v>
      </c>
      <c r="BN370" s="27" t="s">
        <v>3</v>
      </c>
      <c r="BP370" s="27" t="s">
        <v>3</v>
      </c>
      <c r="BR370" s="27" t="s">
        <v>3</v>
      </c>
      <c r="BT370" s="27" t="s">
        <v>3</v>
      </c>
      <c r="BV370" s="27" t="s">
        <v>3</v>
      </c>
      <c r="BW370" s="19"/>
      <c r="BX370" s="27" t="s">
        <v>3</v>
      </c>
      <c r="BZ370" s="27" t="s">
        <v>3</v>
      </c>
      <c r="CB370" s="27" t="s">
        <v>3</v>
      </c>
      <c r="CD370" s="27" t="s">
        <v>3</v>
      </c>
    </row>
    <row r="371" spans="1:82" ht="11.25">
      <c r="A371" s="19"/>
      <c r="B371" s="71" t="s">
        <v>93</v>
      </c>
      <c r="C371" s="19"/>
      <c r="D371" s="19"/>
      <c r="E371" s="19">
        <f>SUM(E367:E369)</f>
        <v>0</v>
      </c>
      <c r="F371" s="19"/>
      <c r="G371" s="19">
        <f>SUM(G367:G369)</f>
        <v>0</v>
      </c>
      <c r="I371" s="19">
        <f>SUM(I367:I369)</f>
        <v>0</v>
      </c>
      <c r="K371" s="19">
        <f>SUM(K367:K369)</f>
        <v>0</v>
      </c>
      <c r="M371" s="19">
        <f>SUM(M367:M369)</f>
        <v>0</v>
      </c>
      <c r="N371" s="19">
        <f>SUM(N367:N369)</f>
        <v>0</v>
      </c>
      <c r="P371" s="19">
        <f>SUM(P367:P369)</f>
        <v>0</v>
      </c>
      <c r="R371" s="19">
        <f>SUM(R367:R369)</f>
        <v>0</v>
      </c>
      <c r="T371" s="19">
        <f>SUM(T367:T369)</f>
        <v>0</v>
      </c>
      <c r="V371" s="19">
        <f>SUM(V367:V369)</f>
        <v>0</v>
      </c>
      <c r="X371" s="19">
        <f>SUM(X367:X369)</f>
        <v>0</v>
      </c>
      <c r="Z371" s="19">
        <f>SUM(Z367:Z369)</f>
        <v>0</v>
      </c>
      <c r="AA371" s="19"/>
      <c r="AB371" s="19">
        <f>SUM(AB367:AB369)</f>
        <v>0</v>
      </c>
      <c r="AD371" s="19">
        <f>SUM(AD367:AD369)</f>
        <v>0</v>
      </c>
      <c r="AF371" s="19">
        <f>SUM(AF367:AF369)</f>
        <v>0</v>
      </c>
      <c r="AH371" s="19">
        <f>SUM(AH367:AH369)</f>
        <v>0</v>
      </c>
      <c r="AJ371" s="19">
        <f>SUM(AJ367:AJ369)</f>
        <v>0</v>
      </c>
      <c r="AL371" s="19">
        <f>SUM(AL367:AL369)</f>
        <v>0</v>
      </c>
      <c r="AN371" s="19">
        <f>SUM(AN367:AN369)</f>
        <v>0</v>
      </c>
      <c r="AP371" s="19">
        <f>SUM(AP367:AP369)</f>
        <v>0</v>
      </c>
      <c r="AR371" s="19">
        <f>SUM(AR367:AR369)</f>
        <v>0</v>
      </c>
      <c r="AT371" s="19">
        <f>SUM(AT367:AT369)</f>
        <v>0</v>
      </c>
      <c r="AV371" s="19">
        <f>SUM(AV367:AV369)</f>
        <v>0</v>
      </c>
      <c r="AX371" s="19">
        <f>SUM(AX367:AX369)</f>
        <v>0</v>
      </c>
      <c r="AY371" s="19"/>
      <c r="AZ371" s="43">
        <f>SUM(AZ367:AZ369)</f>
        <v>0</v>
      </c>
      <c r="BB371" s="19">
        <f>SUM(BB367:BB369)</f>
        <v>0</v>
      </c>
      <c r="BD371" s="19">
        <f>SUM(BD367:BD369)</f>
        <v>0</v>
      </c>
      <c r="BE371" s="19"/>
      <c r="BF371" s="19">
        <f>SUM(BF367:BF369)</f>
        <v>0</v>
      </c>
      <c r="BH371" s="19">
        <f>SUM(BH367:BH369)</f>
        <v>0</v>
      </c>
      <c r="BJ371" s="19">
        <f>SUM(BJ367:BJ369)</f>
        <v>0</v>
      </c>
      <c r="BL371" s="19">
        <f>SUM(BL367:BL369)</f>
        <v>121062.6301634</v>
      </c>
      <c r="BN371" s="19">
        <f>SUM(BN367:BN369)</f>
        <v>0</v>
      </c>
      <c r="BP371" s="19">
        <f>SUM(BP367:BP369)</f>
        <v>13661706.62304</v>
      </c>
      <c r="BR371" s="19">
        <f>SUM(BR367:BR369)</f>
        <v>-183.41164170000002</v>
      </c>
      <c r="BT371" s="19">
        <f>SUM(BT367:BT369)</f>
        <v>237529.59828</v>
      </c>
      <c r="BV371" s="19">
        <f>SUM(BV367:BV369)</f>
        <v>14339.4379905</v>
      </c>
      <c r="BW371" s="19"/>
      <c r="BX371" s="19">
        <f>SUM(BX367:BX369)</f>
        <v>0</v>
      </c>
      <c r="BZ371" s="19">
        <f>SUM(BZ367:BZ369)</f>
        <v>23473.55280225</v>
      </c>
      <c r="CB371" s="19">
        <f>SUM(CB367:CB369)</f>
        <v>81936.03564189999</v>
      </c>
      <c r="CD371" s="19">
        <f>SUM(CD367:CD369)</f>
        <v>0</v>
      </c>
    </row>
    <row r="372" spans="1:82" ht="11.25">
      <c r="A372" s="19"/>
      <c r="B372" s="81" t="s">
        <v>28</v>
      </c>
      <c r="C372" s="19"/>
      <c r="D372" s="19"/>
      <c r="E372" s="79">
        <f>+$C$18/12</f>
        <v>1</v>
      </c>
      <c r="F372" s="77"/>
      <c r="G372" s="79">
        <f>+$C$18/12</f>
        <v>1</v>
      </c>
      <c r="H372" s="80"/>
      <c r="I372" s="79">
        <f>+$C$18/12</f>
        <v>1</v>
      </c>
      <c r="J372" s="80"/>
      <c r="K372" s="79">
        <f>+$C$18/12</f>
        <v>1</v>
      </c>
      <c r="L372" s="80"/>
      <c r="M372" s="79">
        <f>+$C$18/12</f>
        <v>1</v>
      </c>
      <c r="N372" s="79">
        <f>+$C$18/12</f>
        <v>1</v>
      </c>
      <c r="O372" s="80"/>
      <c r="P372" s="79">
        <f>+$C$18/12</f>
        <v>1</v>
      </c>
      <c r="Q372" s="80"/>
      <c r="R372" s="79">
        <f>+$C$18/12</f>
        <v>1</v>
      </c>
      <c r="S372" s="80"/>
      <c r="T372" s="79">
        <f>+$C$18/12</f>
        <v>1</v>
      </c>
      <c r="U372" s="79">
        <f aca="true" t="shared" si="33" ref="U372:AB372">+$C$18/12</f>
        <v>1</v>
      </c>
      <c r="V372" s="79">
        <f t="shared" si="33"/>
        <v>1</v>
      </c>
      <c r="W372" s="79"/>
      <c r="X372" s="79">
        <f t="shared" si="33"/>
        <v>1</v>
      </c>
      <c r="Y372" s="80"/>
      <c r="Z372" s="79">
        <f t="shared" si="33"/>
        <v>1</v>
      </c>
      <c r="AA372" s="79">
        <f t="shared" si="33"/>
        <v>1</v>
      </c>
      <c r="AB372" s="79">
        <f t="shared" si="33"/>
        <v>1</v>
      </c>
      <c r="AC372" s="80"/>
      <c r="AD372" s="79">
        <f>+$C$18/12</f>
        <v>1</v>
      </c>
      <c r="AE372" s="80"/>
      <c r="AF372" s="79">
        <f>+$C$18/12</f>
        <v>1</v>
      </c>
      <c r="AG372" s="80"/>
      <c r="AH372" s="79">
        <f>+$C$18/12</f>
        <v>1</v>
      </c>
      <c r="AI372" s="80"/>
      <c r="AJ372" s="79">
        <f>+$C$18/12</f>
        <v>1</v>
      </c>
      <c r="AK372" s="80"/>
      <c r="AL372" s="79">
        <f>+$C$18/12</f>
        <v>1</v>
      </c>
      <c r="AM372" s="80"/>
      <c r="AN372" s="79">
        <f>+$C$18/12</f>
        <v>1</v>
      </c>
      <c r="AO372" s="80"/>
      <c r="AP372" s="79">
        <f>+$C$18/12</f>
        <v>1</v>
      </c>
      <c r="AQ372" s="80"/>
      <c r="AR372" s="79">
        <f>+$C$18/12</f>
        <v>1</v>
      </c>
      <c r="AS372" s="80"/>
      <c r="AT372" s="79">
        <f>+$C$18/12</f>
        <v>1</v>
      </c>
      <c r="AU372" s="80"/>
      <c r="AV372" s="79">
        <f>+$C$18/12</f>
        <v>1</v>
      </c>
      <c r="AW372" s="80"/>
      <c r="AX372" s="79">
        <f>+$C$18/12</f>
        <v>1</v>
      </c>
      <c r="AY372" s="79"/>
      <c r="AZ372" s="79">
        <f>+$C$18/12</f>
        <v>1</v>
      </c>
      <c r="BA372" s="80"/>
      <c r="BB372" s="79">
        <f>+$C$18/12</f>
        <v>1</v>
      </c>
      <c r="BC372" s="80"/>
      <c r="BD372" s="79">
        <f>+$C$18/12</f>
        <v>1</v>
      </c>
      <c r="BE372" s="79">
        <f>+$C$18/12</f>
        <v>1</v>
      </c>
      <c r="BF372" s="79">
        <f>+$C$18/12</f>
        <v>1</v>
      </c>
      <c r="BG372" s="80"/>
      <c r="BH372" s="79">
        <f>+$C$18/12</f>
        <v>1</v>
      </c>
      <c r="BI372" s="80"/>
      <c r="BJ372" s="79">
        <f>+$C$18/12</f>
        <v>1</v>
      </c>
      <c r="BK372" s="80"/>
      <c r="BL372" s="28">
        <v>1</v>
      </c>
      <c r="BN372" s="28">
        <v>1</v>
      </c>
      <c r="BP372" s="28">
        <v>1</v>
      </c>
      <c r="BR372" s="28">
        <v>1</v>
      </c>
      <c r="BT372" s="28">
        <v>1</v>
      </c>
      <c r="BV372" s="28">
        <v>1</v>
      </c>
      <c r="BW372" s="19"/>
      <c r="BX372" s="28">
        <v>1</v>
      </c>
      <c r="BZ372" s="28">
        <v>1</v>
      </c>
      <c r="CA372" s="80"/>
      <c r="CB372" s="28">
        <v>1</v>
      </c>
      <c r="CC372" s="80"/>
      <c r="CD372" s="79">
        <f>+$C$18/12</f>
        <v>1</v>
      </c>
    </row>
    <row r="373" spans="1:82" ht="11.25">
      <c r="A373" s="19"/>
      <c r="B373" s="25" t="s">
        <v>29</v>
      </c>
      <c r="C373" s="19"/>
      <c r="D373" s="19"/>
      <c r="E373" s="28"/>
      <c r="F373" s="19"/>
      <c r="G373" s="28"/>
      <c r="I373" s="28"/>
      <c r="K373" s="28"/>
      <c r="M373" s="28"/>
      <c r="N373" s="28"/>
      <c r="P373" s="28"/>
      <c r="R373" s="28"/>
      <c r="T373" s="28"/>
      <c r="V373" s="28"/>
      <c r="X373" s="28"/>
      <c r="Z373" s="28"/>
      <c r="AA373" s="19"/>
      <c r="AB373" s="28"/>
      <c r="AD373" s="28"/>
      <c r="AF373" s="28"/>
      <c r="AH373" s="28"/>
      <c r="AJ373" s="28"/>
      <c r="AL373" s="28"/>
      <c r="AN373" s="28"/>
      <c r="AP373" s="28"/>
      <c r="AR373" s="28"/>
      <c r="AT373" s="28"/>
      <c r="AV373" s="28"/>
      <c r="AX373" s="28"/>
      <c r="AY373" s="28"/>
      <c r="AZ373" s="28"/>
      <c r="BB373" s="28"/>
      <c r="BD373" s="28"/>
      <c r="BE373" s="19"/>
      <c r="BF373" s="28"/>
      <c r="BH373" s="28"/>
      <c r="BJ373" s="28"/>
      <c r="BL373" s="28"/>
      <c r="BN373" s="28"/>
      <c r="BP373" s="28"/>
      <c r="BR373" s="28"/>
      <c r="BT373" s="28"/>
      <c r="BV373" s="28"/>
      <c r="BW373" s="19"/>
      <c r="BX373" s="28"/>
      <c r="BZ373" s="28"/>
      <c r="CB373" s="28"/>
      <c r="CD373" s="28"/>
    </row>
    <row r="374" spans="1:82" ht="10.5">
      <c r="A374" s="19"/>
      <c r="B374" s="19"/>
      <c r="C374" s="19"/>
      <c r="D374" s="19"/>
      <c r="E374" s="27" t="s">
        <v>3</v>
      </c>
      <c r="F374" s="19"/>
      <c r="G374" s="27" t="s">
        <v>3</v>
      </c>
      <c r="I374" s="27" t="s">
        <v>3</v>
      </c>
      <c r="K374" s="27" t="s">
        <v>3</v>
      </c>
      <c r="M374" s="27" t="s">
        <v>3</v>
      </c>
      <c r="N374" s="27" t="s">
        <v>3</v>
      </c>
      <c r="P374" s="27" t="s">
        <v>3</v>
      </c>
      <c r="R374" s="27" t="s">
        <v>3</v>
      </c>
      <c r="T374" s="27" t="s">
        <v>3</v>
      </c>
      <c r="V374" s="27" t="s">
        <v>3</v>
      </c>
      <c r="X374" s="27" t="s">
        <v>3</v>
      </c>
      <c r="Z374" s="27" t="s">
        <v>3</v>
      </c>
      <c r="AA374" s="19"/>
      <c r="AB374" s="27" t="s">
        <v>3</v>
      </c>
      <c r="AD374" s="27" t="s">
        <v>3</v>
      </c>
      <c r="AF374" s="27" t="s">
        <v>3</v>
      </c>
      <c r="AH374" s="27" t="s">
        <v>3</v>
      </c>
      <c r="AJ374" s="27" t="s">
        <v>3</v>
      </c>
      <c r="AL374" s="27" t="s">
        <v>3</v>
      </c>
      <c r="AN374" s="27" t="s">
        <v>3</v>
      </c>
      <c r="AP374" s="27" t="s">
        <v>3</v>
      </c>
      <c r="AR374" s="27" t="s">
        <v>3</v>
      </c>
      <c r="AT374" s="27" t="s">
        <v>3</v>
      </c>
      <c r="AV374" s="27" t="s">
        <v>3</v>
      </c>
      <c r="AX374" s="27" t="s">
        <v>3</v>
      </c>
      <c r="AY374" s="27"/>
      <c r="AZ374" s="27" t="s">
        <v>3</v>
      </c>
      <c r="BB374" s="27" t="s">
        <v>3</v>
      </c>
      <c r="BD374" s="27" t="s">
        <v>3</v>
      </c>
      <c r="BE374" s="19"/>
      <c r="BF374" s="27" t="s">
        <v>3</v>
      </c>
      <c r="BH374" s="27" t="s">
        <v>3</v>
      </c>
      <c r="BJ374" s="27" t="s">
        <v>3</v>
      </c>
      <c r="BL374" s="27" t="s">
        <v>3</v>
      </c>
      <c r="BN374" s="27" t="s">
        <v>3</v>
      </c>
      <c r="BP374" s="27" t="s">
        <v>3</v>
      </c>
      <c r="BR374" s="27" t="s">
        <v>3</v>
      </c>
      <c r="BT374" s="27" t="s">
        <v>3</v>
      </c>
      <c r="BV374" s="27" t="s">
        <v>3</v>
      </c>
      <c r="BW374" s="19"/>
      <c r="BX374" s="27" t="s">
        <v>3</v>
      </c>
      <c r="BZ374" s="27" t="s">
        <v>3</v>
      </c>
      <c r="CB374" s="27" t="s">
        <v>3</v>
      </c>
      <c r="CD374" s="27" t="s">
        <v>3</v>
      </c>
    </row>
    <row r="375" spans="1:82" ht="11.25">
      <c r="A375" s="51"/>
      <c r="B375" s="71" t="s">
        <v>93</v>
      </c>
      <c r="C375" s="19"/>
      <c r="D375" s="19"/>
      <c r="E375" s="19">
        <f>ROUND(E371*E372,0)</f>
        <v>0</v>
      </c>
      <c r="F375" s="19"/>
      <c r="G375" s="19">
        <f>ROUND(G371*G372,0)</f>
        <v>0</v>
      </c>
      <c r="I375" s="19">
        <f>ROUND(I371*I372,0)</f>
        <v>0</v>
      </c>
      <c r="K375" s="19">
        <f>ROUND(K371*K372,0)</f>
        <v>0</v>
      </c>
      <c r="M375" s="19">
        <f>ROUND(M371*M372,0)</f>
        <v>0</v>
      </c>
      <c r="N375" s="19">
        <f>ROUND(N371*N372,0)</f>
        <v>0</v>
      </c>
      <c r="P375" s="19">
        <f>ROUND(P371*P372,0)</f>
        <v>0</v>
      </c>
      <c r="R375" s="19">
        <f>ROUND(R371*R372,0)</f>
        <v>0</v>
      </c>
      <c r="T375" s="19">
        <f>ROUND(T371*T372,0)</f>
        <v>0</v>
      </c>
      <c r="V375" s="19">
        <f>ROUND(V371*V372,0)</f>
        <v>0</v>
      </c>
      <c r="X375" s="19">
        <f>ROUND(X371*X372,0)</f>
        <v>0</v>
      </c>
      <c r="Z375" s="19">
        <f>ROUND(Z371*Z372,0)</f>
        <v>0</v>
      </c>
      <c r="AA375" s="19"/>
      <c r="AB375" s="19">
        <f>ROUND(AB371*AB372,0)</f>
        <v>0</v>
      </c>
      <c r="AD375" s="19">
        <f>ROUND(AD371*AD372,0)</f>
        <v>0</v>
      </c>
      <c r="AF375" s="19">
        <f>ROUND(AF371*AF372,0)</f>
        <v>0</v>
      </c>
      <c r="AH375" s="19">
        <f>ROUND(AH371*AH372,0)</f>
        <v>0</v>
      </c>
      <c r="AJ375" s="19">
        <f>ROUND(AJ371*AJ372,0)</f>
        <v>0</v>
      </c>
      <c r="AL375" s="19">
        <f>ROUND(AL371*AL372,0)</f>
        <v>0</v>
      </c>
      <c r="AN375" s="19">
        <f>ROUND(AN371*AN372,0)</f>
        <v>0</v>
      </c>
      <c r="AP375" s="19">
        <f>ROUND(AP371*AP372,0)</f>
        <v>0</v>
      </c>
      <c r="AR375" s="19">
        <f>ROUND(AR371*AR372,0)</f>
        <v>0</v>
      </c>
      <c r="AT375" s="19">
        <f>ROUND(AT371*AT372,0)</f>
        <v>0</v>
      </c>
      <c r="AV375" s="19">
        <f>ROUND(AV371*AV372,0)</f>
        <v>0</v>
      </c>
      <c r="AX375" s="19">
        <f>ROUND(AX371*AX372,0)</f>
        <v>0</v>
      </c>
      <c r="AY375" s="19"/>
      <c r="AZ375" s="19">
        <f>ROUND(AZ371*AZ372,0)</f>
        <v>0</v>
      </c>
      <c r="BB375" s="19">
        <f>ROUND(BB371*BB372,0)</f>
        <v>0</v>
      </c>
      <c r="BD375" s="19">
        <f>ROUND(BD371*BD372,0)</f>
        <v>0</v>
      </c>
      <c r="BE375" s="19"/>
      <c r="BF375" s="19">
        <f>ROUND(BF371*BF372,0)</f>
        <v>0</v>
      </c>
      <c r="BH375" s="19">
        <f>ROUND(BH371*BH372,0)</f>
        <v>0</v>
      </c>
      <c r="BJ375" s="19">
        <f>ROUND(BJ371*BJ372,0)</f>
        <v>0</v>
      </c>
      <c r="BL375" s="19">
        <f>ROUND(BL371*BL372,0)</f>
        <v>121063</v>
      </c>
      <c r="BN375" s="19">
        <f>ROUND(BN371*BN372,0)</f>
        <v>0</v>
      </c>
      <c r="BP375" s="19">
        <f>ROUND(BP371*BP372,0)</f>
        <v>13661707</v>
      </c>
      <c r="BR375" s="19">
        <f>ROUND(BR371*BR372,0)</f>
        <v>-183</v>
      </c>
      <c r="BT375" s="19">
        <f>ROUND(BT371*BT372,0)</f>
        <v>237530</v>
      </c>
      <c r="BV375" s="19">
        <f>ROUND(BV371*BV372,0)</f>
        <v>14339</v>
      </c>
      <c r="BW375" s="19"/>
      <c r="BX375" s="19">
        <f>ROUND(BX371*BX372,0)</f>
        <v>0</v>
      </c>
      <c r="BZ375" s="19">
        <f>ROUND(BZ371*BZ372,0)</f>
        <v>23474</v>
      </c>
      <c r="CB375" s="19">
        <f>ROUND(CB371*CB372,0)</f>
        <v>81936</v>
      </c>
      <c r="CD375" s="19">
        <f>ROUND(CD371*CD372,0)</f>
        <v>0</v>
      </c>
    </row>
    <row r="376" spans="1:82" ht="11.25">
      <c r="A376" s="19"/>
      <c r="B376" s="25"/>
      <c r="C376" s="19"/>
      <c r="D376" s="19"/>
      <c r="E376" s="27" t="s">
        <v>8</v>
      </c>
      <c r="F376" s="19"/>
      <c r="G376" s="27" t="s">
        <v>8</v>
      </c>
      <c r="I376" s="27" t="s">
        <v>8</v>
      </c>
      <c r="K376" s="27" t="s">
        <v>8</v>
      </c>
      <c r="M376" s="27" t="s">
        <v>8</v>
      </c>
      <c r="N376" s="27" t="s">
        <v>8</v>
      </c>
      <c r="P376" s="27" t="s">
        <v>8</v>
      </c>
      <c r="R376" s="27" t="s">
        <v>8</v>
      </c>
      <c r="T376" s="27" t="s">
        <v>8</v>
      </c>
      <c r="V376" s="27" t="s">
        <v>8</v>
      </c>
      <c r="X376" s="27" t="s">
        <v>8</v>
      </c>
      <c r="Z376" s="27" t="s">
        <v>8</v>
      </c>
      <c r="AA376" s="19"/>
      <c r="AB376" s="27" t="s">
        <v>8</v>
      </c>
      <c r="AD376" s="27" t="s">
        <v>8</v>
      </c>
      <c r="AF376" s="27" t="s">
        <v>8</v>
      </c>
      <c r="AH376" s="27" t="s">
        <v>8</v>
      </c>
      <c r="AJ376" s="27" t="s">
        <v>8</v>
      </c>
      <c r="AL376" s="27" t="s">
        <v>8</v>
      </c>
      <c r="AN376" s="27" t="s">
        <v>8</v>
      </c>
      <c r="AP376" s="27" t="s">
        <v>8</v>
      </c>
      <c r="AR376" s="27" t="s">
        <v>8</v>
      </c>
      <c r="AT376" s="27" t="s">
        <v>8</v>
      </c>
      <c r="AV376" s="27" t="s">
        <v>8</v>
      </c>
      <c r="AX376" s="27" t="s">
        <v>8</v>
      </c>
      <c r="AY376" s="27"/>
      <c r="AZ376" s="27" t="s">
        <v>8</v>
      </c>
      <c r="BB376" s="27" t="s">
        <v>8</v>
      </c>
      <c r="BD376" s="27" t="s">
        <v>8</v>
      </c>
      <c r="BE376" s="19"/>
      <c r="BF376" s="27" t="s">
        <v>8</v>
      </c>
      <c r="BH376" s="27" t="s">
        <v>8</v>
      </c>
      <c r="BJ376" s="27" t="s">
        <v>8</v>
      </c>
      <c r="BL376" s="27" t="s">
        <v>8</v>
      </c>
      <c r="BN376" s="27" t="s">
        <v>8</v>
      </c>
      <c r="BP376" s="27" t="s">
        <v>8</v>
      </c>
      <c r="BR376" s="27" t="s">
        <v>8</v>
      </c>
      <c r="BT376" s="27" t="s">
        <v>8</v>
      </c>
      <c r="BV376" s="27" t="s">
        <v>8</v>
      </c>
      <c r="BW376" s="19"/>
      <c r="BX376" s="27" t="s">
        <v>8</v>
      </c>
      <c r="BZ376" s="27" t="s">
        <v>8</v>
      </c>
      <c r="CB376" s="27" t="s">
        <v>8</v>
      </c>
      <c r="CD376" s="27" t="s">
        <v>8</v>
      </c>
    </row>
    <row r="377" spans="1:82" ht="11.25">
      <c r="A377" s="19"/>
      <c r="B377" s="25"/>
      <c r="C377" s="19"/>
      <c r="D377" s="19"/>
      <c r="E377" s="27"/>
      <c r="F377" s="19"/>
      <c r="G377" s="27"/>
      <c r="I377" s="27"/>
      <c r="K377" s="27"/>
      <c r="M377" s="27"/>
      <c r="N377" s="27"/>
      <c r="P377" s="27"/>
      <c r="R377" s="27"/>
      <c r="T377" s="27"/>
      <c r="V377" s="27"/>
      <c r="X377" s="27"/>
      <c r="Z377" s="27"/>
      <c r="AA377" s="19"/>
      <c r="AB377" s="27"/>
      <c r="AD377" s="27"/>
      <c r="AF377" s="27"/>
      <c r="AH377" s="27"/>
      <c r="AJ377" s="27"/>
      <c r="AL377" s="27"/>
      <c r="AN377" s="27"/>
      <c r="AP377" s="27"/>
      <c r="AR377" s="27"/>
      <c r="AT377" s="27"/>
      <c r="AV377" s="27"/>
      <c r="AX377" s="27"/>
      <c r="AY377" s="27"/>
      <c r="AZ377" s="27"/>
      <c r="BB377" s="27"/>
      <c r="BD377" s="27"/>
      <c r="BE377" s="19"/>
      <c r="BF377" s="27"/>
      <c r="BH377" s="27"/>
      <c r="BJ377" s="27"/>
      <c r="BL377" s="27"/>
      <c r="BN377" s="27"/>
      <c r="BP377" s="27"/>
      <c r="BR377" s="27"/>
      <c r="BT377" s="27"/>
      <c r="BV377" s="27"/>
      <c r="BW377" s="19"/>
      <c r="BX377" s="27"/>
      <c r="BZ377" s="27"/>
      <c r="CB377" s="27"/>
      <c r="CD377" s="27"/>
    </row>
    <row r="378" spans="1:82" ht="12.75">
      <c r="A378" s="19"/>
      <c r="B378" s="24">
        <v>2016</v>
      </c>
      <c r="C378" s="19"/>
      <c r="D378" s="19"/>
      <c r="E378" s="55" t="str">
        <f>+E$79</f>
        <v>Half-Year</v>
      </c>
      <c r="F378" s="19"/>
      <c r="G378" s="55" t="str">
        <f>+G$79</f>
        <v>Half-Year</v>
      </c>
      <c r="I378" s="55" t="str">
        <f>+I$79</f>
        <v>Half-Year</v>
      </c>
      <c r="K378" s="55" t="str">
        <f>+K$79</f>
        <v>Half-Year</v>
      </c>
      <c r="M378" s="55" t="str">
        <f>+M$79</f>
        <v>Half-Year</v>
      </c>
      <c r="N378" s="55" t="str">
        <f>+N$79</f>
        <v>Half-Year</v>
      </c>
      <c r="P378" s="55" t="str">
        <f>+P$79</f>
        <v>Half-Year</v>
      </c>
      <c r="R378" s="55" t="str">
        <f>+R$79</f>
        <v>Half-Year</v>
      </c>
      <c r="T378" s="55" t="str">
        <f>+T$79</f>
        <v>Half-Year</v>
      </c>
      <c r="V378" s="55" t="str">
        <f>+V$79</f>
        <v>Half-Year</v>
      </c>
      <c r="X378" s="55" t="str">
        <f>+X$79</f>
        <v>Half-Year</v>
      </c>
      <c r="Z378" s="55" t="str">
        <f>+Z$79</f>
        <v>Half-Year</v>
      </c>
      <c r="AA378" s="19"/>
      <c r="AB378" s="55" t="str">
        <f>+AB$79</f>
        <v>Half-Year</v>
      </c>
      <c r="AD378" s="55" t="str">
        <f>+AD$79</f>
        <v>Half-Year</v>
      </c>
      <c r="AF378" s="55" t="str">
        <f>+AF$79</f>
        <v>Half-Year</v>
      </c>
      <c r="AH378" s="55" t="str">
        <f>+AH$79</f>
        <v>Half-Year</v>
      </c>
      <c r="AJ378" s="55" t="str">
        <f>+AJ$79</f>
        <v>Half-Year</v>
      </c>
      <c r="AL378" s="55" t="str">
        <f>+AL$79</f>
        <v>Half-Year</v>
      </c>
      <c r="AN378" s="55" t="str">
        <f>+AN$79</f>
        <v>Half-Year</v>
      </c>
      <c r="AP378" s="55" t="str">
        <f>+AP$79</f>
        <v>Half-Year</v>
      </c>
      <c r="AR378" s="55" t="str">
        <f>+AR$79</f>
        <v>Half-Year</v>
      </c>
      <c r="AT378" s="55" t="str">
        <f>+AT$79</f>
        <v>Half-Year</v>
      </c>
      <c r="AV378" s="55" t="str">
        <f>+AV$79</f>
        <v>Half-Year</v>
      </c>
      <c r="AX378" s="55" t="str">
        <f>+AX$79</f>
        <v>Half-Year</v>
      </c>
      <c r="AY378" s="55"/>
      <c r="AZ378" s="55" t="str">
        <f>+AZ$79</f>
        <v>Half-Year</v>
      </c>
      <c r="BB378" s="55" t="str">
        <f>+BB$79</f>
        <v>Half-Year</v>
      </c>
      <c r="BD378" s="55" t="str">
        <f>+BD$79</f>
        <v>Half-Year</v>
      </c>
      <c r="BE378" s="19"/>
      <c r="BF378" s="55" t="str">
        <f>+BF$79</f>
        <v>Half-Year</v>
      </c>
      <c r="BH378" s="55" t="str">
        <f>+BH$79</f>
        <v>Half-Year</v>
      </c>
      <c r="BJ378" s="55" t="str">
        <f>+BJ$79</f>
        <v>Half-Year</v>
      </c>
      <c r="BL378" s="55" t="str">
        <f>+BL$79</f>
        <v>Half-Year</v>
      </c>
      <c r="BN378" s="55" t="str">
        <f>+BN$79</f>
        <v>Half-Year</v>
      </c>
      <c r="BP378" s="55" t="str">
        <f>+BP$79</f>
        <v>Half-Year</v>
      </c>
      <c r="BR378" s="55" t="str">
        <f>+BR$79</f>
        <v>Half-Year</v>
      </c>
      <c r="BT378" s="55" t="str">
        <f>+BT$79</f>
        <v>Half-Year</v>
      </c>
      <c r="BV378" s="55" t="str">
        <f>+BV$79</f>
        <v>Half-Year</v>
      </c>
      <c r="BW378" s="19"/>
      <c r="BX378" s="55" t="str">
        <f>+BX$79</f>
        <v>Half-Year</v>
      </c>
      <c r="BZ378" s="55" t="str">
        <f>+BZ$79</f>
        <v>Half-Year</v>
      </c>
      <c r="CB378" s="55" t="str">
        <f>+CB$79</f>
        <v>Half-Year</v>
      </c>
      <c r="CD378" s="27"/>
    </row>
    <row r="379" spans="1:82" ht="11.25">
      <c r="A379" s="19"/>
      <c r="B379" s="71" t="s">
        <v>5</v>
      </c>
      <c r="C379" s="19"/>
      <c r="D379" s="19"/>
      <c r="E379" s="19" t="str">
        <f>+E299</f>
        <v>=</v>
      </c>
      <c r="F379" s="19"/>
      <c r="G379" s="19" t="str">
        <f>+G299</f>
        <v>=</v>
      </c>
      <c r="H379" s="19"/>
      <c r="I379" s="19" t="str">
        <f>+I299</f>
        <v>=</v>
      </c>
      <c r="J379" s="19"/>
      <c r="K379" s="19" t="str">
        <f>+K299</f>
        <v>=</v>
      </c>
      <c r="L379" s="19"/>
      <c r="M379" s="19" t="str">
        <f>+M299</f>
        <v>=</v>
      </c>
      <c r="N379" s="19" t="str">
        <f>+N299</f>
        <v>=</v>
      </c>
      <c r="O379" s="19"/>
      <c r="P379" s="19" t="str">
        <f>+P315</f>
        <v>=</v>
      </c>
      <c r="Q379" s="19"/>
      <c r="R379" s="19" t="str">
        <f>+R315</f>
        <v>=</v>
      </c>
      <c r="S379" s="19"/>
      <c r="T379" s="19" t="str">
        <f>+T315</f>
        <v>=</v>
      </c>
      <c r="U379" s="19"/>
      <c r="V379" s="19" t="str">
        <f>+V363</f>
        <v>Half-Year</v>
      </c>
      <c r="W379" s="19"/>
      <c r="X379" s="19" t="str">
        <f>+X363</f>
        <v>Half-Year</v>
      </c>
      <c r="Y379" s="19"/>
      <c r="Z379" s="19" t="str">
        <f>+Z363</f>
        <v>Half-Year</v>
      </c>
      <c r="AA379" s="19"/>
      <c r="AB379" s="19" t="str">
        <f>+AB363</f>
        <v>Half-Year</v>
      </c>
      <c r="AC379" s="19"/>
      <c r="AD379" s="19" t="str">
        <f>+AD363</f>
        <v>Half-Year</v>
      </c>
      <c r="AE379" s="19"/>
      <c r="AF379" s="19" t="str">
        <f>+AF363</f>
        <v>Half-Year</v>
      </c>
      <c r="AG379" s="19"/>
      <c r="AH379" s="19" t="e">
        <f>+AH363-AH369</f>
        <v>#VALUE!</v>
      </c>
      <c r="AI379" s="19"/>
      <c r="AJ379" s="19" t="str">
        <f>+AJ299</f>
        <v>=</v>
      </c>
      <c r="AK379" s="19"/>
      <c r="AL379" s="19" t="str">
        <f>+AL363</f>
        <v>Half-Year</v>
      </c>
      <c r="AM379" s="19"/>
      <c r="AN379" s="19" t="str">
        <f>+AN363</f>
        <v>Half-Year</v>
      </c>
      <c r="AO379" s="19"/>
      <c r="AP379" s="19" t="e">
        <f>+AP363-AP369</f>
        <v>#VALUE!</v>
      </c>
      <c r="AQ379" s="19"/>
      <c r="AR379" s="19" t="str">
        <f>+AR299</f>
        <v>=</v>
      </c>
      <c r="AS379" s="19"/>
      <c r="AT379" s="19" t="str">
        <f>+AT299</f>
        <v>=</v>
      </c>
      <c r="AU379" s="19"/>
      <c r="AV379" s="19" t="str">
        <f>+AV299</f>
        <v>=</v>
      </c>
      <c r="AW379" s="19"/>
      <c r="AX379" s="19" t="str">
        <f>+AX299</f>
        <v>=</v>
      </c>
      <c r="AY379" s="19"/>
      <c r="AZ379" s="19" t="str">
        <f>+AZ299</f>
        <v>=</v>
      </c>
      <c r="BA379" s="19"/>
      <c r="BB379" s="19" t="str">
        <f>+BB363</f>
        <v>Half-Year</v>
      </c>
      <c r="BC379" s="19"/>
      <c r="BD379" s="19" t="str">
        <f>+BD363</f>
        <v>Half-Year</v>
      </c>
      <c r="BE379" s="19"/>
      <c r="BF379" s="19" t="str">
        <f>+BF363</f>
        <v>Half-Year</v>
      </c>
      <c r="BG379" s="19"/>
      <c r="BH379" s="19" t="str">
        <f>+BH363</f>
        <v>Half-Year</v>
      </c>
      <c r="BI379" s="19"/>
      <c r="BJ379" s="19" t="e">
        <f>+BJ363-BJ369</f>
        <v>#VALUE!</v>
      </c>
      <c r="BK379" s="19"/>
      <c r="BL379" s="19">
        <f>+BL270</f>
        <v>2713192.07</v>
      </c>
      <c r="BM379" s="19">
        <f>+BM270</f>
        <v>0</v>
      </c>
      <c r="BN379" s="19">
        <f>+BN270</f>
        <v>2520093.1199999996</v>
      </c>
      <c r="BO379" s="19"/>
      <c r="BP379" s="19">
        <f>+BP270</f>
        <v>306178992</v>
      </c>
      <c r="BQ379" s="19"/>
      <c r="BR379" s="19">
        <f>+BR270</f>
        <v>-4055.985</v>
      </c>
      <c r="BS379" s="19"/>
      <c r="BT379" s="19">
        <f>+BT334</f>
        <v>4859443.5</v>
      </c>
      <c r="BU379" s="19">
        <f aca="true" t="shared" si="34" ref="BU379:BZ379">+BU334</f>
        <v>0</v>
      </c>
      <c r="BV379" s="19">
        <f t="shared" si="34"/>
        <v>271323.33</v>
      </c>
      <c r="BW379" s="19"/>
      <c r="BX379" s="19">
        <f t="shared" si="34"/>
        <v>0</v>
      </c>
      <c r="BY379" s="19"/>
      <c r="BZ379" s="19">
        <f t="shared" si="34"/>
        <v>380015.425</v>
      </c>
      <c r="CA379" s="19"/>
      <c r="CB379" s="19">
        <f>CB350</f>
        <v>1227138.47</v>
      </c>
      <c r="CD379" s="27"/>
    </row>
    <row r="380" spans="1:82" ht="11.25">
      <c r="A380" s="1"/>
      <c r="B380" s="25" t="s">
        <v>18</v>
      </c>
      <c r="C380" s="19"/>
      <c r="D380" s="19"/>
      <c r="E380" s="60">
        <v>0.04462</v>
      </c>
      <c r="F380" s="19"/>
      <c r="G380" s="60">
        <v>0.04461</v>
      </c>
      <c r="I380" s="60">
        <v>0.04462</v>
      </c>
      <c r="K380" s="60">
        <v>0.04462</v>
      </c>
      <c r="M380" s="60">
        <v>0.04461</v>
      </c>
      <c r="N380" s="60">
        <v>0.04462</v>
      </c>
      <c r="P380" s="60">
        <v>0.04522</v>
      </c>
      <c r="R380" s="60">
        <v>0.04888</v>
      </c>
      <c r="T380" s="60">
        <v>0.04888</v>
      </c>
      <c r="V380" s="60">
        <v>0.05285</v>
      </c>
      <c r="X380" s="60">
        <v>0.05285</v>
      </c>
      <c r="Z380" s="60">
        <v>0.05713</v>
      </c>
      <c r="AA380" s="19"/>
      <c r="AB380" s="60">
        <v>0.06177</v>
      </c>
      <c r="AD380" s="60">
        <v>0.06677</v>
      </c>
      <c r="AF380" s="60">
        <v>0.06677</v>
      </c>
      <c r="AH380" s="60">
        <v>0.07219</v>
      </c>
      <c r="AJ380" s="60">
        <v>0.04462</v>
      </c>
      <c r="AK380" s="60">
        <v>0.04461</v>
      </c>
      <c r="AL380" s="60">
        <v>0.05285</v>
      </c>
      <c r="AN380" s="60">
        <v>0.05713</v>
      </c>
      <c r="AP380" s="60">
        <v>0.07219</v>
      </c>
      <c r="AR380" s="60">
        <v>0.04462</v>
      </c>
      <c r="AT380" s="60">
        <v>0.04461</v>
      </c>
      <c r="AV380" s="60">
        <v>0.04462</v>
      </c>
      <c r="AX380" s="60">
        <v>0.04461</v>
      </c>
      <c r="AY380" s="60"/>
      <c r="AZ380" s="60">
        <v>0.04462</v>
      </c>
      <c r="BB380" s="60">
        <v>0.05285</v>
      </c>
      <c r="BD380" s="60">
        <v>0.05713</v>
      </c>
      <c r="BE380" s="19"/>
      <c r="BF380" s="60">
        <v>0.06177</v>
      </c>
      <c r="BH380" s="60">
        <v>0.06677</v>
      </c>
      <c r="BJ380" s="60">
        <v>0.07219</v>
      </c>
      <c r="BL380" s="60">
        <v>0.04461</v>
      </c>
      <c r="BN380" s="60">
        <v>0.04461</v>
      </c>
      <c r="BP380" s="60">
        <v>0.04461</v>
      </c>
      <c r="BR380" s="60">
        <v>0.04462</v>
      </c>
      <c r="BT380" s="60">
        <v>0.04522</v>
      </c>
      <c r="BV380" s="60">
        <v>0.04888</v>
      </c>
      <c r="BX380" s="60">
        <v>0.05285</v>
      </c>
      <c r="BZ380" s="60">
        <v>0.05713</v>
      </c>
      <c r="CA380" s="19"/>
      <c r="CB380" s="60">
        <v>0.06177</v>
      </c>
      <c r="CD380" s="60">
        <v>0.06677</v>
      </c>
    </row>
    <row r="381" spans="1:83" ht="10.5">
      <c r="A381" s="1"/>
      <c r="B381" s="19"/>
      <c r="C381" s="19"/>
      <c r="D381" s="19"/>
      <c r="E381" s="27" t="s">
        <v>3</v>
      </c>
      <c r="F381" s="19"/>
      <c r="G381" s="27" t="s">
        <v>3</v>
      </c>
      <c r="I381" s="27" t="s">
        <v>3</v>
      </c>
      <c r="K381" s="27" t="s">
        <v>3</v>
      </c>
      <c r="M381" s="27" t="s">
        <v>3</v>
      </c>
      <c r="N381" s="27" t="s">
        <v>3</v>
      </c>
      <c r="P381" s="27" t="s">
        <v>3</v>
      </c>
      <c r="R381" s="27" t="s">
        <v>3</v>
      </c>
      <c r="T381" s="27" t="s">
        <v>3</v>
      </c>
      <c r="V381" s="27" t="s">
        <v>3</v>
      </c>
      <c r="X381" s="27" t="s">
        <v>3</v>
      </c>
      <c r="Z381" s="27" t="s">
        <v>3</v>
      </c>
      <c r="AA381" s="19"/>
      <c r="AB381" s="27" t="s">
        <v>3</v>
      </c>
      <c r="AD381" s="27" t="s">
        <v>3</v>
      </c>
      <c r="AF381" s="27" t="s">
        <v>3</v>
      </c>
      <c r="AH381" s="27" t="s">
        <v>3</v>
      </c>
      <c r="AJ381" s="27" t="s">
        <v>3</v>
      </c>
      <c r="AL381" s="27" t="s">
        <v>3</v>
      </c>
      <c r="AN381" s="27" t="s">
        <v>3</v>
      </c>
      <c r="AP381" s="27" t="s">
        <v>3</v>
      </c>
      <c r="AR381" s="27" t="s">
        <v>3</v>
      </c>
      <c r="AT381" s="27" t="s">
        <v>3</v>
      </c>
      <c r="AV381" s="27" t="s">
        <v>3</v>
      </c>
      <c r="AX381" s="27" t="s">
        <v>3</v>
      </c>
      <c r="AY381" s="27"/>
      <c r="AZ381" s="27" t="s">
        <v>3</v>
      </c>
      <c r="BB381" s="27" t="s">
        <v>3</v>
      </c>
      <c r="BD381" s="27" t="s">
        <v>3</v>
      </c>
      <c r="BE381" s="19"/>
      <c r="BF381" s="27" t="s">
        <v>3</v>
      </c>
      <c r="BH381" s="27" t="s">
        <v>3</v>
      </c>
      <c r="BJ381" s="27" t="s">
        <v>3</v>
      </c>
      <c r="BL381" s="27" t="s">
        <v>3</v>
      </c>
      <c r="BN381" s="27" t="s">
        <v>3</v>
      </c>
      <c r="BP381" s="27" t="s">
        <v>3</v>
      </c>
      <c r="BR381" s="27" t="s">
        <v>3</v>
      </c>
      <c r="BT381" s="27" t="s">
        <v>3</v>
      </c>
      <c r="BV381" s="27" t="s">
        <v>3</v>
      </c>
      <c r="BW381" s="19"/>
      <c r="BX381" s="27" t="s">
        <v>3</v>
      </c>
      <c r="BZ381" s="27" t="s">
        <v>3</v>
      </c>
      <c r="CB381" s="27" t="s">
        <v>3</v>
      </c>
      <c r="CC381" s="1"/>
      <c r="CD381" s="1"/>
      <c r="CE381" s="1"/>
    </row>
    <row r="382" spans="1:83" ht="11.25">
      <c r="A382" s="1"/>
      <c r="B382" s="71" t="s">
        <v>94</v>
      </c>
      <c r="C382" s="19"/>
      <c r="D382" s="19"/>
      <c r="E382" s="19" t="e">
        <f>ROUND(E379*E380,0)</f>
        <v>#VALUE!</v>
      </c>
      <c r="F382" s="19"/>
      <c r="G382" s="19" t="e">
        <f>ROUND(G379*G380,0)</f>
        <v>#VALUE!</v>
      </c>
      <c r="I382" s="22" t="e">
        <f>ROUND(I379*I380,0)</f>
        <v>#VALUE!</v>
      </c>
      <c r="K382" s="22" t="e">
        <f>+K379*K380</f>
        <v>#VALUE!</v>
      </c>
      <c r="M382" s="22" t="e">
        <f>+M379*M380</f>
        <v>#VALUE!</v>
      </c>
      <c r="N382" s="22" t="e">
        <f>+N379*N380</f>
        <v>#VALUE!</v>
      </c>
      <c r="P382" s="22" t="e">
        <f>+P379*P380</f>
        <v>#VALUE!</v>
      </c>
      <c r="R382" s="22" t="e">
        <f>+R379*R380</f>
        <v>#VALUE!</v>
      </c>
      <c r="T382" s="22" t="e">
        <f>+T379*T380</f>
        <v>#VALUE!</v>
      </c>
      <c r="U382" s="23"/>
      <c r="V382" s="22" t="e">
        <f>+V379*V380</f>
        <v>#VALUE!</v>
      </c>
      <c r="W382" s="23"/>
      <c r="X382" s="22" t="e">
        <f>+X379*X380</f>
        <v>#VALUE!</v>
      </c>
      <c r="Y382" s="23"/>
      <c r="Z382" s="22" t="e">
        <f>+Z379*Z380</f>
        <v>#VALUE!</v>
      </c>
      <c r="AA382" s="19"/>
      <c r="AB382" s="22" t="e">
        <f>+AB379*AB380</f>
        <v>#VALUE!</v>
      </c>
      <c r="AC382" s="23"/>
      <c r="AD382" s="19" t="e">
        <f>(+AD379)*AD380</f>
        <v>#VALUE!</v>
      </c>
      <c r="AE382" s="23"/>
      <c r="AF382" s="19" t="e">
        <f>(+AF379)*AF380</f>
        <v>#VALUE!</v>
      </c>
      <c r="AG382" s="23"/>
      <c r="AH382" s="19" t="e">
        <f>(+AH379)*AH380</f>
        <v>#VALUE!</v>
      </c>
      <c r="AI382" s="23"/>
      <c r="AJ382" s="22" t="e">
        <f>+AJ379*AJ380</f>
        <v>#VALUE!</v>
      </c>
      <c r="AK382" s="23"/>
      <c r="AL382" s="22" t="e">
        <f>+AL379*AL380</f>
        <v>#VALUE!</v>
      </c>
      <c r="AM382" s="23"/>
      <c r="AN382" s="22" t="e">
        <f>+AN379*AN380</f>
        <v>#VALUE!</v>
      </c>
      <c r="AO382" s="23"/>
      <c r="AP382" s="19" t="e">
        <f>(+AP379)*AP380</f>
        <v>#VALUE!</v>
      </c>
      <c r="AQ382" s="23"/>
      <c r="AR382" s="19" t="e">
        <f>ROUND(AR379*AR380,0)</f>
        <v>#VALUE!</v>
      </c>
      <c r="AS382" s="23"/>
      <c r="AT382" s="22" t="e">
        <f>ROUND(AT379*AT380,0)</f>
        <v>#VALUE!</v>
      </c>
      <c r="AV382" s="22" t="e">
        <f>+AV379*AV380</f>
        <v>#VALUE!</v>
      </c>
      <c r="AX382" s="22" t="e">
        <f>+AX379*AX380</f>
        <v>#VALUE!</v>
      </c>
      <c r="AY382" s="22"/>
      <c r="AZ382" s="19" t="e">
        <f>(+AZ379)*AZ380</f>
        <v>#VALUE!</v>
      </c>
      <c r="BA382" s="23"/>
      <c r="BB382" s="22" t="e">
        <f>+BB379*BB380</f>
        <v>#VALUE!</v>
      </c>
      <c r="BC382" s="23"/>
      <c r="BD382" s="22" t="e">
        <f>+BD379*BD380</f>
        <v>#VALUE!</v>
      </c>
      <c r="BE382" s="19"/>
      <c r="BF382" s="22" t="e">
        <f>+BF379*BF380</f>
        <v>#VALUE!</v>
      </c>
      <c r="BG382" s="23"/>
      <c r="BH382" s="19" t="e">
        <f>(+BH379)*BH380</f>
        <v>#VALUE!</v>
      </c>
      <c r="BI382" s="23"/>
      <c r="BJ382" s="19" t="e">
        <f>(+BJ379)*BJ380</f>
        <v>#VALUE!</v>
      </c>
      <c r="BK382" s="23"/>
      <c r="BL382" s="22">
        <f>+BL379*BL380</f>
        <v>121035.49824269998</v>
      </c>
      <c r="BM382" s="23"/>
      <c r="BN382" s="85">
        <v>0</v>
      </c>
      <c r="BO382" s="23"/>
      <c r="BP382" s="22">
        <f>+BP379*BP380</f>
        <v>13658644.83312</v>
      </c>
      <c r="BQ382" s="23"/>
      <c r="BR382" s="22">
        <f>+BR379*BR380</f>
        <v>-180.9780507</v>
      </c>
      <c r="BS382" s="23"/>
      <c r="BT382" s="22">
        <f>+BT379*BT380</f>
        <v>219744.03507</v>
      </c>
      <c r="BU382" s="23"/>
      <c r="BV382" s="22">
        <f>+BV379*BV380</f>
        <v>13262.2843704</v>
      </c>
      <c r="BW382" s="19"/>
      <c r="BX382" s="22">
        <f>+BX379*BX380</f>
        <v>0</v>
      </c>
      <c r="BY382" s="23"/>
      <c r="BZ382" s="19">
        <f>(+BZ379)*BZ380</f>
        <v>21710.28123025</v>
      </c>
      <c r="CA382" s="23"/>
      <c r="CB382" s="19">
        <f>(+CB379)*CB380</f>
        <v>75800.34329189999</v>
      </c>
      <c r="CC382" s="1"/>
      <c r="CD382" s="1"/>
      <c r="CE382" s="1"/>
    </row>
    <row r="383" spans="1:83" ht="11.25">
      <c r="A383" s="1"/>
      <c r="B383" s="25" t="s">
        <v>57</v>
      </c>
      <c r="C383" s="19"/>
      <c r="D383" s="19"/>
      <c r="E383" s="19"/>
      <c r="F383" s="19"/>
      <c r="G383" s="19">
        <v>0</v>
      </c>
      <c r="I383" s="22">
        <v>0</v>
      </c>
      <c r="K383" s="19">
        <v>0</v>
      </c>
      <c r="M383" s="19">
        <v>0</v>
      </c>
      <c r="N383" s="19">
        <v>0</v>
      </c>
      <c r="P383" s="19">
        <v>0</v>
      </c>
      <c r="R383" s="19">
        <v>0</v>
      </c>
      <c r="T383" s="19">
        <v>0</v>
      </c>
      <c r="U383" s="23"/>
      <c r="V383" s="19">
        <v>0</v>
      </c>
      <c r="W383" s="23"/>
      <c r="X383" s="19">
        <v>0</v>
      </c>
      <c r="Y383" s="23"/>
      <c r="Z383" s="19">
        <v>0</v>
      </c>
      <c r="AA383" s="19"/>
      <c r="AB383" s="19">
        <v>0</v>
      </c>
      <c r="AC383" s="23"/>
      <c r="AD383" s="19">
        <v>0</v>
      </c>
      <c r="AE383" s="23"/>
      <c r="AF383" s="19">
        <v>0</v>
      </c>
      <c r="AG383" s="23"/>
      <c r="AH383" s="19">
        <v>0</v>
      </c>
      <c r="AI383" s="23"/>
      <c r="AJ383" s="19">
        <v>0</v>
      </c>
      <c r="AK383" s="23"/>
      <c r="AL383" s="19">
        <v>0</v>
      </c>
      <c r="AM383" s="23"/>
      <c r="AN383" s="19">
        <v>0</v>
      </c>
      <c r="AO383" s="23"/>
      <c r="AP383" s="19">
        <v>0</v>
      </c>
      <c r="AQ383" s="23"/>
      <c r="AR383" s="19">
        <v>0</v>
      </c>
      <c r="AS383" s="23"/>
      <c r="AT383" s="22">
        <v>0</v>
      </c>
      <c r="AV383" s="19">
        <v>0</v>
      </c>
      <c r="AX383" s="19">
        <v>0</v>
      </c>
      <c r="AY383" s="19"/>
      <c r="AZ383" s="19">
        <v>0</v>
      </c>
      <c r="BA383" s="23"/>
      <c r="BB383" s="19">
        <v>0</v>
      </c>
      <c r="BC383" s="23"/>
      <c r="BD383" s="19">
        <v>0</v>
      </c>
      <c r="BE383" s="19"/>
      <c r="BF383" s="19">
        <v>0</v>
      </c>
      <c r="BG383" s="23"/>
      <c r="BH383" s="19">
        <v>0</v>
      </c>
      <c r="BI383" s="23"/>
      <c r="BJ383" s="19">
        <v>0</v>
      </c>
      <c r="BK383" s="23"/>
      <c r="BL383" s="19">
        <v>0</v>
      </c>
      <c r="BM383" s="23"/>
      <c r="BN383" s="85">
        <v>0</v>
      </c>
      <c r="BO383" s="23"/>
      <c r="BP383" s="85">
        <v>0</v>
      </c>
      <c r="BQ383" s="23"/>
      <c r="BR383" s="19">
        <v>0</v>
      </c>
      <c r="BS383" s="23"/>
      <c r="BT383" s="19">
        <v>0</v>
      </c>
      <c r="BU383" s="23"/>
      <c r="BV383" s="19">
        <v>0</v>
      </c>
      <c r="BW383" s="19"/>
      <c r="BX383" s="19">
        <v>0</v>
      </c>
      <c r="BY383" s="23"/>
      <c r="BZ383" s="19">
        <v>0</v>
      </c>
      <c r="CA383" s="23"/>
      <c r="CB383" s="19">
        <v>0</v>
      </c>
      <c r="CC383" s="1"/>
      <c r="CD383" s="1"/>
      <c r="CE383" s="1"/>
    </row>
    <row r="384" spans="1:83" ht="11.25">
      <c r="A384" s="1"/>
      <c r="B384" s="25"/>
      <c r="C384" s="19"/>
      <c r="D384" s="19"/>
      <c r="E384" s="19"/>
      <c r="F384" s="19"/>
      <c r="G384" s="19"/>
      <c r="I384" s="22"/>
      <c r="K384" s="19"/>
      <c r="M384" s="19"/>
      <c r="N384" s="19"/>
      <c r="P384" s="19"/>
      <c r="R384" s="19"/>
      <c r="T384" s="19"/>
      <c r="U384" s="23"/>
      <c r="V384" s="19"/>
      <c r="W384" s="23"/>
      <c r="X384" s="19"/>
      <c r="Y384" s="23"/>
      <c r="Z384" s="19"/>
      <c r="AA384" s="19"/>
      <c r="AB384" s="19"/>
      <c r="AC384" s="23"/>
      <c r="AD384" s="19"/>
      <c r="AE384" s="23"/>
      <c r="AF384" s="19"/>
      <c r="AG384" s="23"/>
      <c r="AH384" s="19"/>
      <c r="AJ384" s="19"/>
      <c r="AL384" s="19"/>
      <c r="AN384" s="19"/>
      <c r="AP384" s="19"/>
      <c r="AR384" s="19"/>
      <c r="AT384" s="22"/>
      <c r="AV384" s="19"/>
      <c r="AX384" s="19"/>
      <c r="AY384" s="19"/>
      <c r="AZ384" s="19"/>
      <c r="BB384" s="19"/>
      <c r="BC384" s="23"/>
      <c r="BD384" s="19"/>
      <c r="BE384" s="19"/>
      <c r="BF384" s="19"/>
      <c r="BG384" s="23"/>
      <c r="BH384" s="19"/>
      <c r="BI384" s="23"/>
      <c r="BJ384" s="19"/>
      <c r="BL384" s="19"/>
      <c r="BN384" s="19"/>
      <c r="BP384" s="19"/>
      <c r="BR384" s="19"/>
      <c r="BS384" s="23"/>
      <c r="BT384" s="19"/>
      <c r="BU384" s="23"/>
      <c r="BV384" s="19"/>
      <c r="BW384" s="19"/>
      <c r="BX384" s="19"/>
      <c r="BY384" s="23"/>
      <c r="BZ384" s="19"/>
      <c r="CA384" s="23"/>
      <c r="CB384" s="19"/>
      <c r="CC384" s="1"/>
      <c r="CD384" s="1"/>
      <c r="CE384" s="1"/>
    </row>
    <row r="385" spans="1:83" ht="11.25">
      <c r="A385" s="1"/>
      <c r="B385" s="25"/>
      <c r="C385" s="19"/>
      <c r="D385" s="19"/>
      <c r="E385" s="27" t="s">
        <v>3</v>
      </c>
      <c r="F385" s="19"/>
      <c r="G385" s="27" t="s">
        <v>3</v>
      </c>
      <c r="I385" s="27" t="s">
        <v>3</v>
      </c>
      <c r="K385" s="27" t="s">
        <v>3</v>
      </c>
      <c r="M385" s="27" t="s">
        <v>3</v>
      </c>
      <c r="N385" s="27" t="s">
        <v>3</v>
      </c>
      <c r="P385" s="27" t="s">
        <v>3</v>
      </c>
      <c r="R385" s="27" t="s">
        <v>3</v>
      </c>
      <c r="T385" s="27" t="s">
        <v>3</v>
      </c>
      <c r="V385" s="27" t="s">
        <v>3</v>
      </c>
      <c r="X385" s="27" t="s">
        <v>3</v>
      </c>
      <c r="Z385" s="27" t="s">
        <v>3</v>
      </c>
      <c r="AA385" s="19"/>
      <c r="AB385" s="27" t="s">
        <v>3</v>
      </c>
      <c r="AD385" s="27" t="s">
        <v>3</v>
      </c>
      <c r="AF385" s="27" t="s">
        <v>3</v>
      </c>
      <c r="AH385" s="27" t="s">
        <v>3</v>
      </c>
      <c r="AJ385" s="27" t="s">
        <v>3</v>
      </c>
      <c r="AL385" s="27" t="s">
        <v>3</v>
      </c>
      <c r="AN385" s="27" t="s">
        <v>3</v>
      </c>
      <c r="AP385" s="27" t="s">
        <v>3</v>
      </c>
      <c r="AR385" s="27" t="s">
        <v>3</v>
      </c>
      <c r="AT385" s="27" t="s">
        <v>3</v>
      </c>
      <c r="AV385" s="27" t="s">
        <v>3</v>
      </c>
      <c r="AX385" s="27" t="s">
        <v>3</v>
      </c>
      <c r="AY385" s="27"/>
      <c r="AZ385" s="27" t="s">
        <v>3</v>
      </c>
      <c r="BB385" s="27" t="s">
        <v>3</v>
      </c>
      <c r="BD385" s="27" t="s">
        <v>3</v>
      </c>
      <c r="BE385" s="19"/>
      <c r="BF385" s="27" t="s">
        <v>3</v>
      </c>
      <c r="BH385" s="27" t="s">
        <v>3</v>
      </c>
      <c r="BJ385" s="27" t="s">
        <v>3</v>
      </c>
      <c r="BL385" s="27" t="s">
        <v>3</v>
      </c>
      <c r="BN385" s="27" t="s">
        <v>3</v>
      </c>
      <c r="BP385" s="27" t="s">
        <v>3</v>
      </c>
      <c r="BR385" s="27" t="s">
        <v>3</v>
      </c>
      <c r="BT385" s="27" t="s">
        <v>3</v>
      </c>
      <c r="BV385" s="27" t="s">
        <v>3</v>
      </c>
      <c r="BW385" s="19"/>
      <c r="BX385" s="27" t="s">
        <v>3</v>
      </c>
      <c r="BZ385" s="27" t="s">
        <v>3</v>
      </c>
      <c r="CB385" s="27" t="s">
        <v>3</v>
      </c>
      <c r="CC385" s="1"/>
      <c r="CD385" s="1"/>
      <c r="CE385" s="1"/>
    </row>
    <row r="386" spans="1:83" ht="11.25">
      <c r="A386" s="1"/>
      <c r="B386" s="71" t="s">
        <v>95</v>
      </c>
      <c r="C386" s="19"/>
      <c r="D386" s="19"/>
      <c r="E386" s="19" t="e">
        <f>SUM(E382:E384)</f>
        <v>#VALUE!</v>
      </c>
      <c r="F386" s="19"/>
      <c r="G386" s="19" t="e">
        <f>SUM(G382:G384)</f>
        <v>#VALUE!</v>
      </c>
      <c r="I386" s="19" t="e">
        <f>SUM(I382:I384)</f>
        <v>#VALUE!</v>
      </c>
      <c r="K386" s="19" t="e">
        <f>SUM(K382:K384)</f>
        <v>#VALUE!</v>
      </c>
      <c r="M386" s="19" t="e">
        <f>SUM(M382:M384)</f>
        <v>#VALUE!</v>
      </c>
      <c r="N386" s="19" t="e">
        <f>SUM(N382:N384)</f>
        <v>#VALUE!</v>
      </c>
      <c r="P386" s="19" t="e">
        <f>SUM(P382:P384)</f>
        <v>#VALUE!</v>
      </c>
      <c r="R386" s="19" t="e">
        <f>SUM(R382:R384)</f>
        <v>#VALUE!</v>
      </c>
      <c r="T386" s="19" t="e">
        <f>SUM(T382:T384)</f>
        <v>#VALUE!</v>
      </c>
      <c r="V386" s="19" t="e">
        <f>SUM(V382:V384)</f>
        <v>#VALUE!</v>
      </c>
      <c r="X386" s="19" t="e">
        <f>SUM(X382:X384)</f>
        <v>#VALUE!</v>
      </c>
      <c r="Z386" s="19" t="e">
        <f>SUM(Z382:Z384)</f>
        <v>#VALUE!</v>
      </c>
      <c r="AA386" s="19"/>
      <c r="AB386" s="19" t="e">
        <f>SUM(AB382:AB384)</f>
        <v>#VALUE!</v>
      </c>
      <c r="AD386" s="19" t="e">
        <f>SUM(AD382:AD384)</f>
        <v>#VALUE!</v>
      </c>
      <c r="AF386" s="19" t="e">
        <f>SUM(AF382:AF384)</f>
        <v>#VALUE!</v>
      </c>
      <c r="AH386" s="19" t="e">
        <f>SUM(AH382:AH384)</f>
        <v>#VALUE!</v>
      </c>
      <c r="AJ386" s="19" t="e">
        <f>SUM(AJ382:AJ384)</f>
        <v>#VALUE!</v>
      </c>
      <c r="AL386" s="19" t="e">
        <f>SUM(AL382:AL384)</f>
        <v>#VALUE!</v>
      </c>
      <c r="AN386" s="19" t="e">
        <f>SUM(AN382:AN384)</f>
        <v>#VALUE!</v>
      </c>
      <c r="AP386" s="19" t="e">
        <f>SUM(AP382:AP384)</f>
        <v>#VALUE!</v>
      </c>
      <c r="AR386" s="19" t="e">
        <f>SUM(AR382:AR384)</f>
        <v>#VALUE!</v>
      </c>
      <c r="AT386" s="19" t="e">
        <f>SUM(AT382:AT384)</f>
        <v>#VALUE!</v>
      </c>
      <c r="AV386" s="19" t="e">
        <f>SUM(AV382:AV384)</f>
        <v>#VALUE!</v>
      </c>
      <c r="AX386" s="19" t="e">
        <f>SUM(AX382:AX384)</f>
        <v>#VALUE!</v>
      </c>
      <c r="AY386" s="19"/>
      <c r="AZ386" s="43" t="e">
        <f>SUM(AZ382:AZ384)</f>
        <v>#VALUE!</v>
      </c>
      <c r="BB386" s="19" t="e">
        <f>SUM(BB382:BB384)</f>
        <v>#VALUE!</v>
      </c>
      <c r="BD386" s="19" t="e">
        <f>SUM(BD382:BD384)</f>
        <v>#VALUE!</v>
      </c>
      <c r="BE386" s="19"/>
      <c r="BF386" s="19" t="e">
        <f>SUM(BF382:BF384)</f>
        <v>#VALUE!</v>
      </c>
      <c r="BH386" s="19" t="e">
        <f>SUM(BH382:BH384)</f>
        <v>#VALUE!</v>
      </c>
      <c r="BJ386" s="19" t="e">
        <f>SUM(BJ382:BJ384)</f>
        <v>#VALUE!</v>
      </c>
      <c r="BL386" s="19">
        <f>SUM(BL382:BL384)</f>
        <v>121035.49824269998</v>
      </c>
      <c r="BN386" s="19">
        <f>SUM(BN382:BN384)</f>
        <v>0</v>
      </c>
      <c r="BP386" s="19">
        <f>SUM(BP382:BP384)</f>
        <v>13658644.83312</v>
      </c>
      <c r="BR386" s="19">
        <f>SUM(BR382:BR384)</f>
        <v>-180.9780507</v>
      </c>
      <c r="BT386" s="19">
        <f>SUM(BT382:BT384)</f>
        <v>219744.03507</v>
      </c>
      <c r="BV386" s="19">
        <f>SUM(BV382:BV384)</f>
        <v>13262.2843704</v>
      </c>
      <c r="BW386" s="19"/>
      <c r="BX386" s="19">
        <f>SUM(BX382:BX384)</f>
        <v>0</v>
      </c>
      <c r="BZ386" s="19">
        <f>SUM(BZ382:BZ384)</f>
        <v>21710.28123025</v>
      </c>
      <c r="CB386" s="19">
        <f>SUM(CB382:CB384)</f>
        <v>75800.34329189999</v>
      </c>
      <c r="CC386" s="1"/>
      <c r="CD386" s="8"/>
      <c r="CE386" s="1"/>
    </row>
    <row r="387" spans="1:83" ht="11.25">
      <c r="A387" s="1"/>
      <c r="B387" s="81" t="s">
        <v>28</v>
      </c>
      <c r="C387" s="19"/>
      <c r="D387" s="19"/>
      <c r="E387" s="79">
        <f>+$C$18/12</f>
        <v>1</v>
      </c>
      <c r="F387" s="77"/>
      <c r="G387" s="79">
        <f>+$C$18/12</f>
        <v>1</v>
      </c>
      <c r="H387" s="80"/>
      <c r="I387" s="79">
        <f>+$C$18/12</f>
        <v>1</v>
      </c>
      <c r="J387" s="80"/>
      <c r="K387" s="79">
        <f>+$C$18/12</f>
        <v>1</v>
      </c>
      <c r="L387" s="80"/>
      <c r="M387" s="79">
        <f>+$C$18/12</f>
        <v>1</v>
      </c>
      <c r="N387" s="79">
        <f>+$C$18/12</f>
        <v>1</v>
      </c>
      <c r="O387" s="80"/>
      <c r="P387" s="79">
        <f>+$C$18/12</f>
        <v>1</v>
      </c>
      <c r="Q387" s="80"/>
      <c r="R387" s="79">
        <f>+$C$18/12</f>
        <v>1</v>
      </c>
      <c r="S387" s="80"/>
      <c r="T387" s="79">
        <f>+$C$18/12</f>
        <v>1</v>
      </c>
      <c r="U387" s="79">
        <f aca="true" t="shared" si="35" ref="U387:AB387">+$C$18/12</f>
        <v>1</v>
      </c>
      <c r="V387" s="79">
        <f t="shared" si="35"/>
        <v>1</v>
      </c>
      <c r="W387" s="79"/>
      <c r="X387" s="79">
        <f t="shared" si="35"/>
        <v>1</v>
      </c>
      <c r="Y387" s="80"/>
      <c r="Z387" s="79">
        <f t="shared" si="35"/>
        <v>1</v>
      </c>
      <c r="AA387" s="79">
        <f t="shared" si="35"/>
        <v>1</v>
      </c>
      <c r="AB387" s="79">
        <f t="shared" si="35"/>
        <v>1</v>
      </c>
      <c r="AC387" s="80"/>
      <c r="AD387" s="79">
        <f>+$C$18/12</f>
        <v>1</v>
      </c>
      <c r="AE387" s="80"/>
      <c r="AF387" s="79">
        <f>+$C$18/12</f>
        <v>1</v>
      </c>
      <c r="AG387" s="80"/>
      <c r="AH387" s="79">
        <f>+$C$18/12</f>
        <v>1</v>
      </c>
      <c r="AI387" s="80"/>
      <c r="AJ387" s="79">
        <f>+$C$18/12</f>
        <v>1</v>
      </c>
      <c r="AK387" s="80"/>
      <c r="AL387" s="79">
        <f>+$C$18/12</f>
        <v>1</v>
      </c>
      <c r="AM387" s="80"/>
      <c r="AN387" s="79">
        <f>+$C$18/12</f>
        <v>1</v>
      </c>
      <c r="AO387" s="80"/>
      <c r="AP387" s="79">
        <f>+$C$18/12</f>
        <v>1</v>
      </c>
      <c r="AQ387" s="80"/>
      <c r="AR387" s="79">
        <f>+$C$18/12</f>
        <v>1</v>
      </c>
      <c r="AS387" s="80"/>
      <c r="AT387" s="79">
        <f>+$C$18/12</f>
        <v>1</v>
      </c>
      <c r="AU387" s="80"/>
      <c r="AV387" s="79">
        <f>+$C$18/12</f>
        <v>1</v>
      </c>
      <c r="AW387" s="80"/>
      <c r="AX387" s="79">
        <f>+$C$18/12</f>
        <v>1</v>
      </c>
      <c r="AY387" s="79"/>
      <c r="AZ387" s="79">
        <f>+$C$18/12</f>
        <v>1</v>
      </c>
      <c r="BA387" s="80"/>
      <c r="BB387" s="79">
        <f>+$C$18/12</f>
        <v>1</v>
      </c>
      <c r="BC387" s="80"/>
      <c r="BD387" s="79">
        <f>+$C$18/12</f>
        <v>1</v>
      </c>
      <c r="BE387" s="79">
        <f>+$C$18/12</f>
        <v>1</v>
      </c>
      <c r="BF387" s="79">
        <f>+$C$18/12</f>
        <v>1</v>
      </c>
      <c r="BG387" s="80"/>
      <c r="BH387" s="79">
        <f>+$C$18/12</f>
        <v>1</v>
      </c>
      <c r="BI387" s="80"/>
      <c r="BJ387" s="79">
        <f>+$C$18/12</f>
        <v>1</v>
      </c>
      <c r="BK387" s="80"/>
      <c r="BL387" s="79">
        <f>+$C$18/12</f>
        <v>1</v>
      </c>
      <c r="BM387" s="80"/>
      <c r="BN387" s="79">
        <f>+$C$18/12</f>
        <v>1</v>
      </c>
      <c r="BO387" s="80"/>
      <c r="BP387" s="79">
        <f>+$C$18/12</f>
        <v>1</v>
      </c>
      <c r="BQ387" s="80"/>
      <c r="BR387" s="79">
        <f>+$C$18/12</f>
        <v>1</v>
      </c>
      <c r="BS387" s="79">
        <f aca="true" t="shared" si="36" ref="BS387:BX387">+$C$18/12</f>
        <v>1</v>
      </c>
      <c r="BT387" s="79">
        <f t="shared" si="36"/>
        <v>1</v>
      </c>
      <c r="BU387" s="80"/>
      <c r="BV387" s="79">
        <f t="shared" si="36"/>
        <v>1</v>
      </c>
      <c r="BW387" s="79">
        <f t="shared" si="36"/>
        <v>1</v>
      </c>
      <c r="BX387" s="79">
        <f t="shared" si="36"/>
        <v>1</v>
      </c>
      <c r="BY387" s="80"/>
      <c r="BZ387" s="79">
        <f>+$C$18/12</f>
        <v>1</v>
      </c>
      <c r="CA387" s="80"/>
      <c r="CB387" s="79">
        <f>+$C$18/12</f>
        <v>1</v>
      </c>
      <c r="CC387" s="1"/>
      <c r="CD387" s="8" t="str">
        <f>+CD8</f>
        <v>Water Pollution</v>
      </c>
      <c r="CE387" s="1"/>
    </row>
    <row r="388" spans="1:84" s="76" customFormat="1" ht="11.25">
      <c r="A388" s="75"/>
      <c r="B388" s="25" t="s">
        <v>29</v>
      </c>
      <c r="C388" s="19"/>
      <c r="D388" s="19"/>
      <c r="E388" s="28"/>
      <c r="F388" s="19"/>
      <c r="G388" s="28"/>
      <c r="H388"/>
      <c r="I388" s="28"/>
      <c r="J388"/>
      <c r="K388" s="28"/>
      <c r="L388"/>
      <c r="M388" s="28"/>
      <c r="N388" s="28"/>
      <c r="O388"/>
      <c r="P388" s="28"/>
      <c r="Q388"/>
      <c r="R388" s="28"/>
      <c r="S388"/>
      <c r="T388" s="28"/>
      <c r="U388"/>
      <c r="V388" s="28"/>
      <c r="W388"/>
      <c r="X388" s="28"/>
      <c r="Y388"/>
      <c r="Z388" s="28"/>
      <c r="AA388" s="19"/>
      <c r="AB388" s="28"/>
      <c r="AC388"/>
      <c r="AD388" s="28"/>
      <c r="AE388"/>
      <c r="AF388" s="28"/>
      <c r="AG388"/>
      <c r="AH388" s="28"/>
      <c r="AI388"/>
      <c r="AJ388" s="28"/>
      <c r="AK388"/>
      <c r="AL388" s="28"/>
      <c r="AM388"/>
      <c r="AN388" s="28"/>
      <c r="AO388"/>
      <c r="AP388" s="28"/>
      <c r="AQ388"/>
      <c r="AR388" s="28"/>
      <c r="AS388"/>
      <c r="AT388" s="28"/>
      <c r="AU388"/>
      <c r="AV388" s="28"/>
      <c r="AW388"/>
      <c r="AX388" s="28"/>
      <c r="AY388" s="28"/>
      <c r="AZ388" s="28"/>
      <c r="BA388"/>
      <c r="BB388" s="28"/>
      <c r="BC388"/>
      <c r="BD388" s="28"/>
      <c r="BE388" s="19"/>
      <c r="BF388" s="28"/>
      <c r="BG388"/>
      <c r="BH388" s="28"/>
      <c r="BI388"/>
      <c r="BJ388" s="28"/>
      <c r="BK388"/>
      <c r="BL388" s="28"/>
      <c r="BM388"/>
      <c r="BN388" s="28"/>
      <c r="BO388"/>
      <c r="BP388" s="28"/>
      <c r="BQ388"/>
      <c r="BR388" s="28"/>
      <c r="BS388"/>
      <c r="BT388" s="28"/>
      <c r="BU388"/>
      <c r="BV388" s="28"/>
      <c r="BW388" s="19"/>
      <c r="BX388" s="28"/>
      <c r="BY388"/>
      <c r="BZ388" s="28"/>
      <c r="CA388"/>
      <c r="CB388" s="28"/>
      <c r="CC388" s="75"/>
      <c r="CD388" s="74">
        <f>+CD9</f>
        <v>2013</v>
      </c>
      <c r="CE388" s="75"/>
      <c r="CF388" s="89"/>
    </row>
    <row r="389" spans="1:83" ht="11.25">
      <c r="A389" s="1"/>
      <c r="B389" s="19"/>
      <c r="C389" s="19"/>
      <c r="D389" s="19"/>
      <c r="E389" s="27" t="s">
        <v>3</v>
      </c>
      <c r="F389" s="19"/>
      <c r="G389" s="27" t="s">
        <v>3</v>
      </c>
      <c r="I389" s="27" t="s">
        <v>3</v>
      </c>
      <c r="K389" s="27" t="s">
        <v>3</v>
      </c>
      <c r="M389" s="27" t="s">
        <v>3</v>
      </c>
      <c r="N389" s="27" t="s">
        <v>3</v>
      </c>
      <c r="P389" s="27" t="s">
        <v>3</v>
      </c>
      <c r="R389" s="27" t="s">
        <v>3</v>
      </c>
      <c r="T389" s="27" t="s">
        <v>3</v>
      </c>
      <c r="V389" s="27" t="s">
        <v>3</v>
      </c>
      <c r="X389" s="27" t="s">
        <v>3</v>
      </c>
      <c r="Z389" s="27" t="s">
        <v>3</v>
      </c>
      <c r="AA389" s="19"/>
      <c r="AB389" s="27" t="s">
        <v>3</v>
      </c>
      <c r="AD389" s="27" t="s">
        <v>3</v>
      </c>
      <c r="AF389" s="27" t="s">
        <v>3</v>
      </c>
      <c r="AH389" s="27" t="s">
        <v>3</v>
      </c>
      <c r="AJ389" s="27" t="s">
        <v>3</v>
      </c>
      <c r="AL389" s="27" t="s">
        <v>3</v>
      </c>
      <c r="AN389" s="27" t="s">
        <v>3</v>
      </c>
      <c r="AP389" s="27" t="s">
        <v>3</v>
      </c>
      <c r="AR389" s="27" t="s">
        <v>3</v>
      </c>
      <c r="AT389" s="27" t="s">
        <v>3</v>
      </c>
      <c r="AV389" s="27" t="s">
        <v>3</v>
      </c>
      <c r="AX389" s="27" t="s">
        <v>3</v>
      </c>
      <c r="AY389" s="27"/>
      <c r="AZ389" s="27" t="s">
        <v>3</v>
      </c>
      <c r="BB389" s="27" t="s">
        <v>3</v>
      </c>
      <c r="BD389" s="27" t="s">
        <v>3</v>
      </c>
      <c r="BE389" s="19"/>
      <c r="BF389" s="27" t="s">
        <v>3</v>
      </c>
      <c r="BH389" s="27" t="s">
        <v>3</v>
      </c>
      <c r="BJ389" s="27" t="s">
        <v>3</v>
      </c>
      <c r="BL389" s="27" t="s">
        <v>3</v>
      </c>
      <c r="BN389" s="27" t="s">
        <v>3</v>
      </c>
      <c r="BP389" s="27" t="s">
        <v>3</v>
      </c>
      <c r="BR389" s="27" t="s">
        <v>3</v>
      </c>
      <c r="BT389" s="27" t="s">
        <v>3</v>
      </c>
      <c r="BV389" s="27" t="s">
        <v>3</v>
      </c>
      <c r="BW389" s="19"/>
      <c r="BX389" s="27" t="s">
        <v>3</v>
      </c>
      <c r="BZ389" s="27" t="s">
        <v>3</v>
      </c>
      <c r="CB389" s="27" t="s">
        <v>3</v>
      </c>
      <c r="CC389" s="1"/>
      <c r="CD389" s="8" t="str">
        <f>+CD10</f>
        <v>FGD</v>
      </c>
      <c r="CE389" s="1"/>
    </row>
    <row r="390" spans="1:83" ht="11.25">
      <c r="A390" s="19"/>
      <c r="B390" s="71" t="s">
        <v>95</v>
      </c>
      <c r="C390" s="19"/>
      <c r="D390" s="19"/>
      <c r="E390" s="19" t="e">
        <f>ROUND(E386*E387,0)</f>
        <v>#VALUE!</v>
      </c>
      <c r="F390" s="19"/>
      <c r="G390" s="19" t="e">
        <f>ROUND(G386*G387,0)</f>
        <v>#VALUE!</v>
      </c>
      <c r="I390" s="19" t="e">
        <f>ROUND(I386*I387,0)</f>
        <v>#VALUE!</v>
      </c>
      <c r="K390" s="19" t="e">
        <f>ROUND(K386*K387,0)</f>
        <v>#VALUE!</v>
      </c>
      <c r="M390" s="19" t="e">
        <f>ROUND(M386*M387,0)</f>
        <v>#VALUE!</v>
      </c>
      <c r="N390" s="19" t="e">
        <f>ROUND(N386*N387,0)</f>
        <v>#VALUE!</v>
      </c>
      <c r="P390" s="19" t="e">
        <f>ROUND(P386*P387,0)</f>
        <v>#VALUE!</v>
      </c>
      <c r="R390" s="19" t="e">
        <f>ROUND(R386*R387,0)</f>
        <v>#VALUE!</v>
      </c>
      <c r="T390" s="19" t="e">
        <f>ROUND(T386*T387,0)</f>
        <v>#VALUE!</v>
      </c>
      <c r="V390" s="19" t="e">
        <f>ROUND(V386*V387,0)</f>
        <v>#VALUE!</v>
      </c>
      <c r="X390" s="19" t="e">
        <f>ROUND(X386*X387,0)</f>
        <v>#VALUE!</v>
      </c>
      <c r="Z390" s="19" t="e">
        <f>ROUND(Z386*Z387,0)</f>
        <v>#VALUE!</v>
      </c>
      <c r="AA390" s="19"/>
      <c r="AB390" s="19" t="e">
        <f>ROUND(AB386*AB387,0)</f>
        <v>#VALUE!</v>
      </c>
      <c r="AD390" s="19" t="e">
        <f>ROUND(AD386*AD387,0)</f>
        <v>#VALUE!</v>
      </c>
      <c r="AF390" s="19" t="e">
        <f>ROUND(AF386*AF387,0)</f>
        <v>#VALUE!</v>
      </c>
      <c r="AH390" s="19" t="e">
        <f>ROUND(AH386*AH387,0)</f>
        <v>#VALUE!</v>
      </c>
      <c r="AJ390" s="19" t="e">
        <f>ROUND(AJ386*AJ387,0)</f>
        <v>#VALUE!</v>
      </c>
      <c r="AL390" s="19" t="e">
        <f>ROUND(AL386*AL387,0)</f>
        <v>#VALUE!</v>
      </c>
      <c r="AN390" s="19" t="e">
        <f>ROUND(AN386*AN387,0)</f>
        <v>#VALUE!</v>
      </c>
      <c r="AP390" s="19" t="e">
        <f>ROUND(AP386*AP387,0)</f>
        <v>#VALUE!</v>
      </c>
      <c r="AR390" s="19" t="e">
        <f>ROUND(AR386*AR387,0)</f>
        <v>#VALUE!</v>
      </c>
      <c r="AT390" s="19" t="e">
        <f>ROUND(AT386*AT387,0)</f>
        <v>#VALUE!</v>
      </c>
      <c r="AV390" s="19" t="e">
        <f>ROUND(AV386*AV387,0)</f>
        <v>#VALUE!</v>
      </c>
      <c r="AX390" s="19" t="e">
        <f>ROUND(AX386*AX387,0)</f>
        <v>#VALUE!</v>
      </c>
      <c r="AY390" s="19"/>
      <c r="AZ390" s="19" t="e">
        <f>ROUND(AZ386*AZ387,0)</f>
        <v>#VALUE!</v>
      </c>
      <c r="BB390" s="19" t="e">
        <f>ROUND(BB386*BB387,0)</f>
        <v>#VALUE!</v>
      </c>
      <c r="BD390" s="19" t="e">
        <f>ROUND(BD386*BD387,0)</f>
        <v>#VALUE!</v>
      </c>
      <c r="BE390" s="19"/>
      <c r="BF390" s="19" t="e">
        <f>ROUND(BF386*BF387,0)</f>
        <v>#VALUE!</v>
      </c>
      <c r="BH390" s="19" t="e">
        <f>ROUND(BH386*BH387,0)</f>
        <v>#VALUE!</v>
      </c>
      <c r="BJ390" s="19" t="e">
        <f>ROUND(BJ386*BJ387,0)</f>
        <v>#VALUE!</v>
      </c>
      <c r="BL390" s="19">
        <f>ROUND(BL386*BL387,0)</f>
        <v>121035</v>
      </c>
      <c r="BN390" s="19">
        <f>ROUND(BN386*BN387,0)</f>
        <v>0</v>
      </c>
      <c r="BP390" s="19">
        <f>ROUND(BP386*BP387,0)</f>
        <v>13658645</v>
      </c>
      <c r="BR390" s="19">
        <f>ROUND(BR386*BR387,0)</f>
        <v>-181</v>
      </c>
      <c r="BT390" s="19">
        <f>ROUND(BT386*BT387,0)</f>
        <v>219744</v>
      </c>
      <c r="BV390" s="19">
        <f>ROUND(BV386*BV387,0)</f>
        <v>13262</v>
      </c>
      <c r="BW390" s="19"/>
      <c r="BX390" s="19">
        <f>ROUND(BX386*BX387,0)</f>
        <v>0</v>
      </c>
      <c r="BZ390" s="19">
        <f>ROUND(BZ386*BZ387,0)</f>
        <v>21710</v>
      </c>
      <c r="CB390" s="19">
        <f>ROUND(CB386*CB387,0)</f>
        <v>75800</v>
      </c>
      <c r="CC390" s="22"/>
      <c r="CD390" s="21" t="s">
        <v>3</v>
      </c>
      <c r="CE390" s="22"/>
    </row>
    <row r="391" spans="1:84" ht="11.25">
      <c r="A391" s="19"/>
      <c r="B391" s="25"/>
      <c r="C391" s="19"/>
      <c r="D391" s="19"/>
      <c r="E391" s="27" t="s">
        <v>8</v>
      </c>
      <c r="F391" s="19"/>
      <c r="G391" s="27" t="s">
        <v>8</v>
      </c>
      <c r="I391" s="27" t="s">
        <v>8</v>
      </c>
      <c r="K391" s="27" t="s">
        <v>8</v>
      </c>
      <c r="M391" s="27" t="s">
        <v>8</v>
      </c>
      <c r="N391" s="27" t="s">
        <v>8</v>
      </c>
      <c r="P391" s="27" t="s">
        <v>8</v>
      </c>
      <c r="R391" s="27" t="s">
        <v>8</v>
      </c>
      <c r="T391" s="27" t="s">
        <v>8</v>
      </c>
      <c r="V391" s="27" t="s">
        <v>8</v>
      </c>
      <c r="X391" s="27" t="s">
        <v>8</v>
      </c>
      <c r="Z391" s="27" t="s">
        <v>8</v>
      </c>
      <c r="AA391" s="19"/>
      <c r="AB391" s="27" t="s">
        <v>8</v>
      </c>
      <c r="AD391" s="27" t="s">
        <v>8</v>
      </c>
      <c r="AF391" s="27" t="s">
        <v>8</v>
      </c>
      <c r="AH391" s="27" t="s">
        <v>8</v>
      </c>
      <c r="AJ391" s="27" t="s">
        <v>8</v>
      </c>
      <c r="AL391" s="27" t="s">
        <v>8</v>
      </c>
      <c r="AN391" s="27" t="s">
        <v>8</v>
      </c>
      <c r="AP391" s="27" t="s">
        <v>8</v>
      </c>
      <c r="AR391" s="27" t="s">
        <v>8</v>
      </c>
      <c r="AT391" s="27" t="s">
        <v>8</v>
      </c>
      <c r="AV391" s="27" t="s">
        <v>8</v>
      </c>
      <c r="AX391" s="27" t="s">
        <v>8</v>
      </c>
      <c r="AY391" s="27"/>
      <c r="AZ391" s="27" t="s">
        <v>8</v>
      </c>
      <c r="BB391" s="27" t="s">
        <v>8</v>
      </c>
      <c r="BD391" s="27" t="s">
        <v>8</v>
      </c>
      <c r="BE391" s="19"/>
      <c r="BF391" s="27" t="s">
        <v>8</v>
      </c>
      <c r="BH391" s="27" t="s">
        <v>8</v>
      </c>
      <c r="BJ391" s="27" t="s">
        <v>8</v>
      </c>
      <c r="BL391" s="27" t="s">
        <v>8</v>
      </c>
      <c r="BN391" s="27" t="s">
        <v>8</v>
      </c>
      <c r="BP391" s="27" t="s">
        <v>8</v>
      </c>
      <c r="BR391" s="27" t="s">
        <v>8</v>
      </c>
      <c r="BT391" s="27" t="s">
        <v>8</v>
      </c>
      <c r="BV391" s="27" t="s">
        <v>8</v>
      </c>
      <c r="BW391" s="19"/>
      <c r="BX391" s="27" t="s">
        <v>8</v>
      </c>
      <c r="BZ391" s="27" t="s">
        <v>8</v>
      </c>
      <c r="CB391" s="27" t="s">
        <v>8</v>
      </c>
      <c r="CD391" s="65">
        <f>+CD12</f>
        <v>41455</v>
      </c>
      <c r="CF391"/>
    </row>
    <row r="392" spans="1:82" ht="11.25">
      <c r="A392" s="19"/>
      <c r="B392" s="25"/>
      <c r="C392" s="19"/>
      <c r="D392" s="19"/>
      <c r="E392" s="27"/>
      <c r="F392" s="19"/>
      <c r="G392" s="27"/>
      <c r="I392" s="27"/>
      <c r="K392" s="27"/>
      <c r="M392" s="27"/>
      <c r="N392" s="27"/>
      <c r="P392" s="27"/>
      <c r="R392" s="27"/>
      <c r="T392" s="27"/>
      <c r="V392" s="27"/>
      <c r="X392" s="27"/>
      <c r="Z392" s="27"/>
      <c r="AA392" s="19"/>
      <c r="AB392" s="27"/>
      <c r="AD392" s="27"/>
      <c r="AF392" s="27"/>
      <c r="AH392" s="27"/>
      <c r="AJ392" s="27"/>
      <c r="AL392" s="27"/>
      <c r="AN392" s="27"/>
      <c r="AP392" s="27"/>
      <c r="AR392" s="27"/>
      <c r="AT392" s="27"/>
      <c r="AV392" s="27"/>
      <c r="AX392" s="27"/>
      <c r="AY392" s="27"/>
      <c r="AZ392" s="27"/>
      <c r="BB392" s="27"/>
      <c r="BD392" s="27"/>
      <c r="BE392" s="19"/>
      <c r="BF392" s="27"/>
      <c r="BH392" s="27"/>
      <c r="BJ392" s="27"/>
      <c r="BL392" s="27"/>
      <c r="BN392" s="27"/>
      <c r="BP392" s="27"/>
      <c r="BR392" s="27"/>
      <c r="BT392" s="27"/>
      <c r="BV392" s="27"/>
      <c r="BW392" s="19"/>
      <c r="BX392" s="27"/>
      <c r="BZ392" s="27"/>
      <c r="CB392" s="27"/>
      <c r="CD392" s="55" t="str">
        <f>+CD79</f>
        <v>Half-Year</v>
      </c>
    </row>
    <row r="393" spans="1:82" ht="11.25">
      <c r="A393" s="19"/>
      <c r="B393" s="25"/>
      <c r="C393" s="19"/>
      <c r="D393" s="19"/>
      <c r="E393" s="27"/>
      <c r="F393" s="19"/>
      <c r="G393" s="27"/>
      <c r="I393" s="27"/>
      <c r="K393" s="27"/>
      <c r="M393" s="27"/>
      <c r="N393" s="27"/>
      <c r="P393" s="27"/>
      <c r="R393" s="27"/>
      <c r="T393" s="27"/>
      <c r="V393" s="27"/>
      <c r="X393" s="27"/>
      <c r="Z393" s="27"/>
      <c r="AA393" s="19"/>
      <c r="AB393" s="27"/>
      <c r="AD393" s="27"/>
      <c r="AF393" s="27"/>
      <c r="AH393" s="27"/>
      <c r="AJ393" s="27"/>
      <c r="AL393" s="27"/>
      <c r="AN393" s="27"/>
      <c r="AP393" s="27"/>
      <c r="AR393" s="27"/>
      <c r="AT393" s="27"/>
      <c r="AV393" s="27"/>
      <c r="AX393" s="27"/>
      <c r="AY393" s="27"/>
      <c r="AZ393" s="27"/>
      <c r="BB393" s="27"/>
      <c r="BD393" s="27"/>
      <c r="BE393" s="19"/>
      <c r="BF393" s="27"/>
      <c r="BH393" s="27"/>
      <c r="BJ393" s="27"/>
      <c r="BL393" s="27"/>
      <c r="BN393" s="27"/>
      <c r="BP393" s="27"/>
      <c r="BR393" s="27"/>
      <c r="BT393" s="27"/>
      <c r="BV393" s="27"/>
      <c r="BW393" s="19"/>
      <c r="BX393" s="27"/>
      <c r="BZ393" s="27"/>
      <c r="CB393" s="27"/>
      <c r="CD393" s="19"/>
    </row>
    <row r="394" spans="1:82" ht="18">
      <c r="A394" s="19"/>
      <c r="B394" s="6" t="s">
        <v>50</v>
      </c>
      <c r="C394" s="1"/>
      <c r="D394" s="2"/>
      <c r="E394" s="2"/>
      <c r="F394" s="1"/>
      <c r="G394" s="19"/>
      <c r="I394" s="19"/>
      <c r="K394" s="19"/>
      <c r="M394" s="19"/>
      <c r="N394" s="19"/>
      <c r="P394" s="27"/>
      <c r="R394" s="19"/>
      <c r="T394" s="19"/>
      <c r="V394" s="19"/>
      <c r="X394" s="19"/>
      <c r="Z394" s="19"/>
      <c r="AA394" s="19"/>
      <c r="AB394" s="19"/>
      <c r="AD394" s="19"/>
      <c r="AF394" s="19"/>
      <c r="AH394" s="19"/>
      <c r="AJ394" s="19"/>
      <c r="AL394" s="19"/>
      <c r="AN394" s="19"/>
      <c r="AP394" s="19"/>
      <c r="AR394" s="19"/>
      <c r="AT394" s="19"/>
      <c r="AV394" s="19"/>
      <c r="AX394" s="19"/>
      <c r="AY394" s="19"/>
      <c r="AZ394" s="19"/>
      <c r="BB394" s="19"/>
      <c r="BD394" s="19"/>
      <c r="BE394" s="19"/>
      <c r="BF394" s="19"/>
      <c r="BH394" s="19"/>
      <c r="BJ394" s="19"/>
      <c r="BL394" s="19"/>
      <c r="BN394" s="19"/>
      <c r="BP394" s="19"/>
      <c r="BR394" s="19"/>
      <c r="BT394" s="19"/>
      <c r="BV394" s="19"/>
      <c r="BW394" s="19"/>
      <c r="BX394" s="19"/>
      <c r="BZ394" s="19"/>
      <c r="CB394" s="19"/>
      <c r="CD394" s="43">
        <f>+CD86</f>
        <v>0</v>
      </c>
    </row>
    <row r="395" spans="1:82" ht="12.75">
      <c r="A395" s="19"/>
      <c r="B395" s="7" t="s">
        <v>0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55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D395" s="43">
        <f>+CD93</f>
        <v>0</v>
      </c>
    </row>
    <row r="396" spans="1:82" ht="11.25">
      <c r="A396" s="19"/>
      <c r="B396" s="8" t="s">
        <v>1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9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D396" s="43">
        <f>+CD100</f>
        <v>0</v>
      </c>
    </row>
    <row r="397" spans="1:82" ht="11.25">
      <c r="A397" s="19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60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8"/>
      <c r="BO397" s="1"/>
      <c r="BP397" s="8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D397" s="43">
        <f>CD107</f>
        <v>0</v>
      </c>
    </row>
    <row r="398" spans="1:82" ht="11.25">
      <c r="A398" s="1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8"/>
      <c r="N398" s="8"/>
      <c r="O398" s="1"/>
      <c r="P398" s="27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8"/>
      <c r="AK398" s="1"/>
      <c r="AL398" s="1"/>
      <c r="AM398" s="1"/>
      <c r="AN398" s="1"/>
      <c r="AO398" s="1"/>
      <c r="AP398" s="1"/>
      <c r="AQ398" s="1"/>
      <c r="AR398" s="1"/>
      <c r="AT398" s="1"/>
      <c r="AU398" s="1"/>
      <c r="AV398" s="1"/>
      <c r="AW398" s="1"/>
      <c r="AX398" s="8"/>
      <c r="AY398" s="8"/>
      <c r="AZ398" s="8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8"/>
      <c r="BM398" s="1"/>
      <c r="BN398" s="8"/>
      <c r="BO398" s="1"/>
      <c r="BP398" s="8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D398" s="43">
        <f>CD114</f>
        <v>0</v>
      </c>
    </row>
    <row r="399" spans="1:82" ht="11.25">
      <c r="A399" s="1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8"/>
      <c r="N399" s="8"/>
      <c r="O399" s="1"/>
      <c r="P399" s="22"/>
      <c r="Q399" s="1"/>
      <c r="R399" s="8"/>
      <c r="S399" s="1"/>
      <c r="T399" s="8"/>
      <c r="U399" s="8"/>
      <c r="V399" s="8"/>
      <c r="W399" s="8"/>
      <c r="X399" s="8"/>
      <c r="Y399" s="1"/>
      <c r="Z399" s="8"/>
      <c r="AA399" s="1"/>
      <c r="AB399" s="8"/>
      <c r="AC399" s="1"/>
      <c r="AD399" s="1"/>
      <c r="AE399" s="1"/>
      <c r="AF399" s="1"/>
      <c r="AG399" s="1"/>
      <c r="AH399" s="1"/>
      <c r="AI399" s="1"/>
      <c r="AJ399" s="8"/>
      <c r="AK399" s="1"/>
      <c r="AL399" s="8"/>
      <c r="AM399" s="1"/>
      <c r="AN399" s="8"/>
      <c r="AO399" s="1"/>
      <c r="AP399" s="1"/>
      <c r="AQ399" s="1"/>
      <c r="AR399" s="1"/>
      <c r="AT399" s="1"/>
      <c r="AU399" s="1"/>
      <c r="AV399" s="1"/>
      <c r="AW399" s="1"/>
      <c r="AX399" s="8"/>
      <c r="AY399" s="8"/>
      <c r="AZ399" s="8"/>
      <c r="BA399" s="1"/>
      <c r="BB399" s="8"/>
      <c r="BC399" s="1"/>
      <c r="BD399" s="8"/>
      <c r="BE399" s="1"/>
      <c r="BF399" s="8"/>
      <c r="BG399" s="1"/>
      <c r="BH399" s="1"/>
      <c r="BI399" s="1"/>
      <c r="BJ399" s="1"/>
      <c r="BK399" s="1"/>
      <c r="BL399" s="8"/>
      <c r="BM399" s="1"/>
      <c r="BN399" s="8"/>
      <c r="BO399" s="1"/>
      <c r="BP399" s="8"/>
      <c r="BQ399" s="1"/>
      <c r="BR399" s="8"/>
      <c r="BS399" s="8"/>
      <c r="BT399" s="8"/>
      <c r="BU399" s="1"/>
      <c r="BV399" s="8"/>
      <c r="BW399" s="1"/>
      <c r="BX399" s="8"/>
      <c r="BY399" s="1"/>
      <c r="BZ399" s="1"/>
      <c r="CA399" s="1"/>
      <c r="CB399" s="1"/>
      <c r="CD399" s="43">
        <f>CD121</f>
        <v>0</v>
      </c>
    </row>
    <row r="400" spans="1:82" ht="11.25">
      <c r="A400" s="19"/>
      <c r="B400" s="1"/>
      <c r="C400" s="1"/>
      <c r="D400" s="1"/>
      <c r="E400" s="8"/>
      <c r="F400" s="1"/>
      <c r="G400" s="8"/>
      <c r="H400" s="8"/>
      <c r="I400" s="8"/>
      <c r="J400" s="8"/>
      <c r="K400" s="8"/>
      <c r="L400" s="1"/>
      <c r="M400" s="8"/>
      <c r="N400" s="8"/>
      <c r="O400" s="8"/>
      <c r="P400" s="19"/>
      <c r="Q400" s="8"/>
      <c r="R400" s="8"/>
      <c r="S400" s="8"/>
      <c r="T400" s="8"/>
      <c r="U400" s="8"/>
      <c r="V400" s="8"/>
      <c r="W400" s="8"/>
      <c r="X400" s="8"/>
      <c r="Y400" s="1"/>
      <c r="Z400" s="8"/>
      <c r="AA400" s="1"/>
      <c r="AB400" s="8"/>
      <c r="AC400" s="8"/>
      <c r="AD400" s="8"/>
      <c r="AE400" s="8"/>
      <c r="AF400" s="8"/>
      <c r="AG400" s="8"/>
      <c r="AH400" s="8"/>
      <c r="AI400" s="1"/>
      <c r="AJ400" s="8"/>
      <c r="AK400" s="8"/>
      <c r="AL400" s="8"/>
      <c r="AM400" s="8"/>
      <c r="AN400" s="8"/>
      <c r="AO400" s="8"/>
      <c r="AP400" s="8"/>
      <c r="AQ400" s="1"/>
      <c r="AR400" s="8"/>
      <c r="AT400" s="8"/>
      <c r="AU400" s="8"/>
      <c r="AV400" s="8"/>
      <c r="AW400" s="1"/>
      <c r="AX400" s="8"/>
      <c r="AY400" s="8"/>
      <c r="AZ400" s="8"/>
      <c r="BA400" s="8"/>
      <c r="BB400" s="8"/>
      <c r="BC400" s="1"/>
      <c r="BD400" s="8"/>
      <c r="BE400" s="1"/>
      <c r="BF400" s="8"/>
      <c r="BG400" s="8"/>
      <c r="BH400" s="8"/>
      <c r="BI400" s="8"/>
      <c r="BJ400" s="8"/>
      <c r="BK400" s="8"/>
      <c r="BL400" s="8"/>
      <c r="BM400" s="8"/>
      <c r="BN400" s="8"/>
      <c r="BO400" s="1"/>
      <c r="BP400" s="8"/>
      <c r="BQ400" s="1"/>
      <c r="BR400" s="8"/>
      <c r="BS400" s="8"/>
      <c r="BT400" s="8"/>
      <c r="BU400" s="1"/>
      <c r="BV400" s="8"/>
      <c r="BW400" s="1"/>
      <c r="BX400" s="8"/>
      <c r="BY400" s="8"/>
      <c r="BZ400" s="8"/>
      <c r="CA400" s="8"/>
      <c r="CB400" s="8"/>
      <c r="CD400" s="43">
        <f>CD147</f>
        <v>0</v>
      </c>
    </row>
    <row r="401" spans="1:82" ht="11.25">
      <c r="A401" s="19"/>
      <c r="B401" s="1"/>
      <c r="C401" s="1"/>
      <c r="D401" s="1"/>
      <c r="E401" s="8" t="str">
        <f>+E8</f>
        <v>Air Pollution </v>
      </c>
      <c r="F401" s="1"/>
      <c r="G401" s="8" t="str">
        <f>+G8</f>
        <v>Air Pollution</v>
      </c>
      <c r="H401" s="8"/>
      <c r="I401" s="8" t="str">
        <f>+I8</f>
        <v>Air Pollution</v>
      </c>
      <c r="J401" s="8"/>
      <c r="K401" s="8" t="str">
        <f>+K8</f>
        <v>Air Pollution</v>
      </c>
      <c r="L401" s="1"/>
      <c r="M401" s="8" t="str">
        <f>+M8</f>
        <v>Air Pollution</v>
      </c>
      <c r="N401" s="8" t="str">
        <f>+N8</f>
        <v>Air Pollution</v>
      </c>
      <c r="O401" s="8"/>
      <c r="P401" s="8" t="str">
        <f>+P8</f>
        <v>Air Pollution</v>
      </c>
      <c r="Q401" s="8"/>
      <c r="R401" s="8" t="str">
        <f>+R8</f>
        <v>Air Pollution</v>
      </c>
      <c r="S401" s="8"/>
      <c r="T401" s="8" t="str">
        <f>+T8</f>
        <v>Air Pollution</v>
      </c>
      <c r="U401" s="8"/>
      <c r="V401" s="8" t="str">
        <f>+V8</f>
        <v>Air Pollution</v>
      </c>
      <c r="W401" s="8"/>
      <c r="X401" s="8" t="str">
        <f>+X8</f>
        <v>Air Pollution</v>
      </c>
      <c r="Y401" s="1"/>
      <c r="Z401" s="8" t="str">
        <f>+Z8</f>
        <v>Air Pollution</v>
      </c>
      <c r="AA401" s="1"/>
      <c r="AB401" s="8" t="str">
        <f>+AB8</f>
        <v>Air Pollution</v>
      </c>
      <c r="AC401" s="8"/>
      <c r="AD401" s="8" t="str">
        <f>+AD8</f>
        <v>Air Pollution</v>
      </c>
      <c r="AE401" s="8"/>
      <c r="AF401" s="8" t="str">
        <f>+AF8</f>
        <v>Air Pollution</v>
      </c>
      <c r="AG401" s="8"/>
      <c r="AH401" s="8" t="str">
        <f>+AH8</f>
        <v>Air Pollution</v>
      </c>
      <c r="AI401" s="1"/>
      <c r="AJ401" s="8" t="str">
        <f>+AJ8</f>
        <v>Solid Waste</v>
      </c>
      <c r="AK401" s="8"/>
      <c r="AL401" s="8" t="str">
        <f>+AL8</f>
        <v>Solid Waste</v>
      </c>
      <c r="AM401" s="8"/>
      <c r="AN401" s="8" t="str">
        <f>+AN8</f>
        <v>Solid Waste</v>
      </c>
      <c r="AO401" s="8"/>
      <c r="AP401" s="8" t="str">
        <f>+AP8</f>
        <v>Solid Waste</v>
      </c>
      <c r="AQ401" s="1"/>
      <c r="AR401" s="8" t="str">
        <f>+AR8</f>
        <v>Water Pollution</v>
      </c>
      <c r="AT401" s="8" t="str">
        <f>+AT8</f>
        <v>Water Pollution</v>
      </c>
      <c r="AU401" s="8"/>
      <c r="AV401" s="8" t="str">
        <f>+AV8</f>
        <v>Water Pollution</v>
      </c>
      <c r="AW401" s="1"/>
      <c r="AX401" s="8" t="str">
        <f>+AX8</f>
        <v>Water Pollution</v>
      </c>
      <c r="AY401" s="8"/>
      <c r="AZ401" s="8" t="str">
        <f>+AZ8</f>
        <v>Water Pollution</v>
      </c>
      <c r="BA401" s="8"/>
      <c r="BB401" s="8" t="str">
        <f>+BB8</f>
        <v>Water Pollution</v>
      </c>
      <c r="BC401" s="1"/>
      <c r="BD401" s="8" t="str">
        <f>+BD8</f>
        <v>Water Pollution</v>
      </c>
      <c r="BE401" s="1"/>
      <c r="BF401" s="8" t="str">
        <f>+BF8</f>
        <v>Water Pollution</v>
      </c>
      <c r="BG401" s="8"/>
      <c r="BH401" s="8" t="str">
        <f>+BH8</f>
        <v>Water Pollution</v>
      </c>
      <c r="BI401" s="8"/>
      <c r="BJ401" s="8" t="str">
        <f>+BJ8</f>
        <v>Water Pollution</v>
      </c>
      <c r="BK401" s="8"/>
      <c r="BL401" s="8" t="str">
        <f>+BL8</f>
        <v>Air Pollution </v>
      </c>
      <c r="BM401" s="8"/>
      <c r="BN401" s="8" t="str">
        <f>+BN8</f>
        <v>Air Pollution </v>
      </c>
      <c r="BO401" s="1"/>
      <c r="BP401" s="8" t="str">
        <f>+BP8</f>
        <v>Air Pollution </v>
      </c>
      <c r="BQ401" s="1"/>
      <c r="BR401" s="8" t="str">
        <f>+BR8</f>
        <v>Air Pollution </v>
      </c>
      <c r="BS401" s="8"/>
      <c r="BT401" s="8" t="str">
        <f>+BT8</f>
        <v>Air Pollution </v>
      </c>
      <c r="BU401" s="1"/>
      <c r="BV401" s="8" t="str">
        <f>+BV8</f>
        <v>Air Pollution </v>
      </c>
      <c r="BW401" s="1"/>
      <c r="BX401" s="8" t="str">
        <f>+BX8</f>
        <v>Air Pollution </v>
      </c>
      <c r="BY401" s="8"/>
      <c r="BZ401" s="8" t="str">
        <f>+BZ8</f>
        <v>Air Pollution </v>
      </c>
      <c r="CA401" s="8"/>
      <c r="CB401" s="8" t="str">
        <f>+CB8</f>
        <v>Air Pollution </v>
      </c>
      <c r="CD401" s="43">
        <f>CD154</f>
        <v>0</v>
      </c>
    </row>
    <row r="402" spans="1:82" ht="12" thickBot="1">
      <c r="A402" s="19"/>
      <c r="B402" s="75"/>
      <c r="C402" s="75"/>
      <c r="D402" s="75"/>
      <c r="E402" s="74">
        <f>+E9</f>
        <v>2001</v>
      </c>
      <c r="F402" s="75"/>
      <c r="G402" s="74">
        <f>+G9</f>
        <v>2002</v>
      </c>
      <c r="H402" s="74"/>
      <c r="I402" s="74">
        <f>+I9</f>
        <v>2003</v>
      </c>
      <c r="J402" s="74"/>
      <c r="K402" s="74">
        <f>+K9</f>
        <v>2004</v>
      </c>
      <c r="L402" s="74">
        <f>+L9</f>
        <v>0</v>
      </c>
      <c r="M402" s="74">
        <v>2005</v>
      </c>
      <c r="N402" s="74">
        <v>2006</v>
      </c>
      <c r="O402" s="74"/>
      <c r="P402" s="74">
        <v>2007</v>
      </c>
      <c r="Q402" s="74"/>
      <c r="R402" s="74">
        <f>+R9</f>
        <v>2008</v>
      </c>
      <c r="S402" s="74"/>
      <c r="T402" s="74">
        <f>+T9</f>
        <v>2008</v>
      </c>
      <c r="U402" s="74"/>
      <c r="V402" s="74">
        <f>+V9</f>
        <v>2009</v>
      </c>
      <c r="W402" s="74"/>
      <c r="X402" s="74">
        <f>+X9</f>
        <v>2009</v>
      </c>
      <c r="Y402" s="75"/>
      <c r="Z402" s="74">
        <f>+Z9</f>
        <v>2010</v>
      </c>
      <c r="AA402" s="75"/>
      <c r="AB402" s="74">
        <f>+AB9</f>
        <v>2011</v>
      </c>
      <c r="AC402" s="74"/>
      <c r="AD402" s="74">
        <f>+AD9</f>
        <v>2012</v>
      </c>
      <c r="AE402" s="74"/>
      <c r="AF402" s="74">
        <f>+AF9</f>
        <v>2012</v>
      </c>
      <c r="AG402" s="74"/>
      <c r="AH402" s="74">
        <f>+AH9</f>
        <v>2013</v>
      </c>
      <c r="AI402" s="75"/>
      <c r="AJ402" s="74">
        <v>2006</v>
      </c>
      <c r="AK402" s="74"/>
      <c r="AL402" s="74">
        <f>+AL9</f>
        <v>2009</v>
      </c>
      <c r="AM402" s="74"/>
      <c r="AN402" s="74">
        <f>+AN9</f>
        <v>2010</v>
      </c>
      <c r="AO402" s="74"/>
      <c r="AP402" s="74">
        <f>+AP9</f>
        <v>2013</v>
      </c>
      <c r="AQ402" s="75"/>
      <c r="AR402" s="74">
        <f>+AR9</f>
        <v>2002</v>
      </c>
      <c r="AS402" s="76"/>
      <c r="AT402" s="74">
        <f>+AT9</f>
        <v>2003</v>
      </c>
      <c r="AU402" s="74"/>
      <c r="AV402" s="74">
        <f>+AV9</f>
        <v>2004</v>
      </c>
      <c r="AW402" s="74">
        <f>+AW9</f>
        <v>0</v>
      </c>
      <c r="AX402" s="74">
        <v>2005</v>
      </c>
      <c r="AY402" s="74"/>
      <c r="AZ402" s="74">
        <f>+AZ9</f>
        <v>2006</v>
      </c>
      <c r="BA402" s="74"/>
      <c r="BB402" s="74">
        <f>+BB9</f>
        <v>2009</v>
      </c>
      <c r="BC402" s="75"/>
      <c r="BD402" s="74">
        <f>+BD9</f>
        <v>2010</v>
      </c>
      <c r="BE402" s="75"/>
      <c r="BF402" s="74">
        <f>+BF9</f>
        <v>2011</v>
      </c>
      <c r="BG402" s="74"/>
      <c r="BH402" s="74">
        <f>+BH9</f>
        <v>2012</v>
      </c>
      <c r="BI402" s="74"/>
      <c r="BJ402" s="74">
        <f>+BJ9</f>
        <v>2013</v>
      </c>
      <c r="BK402" s="74"/>
      <c r="BL402" s="74">
        <v>2005</v>
      </c>
      <c r="BM402" s="74"/>
      <c r="BN402" s="74">
        <f>+BN9</f>
        <v>2006</v>
      </c>
      <c r="BO402" s="75"/>
      <c r="BP402" s="74">
        <f>+BP9</f>
        <v>2007</v>
      </c>
      <c r="BQ402" s="75"/>
      <c r="BR402" s="74">
        <f>+BR9</f>
        <v>2008</v>
      </c>
      <c r="BS402" s="74"/>
      <c r="BT402" s="74">
        <f>+BT9</f>
        <v>2009</v>
      </c>
      <c r="BU402" s="75"/>
      <c r="BV402" s="74">
        <f>+BV9</f>
        <v>2010</v>
      </c>
      <c r="BW402" s="75"/>
      <c r="BX402" s="74">
        <f>+BX9</f>
        <v>2011</v>
      </c>
      <c r="BY402" s="74"/>
      <c r="BZ402" s="74">
        <f>+BZ9</f>
        <v>2012</v>
      </c>
      <c r="CA402" s="74"/>
      <c r="CB402" s="74">
        <f>+CB9</f>
        <v>2013</v>
      </c>
      <c r="CD402" s="43">
        <f>CD167</f>
        <v>0</v>
      </c>
    </row>
    <row r="403" spans="1:82" ht="14.25" thickBot="1" thickTop="1">
      <c r="A403" s="19"/>
      <c r="B403" s="13" t="s">
        <v>44</v>
      </c>
      <c r="C403" s="5"/>
      <c r="D403" s="1"/>
      <c r="E403" s="8" t="str">
        <f>+E10</f>
        <v>Non-FGD</v>
      </c>
      <c r="F403" s="1"/>
      <c r="G403" s="8" t="str">
        <f>+G10</f>
        <v>Non-FGD</v>
      </c>
      <c r="H403" s="8"/>
      <c r="I403" s="8" t="str">
        <f>+I10</f>
        <v>Non-FGD</v>
      </c>
      <c r="J403" s="8"/>
      <c r="K403" s="8" t="str">
        <f>+K10</f>
        <v>Non-FGD</v>
      </c>
      <c r="L403" s="1"/>
      <c r="M403" s="8" t="str">
        <f>+M10</f>
        <v>Non-FGD</v>
      </c>
      <c r="N403" s="8" t="str">
        <f>+N10</f>
        <v>Non-FGD</v>
      </c>
      <c r="O403" s="8"/>
      <c r="P403" s="8" t="str">
        <f>+P10</f>
        <v>Non-FGD</v>
      </c>
      <c r="Q403" s="8"/>
      <c r="R403" s="8" t="str">
        <f>+R10</f>
        <v>Non-FGD</v>
      </c>
      <c r="S403" s="8"/>
      <c r="T403" s="8" t="str">
        <f>+T10</f>
        <v>Non-FGD</v>
      </c>
      <c r="U403" s="8"/>
      <c r="V403" s="8" t="str">
        <f>+V10</f>
        <v>Non-FGD</v>
      </c>
      <c r="W403" s="8"/>
      <c r="X403" s="8" t="str">
        <f>+X10</f>
        <v>Non-FGD</v>
      </c>
      <c r="Y403" s="1"/>
      <c r="Z403" s="8" t="str">
        <f>+Z10</f>
        <v>Non-FGD</v>
      </c>
      <c r="AA403" s="1"/>
      <c r="AB403" s="8" t="str">
        <f>+AB10</f>
        <v>Non-FGD</v>
      </c>
      <c r="AC403" s="8"/>
      <c r="AD403" s="8" t="str">
        <f>+AD10</f>
        <v>Non-FGD</v>
      </c>
      <c r="AE403" s="8"/>
      <c r="AF403" s="8" t="str">
        <f>+AF10</f>
        <v>Non-FGD</v>
      </c>
      <c r="AG403" s="8"/>
      <c r="AH403" s="8" t="str">
        <f>+AH10</f>
        <v>Non-FGD</v>
      </c>
      <c r="AI403" s="1"/>
      <c r="AJ403" s="8" t="str">
        <f>+AJ10</f>
        <v>Non-FGD</v>
      </c>
      <c r="AK403" s="8"/>
      <c r="AL403" s="8" t="str">
        <f>+AL10</f>
        <v>Non-FGD</v>
      </c>
      <c r="AM403" s="8"/>
      <c r="AN403" s="8" t="str">
        <f>+AN10</f>
        <v>Non-FGD</v>
      </c>
      <c r="AO403" s="8"/>
      <c r="AP403" s="8" t="str">
        <f>+AP10</f>
        <v>Non-FGD</v>
      </c>
      <c r="AQ403" s="1"/>
      <c r="AR403" s="8" t="str">
        <f>+AR10</f>
        <v>Non-FGD</v>
      </c>
      <c r="AT403" s="8" t="str">
        <f>+AT10</f>
        <v>Non-FGD</v>
      </c>
      <c r="AU403" s="8"/>
      <c r="AV403" s="8" t="str">
        <f>+AV10</f>
        <v>Non-FGD</v>
      </c>
      <c r="AW403" s="1"/>
      <c r="AX403" s="8" t="str">
        <f>+AX10</f>
        <v>Non-FGD</v>
      </c>
      <c r="AY403" s="8"/>
      <c r="AZ403" s="8" t="str">
        <f>+AZ10</f>
        <v>Non-FGD</v>
      </c>
      <c r="BA403" s="8"/>
      <c r="BB403" s="8" t="str">
        <f>+BB10</f>
        <v>Non-FGD</v>
      </c>
      <c r="BC403" s="1"/>
      <c r="BD403" s="8" t="str">
        <f>+BD10</f>
        <v>Non FGD</v>
      </c>
      <c r="BE403" s="1"/>
      <c r="BF403" s="8" t="str">
        <f>+BF10</f>
        <v>Non FGD</v>
      </c>
      <c r="BG403" s="8"/>
      <c r="BH403" s="8" t="str">
        <f>+BH10</f>
        <v>Non FGD</v>
      </c>
      <c r="BI403" s="8"/>
      <c r="BJ403" s="8" t="str">
        <f>+BJ10</f>
        <v>Non FGD</v>
      </c>
      <c r="BK403" s="8"/>
      <c r="BL403" s="8" t="str">
        <f>+BL10</f>
        <v>FGD</v>
      </c>
      <c r="BM403" s="8"/>
      <c r="BN403" s="8" t="str">
        <f>+BN10</f>
        <v>FGD</v>
      </c>
      <c r="BO403" s="1"/>
      <c r="BP403" s="8" t="str">
        <f>+BP10</f>
        <v>FGD</v>
      </c>
      <c r="BQ403" s="1"/>
      <c r="BR403" s="8" t="str">
        <f>+BR10</f>
        <v>FGD</v>
      </c>
      <c r="BS403" s="8"/>
      <c r="BT403" s="8" t="str">
        <f>+BT10</f>
        <v>FGD</v>
      </c>
      <c r="BU403" s="1"/>
      <c r="BV403" s="8" t="str">
        <f>+BV10</f>
        <v>FGD</v>
      </c>
      <c r="BW403" s="1"/>
      <c r="BX403" s="8" t="str">
        <f>+BX10</f>
        <v>FGD</v>
      </c>
      <c r="BY403" s="8"/>
      <c r="BZ403" s="8" t="str">
        <f>+BZ10</f>
        <v>FGD</v>
      </c>
      <c r="CA403" s="8"/>
      <c r="CB403" s="8" t="str">
        <f>+CB10</f>
        <v>FGD</v>
      </c>
      <c r="CD403" s="43">
        <f>CD179</f>
        <v>0</v>
      </c>
    </row>
    <row r="404" spans="1:82" ht="11.25" thickTop="1">
      <c r="A404" s="19"/>
      <c r="B404" s="20"/>
      <c r="C404" s="19"/>
      <c r="D404" s="22"/>
      <c r="E404" s="21" t="s">
        <v>3</v>
      </c>
      <c r="F404" s="22"/>
      <c r="G404" s="21" t="s">
        <v>3</v>
      </c>
      <c r="H404" s="22"/>
      <c r="I404" s="21" t="s">
        <v>3</v>
      </c>
      <c r="J404" s="22"/>
      <c r="K404" s="21" t="s">
        <v>3</v>
      </c>
      <c r="L404" s="22"/>
      <c r="M404" s="21" t="s">
        <v>3</v>
      </c>
      <c r="N404" s="21" t="s">
        <v>3</v>
      </c>
      <c r="O404" s="22"/>
      <c r="P404" s="21" t="s">
        <v>3</v>
      </c>
      <c r="Q404" s="22"/>
      <c r="R404" s="21" t="s">
        <v>3</v>
      </c>
      <c r="S404" s="22"/>
      <c r="T404" s="21" t="s">
        <v>3</v>
      </c>
      <c r="U404" s="22"/>
      <c r="V404" s="21" t="s">
        <v>3</v>
      </c>
      <c r="W404" s="22"/>
      <c r="X404" s="21" t="s">
        <v>3</v>
      </c>
      <c r="Y404" s="22"/>
      <c r="Z404" s="21" t="s">
        <v>3</v>
      </c>
      <c r="AA404" s="22"/>
      <c r="AB404" s="21" t="s">
        <v>3</v>
      </c>
      <c r="AC404" s="22"/>
      <c r="AD404" s="21" t="s">
        <v>3</v>
      </c>
      <c r="AE404" s="22"/>
      <c r="AF404" s="21" t="s">
        <v>3</v>
      </c>
      <c r="AG404" s="22"/>
      <c r="AH404" s="21" t="s">
        <v>3</v>
      </c>
      <c r="AI404" s="22"/>
      <c r="AJ404" s="21" t="s">
        <v>3</v>
      </c>
      <c r="AK404" s="22"/>
      <c r="AL404" s="21" t="s">
        <v>3</v>
      </c>
      <c r="AM404" s="22"/>
      <c r="AN404" s="21" t="s">
        <v>3</v>
      </c>
      <c r="AO404" s="22"/>
      <c r="AP404" s="21" t="s">
        <v>3</v>
      </c>
      <c r="AQ404" s="22"/>
      <c r="AR404" s="21" t="s">
        <v>3</v>
      </c>
      <c r="AT404" s="21" t="s">
        <v>3</v>
      </c>
      <c r="AU404" s="22"/>
      <c r="AV404" s="21" t="s">
        <v>3</v>
      </c>
      <c r="AW404" s="22"/>
      <c r="AX404" s="21" t="s">
        <v>3</v>
      </c>
      <c r="AY404" s="21"/>
      <c r="AZ404" s="21" t="s">
        <v>3</v>
      </c>
      <c r="BA404" s="22"/>
      <c r="BB404" s="21" t="s">
        <v>3</v>
      </c>
      <c r="BC404" s="22"/>
      <c r="BD404" s="21" t="s">
        <v>3</v>
      </c>
      <c r="BE404" s="22"/>
      <c r="BF404" s="21" t="s">
        <v>3</v>
      </c>
      <c r="BG404" s="22"/>
      <c r="BH404" s="21" t="s">
        <v>3</v>
      </c>
      <c r="BI404" s="22"/>
      <c r="BJ404" s="21" t="s">
        <v>3</v>
      </c>
      <c r="BK404" s="22"/>
      <c r="BL404" s="21" t="s">
        <v>3</v>
      </c>
      <c r="BM404" s="22"/>
      <c r="BN404" s="21" t="s">
        <v>3</v>
      </c>
      <c r="BO404" s="22"/>
      <c r="BP404" s="21" t="s">
        <v>3</v>
      </c>
      <c r="BQ404" s="22"/>
      <c r="BR404" s="21" t="s">
        <v>3</v>
      </c>
      <c r="BS404" s="22"/>
      <c r="BT404" s="21" t="s">
        <v>3</v>
      </c>
      <c r="BU404" s="22"/>
      <c r="BV404" s="21" t="s">
        <v>3</v>
      </c>
      <c r="BW404" s="22"/>
      <c r="BX404" s="21" t="s">
        <v>3</v>
      </c>
      <c r="BY404" s="22"/>
      <c r="BZ404" s="21" t="s">
        <v>3</v>
      </c>
      <c r="CA404" s="22"/>
      <c r="CB404" s="21" t="s">
        <v>3</v>
      </c>
      <c r="CD404" s="43">
        <f>+CD191</f>
        <v>0</v>
      </c>
    </row>
    <row r="405" spans="1:82" ht="10.5">
      <c r="A405" s="19"/>
      <c r="B405" s="19"/>
      <c r="C405" s="19"/>
      <c r="E405">
        <f>+E12</f>
        <v>37072</v>
      </c>
      <c r="G405" s="65">
        <f>+G12</f>
        <v>37437</v>
      </c>
      <c r="I405" s="65">
        <f>+I12</f>
        <v>37802</v>
      </c>
      <c r="K405">
        <f>+K12</f>
        <v>38168</v>
      </c>
      <c r="M405" s="65" t="str">
        <f>+M12</f>
        <v>06/30/05/</v>
      </c>
      <c r="N405" s="65">
        <f>+N12</f>
        <v>38898</v>
      </c>
      <c r="P405" s="65">
        <f>+P12</f>
        <v>39263</v>
      </c>
      <c r="R405" s="65">
        <f>+R12</f>
        <v>39629</v>
      </c>
      <c r="T405" s="65">
        <f>+T12</f>
        <v>39629</v>
      </c>
      <c r="V405" s="65">
        <f>+V12</f>
        <v>39994</v>
      </c>
      <c r="X405" s="65">
        <f>+X12</f>
        <v>39994</v>
      </c>
      <c r="Z405" s="65">
        <v>40359</v>
      </c>
      <c r="AB405" s="65" t="str">
        <f>+AB12</f>
        <v> 06/30/11</v>
      </c>
      <c r="AD405" s="65">
        <f>+AD12</f>
        <v>41090</v>
      </c>
      <c r="AF405" s="65">
        <f>+AF12</f>
        <v>41090</v>
      </c>
      <c r="AH405" s="65">
        <f>+AH12</f>
        <v>41455</v>
      </c>
      <c r="AJ405" s="65">
        <f>+AJ12</f>
        <v>38898</v>
      </c>
      <c r="AL405" s="65">
        <f>+AL12</f>
        <v>39994</v>
      </c>
      <c r="AN405" s="65">
        <v>40359</v>
      </c>
      <c r="AP405" s="65">
        <f>+AP12</f>
        <v>41455</v>
      </c>
      <c r="AR405" s="65">
        <f>+AR12</f>
        <v>37437</v>
      </c>
      <c r="AT405" s="65">
        <f>+AT12</f>
        <v>37802</v>
      </c>
      <c r="AV405">
        <f>+AV12</f>
        <v>38168</v>
      </c>
      <c r="AX405" s="65">
        <f>+AX12</f>
        <v>38533</v>
      </c>
      <c r="AY405" s="65"/>
      <c r="AZ405" s="65">
        <f>+AZ12</f>
        <v>38898</v>
      </c>
      <c r="BB405" s="65">
        <f>+BB12</f>
        <v>39994</v>
      </c>
      <c r="BD405" s="65">
        <v>40359</v>
      </c>
      <c r="BF405" s="65" t="str">
        <f>+BF12</f>
        <v> 06/30/11</v>
      </c>
      <c r="BH405" s="65">
        <f>+BH12</f>
        <v>41090</v>
      </c>
      <c r="BJ405" s="65">
        <f>+BJ12</f>
        <v>41455</v>
      </c>
      <c r="BL405" s="65">
        <f>+BL12</f>
        <v>38533</v>
      </c>
      <c r="BN405" s="65">
        <f>+BN12</f>
        <v>39263</v>
      </c>
      <c r="BP405" s="65">
        <f>+BP12</f>
        <v>39263</v>
      </c>
      <c r="BR405" s="65">
        <f>+BR12</f>
        <v>39629</v>
      </c>
      <c r="BT405" s="65">
        <f>+BT12</f>
        <v>39994</v>
      </c>
      <c r="BV405" s="65">
        <v>40359</v>
      </c>
      <c r="BX405" s="65">
        <f>+BX12</f>
        <v>40724</v>
      </c>
      <c r="BZ405" s="65">
        <f>+BZ12</f>
        <v>41090</v>
      </c>
      <c r="CB405" s="65">
        <f>+CB12</f>
        <v>41455</v>
      </c>
      <c r="CD405" s="43">
        <f>CD218</f>
        <v>0</v>
      </c>
    </row>
    <row r="406" spans="1:82" ht="11.25">
      <c r="A406" s="19"/>
      <c r="B406" s="19"/>
      <c r="C406" s="19"/>
      <c r="D406" s="19"/>
      <c r="E406" s="55" t="str">
        <f>+E79</f>
        <v>Half-Year</v>
      </c>
      <c r="F406" s="19"/>
      <c r="G406" s="55" t="str">
        <f>+G79</f>
        <v>Half-Year</v>
      </c>
      <c r="I406" s="55" t="str">
        <f>+I79</f>
        <v>Half-Year</v>
      </c>
      <c r="K406" s="55" t="str">
        <f>+K79</f>
        <v>Half-Year</v>
      </c>
      <c r="M406" s="55" t="str">
        <f>+M79</f>
        <v>Half-Year</v>
      </c>
      <c r="N406" s="55" t="str">
        <f>+N79</f>
        <v>Half-Year</v>
      </c>
      <c r="P406" s="55" t="str">
        <f>+P79</f>
        <v>Half-Year</v>
      </c>
      <c r="R406" s="55" t="str">
        <f>+R79</f>
        <v>Half-Year</v>
      </c>
      <c r="T406" s="55" t="str">
        <f>+T79</f>
        <v>Half-Year</v>
      </c>
      <c r="V406" s="55" t="str">
        <f>+V79</f>
        <v>Half-Year</v>
      </c>
      <c r="X406" s="55" t="str">
        <f>+X79</f>
        <v>Half-Year</v>
      </c>
      <c r="Z406" s="55" t="str">
        <f>+Z79</f>
        <v>Half-Year</v>
      </c>
      <c r="AA406" s="19"/>
      <c r="AB406" s="55" t="str">
        <f>+AB79</f>
        <v>Half-Year</v>
      </c>
      <c r="AD406" s="55" t="str">
        <f>+AD79</f>
        <v>Half-Year</v>
      </c>
      <c r="AF406" s="55" t="str">
        <f>+AF79</f>
        <v>Half-Year</v>
      </c>
      <c r="AH406" s="55" t="str">
        <f>+AH79</f>
        <v>Half-Year</v>
      </c>
      <c r="AJ406" s="55" t="str">
        <f>+AJ79</f>
        <v>Half-Year</v>
      </c>
      <c r="AL406" s="55" t="str">
        <f>+AL79</f>
        <v>Half-Year</v>
      </c>
      <c r="AN406" s="55" t="str">
        <f>+AN79</f>
        <v>Half-Year</v>
      </c>
      <c r="AP406" s="55" t="str">
        <f>+AP79</f>
        <v>Half-Year</v>
      </c>
      <c r="AR406" s="55" t="str">
        <f>+AR79</f>
        <v>Half-Year</v>
      </c>
      <c r="AT406" s="55" t="str">
        <f>+AT79</f>
        <v>Half-Year</v>
      </c>
      <c r="AV406" s="55" t="str">
        <f>+AV79</f>
        <v>Half-Year</v>
      </c>
      <c r="AX406" s="55" t="str">
        <f>+AX79</f>
        <v>Half-Year</v>
      </c>
      <c r="AY406" s="55"/>
      <c r="AZ406" s="55" t="str">
        <f>+AZ79</f>
        <v>Half-Year</v>
      </c>
      <c r="BB406" s="55" t="str">
        <f>+BB79</f>
        <v>Half-Year</v>
      </c>
      <c r="BD406" s="55" t="str">
        <f>+BD79</f>
        <v>Half-Year</v>
      </c>
      <c r="BE406" s="19"/>
      <c r="BF406" s="55" t="str">
        <f>+BF79</f>
        <v>Half-Year</v>
      </c>
      <c r="BH406" s="55" t="str">
        <f>+BH79</f>
        <v>Half-Year</v>
      </c>
      <c r="BJ406" s="55" t="str">
        <f>+BJ79</f>
        <v>Half-Year</v>
      </c>
      <c r="BL406" s="55" t="str">
        <f>+BL79</f>
        <v>Half-Year</v>
      </c>
      <c r="BN406" s="55" t="str">
        <f>+BN79</f>
        <v>Half-Year</v>
      </c>
      <c r="BP406" s="55" t="str">
        <f>+BP79</f>
        <v>Half-Year</v>
      </c>
      <c r="BR406" s="55" t="str">
        <f>+BR79</f>
        <v>Half-Year</v>
      </c>
      <c r="BT406" s="55" t="str">
        <f>+BT79</f>
        <v>Half-Year</v>
      </c>
      <c r="BV406" s="55" t="str">
        <f>+BV79</f>
        <v>Half-Year</v>
      </c>
      <c r="BW406" s="19"/>
      <c r="BX406" s="55" t="str">
        <f>+BX79</f>
        <v>Half-Year</v>
      </c>
      <c r="BZ406" s="55" t="str">
        <f>+BZ79</f>
        <v>Half-Year</v>
      </c>
      <c r="CB406" s="55" t="str">
        <f>+CB79</f>
        <v>Half-Year</v>
      </c>
      <c r="CD406" s="43">
        <f>CD234</f>
        <v>0</v>
      </c>
    </row>
    <row r="407" spans="1:82" ht="13.5">
      <c r="A407" s="19"/>
      <c r="B407" s="33" t="s">
        <v>30</v>
      </c>
      <c r="C407" s="19"/>
      <c r="D407" s="19"/>
      <c r="E407" s="19"/>
      <c r="F407" s="19"/>
      <c r="G407" s="19"/>
      <c r="I407" s="19"/>
      <c r="K407" s="19"/>
      <c r="M407" s="19"/>
      <c r="N407" s="19"/>
      <c r="P407" s="19"/>
      <c r="R407" s="19"/>
      <c r="T407" s="19"/>
      <c r="V407" s="19"/>
      <c r="X407" s="19"/>
      <c r="Z407" s="19"/>
      <c r="AA407" s="19"/>
      <c r="AB407" s="19"/>
      <c r="AD407" s="19"/>
      <c r="AF407" s="19"/>
      <c r="AH407" s="19"/>
      <c r="AJ407" s="19"/>
      <c r="AL407" s="19"/>
      <c r="AN407" s="19"/>
      <c r="AP407" s="19"/>
      <c r="AR407" s="19"/>
      <c r="AT407" s="19"/>
      <c r="AV407" s="19"/>
      <c r="AX407" s="19"/>
      <c r="AY407" s="19"/>
      <c r="AZ407" s="19"/>
      <c r="BB407" s="19"/>
      <c r="BD407" s="19"/>
      <c r="BE407" s="19"/>
      <c r="BF407" s="19"/>
      <c r="BH407" s="19"/>
      <c r="BJ407" s="19"/>
      <c r="BL407" s="19"/>
      <c r="BN407" s="19"/>
      <c r="BP407" s="19"/>
      <c r="BR407" s="19"/>
      <c r="BT407" s="19"/>
      <c r="BV407" s="19"/>
      <c r="BW407" s="19"/>
      <c r="BX407" s="19"/>
      <c r="BZ407" s="19"/>
      <c r="CB407" s="19"/>
      <c r="CD407" s="43">
        <f>CD250</f>
        <v>0</v>
      </c>
    </row>
    <row r="408" spans="1:84" ht="11.25">
      <c r="A408" s="19"/>
      <c r="B408" s="25" t="s">
        <v>19</v>
      </c>
      <c r="C408" s="19"/>
      <c r="D408" s="19"/>
      <c r="E408" s="43">
        <f>+E86</f>
        <v>0</v>
      </c>
      <c r="F408" s="19"/>
      <c r="G408" s="43">
        <f>+G86</f>
        <v>0</v>
      </c>
      <c r="I408" s="43">
        <f>+I86</f>
        <v>0</v>
      </c>
      <c r="K408" s="43">
        <f>+K86</f>
        <v>0</v>
      </c>
      <c r="M408" s="43">
        <f>+M86</f>
        <v>0</v>
      </c>
      <c r="N408" s="43">
        <f>+N86</f>
        <v>0</v>
      </c>
      <c r="P408" s="43">
        <f>+P86</f>
        <v>0</v>
      </c>
      <c r="R408" s="43">
        <f>+R86</f>
        <v>0</v>
      </c>
      <c r="T408" s="43">
        <f>+T86</f>
        <v>0</v>
      </c>
      <c r="V408" s="43">
        <f>+V86</f>
        <v>0</v>
      </c>
      <c r="X408" s="43">
        <f>+X86</f>
        <v>0</v>
      </c>
      <c r="Z408" s="43">
        <f>+Z86</f>
        <v>0</v>
      </c>
      <c r="AA408" s="19"/>
      <c r="AB408" s="43">
        <f>+AB86</f>
        <v>0</v>
      </c>
      <c r="AD408" s="43">
        <f>+AD86</f>
        <v>0</v>
      </c>
      <c r="AF408" s="43">
        <f>+AF86</f>
        <v>0</v>
      </c>
      <c r="AH408" s="43">
        <f>+AH86</f>
        <v>0</v>
      </c>
      <c r="AJ408" s="43">
        <f>+AJ86</f>
        <v>0</v>
      </c>
      <c r="AL408" s="43">
        <f>+AL86</f>
        <v>0</v>
      </c>
      <c r="AN408" s="43">
        <f>+AN86</f>
        <v>0</v>
      </c>
      <c r="AP408" s="43">
        <f>+AP86</f>
        <v>0</v>
      </c>
      <c r="AR408" s="43">
        <f>+AR86</f>
        <v>0</v>
      </c>
      <c r="AT408" s="43">
        <f>+AT86</f>
        <v>0</v>
      </c>
      <c r="AV408" s="43">
        <f>+AV86</f>
        <v>0</v>
      </c>
      <c r="AX408" s="43">
        <f>+AX86</f>
        <v>0</v>
      </c>
      <c r="AY408" s="43"/>
      <c r="AZ408" s="43">
        <f>+AZ86</f>
        <v>0</v>
      </c>
      <c r="BB408" s="43">
        <f>+BB86</f>
        <v>0</v>
      </c>
      <c r="BD408" s="43">
        <f>+BD86</f>
        <v>0</v>
      </c>
      <c r="BE408" s="19"/>
      <c r="BF408" s="43">
        <f>+BF86</f>
        <v>0</v>
      </c>
      <c r="BH408" s="43">
        <f>+BH86</f>
        <v>0</v>
      </c>
      <c r="BJ408" s="43">
        <f>+BJ86</f>
        <v>0</v>
      </c>
      <c r="BL408" s="43">
        <f>+BL86</f>
        <v>0</v>
      </c>
      <c r="BM408" s="54"/>
      <c r="BN408" s="43">
        <f>+BN86</f>
        <v>0</v>
      </c>
      <c r="BO408" s="54"/>
      <c r="BP408" s="43">
        <f>+BP86</f>
        <v>0</v>
      </c>
      <c r="BQ408" s="54"/>
      <c r="BR408" s="43">
        <f>+BR86</f>
        <v>0</v>
      </c>
      <c r="BS408" s="54"/>
      <c r="BT408" s="43">
        <f>+BT86</f>
        <v>0</v>
      </c>
      <c r="BU408" s="54"/>
      <c r="BV408" s="43">
        <f>+BV86</f>
        <v>0</v>
      </c>
      <c r="BW408" s="43"/>
      <c r="BX408" s="43">
        <f>+BX86</f>
        <v>0</v>
      </c>
      <c r="BY408" s="54"/>
      <c r="BZ408" s="43">
        <f>+BZ86</f>
        <v>0</v>
      </c>
      <c r="CA408" s="54"/>
      <c r="CB408" s="43">
        <f>+CB86</f>
        <v>0</v>
      </c>
      <c r="CC408" s="54"/>
      <c r="CD408" s="43">
        <f>+CD266</f>
        <v>0</v>
      </c>
      <c r="CE408" s="54"/>
      <c r="CF408" s="53">
        <f>SUM(BL408:CB408)</f>
        <v>0</v>
      </c>
    </row>
    <row r="409" spans="1:84" ht="11.25">
      <c r="A409" s="19"/>
      <c r="B409" s="25" t="s">
        <v>20</v>
      </c>
      <c r="C409" s="19"/>
      <c r="D409" s="19"/>
      <c r="E409" s="43">
        <f>+E93</f>
        <v>0</v>
      </c>
      <c r="F409" s="19"/>
      <c r="G409" s="43">
        <f>+G93</f>
        <v>0</v>
      </c>
      <c r="I409" s="43">
        <f>+I93</f>
        <v>0</v>
      </c>
      <c r="K409" s="43">
        <f>+K93</f>
        <v>0</v>
      </c>
      <c r="M409" s="43">
        <f>+M93</f>
        <v>0</v>
      </c>
      <c r="N409" s="43">
        <f>+N93</f>
        <v>0</v>
      </c>
      <c r="P409" s="43">
        <f>+P93</f>
        <v>0</v>
      </c>
      <c r="R409" s="43">
        <f>+R93</f>
        <v>0</v>
      </c>
      <c r="T409" s="43">
        <f>+T93</f>
        <v>0</v>
      </c>
      <c r="V409" s="43">
        <f>+V93</f>
        <v>0</v>
      </c>
      <c r="X409" s="43">
        <f>+X93</f>
        <v>0</v>
      </c>
      <c r="Z409" s="43">
        <f>+Z93</f>
        <v>0</v>
      </c>
      <c r="AA409" s="19"/>
      <c r="AB409" s="43">
        <f>+AB93</f>
        <v>0</v>
      </c>
      <c r="AD409" s="43">
        <f>+AD93</f>
        <v>0</v>
      </c>
      <c r="AF409" s="43">
        <f>+AF93</f>
        <v>0</v>
      </c>
      <c r="AH409" s="43">
        <f>+AH93</f>
        <v>0</v>
      </c>
      <c r="AJ409" s="43">
        <f>+AJ93</f>
        <v>0</v>
      </c>
      <c r="AL409" s="43">
        <f>+AL93</f>
        <v>0</v>
      </c>
      <c r="AN409" s="43">
        <f>+AN93</f>
        <v>0</v>
      </c>
      <c r="AP409" s="43">
        <f>+AP93</f>
        <v>0</v>
      </c>
      <c r="AR409" s="43">
        <f>+AR93</f>
        <v>0</v>
      </c>
      <c r="AT409" s="43">
        <f>+AT93</f>
        <v>0</v>
      </c>
      <c r="AV409" s="43">
        <f>+AV93</f>
        <v>0</v>
      </c>
      <c r="AX409" s="43">
        <f>+AX93</f>
        <v>0</v>
      </c>
      <c r="AY409" s="43"/>
      <c r="AZ409" s="43">
        <f>+AZ93</f>
        <v>0</v>
      </c>
      <c r="BB409" s="43">
        <f>+BB93</f>
        <v>0</v>
      </c>
      <c r="BD409" s="43">
        <f>+BD93</f>
        <v>0</v>
      </c>
      <c r="BE409" s="19"/>
      <c r="BF409" s="43">
        <f>+BF93</f>
        <v>0</v>
      </c>
      <c r="BH409" s="43">
        <f>+BH93</f>
        <v>0</v>
      </c>
      <c r="BJ409" s="43">
        <f>+BJ93</f>
        <v>0</v>
      </c>
      <c r="BL409" s="43">
        <f>+BL93</f>
        <v>0</v>
      </c>
      <c r="BM409" s="54"/>
      <c r="BN409" s="43">
        <f>+BN93</f>
        <v>0</v>
      </c>
      <c r="BO409" s="54"/>
      <c r="BP409" s="43">
        <f>+BP93</f>
        <v>0</v>
      </c>
      <c r="BQ409" s="54"/>
      <c r="BR409" s="43">
        <f>+BR93</f>
        <v>0</v>
      </c>
      <c r="BS409" s="54"/>
      <c r="BT409" s="43">
        <f>+BT93</f>
        <v>0</v>
      </c>
      <c r="BU409" s="54"/>
      <c r="BV409" s="43">
        <f>+BV93</f>
        <v>0</v>
      </c>
      <c r="BW409" s="43"/>
      <c r="BX409" s="43">
        <f>+BX93</f>
        <v>0</v>
      </c>
      <c r="BY409" s="54"/>
      <c r="BZ409" s="43">
        <f>+BZ93</f>
        <v>0</v>
      </c>
      <c r="CA409" s="54"/>
      <c r="CB409" s="43">
        <f>+CB93</f>
        <v>0</v>
      </c>
      <c r="CC409" s="54"/>
      <c r="CD409" s="43">
        <f>+CD282</f>
        <v>0</v>
      </c>
      <c r="CE409" s="54"/>
      <c r="CF409" s="53">
        <f aca="true" t="shared" si="37" ref="CF409:CF430">SUM(BL409:CB409)</f>
        <v>0</v>
      </c>
    </row>
    <row r="410" spans="1:84" ht="11.25">
      <c r="A410" s="19"/>
      <c r="B410" s="25" t="s">
        <v>21</v>
      </c>
      <c r="C410" s="19"/>
      <c r="D410" s="19"/>
      <c r="E410" s="43">
        <f>+E100</f>
        <v>0</v>
      </c>
      <c r="F410" s="19"/>
      <c r="G410" s="43">
        <f>+G100</f>
        <v>0</v>
      </c>
      <c r="I410" s="43">
        <f>+I100</f>
        <v>0</v>
      </c>
      <c r="K410" s="43">
        <f>+K100</f>
        <v>0</v>
      </c>
      <c r="M410" s="43">
        <f>+M100</f>
        <v>0</v>
      </c>
      <c r="N410" s="43">
        <f>+N100</f>
        <v>0</v>
      </c>
      <c r="P410" s="43">
        <f>+P100</f>
        <v>0</v>
      </c>
      <c r="R410" s="43">
        <f>+R100</f>
        <v>0</v>
      </c>
      <c r="T410" s="43">
        <f>+T100</f>
        <v>0</v>
      </c>
      <c r="V410" s="43">
        <f>+V100</f>
        <v>0</v>
      </c>
      <c r="X410" s="43">
        <f>+X100</f>
        <v>0</v>
      </c>
      <c r="Z410" s="43">
        <f>+Z100</f>
        <v>0</v>
      </c>
      <c r="AA410" s="19"/>
      <c r="AB410" s="43">
        <f>+AB100</f>
        <v>0</v>
      </c>
      <c r="AD410" s="43">
        <f>+AD100</f>
        <v>0</v>
      </c>
      <c r="AF410" s="43">
        <f>+AF100</f>
        <v>0</v>
      </c>
      <c r="AH410" s="43">
        <f>+AH100</f>
        <v>0</v>
      </c>
      <c r="AJ410" s="43">
        <f>+AJ100</f>
        <v>0</v>
      </c>
      <c r="AL410" s="43">
        <f>+AL100</f>
        <v>0</v>
      </c>
      <c r="AN410" s="43">
        <f>+AN100</f>
        <v>0</v>
      </c>
      <c r="AP410" s="43">
        <f>+AP100</f>
        <v>0</v>
      </c>
      <c r="AR410" s="43">
        <f>+AR100</f>
        <v>0</v>
      </c>
      <c r="AT410" s="43">
        <f>+AT100</f>
        <v>0</v>
      </c>
      <c r="AV410" s="43">
        <f>+AV100</f>
        <v>0</v>
      </c>
      <c r="AX410" s="43">
        <f>+AX100</f>
        <v>0</v>
      </c>
      <c r="AY410" s="43"/>
      <c r="AZ410" s="43">
        <f>+AZ100</f>
        <v>0</v>
      </c>
      <c r="BB410" s="43">
        <f>+BB100</f>
        <v>0</v>
      </c>
      <c r="BD410" s="43">
        <f>+BD100</f>
        <v>0</v>
      </c>
      <c r="BE410" s="19"/>
      <c r="BF410" s="43">
        <f>+BF100</f>
        <v>0</v>
      </c>
      <c r="BH410" s="43">
        <f>+BH100</f>
        <v>0</v>
      </c>
      <c r="BJ410" s="43">
        <f>+BJ100</f>
        <v>0</v>
      </c>
      <c r="BL410" s="43">
        <f>+BL100</f>
        <v>0</v>
      </c>
      <c r="BM410" s="54"/>
      <c r="BN410" s="43">
        <f>+BN100</f>
        <v>0</v>
      </c>
      <c r="BO410" s="54"/>
      <c r="BP410" s="43">
        <f>+BP100</f>
        <v>0</v>
      </c>
      <c r="BQ410" s="54"/>
      <c r="BR410" s="43">
        <f>+BR100</f>
        <v>0</v>
      </c>
      <c r="BS410" s="54"/>
      <c r="BT410" s="43">
        <f>+BT100</f>
        <v>0</v>
      </c>
      <c r="BU410" s="54"/>
      <c r="BV410" s="43">
        <f>+BV100</f>
        <v>0</v>
      </c>
      <c r="BW410" s="43"/>
      <c r="BX410" s="43">
        <f>+BX100</f>
        <v>0</v>
      </c>
      <c r="BY410" s="54"/>
      <c r="BZ410" s="43">
        <f>+BZ100</f>
        <v>0</v>
      </c>
      <c r="CA410" s="54"/>
      <c r="CB410" s="43">
        <f>+CB100</f>
        <v>0</v>
      </c>
      <c r="CC410" s="54"/>
      <c r="CD410" s="43">
        <f>+CD298</f>
        <v>0</v>
      </c>
      <c r="CE410" s="54"/>
      <c r="CF410" s="53">
        <f t="shared" si="37"/>
        <v>0</v>
      </c>
    </row>
    <row r="411" spans="1:84" ht="11.25">
      <c r="A411" s="19"/>
      <c r="B411" s="25" t="s">
        <v>22</v>
      </c>
      <c r="C411" s="19"/>
      <c r="D411" s="19"/>
      <c r="E411" s="43">
        <f>E107</f>
        <v>0</v>
      </c>
      <c r="F411" s="19"/>
      <c r="G411" s="43">
        <f>G107</f>
        <v>0</v>
      </c>
      <c r="I411" s="43">
        <f>I107</f>
        <v>0</v>
      </c>
      <c r="K411" s="43">
        <f>K107</f>
        <v>0</v>
      </c>
      <c r="M411" s="43">
        <f>M107</f>
        <v>0</v>
      </c>
      <c r="N411" s="43">
        <f>N107</f>
        <v>0</v>
      </c>
      <c r="P411" s="43">
        <f>P107</f>
        <v>0</v>
      </c>
      <c r="R411" s="43">
        <f>R107</f>
        <v>0</v>
      </c>
      <c r="T411" s="43">
        <f>T107</f>
        <v>0</v>
      </c>
      <c r="V411" s="43">
        <f>V107</f>
        <v>0</v>
      </c>
      <c r="X411" s="43">
        <f>X107</f>
        <v>0</v>
      </c>
      <c r="Z411" s="43">
        <f>Z107</f>
        <v>0</v>
      </c>
      <c r="AA411" s="19"/>
      <c r="AB411" s="43">
        <f>AB107</f>
        <v>0</v>
      </c>
      <c r="AD411" s="43">
        <f>AD107</f>
        <v>0</v>
      </c>
      <c r="AF411" s="43">
        <f>AF107</f>
        <v>0</v>
      </c>
      <c r="AH411" s="43">
        <f>AH107</f>
        <v>0</v>
      </c>
      <c r="AJ411" s="43">
        <f>AJ107</f>
        <v>0</v>
      </c>
      <c r="AL411" s="43">
        <f>AL107</f>
        <v>0</v>
      </c>
      <c r="AN411" s="43">
        <f>AN107</f>
        <v>0</v>
      </c>
      <c r="AP411" s="43">
        <f>AP107</f>
        <v>0</v>
      </c>
      <c r="AR411" s="43">
        <f>AR107</f>
        <v>0</v>
      </c>
      <c r="AT411" s="43">
        <f>AT107</f>
        <v>0</v>
      </c>
      <c r="AV411" s="43">
        <f>AV107</f>
        <v>0</v>
      </c>
      <c r="AX411" s="43">
        <f>AX107</f>
        <v>0</v>
      </c>
      <c r="AY411" s="43"/>
      <c r="AZ411" s="43">
        <f>AZ107</f>
        <v>0</v>
      </c>
      <c r="BB411" s="43">
        <f>BB107</f>
        <v>0</v>
      </c>
      <c r="BD411" s="43">
        <f>BD107</f>
        <v>0</v>
      </c>
      <c r="BE411" s="19"/>
      <c r="BF411" s="43">
        <f>BF107</f>
        <v>0</v>
      </c>
      <c r="BH411" s="43">
        <f>BH107</f>
        <v>0</v>
      </c>
      <c r="BJ411" s="43">
        <f>BJ107</f>
        <v>0</v>
      </c>
      <c r="BL411" s="43">
        <f>BL107</f>
        <v>0</v>
      </c>
      <c r="BM411" s="54"/>
      <c r="BN411" s="43">
        <f>BN107</f>
        <v>0</v>
      </c>
      <c r="BO411" s="54"/>
      <c r="BP411" s="43">
        <f>BP107</f>
        <v>0</v>
      </c>
      <c r="BQ411" s="54"/>
      <c r="BR411" s="43">
        <f>BR107</f>
        <v>0</v>
      </c>
      <c r="BS411" s="54"/>
      <c r="BT411" s="43">
        <f>BT107</f>
        <v>0</v>
      </c>
      <c r="BU411" s="54"/>
      <c r="BV411" s="43">
        <f>BV107</f>
        <v>0</v>
      </c>
      <c r="BW411" s="43"/>
      <c r="BX411" s="43">
        <f>BX107</f>
        <v>0</v>
      </c>
      <c r="BY411" s="54"/>
      <c r="BZ411" s="43">
        <f>BZ107</f>
        <v>0</v>
      </c>
      <c r="CA411" s="54"/>
      <c r="CB411" s="43">
        <f>CB107</f>
        <v>0</v>
      </c>
      <c r="CC411" s="54"/>
      <c r="CD411" s="43">
        <f>+CD314</f>
        <v>0</v>
      </c>
      <c r="CE411" s="54"/>
      <c r="CF411" s="53">
        <f t="shared" si="37"/>
        <v>0</v>
      </c>
    </row>
    <row r="412" spans="1:84" ht="11.25">
      <c r="A412" s="19"/>
      <c r="B412" s="25" t="s">
        <v>23</v>
      </c>
      <c r="C412" s="19"/>
      <c r="D412" s="19"/>
      <c r="E412" s="43">
        <f>E114</f>
        <v>0</v>
      </c>
      <c r="F412" s="19"/>
      <c r="G412" s="43">
        <f>G114</f>
        <v>0</v>
      </c>
      <c r="I412" s="43">
        <f>I114</f>
        <v>0</v>
      </c>
      <c r="K412" s="43">
        <f>K114</f>
        <v>0</v>
      </c>
      <c r="M412" s="43">
        <f>M114</f>
        <v>0</v>
      </c>
      <c r="N412" s="43">
        <f>N114</f>
        <v>0</v>
      </c>
      <c r="P412" s="43">
        <f>P114</f>
        <v>0</v>
      </c>
      <c r="R412" s="43">
        <f>R114</f>
        <v>0</v>
      </c>
      <c r="T412" s="43">
        <f>T114</f>
        <v>0</v>
      </c>
      <c r="V412" s="43">
        <f>V114</f>
        <v>0</v>
      </c>
      <c r="X412" s="43">
        <f>X114</f>
        <v>0</v>
      </c>
      <c r="Z412" s="43">
        <f>Z114</f>
        <v>0</v>
      </c>
      <c r="AA412" s="19"/>
      <c r="AB412" s="43">
        <f>AB114</f>
        <v>0</v>
      </c>
      <c r="AD412" s="43">
        <f>AD114</f>
        <v>0</v>
      </c>
      <c r="AF412" s="43">
        <f>AF114</f>
        <v>0</v>
      </c>
      <c r="AH412" s="43">
        <f>AH114</f>
        <v>0</v>
      </c>
      <c r="AJ412" s="43">
        <f>AJ114</f>
        <v>0</v>
      </c>
      <c r="AL412" s="43">
        <f>AL114</f>
        <v>0</v>
      </c>
      <c r="AN412" s="43">
        <f>AN114</f>
        <v>0</v>
      </c>
      <c r="AP412" s="43">
        <f>AP114</f>
        <v>0</v>
      </c>
      <c r="AR412" s="43">
        <f>AR114</f>
        <v>0</v>
      </c>
      <c r="AT412" s="43">
        <f>AT114</f>
        <v>0</v>
      </c>
      <c r="AV412" s="43">
        <f>AV114</f>
        <v>0</v>
      </c>
      <c r="AX412" s="43">
        <f>AX114</f>
        <v>0</v>
      </c>
      <c r="AY412" s="43"/>
      <c r="AZ412" s="43">
        <f>AZ114</f>
        <v>0</v>
      </c>
      <c r="BB412" s="43">
        <f>BB114</f>
        <v>0</v>
      </c>
      <c r="BD412" s="43">
        <f>BD114</f>
        <v>0</v>
      </c>
      <c r="BE412" s="19"/>
      <c r="BF412" s="43">
        <f>BF114</f>
        <v>0</v>
      </c>
      <c r="BH412" s="43">
        <f>BH114</f>
        <v>0</v>
      </c>
      <c r="BJ412" s="43">
        <f>BJ114</f>
        <v>0</v>
      </c>
      <c r="BL412" s="43">
        <f>BL114</f>
        <v>0</v>
      </c>
      <c r="BM412" s="54"/>
      <c r="BN412" s="43">
        <f>BN114</f>
        <v>0</v>
      </c>
      <c r="BO412" s="54"/>
      <c r="BP412" s="43">
        <f>BP114</f>
        <v>0</v>
      </c>
      <c r="BQ412" s="54"/>
      <c r="BR412" s="43">
        <f>BR114</f>
        <v>0</v>
      </c>
      <c r="BS412" s="54"/>
      <c r="BT412" s="43">
        <f>BT114</f>
        <v>0</v>
      </c>
      <c r="BU412" s="54"/>
      <c r="BV412" s="43">
        <f>BV114</f>
        <v>0</v>
      </c>
      <c r="BW412" s="43"/>
      <c r="BX412" s="43">
        <f>BX114</f>
        <v>0</v>
      </c>
      <c r="BY412" s="54"/>
      <c r="BZ412" s="43">
        <f>BZ114</f>
        <v>0</v>
      </c>
      <c r="CA412" s="54"/>
      <c r="CB412" s="43">
        <f>CB114</f>
        <v>0</v>
      </c>
      <c r="CC412" s="43">
        <f>+CC330</f>
        <v>0</v>
      </c>
      <c r="CD412" s="43">
        <f>+CD330</f>
        <v>0</v>
      </c>
      <c r="CE412" s="54"/>
      <c r="CF412" s="53">
        <f t="shared" si="37"/>
        <v>0</v>
      </c>
    </row>
    <row r="413" spans="1:84" ht="11.25">
      <c r="A413" s="19"/>
      <c r="B413" s="25" t="s">
        <v>24</v>
      </c>
      <c r="C413" s="19"/>
      <c r="D413" s="19"/>
      <c r="E413" s="43">
        <f>E121</f>
        <v>0</v>
      </c>
      <c r="F413" s="19"/>
      <c r="G413" s="43">
        <f>G121</f>
        <v>0</v>
      </c>
      <c r="I413" s="43">
        <f>I121</f>
        <v>0</v>
      </c>
      <c r="K413" s="43">
        <f>K121</f>
        <v>0</v>
      </c>
      <c r="M413" s="43">
        <f>M121</f>
        <v>0</v>
      </c>
      <c r="N413" s="43">
        <f>N121</f>
        <v>0</v>
      </c>
      <c r="P413" s="43">
        <f>P121</f>
        <v>0</v>
      </c>
      <c r="R413" s="43">
        <f>R121</f>
        <v>0</v>
      </c>
      <c r="T413" s="43">
        <f>T121</f>
        <v>0</v>
      </c>
      <c r="V413" s="43">
        <f>V121</f>
        <v>0</v>
      </c>
      <c r="X413" s="43">
        <f>X121</f>
        <v>0</v>
      </c>
      <c r="Z413" s="43">
        <f>Z121</f>
        <v>0</v>
      </c>
      <c r="AA413" s="19"/>
      <c r="AB413" s="43">
        <f>AB121</f>
        <v>0</v>
      </c>
      <c r="AD413" s="43">
        <f>AD121</f>
        <v>0</v>
      </c>
      <c r="AF413" s="43">
        <f>AF121</f>
        <v>0</v>
      </c>
      <c r="AH413" s="43">
        <f>AH121</f>
        <v>0</v>
      </c>
      <c r="AJ413" s="43">
        <f>AJ121</f>
        <v>0</v>
      </c>
      <c r="AL413" s="43">
        <f>AL121</f>
        <v>0</v>
      </c>
      <c r="AN413" s="43">
        <f>AN121</f>
        <v>0</v>
      </c>
      <c r="AP413" s="43">
        <f>AP121</f>
        <v>0</v>
      </c>
      <c r="AR413" s="43">
        <f>AR121</f>
        <v>0</v>
      </c>
      <c r="AT413" s="43">
        <f>AT121</f>
        <v>0</v>
      </c>
      <c r="AV413" s="43">
        <f>AV121</f>
        <v>0</v>
      </c>
      <c r="AX413" s="43">
        <f>AX121</f>
        <v>0</v>
      </c>
      <c r="AY413" s="43"/>
      <c r="AZ413" s="43">
        <f>AZ121</f>
        <v>0</v>
      </c>
      <c r="BB413" s="43">
        <f>BB121</f>
        <v>0</v>
      </c>
      <c r="BD413" s="43">
        <f>BD121</f>
        <v>0</v>
      </c>
      <c r="BE413" s="19"/>
      <c r="BF413" s="43">
        <f>BF121</f>
        <v>0</v>
      </c>
      <c r="BH413" s="43">
        <f>BH121</f>
        <v>0</v>
      </c>
      <c r="BJ413" s="43">
        <f>BJ121</f>
        <v>0</v>
      </c>
      <c r="BL413" s="43">
        <f>BL121</f>
        <v>0</v>
      </c>
      <c r="BM413" s="54"/>
      <c r="BN413" s="43">
        <f>BN121</f>
        <v>0</v>
      </c>
      <c r="BO413" s="54"/>
      <c r="BP413" s="43">
        <f>BP121</f>
        <v>0</v>
      </c>
      <c r="BQ413" s="54"/>
      <c r="BR413" s="43">
        <f>BR121</f>
        <v>0</v>
      </c>
      <c r="BS413" s="54"/>
      <c r="BT413" s="43">
        <f>BT121</f>
        <v>0</v>
      </c>
      <c r="BU413" s="54"/>
      <c r="BV413" s="43">
        <f>BV121</f>
        <v>0</v>
      </c>
      <c r="BW413" s="43"/>
      <c r="BX413" s="43">
        <f>BX121</f>
        <v>0</v>
      </c>
      <c r="BY413" s="54"/>
      <c r="BZ413" s="43">
        <f>BZ121</f>
        <v>0</v>
      </c>
      <c r="CA413" s="54"/>
      <c r="CB413" s="43">
        <f>CB121</f>
        <v>0</v>
      </c>
      <c r="CC413" s="43">
        <f>CC346</f>
        <v>0</v>
      </c>
      <c r="CD413" s="43">
        <f>CD346</f>
        <v>0</v>
      </c>
      <c r="CE413" s="54"/>
      <c r="CF413" s="53">
        <f t="shared" si="37"/>
        <v>0</v>
      </c>
    </row>
    <row r="414" spans="1:84" ht="11.25">
      <c r="A414" s="19"/>
      <c r="B414" s="25" t="s">
        <v>26</v>
      </c>
      <c r="C414" s="19"/>
      <c r="D414" s="19"/>
      <c r="E414" s="43">
        <f>E147</f>
        <v>0</v>
      </c>
      <c r="F414" s="19"/>
      <c r="G414" s="43">
        <f>G147</f>
        <v>0</v>
      </c>
      <c r="I414" s="43">
        <f>I147</f>
        <v>0</v>
      </c>
      <c r="K414" s="43">
        <f>K147</f>
        <v>0</v>
      </c>
      <c r="M414" s="43">
        <f>M147</f>
        <v>0</v>
      </c>
      <c r="N414" s="43">
        <f>N147</f>
        <v>0</v>
      </c>
      <c r="P414" s="43">
        <f>P147</f>
        <v>0</v>
      </c>
      <c r="R414" s="43">
        <f>R147</f>
        <v>0</v>
      </c>
      <c r="T414" s="43">
        <f>T147</f>
        <v>0</v>
      </c>
      <c r="V414" s="43">
        <f>V147</f>
        <v>0</v>
      </c>
      <c r="X414" s="43">
        <f>X147</f>
        <v>0</v>
      </c>
      <c r="Z414" s="43">
        <f>Z147</f>
        <v>0</v>
      </c>
      <c r="AA414" s="19"/>
      <c r="AB414" s="43">
        <f>AB147</f>
        <v>0</v>
      </c>
      <c r="AD414" s="43">
        <f>AD147</f>
        <v>0</v>
      </c>
      <c r="AF414" s="43">
        <f>AF147</f>
        <v>0</v>
      </c>
      <c r="AH414" s="43">
        <f>AH147</f>
        <v>0</v>
      </c>
      <c r="AJ414" s="43">
        <f>AJ147</f>
        <v>0</v>
      </c>
      <c r="AL414" s="43">
        <f>AL147</f>
        <v>0</v>
      </c>
      <c r="AN414" s="43">
        <f>AN147</f>
        <v>0</v>
      </c>
      <c r="AP414" s="43">
        <f>AP147</f>
        <v>0</v>
      </c>
      <c r="AR414" s="43">
        <f>AR147</f>
        <v>0</v>
      </c>
      <c r="AT414" s="43">
        <f>AT147</f>
        <v>0</v>
      </c>
      <c r="AV414" s="43">
        <f>AV147</f>
        <v>0</v>
      </c>
      <c r="AX414" s="43">
        <f>AX147</f>
        <v>0</v>
      </c>
      <c r="AY414" s="43"/>
      <c r="AZ414" s="43">
        <f>AZ147</f>
        <v>0</v>
      </c>
      <c r="BB414" s="43">
        <f>BB147</f>
        <v>0</v>
      </c>
      <c r="BD414" s="43">
        <f>BD147</f>
        <v>0</v>
      </c>
      <c r="BE414" s="19"/>
      <c r="BF414" s="43">
        <f>BF147</f>
        <v>0</v>
      </c>
      <c r="BH414" s="43">
        <f>BH147</f>
        <v>0</v>
      </c>
      <c r="BJ414" s="43">
        <f>BJ147</f>
        <v>0</v>
      </c>
      <c r="BL414" s="43">
        <f>BL147</f>
        <v>0</v>
      </c>
      <c r="BM414" s="54"/>
      <c r="BN414" s="43">
        <f>BN147</f>
        <v>0</v>
      </c>
      <c r="BO414" s="54"/>
      <c r="BP414" s="43">
        <f>BP147</f>
        <v>0</v>
      </c>
      <c r="BQ414" s="54"/>
      <c r="BR414" s="43">
        <f>BR147</f>
        <v>0</v>
      </c>
      <c r="BS414" s="54"/>
      <c r="BT414" s="43">
        <f>BT147</f>
        <v>0</v>
      </c>
      <c r="BU414" s="54"/>
      <c r="BV414" s="43">
        <f>BV147</f>
        <v>0</v>
      </c>
      <c r="BW414" s="43"/>
      <c r="BX414" s="43">
        <f>BX147</f>
        <v>0</v>
      </c>
      <c r="BY414" s="54"/>
      <c r="BZ414" s="43">
        <f>BZ147</f>
        <v>0</v>
      </c>
      <c r="CA414" s="54"/>
      <c r="CB414" s="43">
        <f>CB147</f>
        <v>0</v>
      </c>
      <c r="CC414" s="43"/>
      <c r="CD414" s="43">
        <f>+CD361</f>
        <v>0</v>
      </c>
      <c r="CE414" s="54"/>
      <c r="CF414" s="53">
        <f t="shared" si="37"/>
        <v>0</v>
      </c>
    </row>
    <row r="415" spans="1:84" ht="11.25">
      <c r="A415" s="19"/>
      <c r="B415" s="25" t="s">
        <v>27</v>
      </c>
      <c r="C415" s="19"/>
      <c r="D415" s="19"/>
      <c r="E415" s="43">
        <f>E157</f>
        <v>38299.875</v>
      </c>
      <c r="F415" s="19"/>
      <c r="G415" s="43">
        <f>G154</f>
        <v>0</v>
      </c>
      <c r="I415" s="43">
        <f>I154</f>
        <v>0</v>
      </c>
      <c r="K415" s="43">
        <f>K154</f>
        <v>0</v>
      </c>
      <c r="M415" s="43">
        <f>M154</f>
        <v>0</v>
      </c>
      <c r="N415" s="43">
        <f>N154</f>
        <v>0</v>
      </c>
      <c r="P415" s="43">
        <f>P154</f>
        <v>0</v>
      </c>
      <c r="R415" s="43">
        <f>R154</f>
        <v>0</v>
      </c>
      <c r="T415" s="43">
        <f>T154</f>
        <v>0</v>
      </c>
      <c r="V415" s="43">
        <f>V154</f>
        <v>0</v>
      </c>
      <c r="X415" s="43">
        <f>X154</f>
        <v>0</v>
      </c>
      <c r="Z415" s="43">
        <f>Z154</f>
        <v>0</v>
      </c>
      <c r="AA415" s="19"/>
      <c r="AB415" s="43">
        <f>AB154</f>
        <v>0</v>
      </c>
      <c r="AD415" s="43">
        <f>AD154</f>
        <v>0</v>
      </c>
      <c r="AF415" s="43">
        <f>AF154</f>
        <v>0</v>
      </c>
      <c r="AH415" s="43">
        <f>AH154</f>
        <v>0</v>
      </c>
      <c r="AJ415" s="43">
        <f>AJ154</f>
        <v>0</v>
      </c>
      <c r="AL415" s="43">
        <f>AL154</f>
        <v>0</v>
      </c>
      <c r="AN415" s="43">
        <f>AN154</f>
        <v>0</v>
      </c>
      <c r="AP415" s="43">
        <f>AP154</f>
        <v>0</v>
      </c>
      <c r="AR415" s="43">
        <f>AR154</f>
        <v>0</v>
      </c>
      <c r="AT415" s="43">
        <f>AT154</f>
        <v>0</v>
      </c>
      <c r="AV415" s="43">
        <f>AV154</f>
        <v>0</v>
      </c>
      <c r="AX415" s="43">
        <f>AX154</f>
        <v>0</v>
      </c>
      <c r="AY415" s="43"/>
      <c r="AZ415" s="43">
        <f>AZ154</f>
        <v>0</v>
      </c>
      <c r="BB415" s="43">
        <f>BB154</f>
        <v>0</v>
      </c>
      <c r="BD415" s="43">
        <f>BD154</f>
        <v>0</v>
      </c>
      <c r="BE415" s="19"/>
      <c r="BF415" s="43">
        <f>BF154</f>
        <v>0</v>
      </c>
      <c r="BH415" s="43">
        <f>BH154</f>
        <v>0</v>
      </c>
      <c r="BJ415" s="43">
        <f>BJ154</f>
        <v>0</v>
      </c>
      <c r="BL415" s="43">
        <f>BL154</f>
        <v>0</v>
      </c>
      <c r="BM415" s="54"/>
      <c r="BN415" s="43">
        <f>BN154</f>
        <v>0</v>
      </c>
      <c r="BO415" s="54"/>
      <c r="BP415" s="43">
        <f>BP154</f>
        <v>0</v>
      </c>
      <c r="BQ415" s="54"/>
      <c r="BR415" s="43">
        <f>BR154</f>
        <v>0</v>
      </c>
      <c r="BS415" s="54"/>
      <c r="BT415" s="43">
        <f>BT154</f>
        <v>0</v>
      </c>
      <c r="BU415" s="54"/>
      <c r="BV415" s="43">
        <f>BV154</f>
        <v>0</v>
      </c>
      <c r="BW415" s="43"/>
      <c r="BX415" s="43">
        <f>BX154</f>
        <v>0</v>
      </c>
      <c r="BY415" s="54"/>
      <c r="BZ415" s="43">
        <f>BZ154</f>
        <v>0</v>
      </c>
      <c r="CA415" s="54"/>
      <c r="CB415" s="43">
        <f>CB154</f>
        <v>0</v>
      </c>
      <c r="CC415" s="54"/>
      <c r="CD415" s="43"/>
      <c r="CE415" s="54"/>
      <c r="CF415" s="53">
        <f t="shared" si="37"/>
        <v>0</v>
      </c>
    </row>
    <row r="416" spans="1:86" ht="12" thickBot="1">
      <c r="A416" s="11"/>
      <c r="B416" s="25" t="s">
        <v>31</v>
      </c>
      <c r="C416" s="19"/>
      <c r="D416" s="19"/>
      <c r="E416" s="43">
        <f>E167</f>
        <v>73730</v>
      </c>
      <c r="F416" s="19"/>
      <c r="G416" s="43">
        <f>G167</f>
        <v>241886.20275</v>
      </c>
      <c r="I416" s="43">
        <f>I167</f>
        <v>0</v>
      </c>
      <c r="K416" s="43">
        <f>K167</f>
        <v>0</v>
      </c>
      <c r="M416" s="43">
        <f>M167</f>
        <v>0</v>
      </c>
      <c r="N416" s="43">
        <f>N167</f>
        <v>0</v>
      </c>
      <c r="P416" s="43">
        <f>P167</f>
        <v>0</v>
      </c>
      <c r="R416" s="43">
        <f>R167</f>
        <v>0</v>
      </c>
      <c r="T416" s="43">
        <f>T167</f>
        <v>0</v>
      </c>
      <c r="V416" s="43">
        <f>V167</f>
        <v>0</v>
      </c>
      <c r="X416" s="43">
        <f>X167</f>
        <v>0</v>
      </c>
      <c r="Z416" s="43">
        <f>Z167</f>
        <v>0</v>
      </c>
      <c r="AA416" s="19"/>
      <c r="AB416" s="43">
        <f>AB167</f>
        <v>0</v>
      </c>
      <c r="AD416" s="43">
        <f>AD167</f>
        <v>0</v>
      </c>
      <c r="AF416" s="43">
        <f>AF167</f>
        <v>0</v>
      </c>
      <c r="AH416" s="43">
        <f>AH167</f>
        <v>0</v>
      </c>
      <c r="AJ416" s="43">
        <f>AJ167</f>
        <v>0</v>
      </c>
      <c r="AL416" s="43">
        <f>AL167</f>
        <v>0</v>
      </c>
      <c r="AN416" s="43">
        <f>AN167</f>
        <v>0</v>
      </c>
      <c r="AP416" s="43">
        <f>AP167</f>
        <v>0</v>
      </c>
      <c r="AR416" s="43">
        <f>AR167</f>
        <v>708.1875</v>
      </c>
      <c r="AT416" s="43">
        <f>AT167</f>
        <v>0</v>
      </c>
      <c r="AV416" s="43">
        <f>AV167</f>
        <v>0</v>
      </c>
      <c r="AX416" s="43">
        <f>AX167</f>
        <v>0</v>
      </c>
      <c r="AY416" s="43"/>
      <c r="AZ416" s="43">
        <f>AZ167</f>
        <v>0</v>
      </c>
      <c r="BB416" s="43">
        <f>BB167</f>
        <v>0</v>
      </c>
      <c r="BD416" s="43">
        <f>BD167</f>
        <v>0</v>
      </c>
      <c r="BE416" s="19"/>
      <c r="BF416" s="43">
        <f>BF167</f>
        <v>0</v>
      </c>
      <c r="BH416" s="43">
        <f>BH167</f>
        <v>0</v>
      </c>
      <c r="BJ416" s="43">
        <f>BJ167</f>
        <v>0</v>
      </c>
      <c r="BL416" s="43">
        <f>BL167</f>
        <v>0</v>
      </c>
      <c r="BM416" s="54"/>
      <c r="BN416" s="43">
        <f>BN167</f>
        <v>0</v>
      </c>
      <c r="BO416" s="54"/>
      <c r="BP416" s="43">
        <f>BP167</f>
        <v>0</v>
      </c>
      <c r="BQ416" s="54"/>
      <c r="BR416" s="43">
        <f>BR167</f>
        <v>0</v>
      </c>
      <c r="BS416" s="54"/>
      <c r="BT416" s="43">
        <f>BT167</f>
        <v>0</v>
      </c>
      <c r="BU416" s="54"/>
      <c r="BV416" s="43">
        <f>BV167</f>
        <v>0</v>
      </c>
      <c r="BW416" s="43"/>
      <c r="BX416" s="43">
        <f>BX167</f>
        <v>0</v>
      </c>
      <c r="BY416" s="54"/>
      <c r="BZ416" s="43">
        <f>BZ167</f>
        <v>0</v>
      </c>
      <c r="CA416" s="54"/>
      <c r="CB416" s="43">
        <f>CB167</f>
        <v>0</v>
      </c>
      <c r="CC416" s="54"/>
      <c r="CD416" s="63">
        <f>SUM(CD394:CD415)</f>
        <v>0</v>
      </c>
      <c r="CE416" s="54"/>
      <c r="CF416" s="53">
        <f t="shared" si="37"/>
        <v>0</v>
      </c>
      <c r="CH416" s="54"/>
    </row>
    <row r="417" spans="1:84" ht="12" thickTop="1">
      <c r="A417" s="19"/>
      <c r="B417" s="25" t="s">
        <v>32</v>
      </c>
      <c r="C417" s="19"/>
      <c r="D417" s="19"/>
      <c r="E417" s="43">
        <f>E179</f>
        <v>68092</v>
      </c>
      <c r="F417" s="19"/>
      <c r="G417" s="43">
        <f>G179</f>
        <v>465647</v>
      </c>
      <c r="I417" s="43">
        <f>I179</f>
        <v>321874.52422499994</v>
      </c>
      <c r="K417" s="43">
        <f>K179</f>
        <v>0</v>
      </c>
      <c r="M417" s="43">
        <f>M179</f>
        <v>0</v>
      </c>
      <c r="N417" s="43">
        <f>N179</f>
        <v>0</v>
      </c>
      <c r="P417" s="43">
        <f>P179</f>
        <v>0</v>
      </c>
      <c r="R417" s="43">
        <f>R179</f>
        <v>0</v>
      </c>
      <c r="T417" s="43">
        <f>T179</f>
        <v>0</v>
      </c>
      <c r="V417" s="43">
        <f>V179</f>
        <v>0</v>
      </c>
      <c r="X417" s="43">
        <f>X179</f>
        <v>0</v>
      </c>
      <c r="Z417" s="43">
        <f>Z179</f>
        <v>0</v>
      </c>
      <c r="AA417" s="19"/>
      <c r="AB417" s="43">
        <f>AB179</f>
        <v>0</v>
      </c>
      <c r="AD417" s="43">
        <f>AD179</f>
        <v>0</v>
      </c>
      <c r="AF417" s="43">
        <f>AF179</f>
        <v>0</v>
      </c>
      <c r="AH417" s="43">
        <f>AH179</f>
        <v>0</v>
      </c>
      <c r="AJ417" s="43">
        <f>AJ179</f>
        <v>0</v>
      </c>
      <c r="AL417" s="43">
        <f>AL179</f>
        <v>0</v>
      </c>
      <c r="AN417" s="43">
        <f>AN179</f>
        <v>0</v>
      </c>
      <c r="AP417" s="43">
        <f>AP179</f>
        <v>0</v>
      </c>
      <c r="AR417" s="43">
        <f>AR179</f>
        <v>1363</v>
      </c>
      <c r="AT417" s="43">
        <f>AT179</f>
        <v>7900.796249999999</v>
      </c>
      <c r="AV417" s="43">
        <f>AV179</f>
        <v>0</v>
      </c>
      <c r="AX417" s="43">
        <f>AX179</f>
        <v>0</v>
      </c>
      <c r="AY417" s="43"/>
      <c r="AZ417" s="43">
        <f>AZ179</f>
        <v>0</v>
      </c>
      <c r="BB417" s="43">
        <f>BB179</f>
        <v>0</v>
      </c>
      <c r="BD417" s="43">
        <f>BD179</f>
        <v>0</v>
      </c>
      <c r="BE417" s="19"/>
      <c r="BF417" s="43">
        <f>BF179</f>
        <v>0</v>
      </c>
      <c r="BH417" s="43">
        <f>BH179</f>
        <v>0</v>
      </c>
      <c r="BJ417" s="43">
        <f>BJ179</f>
        <v>0</v>
      </c>
      <c r="BL417" s="43">
        <f>BL179</f>
        <v>0</v>
      </c>
      <c r="BM417" s="54"/>
      <c r="BN417" s="43">
        <f>BN179</f>
        <v>0</v>
      </c>
      <c r="BO417" s="54"/>
      <c r="BP417" s="43">
        <f>BP179</f>
        <v>0</v>
      </c>
      <c r="BQ417" s="54"/>
      <c r="BR417" s="43">
        <f>BR179</f>
        <v>0</v>
      </c>
      <c r="BS417" s="54"/>
      <c r="BT417" s="43">
        <f>BT179</f>
        <v>0</v>
      </c>
      <c r="BU417" s="54"/>
      <c r="BV417" s="43">
        <f>BV179</f>
        <v>0</v>
      </c>
      <c r="BW417" s="43"/>
      <c r="BX417" s="43">
        <f>BX179</f>
        <v>0</v>
      </c>
      <c r="BY417" s="54"/>
      <c r="BZ417" s="43">
        <f>BZ179</f>
        <v>0</v>
      </c>
      <c r="CA417" s="54"/>
      <c r="CB417" s="43">
        <f>CB179</f>
        <v>0</v>
      </c>
      <c r="CC417" s="54"/>
      <c r="CD417" s="43"/>
      <c r="CE417" s="54"/>
      <c r="CF417" s="53">
        <f t="shared" si="37"/>
        <v>0</v>
      </c>
    </row>
    <row r="418" spans="1:84" ht="11.25">
      <c r="A418" s="19"/>
      <c r="B418" s="25" t="s">
        <v>41</v>
      </c>
      <c r="C418" s="19"/>
      <c r="D418" s="19"/>
      <c r="E418" s="43">
        <f>+E191</f>
        <v>63088</v>
      </c>
      <c r="F418" s="19"/>
      <c r="G418" s="43">
        <f>+G191</f>
        <v>430686</v>
      </c>
      <c r="I418" s="43">
        <f>+I191</f>
        <v>49855</v>
      </c>
      <c r="K418" s="43">
        <f>+K191</f>
        <v>250442.71312499998</v>
      </c>
      <c r="M418" s="43">
        <f>+M191</f>
        <v>0</v>
      </c>
      <c r="N418" s="43">
        <f>+N191</f>
        <v>0</v>
      </c>
      <c r="P418" s="43">
        <f>+P191</f>
        <v>0</v>
      </c>
      <c r="R418" s="43">
        <f>+R191</f>
        <v>0</v>
      </c>
      <c r="T418" s="43">
        <f>+T191</f>
        <v>0</v>
      </c>
      <c r="V418" s="43">
        <f>+V191</f>
        <v>0</v>
      </c>
      <c r="X418" s="43">
        <f>+X191</f>
        <v>0</v>
      </c>
      <c r="Y418" s="19"/>
      <c r="Z418" s="43">
        <f>+Z191</f>
        <v>0</v>
      </c>
      <c r="AA418" s="19"/>
      <c r="AB418" s="43">
        <f>+AB191</f>
        <v>0</v>
      </c>
      <c r="AD418" s="43">
        <f>+AD191</f>
        <v>0</v>
      </c>
      <c r="AF418" s="43">
        <f>+AF191</f>
        <v>0</v>
      </c>
      <c r="AH418" s="43">
        <f>+AH191</f>
        <v>0</v>
      </c>
      <c r="AJ418" s="43">
        <f>+AJ191</f>
        <v>0</v>
      </c>
      <c r="AL418" s="43">
        <f>+AL191</f>
        <v>0</v>
      </c>
      <c r="AN418" s="43">
        <f>+AN191</f>
        <v>0</v>
      </c>
      <c r="AP418" s="43">
        <f>+AP191</f>
        <v>0</v>
      </c>
      <c r="AR418" s="43">
        <f>+AR191</f>
        <v>1261</v>
      </c>
      <c r="AT418" s="43">
        <f>+AT191</f>
        <v>1224</v>
      </c>
      <c r="AV418" s="43">
        <f>+AV191</f>
        <v>4298.0175</v>
      </c>
      <c r="AX418" s="43">
        <f>+AX191</f>
        <v>0</v>
      </c>
      <c r="AY418" s="43"/>
      <c r="AZ418" s="43">
        <f>+AZ191</f>
        <v>0</v>
      </c>
      <c r="BB418" s="43">
        <f>+BB191</f>
        <v>0</v>
      </c>
      <c r="BC418" s="19"/>
      <c r="BD418" s="43">
        <f>+BD191</f>
        <v>0</v>
      </c>
      <c r="BE418" s="19"/>
      <c r="BF418" s="43">
        <f>+BF191</f>
        <v>0</v>
      </c>
      <c r="BH418" s="43">
        <f>+BH191</f>
        <v>0</v>
      </c>
      <c r="BJ418" s="43">
        <f>+BJ191</f>
        <v>0</v>
      </c>
      <c r="BL418" s="43">
        <f>+BL191</f>
        <v>0</v>
      </c>
      <c r="BM418" s="54"/>
      <c r="BN418" s="43">
        <f>+BN191</f>
        <v>0</v>
      </c>
      <c r="BO418" s="54"/>
      <c r="BP418" s="43">
        <f>+BP191</f>
        <v>0</v>
      </c>
      <c r="BQ418" s="54"/>
      <c r="BR418" s="43">
        <f>+BR191</f>
        <v>0</v>
      </c>
      <c r="BS418" s="54"/>
      <c r="BT418" s="43">
        <f>+BT191</f>
        <v>0</v>
      </c>
      <c r="BU418" s="43"/>
      <c r="BV418" s="43">
        <f>+BV191</f>
        <v>0</v>
      </c>
      <c r="BW418" s="43"/>
      <c r="BX418" s="43">
        <f>+BX191</f>
        <v>0</v>
      </c>
      <c r="BY418" s="54"/>
      <c r="BZ418" s="43">
        <f>+BZ191</f>
        <v>0</v>
      </c>
      <c r="CA418" s="54"/>
      <c r="CB418" s="43">
        <f>+CB191</f>
        <v>0</v>
      </c>
      <c r="CC418" s="54"/>
      <c r="CD418" s="43"/>
      <c r="CE418" s="54"/>
      <c r="CF418" s="53">
        <f t="shared" si="37"/>
        <v>0</v>
      </c>
    </row>
    <row r="419" spans="1:86" ht="11.25">
      <c r="A419" s="19"/>
      <c r="B419" s="25" t="s">
        <v>42</v>
      </c>
      <c r="C419" s="19"/>
      <c r="D419" s="19"/>
      <c r="E419" s="43">
        <f>E218</f>
        <v>58349</v>
      </c>
      <c r="F419" s="19"/>
      <c r="G419" s="43">
        <f>G218</f>
        <v>398435</v>
      </c>
      <c r="I419" s="43">
        <f>I218</f>
        <v>46112</v>
      </c>
      <c r="K419" s="43">
        <f>K218</f>
        <v>38791.1773865</v>
      </c>
      <c r="M419" s="43">
        <f>M218</f>
        <v>968611.7279999999</v>
      </c>
      <c r="N419" s="43">
        <f>N218</f>
        <v>0</v>
      </c>
      <c r="P419" s="43">
        <f>P218</f>
        <v>0</v>
      </c>
      <c r="R419" s="43">
        <f>R218</f>
        <v>0</v>
      </c>
      <c r="T419" s="43">
        <f>T218</f>
        <v>0</v>
      </c>
      <c r="V419" s="43">
        <f>V218</f>
        <v>0</v>
      </c>
      <c r="X419" s="43">
        <f>X218</f>
        <v>0</v>
      </c>
      <c r="Z419" s="43">
        <f>Z218</f>
        <v>0</v>
      </c>
      <c r="AA419" s="19"/>
      <c r="AB419" s="43">
        <f>AB218</f>
        <v>0</v>
      </c>
      <c r="AD419" s="43">
        <f>AD218</f>
        <v>0</v>
      </c>
      <c r="AF419" s="43">
        <f>AF218</f>
        <v>0</v>
      </c>
      <c r="AH419" s="43">
        <f>AH218</f>
        <v>0</v>
      </c>
      <c r="AJ419" s="43">
        <f>AJ218</f>
        <v>0</v>
      </c>
      <c r="AL419" s="43">
        <f>AL218</f>
        <v>0</v>
      </c>
      <c r="AN419" s="43">
        <f>AN218</f>
        <v>0</v>
      </c>
      <c r="AP419" s="43">
        <f>AP218</f>
        <v>0</v>
      </c>
      <c r="AR419" s="43">
        <f>AR218</f>
        <v>1167</v>
      </c>
      <c r="AT419" s="43">
        <f>AT218</f>
        <v>1132</v>
      </c>
      <c r="AV419" s="43">
        <f>AV218</f>
        <v>665.721742</v>
      </c>
      <c r="AX419" s="43">
        <f>AX218</f>
        <v>3408.5625</v>
      </c>
      <c r="AY419" s="43"/>
      <c r="AZ419" s="43">
        <f>AZ218</f>
        <v>0</v>
      </c>
      <c r="BB419" s="43">
        <f>BB218</f>
        <v>0</v>
      </c>
      <c r="BD419" s="43">
        <f>BD218</f>
        <v>0</v>
      </c>
      <c r="BE419" s="19"/>
      <c r="BF419" s="43">
        <f>BF218</f>
        <v>0</v>
      </c>
      <c r="BH419" s="43">
        <f>BH218</f>
        <v>0</v>
      </c>
      <c r="BJ419" s="43">
        <f>BJ218</f>
        <v>0</v>
      </c>
      <c r="BL419" s="43">
        <f>BL218</f>
        <v>101744.70262499999</v>
      </c>
      <c r="BM419" s="54"/>
      <c r="BN419" s="43">
        <f>BN218</f>
        <v>0</v>
      </c>
      <c r="BO419" s="54"/>
      <c r="BP419" s="43">
        <f>BP218</f>
        <v>0</v>
      </c>
      <c r="BQ419" s="54"/>
      <c r="BR419" s="43">
        <f>BR218</f>
        <v>0</v>
      </c>
      <c r="BS419" s="54"/>
      <c r="BT419" s="43">
        <f>BT218</f>
        <v>0</v>
      </c>
      <c r="BU419" s="54"/>
      <c r="BV419" s="43">
        <f>BV218</f>
        <v>0</v>
      </c>
      <c r="BW419" s="43"/>
      <c r="BX419" s="43">
        <f>BX218</f>
        <v>0</v>
      </c>
      <c r="BY419" s="54"/>
      <c r="BZ419" s="43">
        <f>BZ218</f>
        <v>0</v>
      </c>
      <c r="CA419" s="54"/>
      <c r="CB419" s="43">
        <f>CB218</f>
        <v>0</v>
      </c>
      <c r="CC419" s="54"/>
      <c r="CD419" s="54"/>
      <c r="CE419" s="54"/>
      <c r="CF419" s="53">
        <f t="shared" si="37"/>
        <v>101744.70262499999</v>
      </c>
      <c r="CH419" s="30"/>
    </row>
    <row r="420" spans="1:84" ht="11.25">
      <c r="A420" s="22"/>
      <c r="B420" s="25" t="s">
        <v>49</v>
      </c>
      <c r="C420" s="19"/>
      <c r="D420" s="19"/>
      <c r="E420" s="43">
        <f>E234</f>
        <v>53977</v>
      </c>
      <c r="F420" s="19"/>
      <c r="G420" s="43">
        <f>G234</f>
        <v>368506</v>
      </c>
      <c r="I420" s="43">
        <f>I234</f>
        <v>42659</v>
      </c>
      <c r="K420" s="43">
        <f>K234</f>
        <v>35879</v>
      </c>
      <c r="M420" s="43">
        <f>M234</f>
        <v>1864642</v>
      </c>
      <c r="N420" s="43">
        <f>N234</f>
        <v>514691</v>
      </c>
      <c r="P420" s="43">
        <f>P234</f>
        <v>0</v>
      </c>
      <c r="R420" s="43">
        <f>R234</f>
        <v>0</v>
      </c>
      <c r="T420" s="43">
        <f>T234</f>
        <v>0</v>
      </c>
      <c r="V420" s="43">
        <f>V234</f>
        <v>0</v>
      </c>
      <c r="X420" s="43">
        <f>X234</f>
        <v>0</v>
      </c>
      <c r="Z420" s="43">
        <f>Z234</f>
        <v>0</v>
      </c>
      <c r="AA420" s="19"/>
      <c r="AB420" s="43">
        <f>AB234</f>
        <v>0</v>
      </c>
      <c r="AD420" s="43">
        <f>AD234</f>
        <v>0</v>
      </c>
      <c r="AF420" s="43">
        <f>AF234</f>
        <v>0</v>
      </c>
      <c r="AH420" s="43">
        <f>AH234</f>
        <v>0</v>
      </c>
      <c r="AJ420" s="43">
        <f>AJ234</f>
        <v>51</v>
      </c>
      <c r="AL420" s="43">
        <f>AL234</f>
        <v>0</v>
      </c>
      <c r="AN420" s="43">
        <f>AN234</f>
        <v>0</v>
      </c>
      <c r="AP420" s="43">
        <f>AP234</f>
        <v>0</v>
      </c>
      <c r="AR420" s="43">
        <f>AR234</f>
        <v>1079</v>
      </c>
      <c r="AT420" s="43">
        <f>AT234</f>
        <v>1047</v>
      </c>
      <c r="AV420" s="43">
        <f>AV234</f>
        <v>616</v>
      </c>
      <c r="AX420" s="43">
        <f>AX234</f>
        <v>6562</v>
      </c>
      <c r="AY420" s="43"/>
      <c r="AZ420" s="43">
        <f>AZ234</f>
        <v>5010</v>
      </c>
      <c r="BB420" s="43">
        <f>BB234</f>
        <v>0</v>
      </c>
      <c r="BD420" s="43">
        <f>BD234</f>
        <v>0</v>
      </c>
      <c r="BE420" s="19"/>
      <c r="BF420" s="43">
        <f>BF234</f>
        <v>0</v>
      </c>
      <c r="BH420" s="43">
        <f>BH234</f>
        <v>0</v>
      </c>
      <c r="BJ420" s="43">
        <f>BJ234</f>
        <v>0</v>
      </c>
      <c r="BL420" s="43">
        <f>BL234</f>
        <v>195865</v>
      </c>
      <c r="BM420" s="54"/>
      <c r="BN420" s="43">
        <f>BN234</f>
        <v>0</v>
      </c>
      <c r="BO420" s="54"/>
      <c r="BP420" s="43">
        <f>BP234</f>
        <v>0</v>
      </c>
      <c r="BQ420" s="54"/>
      <c r="BR420" s="43">
        <f>BR234</f>
        <v>0</v>
      </c>
      <c r="BS420" s="54"/>
      <c r="BT420" s="43">
        <f>BT234</f>
        <v>0</v>
      </c>
      <c r="BU420" s="54"/>
      <c r="BV420" s="43">
        <f>BV234</f>
        <v>0</v>
      </c>
      <c r="BW420" s="43"/>
      <c r="BX420" s="43">
        <f>BX234</f>
        <v>0</v>
      </c>
      <c r="BY420" s="54"/>
      <c r="BZ420" s="43">
        <f>BZ234</f>
        <v>0</v>
      </c>
      <c r="CA420" s="54"/>
      <c r="CB420" s="43">
        <f>CB234</f>
        <v>0</v>
      </c>
      <c r="CC420" s="54"/>
      <c r="CD420" s="54"/>
      <c r="CE420" s="54"/>
      <c r="CF420" s="53">
        <f t="shared" si="37"/>
        <v>195865</v>
      </c>
    </row>
    <row r="421" spans="1:84" ht="11.25">
      <c r="A421" s="22"/>
      <c r="B421" s="25" t="s">
        <v>51</v>
      </c>
      <c r="C421" s="19"/>
      <c r="D421" s="19"/>
      <c r="E421" s="43">
        <f>E250</f>
        <v>49923</v>
      </c>
      <c r="F421" s="19"/>
      <c r="G421" s="43">
        <f>G250</f>
        <v>340898</v>
      </c>
      <c r="I421" s="43">
        <f>I250</f>
        <v>39455</v>
      </c>
      <c r="K421" s="43">
        <f>K250</f>
        <v>33192</v>
      </c>
      <c r="M421" s="43">
        <f>M250</f>
        <v>1724645</v>
      </c>
      <c r="N421" s="43">
        <f>N250</f>
        <v>990814</v>
      </c>
      <c r="P421" s="43">
        <f>P250</f>
        <v>1294186</v>
      </c>
      <c r="R421" s="43">
        <f>R250</f>
        <v>0</v>
      </c>
      <c r="T421" s="43">
        <f>T250</f>
        <v>0</v>
      </c>
      <c r="V421" s="43">
        <f>V250</f>
        <v>0</v>
      </c>
      <c r="X421" s="43">
        <f>X250</f>
        <v>0</v>
      </c>
      <c r="Z421" s="43">
        <f>Z250</f>
        <v>0</v>
      </c>
      <c r="AA421" s="19"/>
      <c r="AB421" s="43">
        <f>AB250</f>
        <v>0</v>
      </c>
      <c r="AD421" s="43">
        <f>AD250</f>
        <v>0</v>
      </c>
      <c r="AF421" s="43">
        <f>AF250</f>
        <v>0</v>
      </c>
      <c r="AH421" s="43">
        <f>AH250</f>
        <v>0</v>
      </c>
      <c r="AJ421" s="43">
        <f>AJ250</f>
        <v>99</v>
      </c>
      <c r="AL421" s="43">
        <f>AL250</f>
        <v>0</v>
      </c>
      <c r="AN421" s="43">
        <f>AN250</f>
        <v>0</v>
      </c>
      <c r="AP421" s="43">
        <f>AP250</f>
        <v>0</v>
      </c>
      <c r="AR421" s="43">
        <f>AR250</f>
        <v>998</v>
      </c>
      <c r="AT421" s="43">
        <f>AT250</f>
        <v>968</v>
      </c>
      <c r="AV421" s="43">
        <f>AV250</f>
        <v>570</v>
      </c>
      <c r="AX421" s="43">
        <f>AX250</f>
        <v>6069</v>
      </c>
      <c r="AY421" s="43"/>
      <c r="AZ421" s="43">
        <f>AZ250</f>
        <v>9645</v>
      </c>
      <c r="BB421" s="43">
        <f>BB250</f>
        <v>0</v>
      </c>
      <c r="BD421" s="43">
        <f>BD250</f>
        <v>0</v>
      </c>
      <c r="BE421" s="19"/>
      <c r="BF421" s="43">
        <f>BF250</f>
        <v>0</v>
      </c>
      <c r="BH421" s="43">
        <f>BH250</f>
        <v>0</v>
      </c>
      <c r="BJ421" s="43">
        <f>BJ250</f>
        <v>0</v>
      </c>
      <c r="BL421" s="43">
        <f>BL250</f>
        <v>181160</v>
      </c>
      <c r="BM421" s="54"/>
      <c r="BN421" s="43">
        <f>BN250</f>
        <v>408003</v>
      </c>
      <c r="BO421" s="54"/>
      <c r="BP421" s="43">
        <f>BP250</f>
        <v>11481712</v>
      </c>
      <c r="BQ421" s="54"/>
      <c r="BR421" s="43">
        <f>BR250</f>
        <v>0</v>
      </c>
      <c r="BS421" s="54"/>
      <c r="BT421" s="43">
        <f>BT250</f>
        <v>0</v>
      </c>
      <c r="BU421" s="54"/>
      <c r="BV421" s="43">
        <f>BV250</f>
        <v>0</v>
      </c>
      <c r="BW421" s="43"/>
      <c r="BX421" s="43">
        <f>BX250</f>
        <v>0</v>
      </c>
      <c r="BY421" s="54"/>
      <c r="BZ421" s="43">
        <f>BZ250</f>
        <v>0</v>
      </c>
      <c r="CA421" s="54"/>
      <c r="CB421" s="43">
        <f>CB250</f>
        <v>0</v>
      </c>
      <c r="CC421" s="54"/>
      <c r="CD421" s="56">
        <f>+CD15</f>
        <v>0</v>
      </c>
      <c r="CE421" s="54"/>
      <c r="CF421" s="53">
        <f t="shared" si="37"/>
        <v>12070875</v>
      </c>
    </row>
    <row r="422" spans="1:84" ht="11.25">
      <c r="A422" s="1"/>
      <c r="B422" s="25" t="s">
        <v>56</v>
      </c>
      <c r="C422" s="19"/>
      <c r="D422" s="19"/>
      <c r="E422" s="43">
        <f>+E266</f>
        <v>46185</v>
      </c>
      <c r="F422" s="19"/>
      <c r="G422" s="43">
        <f>+G266</f>
        <v>315291</v>
      </c>
      <c r="I422" s="43">
        <f>+I266</f>
        <v>36499</v>
      </c>
      <c r="K422" s="43">
        <f>+K266</f>
        <v>30699</v>
      </c>
      <c r="M422" s="43">
        <f>+M266</f>
        <v>1595497</v>
      </c>
      <c r="N422" s="43">
        <f>+N266</f>
        <v>916424</v>
      </c>
      <c r="P422" s="43">
        <f>+P266</f>
        <v>2491395</v>
      </c>
      <c r="R422" s="43">
        <f>+R266</f>
        <v>101205</v>
      </c>
      <c r="T422" s="43">
        <f>+T266</f>
        <v>-500034</v>
      </c>
      <c r="V422" s="43">
        <f>+V266</f>
        <v>0</v>
      </c>
      <c r="X422" s="43">
        <f>+X266</f>
        <v>0</v>
      </c>
      <c r="Z422" s="43">
        <f>+Z266</f>
        <v>0</v>
      </c>
      <c r="AA422" s="19"/>
      <c r="AB422" s="43">
        <f>+AB266</f>
        <v>0</v>
      </c>
      <c r="AD422" s="43">
        <f>+AD266</f>
        <v>0</v>
      </c>
      <c r="AF422" s="43">
        <f>+AF266</f>
        <v>0</v>
      </c>
      <c r="AH422" s="43">
        <f>+AH266</f>
        <v>0</v>
      </c>
      <c r="AJ422" s="43">
        <f>+AJ266</f>
        <v>92</v>
      </c>
      <c r="AL422" s="43">
        <f>+AL266</f>
        <v>0</v>
      </c>
      <c r="AN422" s="43">
        <f>+AN266</f>
        <v>0</v>
      </c>
      <c r="AP422" s="43">
        <f>+AP266</f>
        <v>0</v>
      </c>
      <c r="AR422" s="43">
        <f>+AR266</f>
        <v>923</v>
      </c>
      <c r="AT422" s="43">
        <f>+AT266</f>
        <v>896</v>
      </c>
      <c r="AV422" s="43">
        <f>+AV266</f>
        <v>527</v>
      </c>
      <c r="AX422" s="43">
        <f>+AX266</f>
        <v>5615</v>
      </c>
      <c r="AY422" s="43"/>
      <c r="AZ422" s="43">
        <f>+AZ266</f>
        <v>8921</v>
      </c>
      <c r="BB422" s="43">
        <f>+BB266</f>
        <v>0</v>
      </c>
      <c r="BD422" s="43">
        <f>+BD266</f>
        <v>0</v>
      </c>
      <c r="BE422" s="19"/>
      <c r="BF422" s="43">
        <f>+BF266</f>
        <v>0</v>
      </c>
      <c r="BH422" s="43">
        <f>+BH266</f>
        <v>0</v>
      </c>
      <c r="BJ422" s="43">
        <f>+BJ266</f>
        <v>0</v>
      </c>
      <c r="BL422" s="43">
        <f>+BL266</f>
        <v>167594</v>
      </c>
      <c r="BM422" s="54"/>
      <c r="BN422" s="43">
        <f>+BN266</f>
        <v>504019</v>
      </c>
      <c r="BO422" s="54"/>
      <c r="BP422" s="43">
        <f>+BP266</f>
        <v>22103061</v>
      </c>
      <c r="BQ422" s="54"/>
      <c r="BR422" s="43">
        <f>+BR266</f>
        <v>-4208</v>
      </c>
      <c r="BS422" s="54"/>
      <c r="BT422" s="43">
        <f>+BT266</f>
        <v>0</v>
      </c>
      <c r="BU422" s="54"/>
      <c r="BV422" s="43">
        <f>+BV266</f>
        <v>0</v>
      </c>
      <c r="BW422" s="43"/>
      <c r="BX422" s="43">
        <f>+BX266</f>
        <v>0</v>
      </c>
      <c r="BY422" s="54"/>
      <c r="BZ422" s="43">
        <f>+BZ266</f>
        <v>0</v>
      </c>
      <c r="CA422" s="54"/>
      <c r="CB422" s="43">
        <f>+CB266</f>
        <v>0</v>
      </c>
      <c r="CC422" s="54"/>
      <c r="CD422" s="167" t="str">
        <f>IF(CD416&lt;CD421,"Okay","Over-depreciated")</f>
        <v>Over-depreciated</v>
      </c>
      <c r="CE422" s="54"/>
      <c r="CF422" s="53">
        <f t="shared" si="37"/>
        <v>22770466</v>
      </c>
    </row>
    <row r="423" spans="1:84" ht="11.25">
      <c r="A423" s="1"/>
      <c r="B423" s="25" t="s">
        <v>58</v>
      </c>
      <c r="C423" s="19"/>
      <c r="D423" s="19"/>
      <c r="E423" s="43">
        <f>+E282</f>
        <v>45572</v>
      </c>
      <c r="F423" s="19"/>
      <c r="G423" s="43">
        <f>+G282</f>
        <v>291683</v>
      </c>
      <c r="I423" s="43">
        <f>+I282</f>
        <v>33757</v>
      </c>
      <c r="K423" s="43">
        <f>+K282</f>
        <v>28399</v>
      </c>
      <c r="M423" s="43">
        <f>+M282</f>
        <v>1475648</v>
      </c>
      <c r="N423" s="43">
        <f>+N282</f>
        <v>847799</v>
      </c>
      <c r="P423" s="43">
        <f>+P282</f>
        <v>2304342</v>
      </c>
      <c r="R423" s="43">
        <f>+R282</f>
        <v>194827</v>
      </c>
      <c r="T423" s="43">
        <f>+T282</f>
        <v>-962599</v>
      </c>
      <c r="V423" s="43">
        <f>+V282</f>
        <v>1572375</v>
      </c>
      <c r="X423" s="43">
        <f>+X282</f>
        <v>3167720</v>
      </c>
      <c r="Z423" s="43">
        <f>+Z282</f>
        <v>0</v>
      </c>
      <c r="AA423" s="19"/>
      <c r="AB423" s="43">
        <f>+AB282</f>
        <v>0</v>
      </c>
      <c r="AD423" s="43">
        <f>+AD282</f>
        <v>0</v>
      </c>
      <c r="AF423" s="43">
        <f>+AF282</f>
        <v>0</v>
      </c>
      <c r="AH423" s="43">
        <f>+AH282</f>
        <v>0</v>
      </c>
      <c r="AJ423" s="43">
        <f>+AJ282</f>
        <v>85</v>
      </c>
      <c r="AL423" s="43">
        <f>+AL282</f>
        <v>11231</v>
      </c>
      <c r="AN423" s="43">
        <f>+AN282</f>
        <v>0</v>
      </c>
      <c r="AP423" s="43">
        <f>+AP282</f>
        <v>0</v>
      </c>
      <c r="AR423" s="43">
        <f>+AR282</f>
        <v>854</v>
      </c>
      <c r="AT423" s="43">
        <f>+AT282</f>
        <v>829</v>
      </c>
      <c r="AV423" s="43">
        <f>+AV282</f>
        <v>487</v>
      </c>
      <c r="AX423" s="43">
        <f>+AX282</f>
        <v>5193</v>
      </c>
      <c r="AY423" s="43"/>
      <c r="AZ423" s="43">
        <f>+AZ282</f>
        <v>8253</v>
      </c>
      <c r="BB423" s="43">
        <f>+BB282</f>
        <v>28620</v>
      </c>
      <c r="BD423" s="43">
        <f>+BD282</f>
        <v>0</v>
      </c>
      <c r="BE423" s="19"/>
      <c r="BF423" s="43">
        <f>+BF282</f>
        <v>0</v>
      </c>
      <c r="BH423" s="43">
        <f>+BH282</f>
        <v>0</v>
      </c>
      <c r="BJ423" s="43">
        <f>+BJ282</f>
        <v>0</v>
      </c>
      <c r="BL423" s="43">
        <f>+BL282</f>
        <v>155005</v>
      </c>
      <c r="BM423" s="54"/>
      <c r="BN423" s="43">
        <f>+BN282</f>
        <v>504019</v>
      </c>
      <c r="BO423" s="54"/>
      <c r="BP423" s="43">
        <f>+BP282</f>
        <v>20443571</v>
      </c>
      <c r="BQ423" s="54"/>
      <c r="BR423" s="43">
        <f>+BR282</f>
        <v>-293</v>
      </c>
      <c r="BS423" s="54"/>
      <c r="BT423" s="43">
        <f>+BT282</f>
        <v>5041673</v>
      </c>
      <c r="BU423" s="54"/>
      <c r="BV423" s="43">
        <f>+BV282</f>
        <v>0</v>
      </c>
      <c r="BW423" s="43"/>
      <c r="BX423" s="43">
        <f>+BX282</f>
        <v>0</v>
      </c>
      <c r="BY423" s="54"/>
      <c r="BZ423" s="43">
        <f>+BZ282</f>
        <v>0</v>
      </c>
      <c r="CA423" s="54"/>
      <c r="CB423" s="43">
        <f>+CB282</f>
        <v>0</v>
      </c>
      <c r="CC423" s="54"/>
      <c r="CD423" s="54"/>
      <c r="CE423" s="54"/>
      <c r="CF423" s="53">
        <f t="shared" si="37"/>
        <v>26143975</v>
      </c>
    </row>
    <row r="424" spans="2:84" ht="11.25">
      <c r="B424" s="25" t="s">
        <v>62</v>
      </c>
      <c r="C424" s="19"/>
      <c r="D424" s="19"/>
      <c r="E424" s="43">
        <f>+E298</f>
        <v>45562</v>
      </c>
      <c r="F424" s="19"/>
      <c r="G424" s="43">
        <f>+G298</f>
        <v>287812</v>
      </c>
      <c r="I424" s="43">
        <f>+I298</f>
        <v>31229</v>
      </c>
      <c r="K424" s="43">
        <f>+K298</f>
        <v>26266</v>
      </c>
      <c r="M424" s="43">
        <f>+M298</f>
        <v>1365097</v>
      </c>
      <c r="N424" s="43">
        <f>+N298</f>
        <v>784115</v>
      </c>
      <c r="P424" s="43">
        <f>+P298</f>
        <v>2131784</v>
      </c>
      <c r="R424" s="43">
        <f>+R298</f>
        <v>179929</v>
      </c>
      <c r="T424" s="43">
        <f>+T298</f>
        <v>-888994</v>
      </c>
      <c r="V424" s="43">
        <f>+V298</f>
        <v>109407</v>
      </c>
      <c r="X424" s="43">
        <f>+X298</f>
        <v>220412</v>
      </c>
      <c r="Z424" s="43">
        <f>+Z298</f>
        <v>2072306</v>
      </c>
      <c r="AA424" s="19"/>
      <c r="AB424" s="43">
        <f>+AB298</f>
        <v>0</v>
      </c>
      <c r="AD424" s="43">
        <f>+AD298</f>
        <v>0</v>
      </c>
      <c r="AF424" s="43">
        <f>+AF298</f>
        <v>0</v>
      </c>
      <c r="AH424" s="43">
        <f>+AH298</f>
        <v>0</v>
      </c>
      <c r="AJ424" s="43">
        <f>+AJ298</f>
        <v>78</v>
      </c>
      <c r="AL424" s="43">
        <f>+AL298</f>
        <v>781</v>
      </c>
      <c r="AN424" s="43">
        <f>+AN298</f>
        <v>77863</v>
      </c>
      <c r="AP424" s="43">
        <f>+AP298</f>
        <v>0</v>
      </c>
      <c r="AR424" s="43">
        <f>+AR298</f>
        <v>843</v>
      </c>
      <c r="AT424" s="43">
        <f>+AT298</f>
        <v>767</v>
      </c>
      <c r="AV424" s="43">
        <f>+AV298</f>
        <v>451</v>
      </c>
      <c r="AX424" s="43">
        <f>+AX298</f>
        <v>4804</v>
      </c>
      <c r="AY424" s="43"/>
      <c r="AZ424" s="43">
        <f>+AZ298</f>
        <v>7633</v>
      </c>
      <c r="BB424" s="43">
        <f>+BB298</f>
        <v>1991</v>
      </c>
      <c r="BD424" s="43">
        <f>+BD298</f>
        <v>5824422</v>
      </c>
      <c r="BE424" s="19"/>
      <c r="BF424" s="43">
        <f>+BF298</f>
        <v>0</v>
      </c>
      <c r="BH424" s="43">
        <f>+BH298</f>
        <v>0</v>
      </c>
      <c r="BJ424" s="43">
        <f>+BJ298</f>
        <v>0</v>
      </c>
      <c r="BL424" s="43">
        <f>+BL298</f>
        <v>143392</v>
      </c>
      <c r="BM424" s="54"/>
      <c r="BN424" s="43">
        <f>+BN298</f>
        <v>504019</v>
      </c>
      <c r="BO424" s="54"/>
      <c r="BP424" s="43">
        <f>+BP298</f>
        <v>18912676</v>
      </c>
      <c r="BQ424" s="54"/>
      <c r="BR424" s="43">
        <f>+BR298</f>
        <v>-270</v>
      </c>
      <c r="BS424" s="54"/>
      <c r="BT424" s="43">
        <f>+BT298</f>
        <v>350803</v>
      </c>
      <c r="BU424" s="54"/>
      <c r="BV424" s="43">
        <f>+BV298</f>
        <v>281498</v>
      </c>
      <c r="BW424" s="43"/>
      <c r="BX424" s="43">
        <f>+BX298</f>
        <v>0</v>
      </c>
      <c r="BY424" s="54"/>
      <c r="BZ424" s="43">
        <f>+BZ298</f>
        <v>0</v>
      </c>
      <c r="CA424" s="54"/>
      <c r="CB424" s="43">
        <f>+CB298</f>
        <v>0</v>
      </c>
      <c r="CC424" s="54"/>
      <c r="CD424" s="54"/>
      <c r="CE424" s="54"/>
      <c r="CF424" s="53">
        <f t="shared" si="37"/>
        <v>20192118</v>
      </c>
    </row>
    <row r="425" spans="2:84" ht="11.25">
      <c r="B425" s="25" t="s">
        <v>65</v>
      </c>
      <c r="C425" s="19"/>
      <c r="D425" s="19"/>
      <c r="E425" s="43">
        <f>+E314</f>
        <v>45572</v>
      </c>
      <c r="F425" s="19"/>
      <c r="G425" s="43">
        <f>+G314</f>
        <v>287748</v>
      </c>
      <c r="I425" s="43">
        <f>+I314</f>
        <v>30815</v>
      </c>
      <c r="K425" s="43">
        <f>+K314</f>
        <v>24299</v>
      </c>
      <c r="M425" s="43">
        <f>+M314</f>
        <v>1262553</v>
      </c>
      <c r="N425" s="43">
        <f>+N314</f>
        <v>725371</v>
      </c>
      <c r="P425" s="43">
        <f>+P314</f>
        <v>1971650</v>
      </c>
      <c r="R425" s="43">
        <f>+R314</f>
        <v>166705</v>
      </c>
      <c r="T425" s="43">
        <f>+T314</f>
        <v>-823656</v>
      </c>
      <c r="V425" s="43">
        <f>+V314</f>
        <v>101193</v>
      </c>
      <c r="X425" s="43">
        <f>+X314</f>
        <v>203864</v>
      </c>
      <c r="Z425" s="43">
        <f>+Z314</f>
        <v>144193</v>
      </c>
      <c r="AA425" s="19"/>
      <c r="AB425" s="43">
        <f>+AB314</f>
        <v>802601</v>
      </c>
      <c r="AD425" s="43">
        <f>+AD314</f>
        <v>0</v>
      </c>
      <c r="AF425" s="43">
        <f>+AF314</f>
        <v>0</v>
      </c>
      <c r="AH425" s="43">
        <f>+AH314</f>
        <v>0</v>
      </c>
      <c r="AJ425" s="43">
        <f>+AJ314</f>
        <v>73</v>
      </c>
      <c r="AL425" s="43">
        <f>+AL314</f>
        <v>723</v>
      </c>
      <c r="AN425" s="43">
        <f>+AN314</f>
        <v>5418</v>
      </c>
      <c r="AP425" s="43">
        <f>+AP314</f>
        <v>0</v>
      </c>
      <c r="AR425" s="43">
        <f>+AR314</f>
        <v>842</v>
      </c>
      <c r="AT425" s="43">
        <f>+AT314</f>
        <v>756</v>
      </c>
      <c r="AV425" s="43">
        <f>+AV314</f>
        <v>417</v>
      </c>
      <c r="AX425" s="43">
        <f>+AX314</f>
        <v>4443</v>
      </c>
      <c r="AY425" s="43"/>
      <c r="AZ425" s="43">
        <f>+AZ314</f>
        <v>7061</v>
      </c>
      <c r="BB425" s="43">
        <f>+BB314</f>
        <v>1842</v>
      </c>
      <c r="BD425" s="43">
        <f>+BD314</f>
        <v>405267</v>
      </c>
      <c r="BE425" s="19"/>
      <c r="BF425" s="43">
        <f>+BF314</f>
        <v>1589744</v>
      </c>
      <c r="BH425" s="43">
        <f>+BH314</f>
        <v>0</v>
      </c>
      <c r="BJ425" s="43">
        <f>+BJ314</f>
        <v>0</v>
      </c>
      <c r="BL425" s="43">
        <f>+BL314</f>
        <v>132621</v>
      </c>
      <c r="BM425" s="54"/>
      <c r="BN425" s="43">
        <f>+BN314</f>
        <v>504019</v>
      </c>
      <c r="BO425" s="54"/>
      <c r="BP425" s="43">
        <f>+BP314</f>
        <v>17492006</v>
      </c>
      <c r="BQ425" s="54"/>
      <c r="BR425" s="43">
        <f>+BR314</f>
        <v>-251</v>
      </c>
      <c r="BS425" s="54"/>
      <c r="BT425" s="43">
        <f>+BT314</f>
        <v>324465</v>
      </c>
      <c r="BU425" s="54"/>
      <c r="BV425" s="43">
        <f>+BV314</f>
        <v>19587</v>
      </c>
      <c r="BW425" s="43"/>
      <c r="BX425" s="43">
        <f>+BX314</f>
        <v>2313406</v>
      </c>
      <c r="BY425" s="54"/>
      <c r="BZ425" s="43">
        <f>+BZ314</f>
        <v>0</v>
      </c>
      <c r="CA425" s="54"/>
      <c r="CB425" s="43">
        <f>+CB314</f>
        <v>0</v>
      </c>
      <c r="CC425" s="54"/>
      <c r="CD425" s="54"/>
      <c r="CE425" s="54"/>
      <c r="CF425" s="53">
        <f t="shared" si="37"/>
        <v>20785853</v>
      </c>
    </row>
    <row r="426" spans="2:84" ht="11.25">
      <c r="B426" s="25" t="s">
        <v>66</v>
      </c>
      <c r="C426" s="19"/>
      <c r="D426" s="43">
        <f aca="true" t="shared" si="38" ref="D426:R426">+D330</f>
        <v>0</v>
      </c>
      <c r="E426" s="43">
        <f t="shared" si="38"/>
        <v>45562</v>
      </c>
      <c r="F426" s="43">
        <f t="shared" si="38"/>
        <v>0</v>
      </c>
      <c r="G426" s="43">
        <f t="shared" si="38"/>
        <v>287812</v>
      </c>
      <c r="H426" s="43">
        <f t="shared" si="38"/>
        <v>0</v>
      </c>
      <c r="I426" s="43">
        <f t="shared" si="38"/>
        <v>30808</v>
      </c>
      <c r="J426" s="43">
        <f t="shared" si="38"/>
        <v>0</v>
      </c>
      <c r="K426" s="43">
        <f t="shared" si="38"/>
        <v>23976</v>
      </c>
      <c r="L426" s="43">
        <f t="shared" si="38"/>
        <v>0</v>
      </c>
      <c r="M426" s="43">
        <f t="shared" si="38"/>
        <v>1168017</v>
      </c>
      <c r="N426" s="43">
        <f t="shared" si="38"/>
        <v>670882</v>
      </c>
      <c r="O426" s="43">
        <f t="shared" si="38"/>
        <v>0</v>
      </c>
      <c r="P426" s="43">
        <f t="shared" si="38"/>
        <v>1823940</v>
      </c>
      <c r="Q426" s="43">
        <f t="shared" si="38"/>
        <v>0</v>
      </c>
      <c r="R426" s="43">
        <f t="shared" si="38"/>
        <v>154183</v>
      </c>
      <c r="S426" s="43"/>
      <c r="T426" s="43">
        <f>+T330</f>
        <v>-761785</v>
      </c>
      <c r="U426" s="43">
        <f>+U330</f>
        <v>0</v>
      </c>
      <c r="V426" s="43">
        <f>+V330</f>
        <v>93615</v>
      </c>
      <c r="W426" s="43"/>
      <c r="X426" s="43">
        <f aca="true" t="shared" si="39" ref="X426:AD426">+X330</f>
        <v>188598</v>
      </c>
      <c r="Y426" s="43">
        <f t="shared" si="39"/>
        <v>0</v>
      </c>
      <c r="Z426" s="43">
        <f t="shared" si="39"/>
        <v>133367</v>
      </c>
      <c r="AA426" s="43">
        <f t="shared" si="39"/>
        <v>0</v>
      </c>
      <c r="AB426" s="43">
        <f t="shared" si="39"/>
        <v>0</v>
      </c>
      <c r="AC426" s="43">
        <f t="shared" si="39"/>
        <v>0</v>
      </c>
      <c r="AD426" s="43">
        <f t="shared" si="39"/>
        <v>1276243</v>
      </c>
      <c r="AE426" s="43"/>
      <c r="AF426" s="43">
        <f aca="true" t="shared" si="40" ref="AF426:AX426">+AF330</f>
        <v>2962905</v>
      </c>
      <c r="AG426" s="43">
        <f t="shared" si="40"/>
        <v>0</v>
      </c>
      <c r="AH426" s="43">
        <f t="shared" si="40"/>
        <v>0</v>
      </c>
      <c r="AI426" s="43">
        <f t="shared" si="40"/>
        <v>0</v>
      </c>
      <c r="AJ426" s="43">
        <f t="shared" si="40"/>
        <v>67</v>
      </c>
      <c r="AK426" s="43">
        <f t="shared" si="40"/>
        <v>0</v>
      </c>
      <c r="AL426" s="43">
        <f t="shared" si="40"/>
        <v>669</v>
      </c>
      <c r="AM426" s="43">
        <f t="shared" si="40"/>
        <v>0</v>
      </c>
      <c r="AN426" s="43">
        <f t="shared" si="40"/>
        <v>5011</v>
      </c>
      <c r="AO426" s="43">
        <f t="shared" si="40"/>
        <v>0</v>
      </c>
      <c r="AP426" s="43">
        <f t="shared" si="40"/>
        <v>0</v>
      </c>
      <c r="AQ426" s="43">
        <f t="shared" si="40"/>
        <v>0</v>
      </c>
      <c r="AR426" s="43">
        <f t="shared" si="40"/>
        <v>843</v>
      </c>
      <c r="AS426" s="43">
        <f t="shared" si="40"/>
        <v>0</v>
      </c>
      <c r="AT426" s="43">
        <f t="shared" si="40"/>
        <v>756</v>
      </c>
      <c r="AU426" s="43">
        <f t="shared" si="40"/>
        <v>0</v>
      </c>
      <c r="AV426" s="43">
        <f t="shared" si="40"/>
        <v>411</v>
      </c>
      <c r="AW426" s="43">
        <f t="shared" si="40"/>
        <v>0</v>
      </c>
      <c r="AX426" s="43">
        <f t="shared" si="40"/>
        <v>4110</v>
      </c>
      <c r="AY426" s="43"/>
      <c r="AZ426" s="43">
        <f aca="true" t="shared" si="41" ref="AZ426:BP426">+AZ330</f>
        <v>6531</v>
      </c>
      <c r="BA426" s="43">
        <f t="shared" si="41"/>
        <v>0</v>
      </c>
      <c r="BB426" s="43">
        <f t="shared" si="41"/>
        <v>1704</v>
      </c>
      <c r="BC426" s="43">
        <f t="shared" si="41"/>
        <v>0</v>
      </c>
      <c r="BD426" s="43">
        <f t="shared" si="41"/>
        <v>374840</v>
      </c>
      <c r="BE426" s="43">
        <f t="shared" si="41"/>
        <v>0</v>
      </c>
      <c r="BF426" s="43">
        <f t="shared" si="41"/>
        <v>0</v>
      </c>
      <c r="BG426" s="43">
        <f t="shared" si="41"/>
        <v>0</v>
      </c>
      <c r="BH426" s="43">
        <f t="shared" si="41"/>
        <v>62611</v>
      </c>
      <c r="BI426" s="43">
        <f t="shared" si="41"/>
        <v>0</v>
      </c>
      <c r="BJ426" s="43">
        <f t="shared" si="41"/>
        <v>0</v>
      </c>
      <c r="BK426" s="43">
        <f t="shared" si="41"/>
        <v>0</v>
      </c>
      <c r="BL426" s="43">
        <f t="shared" si="41"/>
        <v>122691</v>
      </c>
      <c r="BM426" s="43">
        <f t="shared" si="41"/>
        <v>0</v>
      </c>
      <c r="BN426" s="43">
        <f t="shared" si="41"/>
        <v>96016</v>
      </c>
      <c r="BO426" s="43">
        <f t="shared" si="41"/>
        <v>0</v>
      </c>
      <c r="BP426" s="43">
        <f t="shared" si="41"/>
        <v>16181560</v>
      </c>
      <c r="BQ426" s="43"/>
      <c r="BR426" s="43">
        <f aca="true" t="shared" si="42" ref="BR426:CB426">+BR330</f>
        <v>-232</v>
      </c>
      <c r="BS426" s="43">
        <f t="shared" si="42"/>
        <v>0</v>
      </c>
      <c r="BT426" s="43">
        <f t="shared" si="42"/>
        <v>300168</v>
      </c>
      <c r="BU426" s="43">
        <f t="shared" si="42"/>
        <v>0</v>
      </c>
      <c r="BV426" s="43">
        <f t="shared" si="42"/>
        <v>18116</v>
      </c>
      <c r="BW426" s="43">
        <f t="shared" si="42"/>
        <v>0</v>
      </c>
      <c r="BX426" s="43">
        <f t="shared" si="42"/>
        <v>0</v>
      </c>
      <c r="BY426" s="43">
        <f t="shared" si="42"/>
        <v>0</v>
      </c>
      <c r="BZ426" s="43">
        <f t="shared" si="42"/>
        <v>394266</v>
      </c>
      <c r="CA426" s="43">
        <f t="shared" si="42"/>
        <v>0</v>
      </c>
      <c r="CB426" s="43">
        <f t="shared" si="42"/>
        <v>0</v>
      </c>
      <c r="CC426" s="54"/>
      <c r="CD426" s="54"/>
      <c r="CE426" s="54"/>
      <c r="CF426" s="53">
        <f t="shared" si="37"/>
        <v>17112585</v>
      </c>
    </row>
    <row r="427" spans="2:84" ht="11.25">
      <c r="B427" s="25" t="s">
        <v>69</v>
      </c>
      <c r="C427" s="19"/>
      <c r="D427" s="43">
        <f aca="true" t="shared" si="43" ref="D427:R427">D346</f>
        <v>0</v>
      </c>
      <c r="E427" s="43">
        <f t="shared" si="43"/>
        <v>45572</v>
      </c>
      <c r="F427" s="43">
        <f t="shared" si="43"/>
        <v>0</v>
      </c>
      <c r="G427" s="43">
        <f t="shared" si="43"/>
        <v>287748</v>
      </c>
      <c r="H427" s="43">
        <f t="shared" si="43"/>
        <v>0</v>
      </c>
      <c r="I427" s="43">
        <f t="shared" si="43"/>
        <v>30815</v>
      </c>
      <c r="J427" s="43">
        <f t="shared" si="43"/>
        <v>0</v>
      </c>
      <c r="K427" s="43">
        <f t="shared" si="43"/>
        <v>23971</v>
      </c>
      <c r="L427" s="43">
        <f t="shared" si="43"/>
        <v>0</v>
      </c>
      <c r="M427" s="43">
        <f t="shared" si="43"/>
        <v>1152519</v>
      </c>
      <c r="N427" s="43">
        <f t="shared" si="43"/>
        <v>620649</v>
      </c>
      <c r="O427" s="43">
        <f t="shared" si="43"/>
        <v>0</v>
      </c>
      <c r="P427" s="43">
        <f t="shared" si="43"/>
        <v>1686929</v>
      </c>
      <c r="Q427" s="43">
        <f t="shared" si="43"/>
        <v>0</v>
      </c>
      <c r="R427" s="43">
        <f t="shared" si="43"/>
        <v>142632</v>
      </c>
      <c r="S427" s="43"/>
      <c r="T427" s="43">
        <f>T346</f>
        <v>-704715</v>
      </c>
      <c r="U427" s="43">
        <f>U346</f>
        <v>0</v>
      </c>
      <c r="V427" s="43">
        <f>V346</f>
        <v>86583</v>
      </c>
      <c r="W427" s="43"/>
      <c r="X427" s="43">
        <f aca="true" t="shared" si="44" ref="X427:AD427">X346</f>
        <v>174431</v>
      </c>
      <c r="Y427" s="43">
        <f t="shared" si="44"/>
        <v>0</v>
      </c>
      <c r="Z427" s="43">
        <f t="shared" si="44"/>
        <v>123380</v>
      </c>
      <c r="AA427" s="43">
        <f t="shared" si="44"/>
        <v>0</v>
      </c>
      <c r="AB427" s="43">
        <f t="shared" si="44"/>
        <v>0</v>
      </c>
      <c r="AC427" s="43">
        <f t="shared" si="44"/>
        <v>0</v>
      </c>
      <c r="AD427" s="43">
        <f t="shared" si="44"/>
        <v>88802</v>
      </c>
      <c r="AE427" s="43"/>
      <c r="AF427" s="43">
        <f aca="true" t="shared" si="45" ref="AF427:AX427">AF346</f>
        <v>206161</v>
      </c>
      <c r="AG427" s="43">
        <f t="shared" si="45"/>
        <v>0</v>
      </c>
      <c r="AH427" s="43">
        <f t="shared" si="45"/>
        <v>2174094</v>
      </c>
      <c r="AI427" s="43">
        <f t="shared" si="45"/>
        <v>0</v>
      </c>
      <c r="AJ427" s="43">
        <f t="shared" si="45"/>
        <v>62</v>
      </c>
      <c r="AK427" s="43">
        <f t="shared" si="45"/>
        <v>0</v>
      </c>
      <c r="AL427" s="43">
        <f t="shared" si="45"/>
        <v>618</v>
      </c>
      <c r="AM427" s="43">
        <f t="shared" si="45"/>
        <v>0</v>
      </c>
      <c r="AN427" s="43">
        <f t="shared" si="45"/>
        <v>4636</v>
      </c>
      <c r="AO427" s="43">
        <f t="shared" si="45"/>
        <v>0</v>
      </c>
      <c r="AP427" s="43">
        <f t="shared" si="45"/>
        <v>4007</v>
      </c>
      <c r="AQ427" s="43">
        <f t="shared" si="45"/>
        <v>0</v>
      </c>
      <c r="AR427" s="43">
        <f t="shared" si="45"/>
        <v>842</v>
      </c>
      <c r="AS427" s="43">
        <f t="shared" si="45"/>
        <v>0</v>
      </c>
      <c r="AT427" s="43">
        <f t="shared" si="45"/>
        <v>756</v>
      </c>
      <c r="AU427" s="43">
        <f t="shared" si="45"/>
        <v>0</v>
      </c>
      <c r="AV427" s="43">
        <f t="shared" si="45"/>
        <v>411</v>
      </c>
      <c r="AW427" s="43">
        <f t="shared" si="45"/>
        <v>0</v>
      </c>
      <c r="AX427" s="43">
        <f t="shared" si="45"/>
        <v>4056</v>
      </c>
      <c r="AY427" s="43"/>
      <c r="AZ427" s="43">
        <f aca="true" t="shared" si="46" ref="AZ427:BP427">AZ346</f>
        <v>6042</v>
      </c>
      <c r="BA427" s="43">
        <f t="shared" si="46"/>
        <v>0</v>
      </c>
      <c r="BB427" s="43">
        <f t="shared" si="46"/>
        <v>1576</v>
      </c>
      <c r="BC427" s="43">
        <f t="shared" si="46"/>
        <v>0</v>
      </c>
      <c r="BD427" s="43">
        <f t="shared" si="46"/>
        <v>346771</v>
      </c>
      <c r="BE427" s="43">
        <f t="shared" si="46"/>
        <v>0</v>
      </c>
      <c r="BF427" s="43">
        <f t="shared" si="46"/>
        <v>0</v>
      </c>
      <c r="BG427" s="43">
        <f t="shared" si="46"/>
        <v>0</v>
      </c>
      <c r="BH427" s="43">
        <f t="shared" si="46"/>
        <v>4356</v>
      </c>
      <c r="BI427" s="43">
        <f t="shared" si="46"/>
        <v>0</v>
      </c>
      <c r="BJ427" s="43">
        <f t="shared" si="46"/>
        <v>312635</v>
      </c>
      <c r="BK427" s="43">
        <f t="shared" si="46"/>
        <v>0</v>
      </c>
      <c r="BL427" s="43">
        <f t="shared" si="46"/>
        <v>121063</v>
      </c>
      <c r="BM427" s="43">
        <f t="shared" si="46"/>
        <v>0</v>
      </c>
      <c r="BN427" s="43">
        <f t="shared" si="46"/>
        <v>0</v>
      </c>
      <c r="BO427" s="43">
        <f t="shared" si="46"/>
        <v>0</v>
      </c>
      <c r="BP427" s="43">
        <f t="shared" si="46"/>
        <v>14966029</v>
      </c>
      <c r="BQ427" s="43"/>
      <c r="BR427" s="43">
        <f aca="true" t="shared" si="47" ref="BR427:CB427">BR346</f>
        <v>-214</v>
      </c>
      <c r="BS427" s="43">
        <f t="shared" si="47"/>
        <v>0</v>
      </c>
      <c r="BT427" s="43">
        <f t="shared" si="47"/>
        <v>277620</v>
      </c>
      <c r="BU427" s="43">
        <f t="shared" si="47"/>
        <v>0</v>
      </c>
      <c r="BV427" s="43">
        <f t="shared" si="47"/>
        <v>16760</v>
      </c>
      <c r="BW427" s="43">
        <f t="shared" si="47"/>
        <v>0</v>
      </c>
      <c r="BX427" s="43">
        <f t="shared" si="47"/>
        <v>0</v>
      </c>
      <c r="BY427" s="43">
        <f t="shared" si="47"/>
        <v>0</v>
      </c>
      <c r="BZ427" s="43">
        <f t="shared" si="47"/>
        <v>27433</v>
      </c>
      <c r="CA427" s="43">
        <f t="shared" si="47"/>
        <v>0</v>
      </c>
      <c r="CB427" s="43">
        <f t="shared" si="47"/>
        <v>1273156</v>
      </c>
      <c r="CC427" s="54"/>
      <c r="CD427" s="54"/>
      <c r="CE427" s="54"/>
      <c r="CF427" s="53">
        <f t="shared" si="37"/>
        <v>16681847</v>
      </c>
    </row>
    <row r="428" spans="2:84" ht="11.25">
      <c r="B428" s="25" t="s">
        <v>70</v>
      </c>
      <c r="C428" s="19"/>
      <c r="D428" s="43"/>
      <c r="E428" s="43">
        <f>+E361</f>
        <v>45562</v>
      </c>
      <c r="F428" s="43"/>
      <c r="G428" s="43">
        <f>+G361</f>
        <v>287812</v>
      </c>
      <c r="H428" s="43"/>
      <c r="I428" s="43">
        <f>+I361</f>
        <v>30808</v>
      </c>
      <c r="J428" s="43"/>
      <c r="K428" s="43">
        <f>+K361</f>
        <v>23976</v>
      </c>
      <c r="L428" s="43"/>
      <c r="M428" s="43">
        <f>+M361</f>
        <v>1152261</v>
      </c>
      <c r="N428" s="43">
        <f>+N361</f>
        <v>612414</v>
      </c>
      <c r="O428" s="43"/>
      <c r="P428" s="43">
        <f>+P361</f>
        <v>1560616</v>
      </c>
      <c r="Q428" s="43"/>
      <c r="R428" s="43">
        <f>+R361</f>
        <v>131918</v>
      </c>
      <c r="S428" s="43"/>
      <c r="T428" s="43">
        <f>+T361</f>
        <v>-651778</v>
      </c>
      <c r="U428" s="43"/>
      <c r="V428" s="43">
        <f>+V361</f>
        <v>80096</v>
      </c>
      <c r="W428" s="43"/>
      <c r="X428" s="43">
        <f>+X361</f>
        <v>161363</v>
      </c>
      <c r="Y428" s="43"/>
      <c r="Z428" s="43">
        <f>+Z361</f>
        <v>114112</v>
      </c>
      <c r="AA428" s="43"/>
      <c r="AB428" s="43">
        <f>+AB361</f>
        <v>0</v>
      </c>
      <c r="AC428" s="43"/>
      <c r="AD428" s="43">
        <f>+AD361</f>
        <v>82135</v>
      </c>
      <c r="AE428" s="43"/>
      <c r="AF428" s="43">
        <f>+AF361</f>
        <v>190683</v>
      </c>
      <c r="AG428" s="43"/>
      <c r="AH428" s="43">
        <f>+AH361</f>
        <v>151275</v>
      </c>
      <c r="AI428" s="43"/>
      <c r="AJ428" s="43">
        <f>+AJ361</f>
        <v>61</v>
      </c>
      <c r="AK428" s="43"/>
      <c r="AL428" s="43">
        <f>+AL361</f>
        <v>572</v>
      </c>
      <c r="AM428" s="43"/>
      <c r="AN428" s="43">
        <f>+AN361</f>
        <v>4288</v>
      </c>
      <c r="AO428" s="43"/>
      <c r="AP428" s="43">
        <f>+AP361</f>
        <v>279</v>
      </c>
      <c r="AQ428" s="43"/>
      <c r="AR428" s="43">
        <f>+AR361</f>
        <v>843</v>
      </c>
      <c r="AS428" s="43"/>
      <c r="AT428" s="43">
        <f>+AT361</f>
        <v>756</v>
      </c>
      <c r="AU428" s="43"/>
      <c r="AV428" s="43">
        <f>+AV361</f>
        <v>411</v>
      </c>
      <c r="AW428" s="43"/>
      <c r="AX428" s="43">
        <f>+AX361</f>
        <v>4055</v>
      </c>
      <c r="AY428" s="43"/>
      <c r="AZ428" s="43">
        <f>+AZ361</f>
        <v>5962</v>
      </c>
      <c r="BA428" s="43"/>
      <c r="BB428" s="43">
        <f>+BB361</f>
        <v>1458</v>
      </c>
      <c r="BC428" s="43"/>
      <c r="BD428" s="43">
        <f>+BD361</f>
        <v>320722</v>
      </c>
      <c r="BE428" s="43"/>
      <c r="BF428" s="43">
        <f>+BF361</f>
        <v>0</v>
      </c>
      <c r="BG428" s="43"/>
      <c r="BH428" s="43">
        <f>+BH361</f>
        <v>4029</v>
      </c>
      <c r="BI428" s="43"/>
      <c r="BJ428" s="43">
        <f>+BJ361</f>
        <v>21753</v>
      </c>
      <c r="BK428" s="43"/>
      <c r="BL428" s="43">
        <f>+BL361</f>
        <v>121035</v>
      </c>
      <c r="BM428" s="43"/>
      <c r="BN428" s="43">
        <f>+BN361</f>
        <v>0</v>
      </c>
      <c r="BO428" s="43"/>
      <c r="BP428" s="43">
        <f>+BP361</f>
        <v>13845414</v>
      </c>
      <c r="BQ428" s="43"/>
      <c r="BR428" s="43">
        <f>+BR361</f>
        <v>-198</v>
      </c>
      <c r="BS428" s="43"/>
      <c r="BT428" s="43">
        <f>+BT361</f>
        <v>256822</v>
      </c>
      <c r="BU428" s="43"/>
      <c r="BV428" s="43">
        <f>+BV361</f>
        <v>15501</v>
      </c>
      <c r="BW428" s="43"/>
      <c r="BX428" s="43">
        <f>+BX361</f>
        <v>0</v>
      </c>
      <c r="BY428" s="43"/>
      <c r="BZ428" s="43">
        <f>+BZ361</f>
        <v>25374</v>
      </c>
      <c r="CA428" s="43"/>
      <c r="CB428" s="43">
        <f>+CB361</f>
        <v>88587</v>
      </c>
      <c r="CC428" s="54"/>
      <c r="CD428" s="54"/>
      <c r="CE428" s="54"/>
      <c r="CF428" s="53">
        <f t="shared" si="37"/>
        <v>14352535</v>
      </c>
    </row>
    <row r="429" spans="2:84" ht="11.25">
      <c r="B429" s="25" t="s">
        <v>93</v>
      </c>
      <c r="C429" s="19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>
        <f>+BL375</f>
        <v>121063</v>
      </c>
      <c r="BM429" s="43">
        <f aca="true" t="shared" si="48" ref="BM429:CE429">+BM375</f>
        <v>0</v>
      </c>
      <c r="BN429" s="43">
        <f t="shared" si="48"/>
        <v>0</v>
      </c>
      <c r="BO429" s="43">
        <f t="shared" si="48"/>
        <v>0</v>
      </c>
      <c r="BP429" s="43">
        <f t="shared" si="48"/>
        <v>13661707</v>
      </c>
      <c r="BQ429" s="43"/>
      <c r="BR429" s="43">
        <f t="shared" si="48"/>
        <v>-183</v>
      </c>
      <c r="BS429" s="43">
        <f t="shared" si="48"/>
        <v>0</v>
      </c>
      <c r="BT429" s="43">
        <f t="shared" si="48"/>
        <v>237530</v>
      </c>
      <c r="BU429" s="43">
        <f t="shared" si="48"/>
        <v>0</v>
      </c>
      <c r="BV429" s="43">
        <f t="shared" si="48"/>
        <v>14339</v>
      </c>
      <c r="BW429" s="43">
        <f t="shared" si="48"/>
        <v>0</v>
      </c>
      <c r="BX429" s="43">
        <f t="shared" si="48"/>
        <v>0</v>
      </c>
      <c r="BY429" s="43">
        <f t="shared" si="48"/>
        <v>0</v>
      </c>
      <c r="BZ429" s="43">
        <f t="shared" si="48"/>
        <v>23474</v>
      </c>
      <c r="CA429" s="43">
        <f t="shared" si="48"/>
        <v>0</v>
      </c>
      <c r="CB429" s="43">
        <f t="shared" si="48"/>
        <v>81936</v>
      </c>
      <c r="CC429" s="43">
        <f t="shared" si="48"/>
        <v>0</v>
      </c>
      <c r="CD429" s="43">
        <f t="shared" si="48"/>
        <v>0</v>
      </c>
      <c r="CE429" s="43">
        <f t="shared" si="48"/>
        <v>0</v>
      </c>
      <c r="CF429" s="53">
        <f t="shared" si="37"/>
        <v>14139866</v>
      </c>
    </row>
    <row r="430" spans="2:84" ht="11.25">
      <c r="B430" s="25" t="s">
        <v>95</v>
      </c>
      <c r="C430" s="19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>
        <f>+BL390</f>
        <v>121035</v>
      </c>
      <c r="BM430" s="43">
        <f aca="true" t="shared" si="49" ref="BM430:CD430">+BM390</f>
        <v>0</v>
      </c>
      <c r="BN430" s="43">
        <f t="shared" si="49"/>
        <v>0</v>
      </c>
      <c r="BO430" s="43">
        <f t="shared" si="49"/>
        <v>0</v>
      </c>
      <c r="BP430" s="43">
        <f t="shared" si="49"/>
        <v>13658645</v>
      </c>
      <c r="BQ430" s="43">
        <f t="shared" si="49"/>
        <v>0</v>
      </c>
      <c r="BR430" s="43">
        <f t="shared" si="49"/>
        <v>-181</v>
      </c>
      <c r="BS430" s="43">
        <f t="shared" si="49"/>
        <v>0</v>
      </c>
      <c r="BT430" s="43">
        <f t="shared" si="49"/>
        <v>219744</v>
      </c>
      <c r="BU430" s="43">
        <f t="shared" si="49"/>
        <v>0</v>
      </c>
      <c r="BV430" s="43">
        <f t="shared" si="49"/>
        <v>13262</v>
      </c>
      <c r="BW430" s="43">
        <f t="shared" si="49"/>
        <v>0</v>
      </c>
      <c r="BX430" s="43">
        <f t="shared" si="49"/>
        <v>0</v>
      </c>
      <c r="BY430" s="43">
        <f t="shared" si="49"/>
        <v>0</v>
      </c>
      <c r="BZ430" s="43">
        <f t="shared" si="49"/>
        <v>21710</v>
      </c>
      <c r="CA430" s="43">
        <f t="shared" si="49"/>
        <v>0</v>
      </c>
      <c r="CB430" s="43">
        <f t="shared" si="49"/>
        <v>75800</v>
      </c>
      <c r="CC430" s="43">
        <f t="shared" si="49"/>
        <v>0</v>
      </c>
      <c r="CD430" s="43" t="str">
        <f t="shared" si="49"/>
        <v>-</v>
      </c>
      <c r="CE430" s="43"/>
      <c r="CF430" s="53">
        <f t="shared" si="37"/>
        <v>14110015</v>
      </c>
    </row>
    <row r="431" spans="2:84" ht="12" thickBot="1">
      <c r="B431" s="25" t="str">
        <f>"Accum Tax Depreciation "&amp;B10</f>
        <v>Accum Tax Depreciation Tax Year 2016</v>
      </c>
      <c r="C431" s="19"/>
      <c r="D431" s="25"/>
      <c r="E431" s="63">
        <f>SUM(E408:E429)</f>
        <v>725045.875</v>
      </c>
      <c r="F431" s="19"/>
      <c r="G431" s="63">
        <f>SUM(G408:G429)</f>
        <v>4291964.20275</v>
      </c>
      <c r="H431" s="23"/>
      <c r="I431" s="63">
        <f>SUM(I408:I429)</f>
        <v>724686.524225</v>
      </c>
      <c r="K431" s="63">
        <f>SUM(K408:K429)</f>
        <v>539890.8905115</v>
      </c>
      <c r="M431" s="63">
        <f>SUM(M408:M429)</f>
        <v>13729490.728</v>
      </c>
      <c r="N431" s="63">
        <f>SUM(N408:N429)</f>
        <v>6683159</v>
      </c>
      <c r="P431" s="63">
        <f>SUM(P408:P429)</f>
        <v>15264842</v>
      </c>
      <c r="R431" s="63">
        <f>SUM(R408:R429)</f>
        <v>1071399</v>
      </c>
      <c r="T431" s="63">
        <f>SUM(T408:T429)</f>
        <v>-5293561</v>
      </c>
      <c r="V431" s="63">
        <f>SUM(V408:V429)</f>
        <v>2043269</v>
      </c>
      <c r="X431" s="63">
        <f>SUM(X408:X429)</f>
        <v>4116388</v>
      </c>
      <c r="Z431" s="63">
        <f>SUM(Z408:Z429)</f>
        <v>2587358</v>
      </c>
      <c r="AA431" s="19"/>
      <c r="AB431" s="63">
        <f>SUM(AB408:AB429)</f>
        <v>802601</v>
      </c>
      <c r="AC431" s="23"/>
      <c r="AD431" s="63">
        <f>SUM(AD408:AD429)</f>
        <v>1447180</v>
      </c>
      <c r="AE431" s="23"/>
      <c r="AF431" s="63">
        <f>SUM(AF408:AF429)</f>
        <v>3359749</v>
      </c>
      <c r="AH431" s="63">
        <f>SUM(AH408:AH429)</f>
        <v>2325369</v>
      </c>
      <c r="AJ431" s="63">
        <f>SUM(AJ408:AJ429)</f>
        <v>668</v>
      </c>
      <c r="AL431" s="63">
        <f>SUM(AL408:AL429)</f>
        <v>14594</v>
      </c>
      <c r="AN431" s="63">
        <f>SUM(AN408:AN429)</f>
        <v>97216</v>
      </c>
      <c r="AP431" s="63">
        <f>SUM(AP408:AP429)</f>
        <v>4286</v>
      </c>
      <c r="AR431" s="63">
        <f>SUM(AR408:AR429)</f>
        <v>12566.1875</v>
      </c>
      <c r="AT431" s="63">
        <f>SUM(AT408:AT429)</f>
        <v>17787.79625</v>
      </c>
      <c r="AV431" s="63">
        <f>SUM(AV408:AV429)</f>
        <v>9264.739242</v>
      </c>
      <c r="AX431" s="63">
        <f>SUM(AX408:AX429)</f>
        <v>48315.5625</v>
      </c>
      <c r="AY431" s="63"/>
      <c r="AZ431" s="63">
        <f>SUM(AZ408:AZ429)</f>
        <v>65058</v>
      </c>
      <c r="BB431" s="63">
        <f>SUM(BB408:BB429)</f>
        <v>37191</v>
      </c>
      <c r="BD431" s="63">
        <f>SUM(BD408:BD429)</f>
        <v>7272022</v>
      </c>
      <c r="BE431" s="19"/>
      <c r="BF431" s="63">
        <f>SUM(BF408:BF429)</f>
        <v>1589744</v>
      </c>
      <c r="BG431" s="23"/>
      <c r="BH431" s="63">
        <f>SUM(BH408:BH429)</f>
        <v>70996</v>
      </c>
      <c r="BJ431" s="63">
        <f>SUM(BJ408:BJ429)</f>
        <v>334388</v>
      </c>
      <c r="BK431" s="23"/>
      <c r="BL431" s="63">
        <f>SUM(BL408:BL430)</f>
        <v>1684268.702625</v>
      </c>
      <c r="BM431" s="54"/>
      <c r="BN431" s="63">
        <f>SUM(BN408:BN430)</f>
        <v>2520095</v>
      </c>
      <c r="BO431" s="54"/>
      <c r="BP431" s="63">
        <f>SUM(BP408:BP430)</f>
        <v>162746381</v>
      </c>
      <c r="BQ431" s="54"/>
      <c r="BR431" s="63">
        <f>SUM(BR408:BR430)</f>
        <v>-6030</v>
      </c>
      <c r="BS431" s="54"/>
      <c r="BT431" s="63">
        <f>SUM(BT408:BT430)</f>
        <v>7008825</v>
      </c>
      <c r="BU431" s="63">
        <f aca="true" t="shared" si="50" ref="BU431:CA431">SUM(BU408:BU430)</f>
        <v>0</v>
      </c>
      <c r="BV431" s="63">
        <f>SUM(BV408:BV430)</f>
        <v>379063</v>
      </c>
      <c r="BW431" s="63">
        <f t="shared" si="50"/>
        <v>0</v>
      </c>
      <c r="BX431" s="63">
        <f>SUM(BX408:BX430)</f>
        <v>2313406</v>
      </c>
      <c r="BY431" s="63">
        <f t="shared" si="50"/>
        <v>0</v>
      </c>
      <c r="BZ431" s="63">
        <f>SUM(BZ408:BZ430)</f>
        <v>492257</v>
      </c>
      <c r="CA431" s="63">
        <f t="shared" si="50"/>
        <v>0</v>
      </c>
      <c r="CB431" s="63">
        <f>SUM(CB408:CB430)</f>
        <v>1519479</v>
      </c>
      <c r="CC431" s="54"/>
      <c r="CD431" s="54"/>
      <c r="CE431" s="54"/>
      <c r="CF431" s="63">
        <f>SUM(CF408:CF430)</f>
        <v>178657744.702625</v>
      </c>
    </row>
    <row r="432" spans="2:80" ht="11.25" thickTop="1">
      <c r="B432" s="19"/>
      <c r="C432" s="19"/>
      <c r="D432" s="19"/>
      <c r="E432" s="19"/>
      <c r="F432" s="19"/>
      <c r="G432" s="19"/>
      <c r="I432" s="19"/>
      <c r="K432" s="19"/>
      <c r="M432" s="19"/>
      <c r="N432" s="19"/>
      <c r="P432" s="43">
        <f>P182</f>
        <v>0</v>
      </c>
      <c r="R432" s="19"/>
      <c r="T432" s="19"/>
      <c r="V432" s="19"/>
      <c r="X432" s="19"/>
      <c r="Z432" s="19"/>
      <c r="AA432" s="19"/>
      <c r="AB432" s="19"/>
      <c r="AD432" s="19"/>
      <c r="AF432" s="19"/>
      <c r="AH432" s="19"/>
      <c r="AJ432" s="19"/>
      <c r="AL432" s="19"/>
      <c r="AN432" s="19"/>
      <c r="AP432" s="19"/>
      <c r="AR432" s="19"/>
      <c r="AT432" s="19"/>
      <c r="AV432" s="19"/>
      <c r="AX432" s="19"/>
      <c r="AZ432" s="19"/>
      <c r="BB432" s="19"/>
      <c r="BD432" s="19"/>
      <c r="BF432" s="19"/>
      <c r="BH432" s="19"/>
      <c r="BJ432" s="19"/>
      <c r="BL432" s="19"/>
      <c r="BN432" s="19"/>
      <c r="BP432" s="19"/>
      <c r="BR432" s="19"/>
      <c r="BT432" s="19"/>
      <c r="BV432" s="19"/>
      <c r="BX432" s="19"/>
      <c r="BZ432" s="19"/>
      <c r="CB432" s="19"/>
    </row>
    <row r="433" spans="2:80" ht="10.5">
      <c r="B433" s="19"/>
      <c r="C433" s="19"/>
      <c r="D433" s="19"/>
      <c r="E433" s="19"/>
      <c r="F433" s="19"/>
      <c r="G433" s="19"/>
      <c r="I433" s="19"/>
      <c r="K433" s="19"/>
      <c r="M433" s="19"/>
      <c r="N433" s="19"/>
      <c r="P433" s="43">
        <f>P194</f>
        <v>0</v>
      </c>
      <c r="R433" s="19"/>
      <c r="T433" s="19"/>
      <c r="V433" s="19"/>
      <c r="X433" s="19"/>
      <c r="Z433" s="19"/>
      <c r="AA433" s="19"/>
      <c r="AB433" s="19"/>
      <c r="AD433" s="19"/>
      <c r="AF433" s="19"/>
      <c r="AH433" s="19"/>
      <c r="AJ433" s="19"/>
      <c r="AL433" s="19"/>
      <c r="AN433" s="19"/>
      <c r="AP433" s="19"/>
      <c r="AR433" s="19"/>
      <c r="AT433" s="19"/>
      <c r="AV433" s="19"/>
      <c r="AX433" s="19"/>
      <c r="AZ433" s="19"/>
      <c r="BB433" s="19"/>
      <c r="BD433" s="19"/>
      <c r="BF433" s="19"/>
      <c r="BH433" s="19"/>
      <c r="BJ433" s="19"/>
      <c r="BL433" s="19"/>
      <c r="BN433" s="19"/>
      <c r="BP433" s="19"/>
      <c r="BR433" s="19"/>
      <c r="BT433" s="19"/>
      <c r="BV433" s="19"/>
      <c r="BX433" s="19"/>
      <c r="BZ433" s="19"/>
      <c r="CB433" s="19"/>
    </row>
    <row r="434" spans="2:76" ht="10.5">
      <c r="B434" s="19"/>
      <c r="C434" s="19"/>
      <c r="D434" s="30"/>
      <c r="F434" s="19"/>
      <c r="G434" s="1"/>
      <c r="M434" s="30"/>
      <c r="N434" s="30"/>
      <c r="P434" s="43" t="str">
        <f>+P206</f>
        <v>Half-Year</v>
      </c>
      <c r="AA434" s="19"/>
      <c r="AB434" s="30" t="str">
        <f ca="1">CELL("filename",$A$1)</f>
        <v>H:\Internal\Regulatory Services\2014  KY Rate Case\Documents Electronically filed February 11, 2015\KIUC Attachments\KIUC-1-17\Elliott\[KIUC_1_17_Attachment169_ADFIT.xlsm]2016</v>
      </c>
      <c r="AR434" s="30"/>
      <c r="AT434" s="1"/>
      <c r="AZ434" s="30" t="str">
        <f ca="1">CELL("filename",$A$1)</f>
        <v>H:\Internal\Regulatory Services\2014  KY Rate Case\Documents Electronically filed February 11, 2015\KIUC Attachments\KIUC-1-17\Elliott\[KIUC_1_17_Attachment169_ADFIT.xlsm]2016</v>
      </c>
      <c r="BJ434" s="1"/>
      <c r="BL434" s="1"/>
      <c r="BX434" s="30" t="str">
        <f ca="1">CELL("filename",$A$1)</f>
        <v>H:\Internal\Regulatory Services\2014  KY Rate Case\Documents Electronically filed February 11, 2015\KIUC Attachments\KIUC-1-17\Elliott\[KIUC_1_17_Attachment169_ADFIT.xlsm]2016</v>
      </c>
    </row>
    <row r="435" spans="2:7" ht="10.5">
      <c r="B435" s="22"/>
      <c r="C435" s="22"/>
      <c r="D435" s="22"/>
      <c r="E435" s="22"/>
      <c r="F435" s="22"/>
      <c r="G435" s="1"/>
    </row>
    <row r="436" spans="2:80" ht="10.5">
      <c r="B436" s="22"/>
      <c r="C436" s="22" t="s">
        <v>52</v>
      </c>
      <c r="D436" s="22"/>
      <c r="E436" s="22">
        <f>+E15</f>
        <v>1021330</v>
      </c>
      <c r="F436" s="22"/>
      <c r="G436" s="22">
        <f>+G15</f>
        <v>6450298.74</v>
      </c>
      <c r="I436" s="22">
        <f>+I15</f>
        <v>986588.58</v>
      </c>
      <c r="K436" s="22">
        <f>+K15</f>
        <v>767640.5</v>
      </c>
      <c r="M436" s="22">
        <f>+M15</f>
        <v>25829646.08</v>
      </c>
      <c r="N436" s="22">
        <f>+N15</f>
        <v>13725092</v>
      </c>
      <c r="P436" s="22">
        <f>+P15</f>
        <v>34511633</v>
      </c>
      <c r="R436" s="22">
        <f>+R15</f>
        <v>2698805</v>
      </c>
      <c r="T436" s="22">
        <f>+T15</f>
        <v>-13334239</v>
      </c>
      <c r="V436" s="22">
        <f>+V15</f>
        <v>3031084</v>
      </c>
      <c r="X436" s="22">
        <f>+X15</f>
        <v>6106448</v>
      </c>
      <c r="Z436" s="22">
        <f>+Z15</f>
        <v>3994807.57</v>
      </c>
      <c r="AB436" s="22">
        <f>+AB15</f>
        <v>802600.88</v>
      </c>
      <c r="AD436" s="22">
        <f>+AD15</f>
        <v>2460227</v>
      </c>
      <c r="AF436" s="22">
        <f>+AF15</f>
        <v>5711624</v>
      </c>
      <c r="AH436" s="22">
        <f>+AH15</f>
        <v>4191025</v>
      </c>
      <c r="AJ436" s="22">
        <f>+AJ15</f>
        <v>1372</v>
      </c>
      <c r="AL436" s="22">
        <f>+AL15</f>
        <v>21651</v>
      </c>
      <c r="AN436" s="22">
        <f>+AN15</f>
        <v>150098</v>
      </c>
      <c r="AP436" s="22">
        <f>+AP15</f>
        <v>7724</v>
      </c>
      <c r="AR436" s="22">
        <f>+AR15</f>
        <v>18885</v>
      </c>
      <c r="AT436" s="22">
        <f>+AT15</f>
        <v>24217</v>
      </c>
      <c r="AV436" s="22">
        <f>+AV15</f>
        <v>13174</v>
      </c>
      <c r="AX436" s="22">
        <f>+AX15</f>
        <v>90895</v>
      </c>
      <c r="AZ436" s="22">
        <f>+AZ15</f>
        <v>133607</v>
      </c>
      <c r="BB436" s="22">
        <f>+BB15</f>
        <v>55172</v>
      </c>
      <c r="BD436" s="22">
        <f>+BD15</f>
        <v>11227801</v>
      </c>
      <c r="BF436" s="22">
        <f>+BF15</f>
        <v>1589744</v>
      </c>
      <c r="BH436" s="22">
        <f>+BH15</f>
        <v>120695</v>
      </c>
      <c r="BJ436" s="22">
        <f>+BJ15</f>
        <v>602669</v>
      </c>
      <c r="BL436" s="22">
        <f>+BL15</f>
        <v>2713192.07</v>
      </c>
      <c r="BN436" s="22">
        <f>+BN15</f>
        <v>2520093.1199999996</v>
      </c>
      <c r="BP436" s="22">
        <f>+BP15</f>
        <v>306178992</v>
      </c>
      <c r="BR436" s="22">
        <f>+BR15</f>
        <v>-8111.97</v>
      </c>
      <c r="BT436" s="22">
        <f>+BT15</f>
        <v>9718887</v>
      </c>
      <c r="BV436" s="22">
        <f>+BV15</f>
        <v>542646.66</v>
      </c>
      <c r="BX436" s="22">
        <f>+BX15</f>
        <v>2313406</v>
      </c>
      <c r="BZ436" s="22">
        <f>+BZ15</f>
        <v>760030.85</v>
      </c>
      <c r="CB436" s="22">
        <f>+CB15</f>
        <v>2454276.94</v>
      </c>
    </row>
    <row r="437" spans="2:80" ht="10.5">
      <c r="B437" s="1"/>
      <c r="C437" s="1"/>
      <c r="D437" s="1"/>
      <c r="E437" s="48" t="str">
        <f>IF(E431&lt;E436,"Okay","Over-depreciated")</f>
        <v>Okay</v>
      </c>
      <c r="F437" s="1"/>
      <c r="G437" s="48" t="str">
        <f>IF(G431&lt;G436,"Okay","Over-depreciated")</f>
        <v>Okay</v>
      </c>
      <c r="I437" s="48" t="str">
        <f>IF(I431&lt;I436,"Okay","Over-depreciated")</f>
        <v>Okay</v>
      </c>
      <c r="K437" s="48" t="str">
        <f>IF(K431&lt;K436,"Okay","Over-depreciated")</f>
        <v>Okay</v>
      </c>
      <c r="M437" s="48" t="str">
        <f>IF(M431&lt;M436,"Okay","Over-depreciated")</f>
        <v>Okay</v>
      </c>
      <c r="N437" s="48" t="str">
        <f>IF(N431&lt;N436,"Okay","Over-depreciated")</f>
        <v>Okay</v>
      </c>
      <c r="P437" s="48" t="str">
        <f>IF(P431&lt;P436,"Okay","Over-depreciated")</f>
        <v>Okay</v>
      </c>
      <c r="R437" s="48" t="str">
        <f>IF(R431&gt;R436,"Okay","Over-depreciated")</f>
        <v>Over-depreciated</v>
      </c>
      <c r="T437" s="48" t="str">
        <f>IF(T431&gt;T436,"Okay","Over-depreciated")</f>
        <v>Okay</v>
      </c>
      <c r="V437" s="48" t="str">
        <f>IF(V431&lt;V436,"Okay","Over-depreciated")</f>
        <v>Okay</v>
      </c>
      <c r="X437" s="48" t="str">
        <f>IF(X431&lt;X436,"Okay","Over-depreciated")</f>
        <v>Okay</v>
      </c>
      <c r="Z437" s="48" t="str">
        <f>IF(Z431&lt;Z436,"Okay","Over-depreciated")</f>
        <v>Okay</v>
      </c>
      <c r="AB437" s="48" t="str">
        <f>IF(AB431&lt;AB436,"Okay","Over-depreciated")</f>
        <v>Over-depreciated</v>
      </c>
      <c r="AD437" s="48" t="str">
        <f>IF(AD431&lt;AD436,"Okay","Over-depreciated")</f>
        <v>Okay</v>
      </c>
      <c r="AF437" s="48" t="str">
        <f>IF(AF431&lt;AF436,"Okay","Over-depreciated")</f>
        <v>Okay</v>
      </c>
      <c r="AH437" s="48" t="str">
        <f>IF(AH431&lt;AH436,"Okay","Over-depreciated")</f>
        <v>Okay</v>
      </c>
      <c r="AJ437" s="48" t="str">
        <f>IF(AJ431&lt;AJ436,"Okay","Over-depreciated")</f>
        <v>Okay</v>
      </c>
      <c r="AL437" s="48" t="str">
        <f>IF(AL431&lt;AL436,"Okay","Over-depreciated")</f>
        <v>Okay</v>
      </c>
      <c r="AN437" s="48" t="str">
        <f>IF(AN431&lt;AN436,"Okay","Over-depreciated")</f>
        <v>Okay</v>
      </c>
      <c r="AP437" s="48" t="str">
        <f>IF(AP431&lt;AP436,"Okay","Over-depreciated")</f>
        <v>Okay</v>
      </c>
      <c r="AR437" s="48" t="str">
        <f>IF(AR431&lt;AR436,"Okay","Over-depreciated")</f>
        <v>Okay</v>
      </c>
      <c r="AT437" s="48" t="str">
        <f>IF(AT431&lt;AT436,"Okay","Over-depreciated")</f>
        <v>Okay</v>
      </c>
      <c r="AV437" s="48" t="str">
        <f>IF(AV431&lt;AV436,"Okay","Over-depreciated")</f>
        <v>Okay</v>
      </c>
      <c r="AX437" s="48" t="str">
        <f>IF(AX431&lt;AX436,"Okay","Over-depreciated")</f>
        <v>Okay</v>
      </c>
      <c r="AZ437" s="48" t="str">
        <f>IF(AZ431&lt;AZ436,"Okay","Over-depreciated")</f>
        <v>Okay</v>
      </c>
      <c r="BB437" s="48" t="str">
        <f>IF(BB431&lt;BB436,"Okay","Over-depreciated")</f>
        <v>Okay</v>
      </c>
      <c r="BD437" s="48" t="str">
        <f>IF(BD431&lt;BD436,"Okay","Over-depreciated")</f>
        <v>Okay</v>
      </c>
      <c r="BF437" s="48" t="str">
        <f>IF(BF431&lt;BF436,"Okay","Over-depreciated")</f>
        <v>Over-depreciated</v>
      </c>
      <c r="BH437" s="48" t="str">
        <f>IF(BH431&lt;BH436,"Okay","Over-depreciated")</f>
        <v>Okay</v>
      </c>
      <c r="BJ437" s="48" t="str">
        <f>IF(BJ431&lt;BJ436,"Okay","Over-depreciated")</f>
        <v>Okay</v>
      </c>
      <c r="BL437" s="48" t="str">
        <f>IF(BL431&lt;BL436,"Okay","Over-depreciated")</f>
        <v>Okay</v>
      </c>
      <c r="BN437" s="48" t="str">
        <f>IF(BN431&lt;BN436,"Okay","Over-depreciated")</f>
        <v>Over-depreciated</v>
      </c>
      <c r="BP437" s="48" t="str">
        <f>IF(BP431&lt;BP436,"Okay","Over-depreciated")</f>
        <v>Okay</v>
      </c>
      <c r="BR437" s="48" t="str">
        <f>IF(BR431&lt;BR436,"Okay","Over-depreciated")</f>
        <v>Over-depreciated</v>
      </c>
      <c r="BT437" s="48" t="str">
        <f>IF(BT431&lt;BT436,"Okay","Over-depreciated")</f>
        <v>Okay</v>
      </c>
      <c r="BV437" s="48" t="str">
        <f>IF(BV431&gt;BV436,"Okay","Over-depreciated")</f>
        <v>Over-depreciated</v>
      </c>
      <c r="BX437" s="48" t="str">
        <f>IF(BX431&lt;BX436,"Okay","Over-depreciated")</f>
        <v>Over-depreciated</v>
      </c>
      <c r="BZ437" s="48" t="str">
        <f>IF(BZ431&lt;BZ436,"Okay","Over-depreciated")</f>
        <v>Okay</v>
      </c>
      <c r="CB437" s="48" t="str">
        <f>IF(CB431&lt;CB436,"Okay","Over-depreciated")</f>
        <v>Okay</v>
      </c>
    </row>
    <row r="438" spans="2:7" ht="10.5">
      <c r="B438" s="1" t="s">
        <v>5</v>
      </c>
      <c r="C438" s="1"/>
      <c r="D438" s="1"/>
      <c r="E438" s="1"/>
      <c r="F438" s="1"/>
      <c r="G438" s="1"/>
    </row>
    <row r="439" ht="10.5"/>
    <row r="440" ht="10.5">
      <c r="E440" s="93">
        <f aca="true" t="shared" si="51" ref="E440:E452">E415/E$436</f>
        <v>0.0375</v>
      </c>
    </row>
    <row r="441" spans="5:44" ht="10.5">
      <c r="E441" s="93">
        <f t="shared" si="51"/>
        <v>0.07219018338832699</v>
      </c>
      <c r="AR441" s="93">
        <f aca="true" t="shared" si="52" ref="AR441:AR452">AR416/AR$436</f>
        <v>0.0375</v>
      </c>
    </row>
    <row r="442" spans="5:46" ht="10.5">
      <c r="E442" s="93">
        <f t="shared" si="51"/>
        <v>0.06666993038489029</v>
      </c>
      <c r="AR442" s="93">
        <f t="shared" si="52"/>
        <v>0.07217368281705057</v>
      </c>
      <c r="AS442" s="93"/>
      <c r="AT442" s="93">
        <f aca="true" t="shared" si="53" ref="AT442:AT452">AT417/AT$436</f>
        <v>0.32625</v>
      </c>
    </row>
    <row r="443" spans="5:48" ht="10.5">
      <c r="E443" s="93">
        <f t="shared" si="51"/>
        <v>0.061770436587586776</v>
      </c>
      <c r="AR443" s="93">
        <f t="shared" si="52"/>
        <v>0.06677257082340482</v>
      </c>
      <c r="AS443" s="93"/>
      <c r="AT443" s="93">
        <f t="shared" si="53"/>
        <v>0.050543006978568776</v>
      </c>
      <c r="AV443" s="93">
        <f aca="true" t="shared" si="54" ref="AV443:AV452">AV418/AV$436</f>
        <v>0.32625</v>
      </c>
    </row>
    <row r="444" spans="5:50" ht="10.5">
      <c r="E444" s="93">
        <f t="shared" si="51"/>
        <v>0.057130408389061325</v>
      </c>
      <c r="AR444" s="93">
        <f t="shared" si="52"/>
        <v>0.06179507545671167</v>
      </c>
      <c r="AS444" s="93"/>
      <c r="AT444" s="93">
        <f t="shared" si="53"/>
        <v>0.04674402279390511</v>
      </c>
      <c r="AV444" s="93">
        <f t="shared" si="54"/>
        <v>0.050532999999999995</v>
      </c>
      <c r="AX444" s="93">
        <f aca="true" t="shared" si="55" ref="AX444:AX452">AX419/AX$436</f>
        <v>0.0375</v>
      </c>
    </row>
    <row r="445" spans="5:52" ht="10.5">
      <c r="E445" s="93">
        <f t="shared" si="51"/>
        <v>0.05284971556695681</v>
      </c>
      <c r="AJ445" s="93">
        <f aca="true" t="shared" si="56" ref="AJ445:AJ452">AJ420/AJ$436</f>
        <v>0.03717201166180758</v>
      </c>
      <c r="AR445" s="93">
        <f t="shared" si="52"/>
        <v>0.05713529256023299</v>
      </c>
      <c r="AS445" s="93"/>
      <c r="AT445" s="93">
        <f t="shared" si="53"/>
        <v>0.04323409175372672</v>
      </c>
      <c r="AV445" s="93">
        <f t="shared" si="54"/>
        <v>0.04675876726886291</v>
      </c>
      <c r="AX445" s="93">
        <f t="shared" si="55"/>
        <v>0.07219318994444139</v>
      </c>
      <c r="AZ445" s="93"/>
    </row>
    <row r="446" spans="5:52" ht="10.5">
      <c r="E446" s="93">
        <f t="shared" si="51"/>
        <v>0.048880381463385976</v>
      </c>
      <c r="AJ446" s="93">
        <f t="shared" si="56"/>
        <v>0.07215743440233237</v>
      </c>
      <c r="AR446" s="93">
        <f t="shared" si="52"/>
        <v>0.05284617421233784</v>
      </c>
      <c r="AS446" s="93"/>
      <c r="AT446" s="93">
        <f t="shared" si="53"/>
        <v>0.03997192055167857</v>
      </c>
      <c r="AV446" s="93">
        <f t="shared" si="54"/>
        <v>0.04326704114164263</v>
      </c>
      <c r="AX446" s="93">
        <f t="shared" si="55"/>
        <v>0.06676934924913362</v>
      </c>
      <c r="AZ446" s="93"/>
    </row>
    <row r="447" spans="5:70" ht="10.5">
      <c r="E447" s="93">
        <f t="shared" si="51"/>
        <v>0.04522044784741464</v>
      </c>
      <c r="R447" s="93">
        <f aca="true" t="shared" si="57" ref="R447:R452">R422/R$436</f>
        <v>0.03749993052480635</v>
      </c>
      <c r="T447" s="93">
        <f aca="true" t="shared" si="58" ref="T447:T452">T422/T$436</f>
        <v>0.037500002812308975</v>
      </c>
      <c r="AJ447" s="93">
        <f t="shared" si="56"/>
        <v>0.06705539358600583</v>
      </c>
      <c r="AR447" s="93">
        <f t="shared" si="52"/>
        <v>0.048874768334657134</v>
      </c>
      <c r="AS447" s="93"/>
      <c r="AT447" s="93">
        <f t="shared" si="53"/>
        <v>0.036998802494115704</v>
      </c>
      <c r="AV447" s="93">
        <f t="shared" si="54"/>
        <v>0.04000303628358889</v>
      </c>
      <c r="AX447" s="93">
        <f t="shared" si="55"/>
        <v>0.06177457505913417</v>
      </c>
      <c r="AZ447" s="93"/>
      <c r="BR447" s="93">
        <f aca="true" t="shared" si="59" ref="BR447:BR452">BR422/BR$436</f>
        <v>0.5187395909994736</v>
      </c>
    </row>
    <row r="448" spans="5:70" ht="10.5">
      <c r="E448" s="93">
        <f t="shared" si="51"/>
        <v>0.04462025006609029</v>
      </c>
      <c r="R448" s="93">
        <f t="shared" si="57"/>
        <v>0.07219009895120247</v>
      </c>
      <c r="T448" s="93">
        <f t="shared" si="58"/>
        <v>0.07219002149279011</v>
      </c>
      <c r="AJ448" s="93">
        <f t="shared" si="56"/>
        <v>0.0619533527696793</v>
      </c>
      <c r="AL448" s="93">
        <f>AL423/AL$436</f>
        <v>0.5187289270703431</v>
      </c>
      <c r="AR448" s="93">
        <f t="shared" si="52"/>
        <v>0.045221074927190893</v>
      </c>
      <c r="AS448" s="93"/>
      <c r="AT448" s="93">
        <f t="shared" si="53"/>
        <v>0.03423215096832803</v>
      </c>
      <c r="AV448" s="93">
        <f t="shared" si="54"/>
        <v>0.036966752694701684</v>
      </c>
      <c r="AX448" s="93">
        <f t="shared" si="55"/>
        <v>0.057131855437592825</v>
      </c>
      <c r="AZ448" s="93"/>
      <c r="BB448" s="93">
        <f>BB423/BB$436</f>
        <v>0.5187413905604292</v>
      </c>
      <c r="BR448" s="93">
        <f t="shared" si="59"/>
        <v>0.03611946296645574</v>
      </c>
    </row>
    <row r="449" spans="5:70" ht="10.5">
      <c r="E449" s="93">
        <f t="shared" si="51"/>
        <v>0.044610458911419425</v>
      </c>
      <c r="R449" s="93">
        <f t="shared" si="57"/>
        <v>0.06666987796450652</v>
      </c>
      <c r="T449" s="93">
        <f t="shared" si="58"/>
        <v>0.06667002143879378</v>
      </c>
      <c r="AJ449" s="93">
        <f t="shared" si="56"/>
        <v>0.056851311953352766</v>
      </c>
      <c r="AL449" s="93">
        <f>AL424/AL$436</f>
        <v>0.03607223684818253</v>
      </c>
      <c r="AR449" s="93">
        <f t="shared" si="52"/>
        <v>0.04463860206513106</v>
      </c>
      <c r="AS449" s="93"/>
      <c r="AT449" s="93">
        <f t="shared" si="53"/>
        <v>0.03167196597431556</v>
      </c>
      <c r="AV449" s="93">
        <f t="shared" si="54"/>
        <v>0.034234097464703205</v>
      </c>
      <c r="AX449" s="93">
        <f t="shared" si="55"/>
        <v>0.05285219208977392</v>
      </c>
      <c r="AZ449" s="93"/>
      <c r="BB449" s="93">
        <f>BB424/BB$436</f>
        <v>0.0360871456535924</v>
      </c>
      <c r="BR449" s="93">
        <f t="shared" si="59"/>
        <v>0.03328414676089778</v>
      </c>
    </row>
    <row r="450" spans="5:70" ht="10.5">
      <c r="E450" s="93">
        <f t="shared" si="51"/>
        <v>0.04462025006609029</v>
      </c>
      <c r="R450" s="93">
        <f t="shared" si="57"/>
        <v>0.06176993150672242</v>
      </c>
      <c r="T450" s="93">
        <f t="shared" si="58"/>
        <v>0.061770004272459794</v>
      </c>
      <c r="AJ450" s="93">
        <f t="shared" si="56"/>
        <v>0.053206997084548104</v>
      </c>
      <c r="AL450" s="93">
        <f>AL425/AL$436</f>
        <v>0.033393376749341834</v>
      </c>
      <c r="AR450" s="93">
        <f t="shared" si="52"/>
        <v>0.04458564998676198</v>
      </c>
      <c r="AS450" s="93"/>
      <c r="AT450" s="93">
        <f t="shared" si="53"/>
        <v>0.031217739604410124</v>
      </c>
      <c r="AV450" s="93">
        <f t="shared" si="54"/>
        <v>0.03165325641414908</v>
      </c>
      <c r="AX450" s="93">
        <f t="shared" si="55"/>
        <v>0.04888057648935585</v>
      </c>
      <c r="AZ450" s="93"/>
      <c r="BB450" s="93">
        <f>BB425/BB$436</f>
        <v>0.03338650039875299</v>
      </c>
      <c r="BR450" s="93">
        <f t="shared" si="59"/>
        <v>0.03094192902587164</v>
      </c>
    </row>
    <row r="451" spans="5:70" ht="10.5">
      <c r="E451" s="93">
        <f t="shared" si="51"/>
        <v>0.044610458911419425</v>
      </c>
      <c r="R451" s="93">
        <f t="shared" si="57"/>
        <v>0.057130100173965886</v>
      </c>
      <c r="T451" s="93">
        <f t="shared" si="58"/>
        <v>0.05712999444512731</v>
      </c>
      <c r="AJ451" s="93">
        <f t="shared" si="56"/>
        <v>0.048833819241982504</v>
      </c>
      <c r="AL451" s="93">
        <f>AL426/AL$436</f>
        <v>0.030899265622834973</v>
      </c>
      <c r="AR451" s="93">
        <f t="shared" si="52"/>
        <v>0.04463860206513106</v>
      </c>
      <c r="AS451" s="93"/>
      <c r="AT451" s="93">
        <f t="shared" si="53"/>
        <v>0.031217739604410124</v>
      </c>
      <c r="AV451" s="93">
        <f t="shared" si="54"/>
        <v>0.031197813875816</v>
      </c>
      <c r="AX451" s="93">
        <f t="shared" si="55"/>
        <v>0.04521700863633863</v>
      </c>
      <c r="AZ451" s="93"/>
      <c r="BB451" s="93">
        <f>BB426/BB$436</f>
        <v>0.030885231639237294</v>
      </c>
      <c r="BR451" s="93">
        <f t="shared" si="59"/>
        <v>0.028599711290845504</v>
      </c>
    </row>
    <row r="452" spans="5:70" ht="10.5">
      <c r="E452" s="93">
        <f t="shared" si="51"/>
        <v>0.04462025006609029</v>
      </c>
      <c r="R452" s="93">
        <f t="shared" si="57"/>
        <v>0.052850057710727524</v>
      </c>
      <c r="T452" s="93">
        <f t="shared" si="58"/>
        <v>0.052850035161361664</v>
      </c>
      <c r="AJ452" s="93">
        <f t="shared" si="56"/>
        <v>0.04518950437317784</v>
      </c>
      <c r="AL452" s="93">
        <f>AL427/AL$436</f>
        <v>0.028543716225578494</v>
      </c>
      <c r="AR452" s="93">
        <f t="shared" si="52"/>
        <v>0.04458564998676198</v>
      </c>
      <c r="AS452" s="93"/>
      <c r="AT452" s="93">
        <f t="shared" si="53"/>
        <v>0.031217739604410124</v>
      </c>
      <c r="AV452" s="93">
        <f t="shared" si="54"/>
        <v>0.031197813875816</v>
      </c>
      <c r="AX452" s="93">
        <f t="shared" si="55"/>
        <v>0.04462291655206557</v>
      </c>
      <c r="AZ452" s="93"/>
      <c r="BB452" s="93">
        <f>BB427/BB$436</f>
        <v>0.028565214239106792</v>
      </c>
      <c r="BR452" s="93">
        <f t="shared" si="59"/>
        <v>0.026380768173452317</v>
      </c>
    </row>
    <row r="453" spans="5:70" ht="10.5">
      <c r="E453" s="93">
        <f>E428/E$436/E358</f>
        <v>0.044610458911419425</v>
      </c>
      <c r="R453" s="93">
        <f>R428/R$436/R358</f>
        <v>0.0488801525119451</v>
      </c>
      <c r="T453" s="93">
        <f>T428/T$436/T358</f>
        <v>0.04888002982397421</v>
      </c>
      <c r="AJ453" s="93">
        <f>AJ428/AJ$436/AJ358</f>
        <v>0.04446064139941691</v>
      </c>
      <c r="AL453" s="93">
        <f>AL428/AL$436/AL358</f>
        <v>0.02641910304373932</v>
      </c>
      <c r="AR453" s="93">
        <f>AR428/AR$436/AR358</f>
        <v>0.04463860206513106</v>
      </c>
      <c r="AS453" s="93"/>
      <c r="AT453" s="93">
        <f>AT428/AT$436/AT358</f>
        <v>0.031217739604410124</v>
      </c>
      <c r="AV453" s="93">
        <f>AV428/AV$436/AV358</f>
        <v>0.031197813875816</v>
      </c>
      <c r="AX453" s="93">
        <f>AX428/AX$436/AX358</f>
        <v>0.04461191484680126</v>
      </c>
      <c r="AZ453" s="93"/>
      <c r="BB453" s="93">
        <f>BB428/BB$436/BB358</f>
        <v>0.02642644819836149</v>
      </c>
      <c r="BR453" s="93">
        <f>BR428/BR$436/BR358</f>
        <v>0.02440837429132504</v>
      </c>
    </row>
    <row r="455" ht="10.5">
      <c r="AT455" s="93"/>
    </row>
    <row r="456" ht="10.5">
      <c r="AT456" s="93"/>
    </row>
    <row r="457" ht="10.5">
      <c r="AT457" s="93"/>
    </row>
    <row r="458" ht="10.5">
      <c r="AT458" s="93"/>
    </row>
    <row r="459" ht="10.5">
      <c r="AT459" s="93"/>
    </row>
    <row r="460" ht="10.5">
      <c r="AT460" s="93"/>
    </row>
    <row r="461" ht="10.5">
      <c r="AT461" s="93"/>
    </row>
    <row r="462" ht="10.5">
      <c r="AT462" s="93"/>
    </row>
    <row r="463" ht="10.5">
      <c r="AT463" s="93"/>
    </row>
    <row r="464" ht="10.5">
      <c r="AT464" s="93"/>
    </row>
    <row r="465" ht="10.5">
      <c r="AT465" s="93"/>
    </row>
  </sheetData>
  <sheetProtection/>
  <mergeCells count="1">
    <mergeCell ref="CN14:CP14"/>
  </mergeCells>
  <printOptions/>
  <pageMargins left="0.25" right="0.25" top="1" bottom="0.5" header="0.25" footer="0.25"/>
  <pageSetup horizontalDpi="600" verticalDpi="600" orientation="landscape" scale="70" r:id="rId3"/>
  <headerFooter alignWithMargins="0">
    <oddFooter>&amp;CPage &amp;P</oddFooter>
  </headerFooter>
  <rowBreaks count="4" manualBreakCount="4">
    <brk id="65" max="84" man="1"/>
    <brk id="130" max="84" man="1"/>
    <brk id="194" max="84" man="1"/>
    <brk id="379" max="8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464"/>
  <sheetViews>
    <sheetView showOutlineSymbols="0" zoomScaleSheetLayoutView="100" zoomScalePageLayoutView="0" workbookViewId="0" topLeftCell="A1">
      <pane xSplit="3" ySplit="12" topLeftCell="BS39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F431" sqref="CF431"/>
    </sheetView>
  </sheetViews>
  <sheetFormatPr defaultColWidth="11.66015625" defaultRowHeight="10.5"/>
  <cols>
    <col min="1" max="1" width="2.83203125" style="0" customWidth="1"/>
    <col min="2" max="2" width="50.83203125" style="0" customWidth="1"/>
    <col min="3" max="3" width="5.83203125" style="0" customWidth="1"/>
    <col min="4" max="4" width="1.83203125" style="0" customWidth="1"/>
    <col min="5" max="5" width="18.33203125" style="0" hidden="1" customWidth="1"/>
    <col min="6" max="6" width="1.83203125" style="0" hidden="1" customWidth="1"/>
    <col min="7" max="7" width="18.33203125" style="0" hidden="1" customWidth="1"/>
    <col min="8" max="8" width="1.83203125" style="0" hidden="1" customWidth="1"/>
    <col min="9" max="9" width="18.33203125" style="0" hidden="1" customWidth="1"/>
    <col min="10" max="10" width="1.83203125" style="0" hidden="1" customWidth="1"/>
    <col min="11" max="11" width="18.33203125" style="0" hidden="1" customWidth="1"/>
    <col min="12" max="12" width="1.83203125" style="0" hidden="1" customWidth="1"/>
    <col min="13" max="14" width="18.33203125" style="0" hidden="1" customWidth="1"/>
    <col min="15" max="15" width="1.83203125" style="0" hidden="1" customWidth="1"/>
    <col min="16" max="16" width="18.33203125" style="0" hidden="1" customWidth="1"/>
    <col min="17" max="17" width="1.83203125" style="0" hidden="1" customWidth="1"/>
    <col min="18" max="18" width="18.33203125" style="0" hidden="1" customWidth="1"/>
    <col min="19" max="19" width="1.83203125" style="0" hidden="1" customWidth="1"/>
    <col min="20" max="20" width="18.33203125" style="0" hidden="1" customWidth="1"/>
    <col min="21" max="21" width="1.83203125" style="0" hidden="1" customWidth="1"/>
    <col min="22" max="22" width="18.33203125" style="0" hidden="1" customWidth="1"/>
    <col min="23" max="23" width="1.83203125" style="0" hidden="1" customWidth="1"/>
    <col min="24" max="24" width="18.33203125" style="0" hidden="1" customWidth="1"/>
    <col min="25" max="25" width="1.83203125" style="0" hidden="1" customWidth="1"/>
    <col min="26" max="26" width="18.33203125" style="0" hidden="1" customWidth="1"/>
    <col min="27" max="27" width="1.83203125" style="0" hidden="1" customWidth="1"/>
    <col min="28" max="28" width="18.33203125" style="0" hidden="1" customWidth="1"/>
    <col min="29" max="29" width="1.83203125" style="0" hidden="1" customWidth="1"/>
    <col min="30" max="30" width="18.33203125" style="0" hidden="1" customWidth="1"/>
    <col min="31" max="31" width="1.83203125" style="0" hidden="1" customWidth="1"/>
    <col min="32" max="32" width="18.33203125" style="0" hidden="1" customWidth="1"/>
    <col min="33" max="33" width="1.83203125" style="0" hidden="1" customWidth="1"/>
    <col min="34" max="34" width="18.33203125" style="0" hidden="1" customWidth="1"/>
    <col min="35" max="35" width="1.83203125" style="0" hidden="1" customWidth="1"/>
    <col min="36" max="36" width="17.5" style="0" hidden="1" customWidth="1"/>
    <col min="37" max="37" width="1.83203125" style="0" hidden="1" customWidth="1"/>
    <col min="38" max="38" width="18.5" style="0" hidden="1" customWidth="1"/>
    <col min="39" max="39" width="1.83203125" style="0" hidden="1" customWidth="1"/>
    <col min="40" max="40" width="18.5" style="0" hidden="1" customWidth="1"/>
    <col min="41" max="41" width="1.83203125" style="0" hidden="1" customWidth="1"/>
    <col min="42" max="42" width="18.5" style="0" hidden="1" customWidth="1"/>
    <col min="43" max="43" width="1.83203125" style="0" hidden="1" customWidth="1"/>
    <col min="44" max="44" width="18.5" style="0" hidden="1" customWidth="1"/>
    <col min="45" max="45" width="1.83203125" style="0" hidden="1" customWidth="1"/>
    <col min="46" max="46" width="18.33203125" style="0" hidden="1" customWidth="1"/>
    <col min="47" max="47" width="1.83203125" style="0" hidden="1" customWidth="1"/>
    <col min="48" max="48" width="18.33203125" style="0" hidden="1" customWidth="1"/>
    <col min="49" max="49" width="1.83203125" style="0" hidden="1" customWidth="1"/>
    <col min="50" max="50" width="18.33203125" style="0" hidden="1" customWidth="1"/>
    <col min="51" max="51" width="1.83203125" style="0" hidden="1" customWidth="1"/>
    <col min="52" max="52" width="18.33203125" style="0" hidden="1" customWidth="1"/>
    <col min="53" max="53" width="1.83203125" style="0" hidden="1" customWidth="1"/>
    <col min="54" max="54" width="18.33203125" style="0" hidden="1" customWidth="1"/>
    <col min="55" max="55" width="1.83203125" style="0" hidden="1" customWidth="1"/>
    <col min="56" max="56" width="18.33203125" style="0" hidden="1" customWidth="1"/>
    <col min="57" max="57" width="1.83203125" style="0" hidden="1" customWidth="1"/>
    <col min="58" max="58" width="18.33203125" style="0" hidden="1" customWidth="1"/>
    <col min="59" max="59" width="1.83203125" style="0" hidden="1" customWidth="1"/>
    <col min="60" max="60" width="18.33203125" style="0" hidden="1" customWidth="1"/>
    <col min="61" max="61" width="1.83203125" style="0" hidden="1" customWidth="1"/>
    <col min="62" max="62" width="18.33203125" style="0" hidden="1" customWidth="1"/>
    <col min="63" max="63" width="1.83203125" style="0" customWidth="1"/>
    <col min="64" max="64" width="18.33203125" style="0" customWidth="1"/>
    <col min="65" max="65" width="1.66796875" style="0" customWidth="1"/>
    <col min="66" max="66" width="18.33203125" style="0" customWidth="1"/>
    <col min="67" max="67" width="1.83203125" style="0" customWidth="1"/>
    <col min="68" max="68" width="18.33203125" style="0" customWidth="1"/>
    <col min="69" max="69" width="2.16015625" style="0" customWidth="1"/>
    <col min="70" max="70" width="18.33203125" style="0" customWidth="1"/>
    <col min="71" max="71" width="1.83203125" style="0" customWidth="1"/>
    <col min="72" max="72" width="22.66015625" style="0" customWidth="1"/>
    <col min="73" max="73" width="1.83203125" style="0" customWidth="1"/>
    <col min="74" max="74" width="18.33203125" style="0" customWidth="1"/>
    <col min="75" max="75" width="1.83203125" style="0" customWidth="1"/>
    <col min="76" max="76" width="18.33203125" style="0" customWidth="1"/>
    <col min="77" max="77" width="1.83203125" style="0" customWidth="1"/>
    <col min="78" max="78" width="18.33203125" style="0" customWidth="1"/>
    <col min="79" max="79" width="1.83203125" style="0" customWidth="1"/>
    <col min="80" max="80" width="18.33203125" style="0" customWidth="1"/>
    <col min="81" max="81" width="1.83203125" style="0" customWidth="1"/>
    <col min="82" max="82" width="18.33203125" style="0" hidden="1" customWidth="1"/>
    <col min="83" max="83" width="1.83203125" style="0" customWidth="1"/>
    <col min="84" max="84" width="15.83203125" style="52" customWidth="1"/>
    <col min="85" max="85" width="1.83203125" style="0" customWidth="1"/>
    <col min="86" max="86" width="14.16015625" style="0" customWidth="1"/>
    <col min="87" max="87" width="2.33203125" style="0" customWidth="1"/>
    <col min="88" max="91" width="11.66015625" style="0" customWidth="1"/>
    <col min="92" max="92" width="20" style="0" bestFit="1" customWidth="1"/>
    <col min="93" max="93" width="20.5" style="0" bestFit="1" customWidth="1"/>
    <col min="94" max="94" width="21" style="0" bestFit="1" customWidth="1"/>
  </cols>
  <sheetData>
    <row r="1" spans="1:62" ht="18">
      <c r="A1" s="1" t="s">
        <v>5</v>
      </c>
      <c r="B1" s="6" t="s">
        <v>50</v>
      </c>
      <c r="C1" s="1"/>
      <c r="D1" s="1"/>
      <c r="E1" s="1"/>
      <c r="F1" s="1"/>
      <c r="G1" s="1"/>
      <c r="AB1" s="1"/>
      <c r="AT1" s="1"/>
      <c r="BJ1" s="1"/>
    </row>
    <row r="2" spans="1:68" ht="12.75">
      <c r="A2" s="1"/>
      <c r="B2" s="7" t="s">
        <v>0</v>
      </c>
      <c r="C2" s="1"/>
      <c r="D2" s="1"/>
      <c r="E2" s="1"/>
      <c r="F2" s="1"/>
      <c r="G2" s="1"/>
      <c r="AB2" s="1"/>
      <c r="AT2" s="1"/>
      <c r="BJ2" s="1"/>
      <c r="BP2" s="94"/>
    </row>
    <row r="3" spans="1:68" ht="11.25">
      <c r="A3" s="1"/>
      <c r="B3" s="8" t="s">
        <v>74</v>
      </c>
      <c r="C3" s="1"/>
      <c r="D3" s="1"/>
      <c r="E3" s="1"/>
      <c r="F3" s="1"/>
      <c r="G3" s="1"/>
      <c r="P3" s="8"/>
      <c r="AB3" s="1"/>
      <c r="AT3" s="1"/>
      <c r="BJ3" s="1"/>
      <c r="BN3" s="8"/>
      <c r="BP3" s="95"/>
    </row>
    <row r="4" spans="1:68" ht="11.25">
      <c r="A4" s="1"/>
      <c r="B4" s="1"/>
      <c r="C4" s="1"/>
      <c r="D4" s="1"/>
      <c r="E4" s="1"/>
      <c r="F4" s="1"/>
      <c r="G4" s="1"/>
      <c r="P4" s="8"/>
      <c r="AT4" s="1"/>
      <c r="BJ4" s="1"/>
      <c r="BN4" s="8"/>
      <c r="BP4" s="8"/>
    </row>
    <row r="5" spans="1:82" ht="11.25">
      <c r="A5" s="1"/>
      <c r="B5" s="1"/>
      <c r="C5" s="1"/>
      <c r="D5" s="1"/>
      <c r="E5" s="1"/>
      <c r="F5" s="1"/>
      <c r="G5" s="1"/>
      <c r="M5" s="8"/>
      <c r="P5" s="47"/>
      <c r="AD5" s="1"/>
      <c r="AF5" s="1"/>
      <c r="AL5" s="37"/>
      <c r="AN5" s="37"/>
      <c r="AT5" s="8"/>
      <c r="AV5" s="8"/>
      <c r="AX5" s="8"/>
      <c r="AZ5" s="8"/>
      <c r="BH5" s="8"/>
      <c r="BJ5" s="8"/>
      <c r="BL5" s="8"/>
      <c r="BN5" s="8"/>
      <c r="BP5" s="8"/>
      <c r="BR5" s="8"/>
      <c r="BZ5" s="8"/>
      <c r="CB5" s="8"/>
      <c r="CD5" s="8"/>
    </row>
    <row r="6" spans="1:82" ht="11.25">
      <c r="A6" s="1"/>
      <c r="B6" s="1"/>
      <c r="C6" s="1"/>
      <c r="D6" s="1"/>
      <c r="E6" s="1"/>
      <c r="F6" s="1"/>
      <c r="G6" s="1"/>
      <c r="M6" s="8"/>
      <c r="N6" s="8"/>
      <c r="T6" s="92" t="s">
        <v>89</v>
      </c>
      <c r="X6" s="92" t="s">
        <v>89</v>
      </c>
      <c r="Z6" s="8"/>
      <c r="AB6" s="8"/>
      <c r="AD6" s="92" t="s">
        <v>89</v>
      </c>
      <c r="AF6" s="1"/>
      <c r="AL6" s="42"/>
      <c r="AN6" s="42"/>
      <c r="AR6" s="8"/>
      <c r="AT6" s="8"/>
      <c r="AV6" s="8"/>
      <c r="AX6" s="8"/>
      <c r="AZ6" s="8"/>
      <c r="BB6" s="8"/>
      <c r="BD6" s="8"/>
      <c r="BF6" s="8"/>
      <c r="BH6" s="8"/>
      <c r="BJ6" s="8"/>
      <c r="BL6" s="8"/>
      <c r="BN6" s="8"/>
      <c r="BP6" s="8"/>
      <c r="BR6" s="8"/>
      <c r="BT6" s="8"/>
      <c r="BV6" s="8"/>
      <c r="BX6" s="8"/>
      <c r="BZ6" s="8"/>
      <c r="CB6" s="8"/>
      <c r="CD6" s="8"/>
    </row>
    <row r="7" spans="1:82" ht="11.25">
      <c r="A7" s="1"/>
      <c r="B7" s="1"/>
      <c r="C7" s="1"/>
      <c r="D7" s="1"/>
      <c r="E7" s="1"/>
      <c r="F7" s="1"/>
      <c r="G7" s="8"/>
      <c r="I7" s="8"/>
      <c r="K7" s="8"/>
      <c r="M7" s="8"/>
      <c r="N7" s="8"/>
      <c r="R7" s="8"/>
      <c r="T7" s="8"/>
      <c r="V7" s="8"/>
      <c r="X7" s="8"/>
      <c r="AD7" s="8"/>
      <c r="AF7" s="8"/>
      <c r="AH7" s="8"/>
      <c r="AJ7" s="8"/>
      <c r="AL7" s="42"/>
      <c r="AN7" s="42"/>
      <c r="AP7" s="8"/>
      <c r="AR7" s="8"/>
      <c r="AT7" s="8"/>
      <c r="AV7" s="8"/>
      <c r="AX7" s="8"/>
      <c r="AZ7" s="8"/>
      <c r="BB7" s="8"/>
      <c r="BD7" s="8"/>
      <c r="BF7" s="8"/>
      <c r="BH7" s="8"/>
      <c r="BJ7" s="8"/>
      <c r="BL7" s="8"/>
      <c r="BN7" s="8" t="s">
        <v>88</v>
      </c>
      <c r="BP7" s="8"/>
      <c r="BR7" s="8"/>
      <c r="BT7" s="8"/>
      <c r="BV7" s="8"/>
      <c r="BX7" s="8"/>
      <c r="BZ7" s="8"/>
      <c r="CB7" s="8"/>
      <c r="CD7" s="8"/>
    </row>
    <row r="8" spans="1:90" ht="12">
      <c r="A8" s="1"/>
      <c r="B8" s="1"/>
      <c r="C8" s="1"/>
      <c r="D8" s="8"/>
      <c r="E8" s="8" t="s">
        <v>72</v>
      </c>
      <c r="F8" s="1"/>
      <c r="G8" s="8" t="s">
        <v>75</v>
      </c>
      <c r="I8" s="8" t="s">
        <v>75</v>
      </c>
      <c r="K8" s="8" t="s">
        <v>75</v>
      </c>
      <c r="M8" s="8" t="s">
        <v>75</v>
      </c>
      <c r="N8" s="8" t="s">
        <v>75</v>
      </c>
      <c r="P8" s="8" t="s">
        <v>75</v>
      </c>
      <c r="R8" s="8" t="s">
        <v>75</v>
      </c>
      <c r="T8" s="8" t="s">
        <v>75</v>
      </c>
      <c r="V8" s="8" t="s">
        <v>75</v>
      </c>
      <c r="X8" s="8" t="s">
        <v>75</v>
      </c>
      <c r="Z8" s="8" t="s">
        <v>75</v>
      </c>
      <c r="AB8" s="8" t="s">
        <v>75</v>
      </c>
      <c r="AD8" s="8" t="s">
        <v>75</v>
      </c>
      <c r="AF8" s="8" t="s">
        <v>75</v>
      </c>
      <c r="AH8" s="8" t="s">
        <v>75</v>
      </c>
      <c r="AJ8" s="8" t="s">
        <v>78</v>
      </c>
      <c r="AL8" s="8" t="s">
        <v>78</v>
      </c>
      <c r="AN8" s="8" t="s">
        <v>78</v>
      </c>
      <c r="AP8" s="8" t="s">
        <v>78</v>
      </c>
      <c r="AR8" s="8" t="s">
        <v>79</v>
      </c>
      <c r="AT8" s="8" t="s">
        <v>79</v>
      </c>
      <c r="AV8" s="8" t="s">
        <v>79</v>
      </c>
      <c r="AX8" s="8" t="s">
        <v>79</v>
      </c>
      <c r="AZ8" s="8" t="s">
        <v>79</v>
      </c>
      <c r="BB8" s="8" t="s">
        <v>79</v>
      </c>
      <c r="BD8" s="8" t="s">
        <v>79</v>
      </c>
      <c r="BF8" s="8" t="s">
        <v>79</v>
      </c>
      <c r="BH8" s="8" t="s">
        <v>79</v>
      </c>
      <c r="BJ8" s="8" t="s">
        <v>79</v>
      </c>
      <c r="BL8" s="8" t="s">
        <v>72</v>
      </c>
      <c r="BN8" s="8" t="s">
        <v>72</v>
      </c>
      <c r="BP8" s="8" t="s">
        <v>72</v>
      </c>
      <c r="BR8" s="8" t="s">
        <v>72</v>
      </c>
      <c r="BT8" s="8" t="s">
        <v>72</v>
      </c>
      <c r="BV8" s="8" t="s">
        <v>72</v>
      </c>
      <c r="BX8" s="8" t="s">
        <v>72</v>
      </c>
      <c r="BZ8" s="8" t="s">
        <v>72</v>
      </c>
      <c r="CB8" s="8" t="s">
        <v>72</v>
      </c>
      <c r="CD8" s="8" t="s">
        <v>79</v>
      </c>
      <c r="CF8" s="8" t="s">
        <v>91</v>
      </c>
      <c r="CH8" s="86"/>
      <c r="CJ8" s="86"/>
      <c r="CK8" s="84"/>
      <c r="CL8" s="84"/>
    </row>
    <row r="9" spans="1:90" ht="11.25">
      <c r="A9" s="1"/>
      <c r="B9" s="58" t="s">
        <v>2</v>
      </c>
      <c r="C9" s="4"/>
      <c r="D9" s="8"/>
      <c r="E9" s="72">
        <v>2001</v>
      </c>
      <c r="F9" s="1"/>
      <c r="G9" s="72">
        <v>2002</v>
      </c>
      <c r="I9" s="72">
        <v>2003</v>
      </c>
      <c r="K9" s="72">
        <v>2004</v>
      </c>
      <c r="M9" s="72">
        <v>2005</v>
      </c>
      <c r="N9" s="72">
        <v>2006</v>
      </c>
      <c r="P9" s="72">
        <v>2007</v>
      </c>
      <c r="R9" s="72">
        <v>2008</v>
      </c>
      <c r="T9" s="72">
        <v>2008</v>
      </c>
      <c r="V9" s="72">
        <v>2009</v>
      </c>
      <c r="X9" s="72">
        <v>2009</v>
      </c>
      <c r="Z9" s="72">
        <v>2010</v>
      </c>
      <c r="AB9" s="72">
        <v>2011</v>
      </c>
      <c r="AD9" s="72">
        <v>2012</v>
      </c>
      <c r="AF9" s="72">
        <v>2012</v>
      </c>
      <c r="AH9" s="72">
        <v>2013</v>
      </c>
      <c r="AJ9" s="74">
        <v>2006</v>
      </c>
      <c r="AK9" s="76"/>
      <c r="AL9" s="74">
        <v>2009</v>
      </c>
      <c r="AM9" s="76"/>
      <c r="AN9" s="74">
        <v>2010</v>
      </c>
      <c r="AO9" s="76"/>
      <c r="AP9" s="74">
        <v>2013</v>
      </c>
      <c r="AQ9" s="76"/>
      <c r="AR9" s="72">
        <v>2002</v>
      </c>
      <c r="AT9" s="72">
        <v>2003</v>
      </c>
      <c r="AV9" s="72">
        <v>2004</v>
      </c>
      <c r="AX9" s="72">
        <v>2005</v>
      </c>
      <c r="AY9" s="72"/>
      <c r="AZ9" s="72">
        <v>2006</v>
      </c>
      <c r="BA9" s="72">
        <v>2005</v>
      </c>
      <c r="BB9" s="72">
        <v>2009</v>
      </c>
      <c r="BC9" s="72">
        <v>2005</v>
      </c>
      <c r="BD9" s="72">
        <v>2010</v>
      </c>
      <c r="BE9" s="72">
        <v>2005</v>
      </c>
      <c r="BF9" s="72">
        <v>2011</v>
      </c>
      <c r="BG9" s="72">
        <v>2005</v>
      </c>
      <c r="BH9" s="72">
        <v>2012</v>
      </c>
      <c r="BJ9" s="74">
        <v>2013</v>
      </c>
      <c r="BK9" s="76"/>
      <c r="BL9" s="74">
        <v>2005</v>
      </c>
      <c r="BN9" s="74">
        <v>2006</v>
      </c>
      <c r="BP9" s="74">
        <v>2007</v>
      </c>
      <c r="BR9" s="74">
        <v>2008</v>
      </c>
      <c r="BT9" s="74">
        <v>2009</v>
      </c>
      <c r="BV9" s="74">
        <v>2010</v>
      </c>
      <c r="BX9" s="74">
        <v>2011</v>
      </c>
      <c r="BZ9" s="74">
        <v>2012</v>
      </c>
      <c r="CB9" s="74">
        <v>2013</v>
      </c>
      <c r="CD9" s="74">
        <v>2013</v>
      </c>
      <c r="CF9" s="8"/>
      <c r="CH9" s="8"/>
      <c r="CJ9" s="8"/>
      <c r="CK9" s="84"/>
      <c r="CL9" s="84"/>
    </row>
    <row r="10" spans="1:86" ht="11.25">
      <c r="A10" s="1"/>
      <c r="B10" s="61" t="s">
        <v>108</v>
      </c>
      <c r="C10" s="4"/>
      <c r="D10" s="8"/>
      <c r="E10" s="8" t="s">
        <v>76</v>
      </c>
      <c r="F10" s="1"/>
      <c r="G10" s="8" t="s">
        <v>76</v>
      </c>
      <c r="I10" s="8" t="s">
        <v>76</v>
      </c>
      <c r="K10" s="8" t="s">
        <v>76</v>
      </c>
      <c r="M10" s="8" t="s">
        <v>76</v>
      </c>
      <c r="N10" s="8" t="s">
        <v>76</v>
      </c>
      <c r="P10" s="8" t="s">
        <v>76</v>
      </c>
      <c r="R10" s="8" t="s">
        <v>76</v>
      </c>
      <c r="T10" s="8" t="s">
        <v>76</v>
      </c>
      <c r="V10" s="8" t="s">
        <v>76</v>
      </c>
      <c r="X10" s="8" t="s">
        <v>76</v>
      </c>
      <c r="Z10" s="8" t="s">
        <v>76</v>
      </c>
      <c r="AB10" s="8" t="s">
        <v>76</v>
      </c>
      <c r="AD10" s="8" t="s">
        <v>76</v>
      </c>
      <c r="AF10" s="8" t="s">
        <v>76</v>
      </c>
      <c r="AH10" s="8" t="s">
        <v>76</v>
      </c>
      <c r="AJ10" s="8" t="s">
        <v>76</v>
      </c>
      <c r="AL10" s="8" t="s">
        <v>76</v>
      </c>
      <c r="AN10" s="8" t="s">
        <v>76</v>
      </c>
      <c r="AP10" s="8" t="s">
        <v>76</v>
      </c>
      <c r="AR10" s="8" t="s">
        <v>76</v>
      </c>
      <c r="AT10" s="8" t="s">
        <v>76</v>
      </c>
      <c r="AV10" s="8" t="s">
        <v>76</v>
      </c>
      <c r="AX10" s="8" t="s">
        <v>76</v>
      </c>
      <c r="AZ10" s="8" t="s">
        <v>76</v>
      </c>
      <c r="BB10" s="8" t="s">
        <v>76</v>
      </c>
      <c r="BD10" s="8" t="s">
        <v>80</v>
      </c>
      <c r="BF10" s="8" t="s">
        <v>80</v>
      </c>
      <c r="BG10" s="8"/>
      <c r="BH10" s="8" t="s">
        <v>80</v>
      </c>
      <c r="BJ10" s="8" t="s">
        <v>80</v>
      </c>
      <c r="BK10" s="8"/>
      <c r="BL10" s="8" t="s">
        <v>73</v>
      </c>
      <c r="BM10" s="8"/>
      <c r="BN10" s="8" t="s">
        <v>73</v>
      </c>
      <c r="BP10" s="8" t="s">
        <v>73</v>
      </c>
      <c r="BR10" s="8" t="s">
        <v>73</v>
      </c>
      <c r="BT10" s="8" t="s">
        <v>73</v>
      </c>
      <c r="BV10" s="8" t="s">
        <v>73</v>
      </c>
      <c r="BX10" s="8" t="s">
        <v>73</v>
      </c>
      <c r="BZ10" s="8" t="s">
        <v>73</v>
      </c>
      <c r="CB10" s="8" t="s">
        <v>73</v>
      </c>
      <c r="CD10" s="8" t="s">
        <v>73</v>
      </c>
      <c r="CF10" s="8"/>
      <c r="CH10" s="8"/>
    </row>
    <row r="11" spans="1:82" ht="10.5">
      <c r="A11" s="1"/>
      <c r="B11" s="3"/>
      <c r="C11" s="1"/>
      <c r="D11" s="1"/>
      <c r="E11" s="15" t="s">
        <v>3</v>
      </c>
      <c r="F11" s="1"/>
      <c r="G11" s="15" t="s">
        <v>3</v>
      </c>
      <c r="I11" s="15" t="s">
        <v>3</v>
      </c>
      <c r="K11" s="15" t="s">
        <v>3</v>
      </c>
      <c r="M11" s="15" t="s">
        <v>3</v>
      </c>
      <c r="N11" s="15" t="s">
        <v>3</v>
      </c>
      <c r="P11" s="15" t="s">
        <v>3</v>
      </c>
      <c r="R11" s="15" t="s">
        <v>3</v>
      </c>
      <c r="T11" s="15" t="s">
        <v>3</v>
      </c>
      <c r="V11" s="15" t="s">
        <v>3</v>
      </c>
      <c r="X11" s="15" t="s">
        <v>3</v>
      </c>
      <c r="Z11" s="15" t="s">
        <v>3</v>
      </c>
      <c r="AB11" s="15" t="s">
        <v>3</v>
      </c>
      <c r="AD11" s="15" t="s">
        <v>3</v>
      </c>
      <c r="AF11" s="15" t="s">
        <v>3</v>
      </c>
      <c r="AH11" s="15" t="s">
        <v>3</v>
      </c>
      <c r="AJ11" s="15" t="s">
        <v>3</v>
      </c>
      <c r="AL11" s="15" t="s">
        <v>3</v>
      </c>
      <c r="AN11" s="15" t="s">
        <v>3</v>
      </c>
      <c r="AP11" s="15" t="s">
        <v>3</v>
      </c>
      <c r="AR11" s="15" t="s">
        <v>3</v>
      </c>
      <c r="AT11" s="15" t="s">
        <v>3</v>
      </c>
      <c r="AV11" s="15" t="s">
        <v>3</v>
      </c>
      <c r="AX11" s="15" t="s">
        <v>3</v>
      </c>
      <c r="AZ11" s="15" t="s">
        <v>3</v>
      </c>
      <c r="BB11" s="15" t="s">
        <v>3</v>
      </c>
      <c r="BD11" s="15" t="s">
        <v>3</v>
      </c>
      <c r="BF11" s="15" t="s">
        <v>3</v>
      </c>
      <c r="BH11" s="15" t="s">
        <v>3</v>
      </c>
      <c r="BJ11" s="15" t="s">
        <v>3</v>
      </c>
      <c r="BL11" s="15" t="s">
        <v>3</v>
      </c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 t="s">
        <v>3</v>
      </c>
      <c r="BZ11" s="15" t="s">
        <v>3</v>
      </c>
      <c r="CB11" s="15" t="s">
        <v>3</v>
      </c>
      <c r="CD11" s="15" t="s">
        <v>3</v>
      </c>
    </row>
    <row r="12" spans="1:82" ht="11.25">
      <c r="A12" s="1"/>
      <c r="B12" s="9" t="s">
        <v>4</v>
      </c>
      <c r="C12" s="1"/>
      <c r="D12" s="10"/>
      <c r="E12" s="73">
        <v>37072</v>
      </c>
      <c r="F12" s="1"/>
      <c r="G12" s="34">
        <v>37437</v>
      </c>
      <c r="I12" s="34">
        <v>37802</v>
      </c>
      <c r="K12" s="34">
        <v>38168</v>
      </c>
      <c r="M12" s="78" t="s">
        <v>77</v>
      </c>
      <c r="N12" s="34">
        <v>38898</v>
      </c>
      <c r="P12" s="82">
        <v>39263</v>
      </c>
      <c r="Q12" s="82">
        <v>39263</v>
      </c>
      <c r="R12" s="34">
        <v>39629</v>
      </c>
      <c r="S12" s="82"/>
      <c r="T12" s="34">
        <v>39629</v>
      </c>
      <c r="V12" s="34">
        <v>39994</v>
      </c>
      <c r="X12" s="34">
        <v>39994</v>
      </c>
      <c r="Z12" s="34">
        <v>40359</v>
      </c>
      <c r="AB12" s="78" t="s">
        <v>81</v>
      </c>
      <c r="AD12" s="34">
        <v>41090</v>
      </c>
      <c r="AF12" s="34">
        <v>41090</v>
      </c>
      <c r="AH12" s="34">
        <v>41455</v>
      </c>
      <c r="AJ12" s="34">
        <v>38898</v>
      </c>
      <c r="AL12" s="34">
        <v>39994</v>
      </c>
      <c r="AN12" s="34">
        <v>40359</v>
      </c>
      <c r="AP12" s="34">
        <v>41455</v>
      </c>
      <c r="AR12" s="34">
        <v>37437</v>
      </c>
      <c r="AT12" s="34">
        <v>37802</v>
      </c>
      <c r="AV12" s="34">
        <v>38168</v>
      </c>
      <c r="AX12" s="34">
        <v>38533</v>
      </c>
      <c r="AZ12" s="34">
        <v>38898</v>
      </c>
      <c r="BB12" s="34">
        <v>39994</v>
      </c>
      <c r="BD12" s="34">
        <v>40359</v>
      </c>
      <c r="BF12" s="78" t="s">
        <v>81</v>
      </c>
      <c r="BH12" s="34">
        <v>41090</v>
      </c>
      <c r="BJ12" s="34">
        <v>41455</v>
      </c>
      <c r="BL12" s="34">
        <v>38533</v>
      </c>
      <c r="BN12" s="34">
        <v>39263</v>
      </c>
      <c r="BP12" s="34">
        <v>39263</v>
      </c>
      <c r="BR12" s="34">
        <v>39629</v>
      </c>
      <c r="BT12" s="34">
        <v>39994</v>
      </c>
      <c r="BV12" s="34">
        <v>40359</v>
      </c>
      <c r="BX12" s="34">
        <v>40724</v>
      </c>
      <c r="BZ12" s="34">
        <v>41090</v>
      </c>
      <c r="CB12" s="34">
        <v>41455</v>
      </c>
      <c r="CD12" s="34">
        <v>41455</v>
      </c>
    </row>
    <row r="13" spans="1:82" ht="11.25">
      <c r="A13" s="1"/>
      <c r="B13" s="1"/>
      <c r="C13" s="1"/>
      <c r="D13" s="1"/>
      <c r="E13" s="1"/>
      <c r="F13" s="1"/>
      <c r="G13" s="1"/>
      <c r="I13" s="1"/>
      <c r="K13" s="1"/>
      <c r="M13" s="1"/>
      <c r="N13" s="1"/>
      <c r="P13" s="1"/>
      <c r="R13" s="1"/>
      <c r="T13" s="1"/>
      <c r="V13" s="1"/>
      <c r="X13" s="1"/>
      <c r="Z13" s="1"/>
      <c r="AB13" s="1"/>
      <c r="AD13" s="1"/>
      <c r="AF13" s="1"/>
      <c r="AH13" s="1"/>
      <c r="AJ13" s="1"/>
      <c r="AL13" s="1"/>
      <c r="AN13" s="1"/>
      <c r="AP13" s="1"/>
      <c r="AR13" s="1"/>
      <c r="AT13" s="1"/>
      <c r="AV13" s="1"/>
      <c r="AX13" s="1"/>
      <c r="AZ13" s="1"/>
      <c r="BB13" s="1"/>
      <c r="BD13" s="8"/>
      <c r="BF13" s="8"/>
      <c r="BH13" s="8"/>
      <c r="BJ13" s="1"/>
      <c r="BL13" s="1"/>
      <c r="BN13" s="1"/>
      <c r="BP13" s="1"/>
      <c r="BR13" s="1"/>
      <c r="BT13" s="8"/>
      <c r="BV13" s="8"/>
      <c r="BX13" s="8"/>
      <c r="BZ13" s="1"/>
      <c r="CB13" s="1"/>
      <c r="CD13" s="1"/>
    </row>
    <row r="14" spans="1:94" ht="11.25">
      <c r="A14" s="1"/>
      <c r="B14" s="1"/>
      <c r="C14" s="1"/>
      <c r="D14" s="1"/>
      <c r="E14" s="1"/>
      <c r="F14" s="1"/>
      <c r="G14" s="57"/>
      <c r="I14" s="57"/>
      <c r="K14" s="1"/>
      <c r="M14" s="1"/>
      <c r="N14" s="1"/>
      <c r="P14" s="1"/>
      <c r="R14" s="57"/>
      <c r="T14" s="57"/>
      <c r="V14" s="57"/>
      <c r="X14" s="57"/>
      <c r="Z14" s="57"/>
      <c r="AB14" s="1"/>
      <c r="AD14" s="1"/>
      <c r="AF14" s="1"/>
      <c r="AH14" s="1"/>
      <c r="AJ14" s="1"/>
      <c r="AL14" s="57"/>
      <c r="AN14" s="57"/>
      <c r="AP14" s="57"/>
      <c r="AR14" s="57"/>
      <c r="AT14" s="57"/>
      <c r="AV14" s="1"/>
      <c r="AX14" s="1"/>
      <c r="AZ14" s="57"/>
      <c r="BB14" s="57"/>
      <c r="BD14" s="57"/>
      <c r="BF14" s="57"/>
      <c r="BH14" s="57"/>
      <c r="BJ14" s="57"/>
      <c r="BL14" s="1"/>
      <c r="BN14" s="1"/>
      <c r="BP14" s="1"/>
      <c r="BR14" s="1"/>
      <c r="BT14" s="1"/>
      <c r="BV14" s="1"/>
      <c r="BX14" s="1"/>
      <c r="BZ14" s="1"/>
      <c r="CB14" s="1"/>
      <c r="CD14" s="1"/>
      <c r="CN14" s="184"/>
      <c r="CO14" s="185"/>
      <c r="CP14" s="186"/>
    </row>
    <row r="15" spans="1:94" ht="11.25">
      <c r="A15" s="1"/>
      <c r="B15" s="9" t="s">
        <v>6</v>
      </c>
      <c r="C15" s="1"/>
      <c r="D15" s="56"/>
      <c r="E15" s="56">
        <v>1021330</v>
      </c>
      <c r="F15" s="22"/>
      <c r="G15" s="56">
        <v>6450298.74</v>
      </c>
      <c r="H15" s="23"/>
      <c r="I15" s="56">
        <v>986588.58</v>
      </c>
      <c r="J15" s="23"/>
      <c r="K15" s="56">
        <v>767640.5</v>
      </c>
      <c r="L15" s="23"/>
      <c r="M15" s="17">
        <v>25829646.08</v>
      </c>
      <c r="N15" s="56">
        <v>13725092</v>
      </c>
      <c r="O15" s="23"/>
      <c r="P15" s="56">
        <v>34511633</v>
      </c>
      <c r="Q15" s="23"/>
      <c r="R15" s="56">
        <v>2698805</v>
      </c>
      <c r="S15" s="23"/>
      <c r="T15" s="56">
        <v>-13334239</v>
      </c>
      <c r="U15" s="23"/>
      <c r="V15" s="56">
        <v>3031084</v>
      </c>
      <c r="W15" s="23"/>
      <c r="X15" s="56">
        <v>6106448</v>
      </c>
      <c r="Y15" s="23"/>
      <c r="Z15" s="56">
        <v>3994807.57</v>
      </c>
      <c r="AA15" s="23"/>
      <c r="AB15" s="56">
        <v>802600.88</v>
      </c>
      <c r="AC15" s="23"/>
      <c r="AD15" s="56">
        <v>2460227</v>
      </c>
      <c r="AE15" s="23"/>
      <c r="AF15" s="56">
        <v>5711624</v>
      </c>
      <c r="AG15" s="23"/>
      <c r="AH15" s="56">
        <v>4191025</v>
      </c>
      <c r="AI15" s="23"/>
      <c r="AJ15" s="56">
        <v>1372</v>
      </c>
      <c r="AK15" s="23"/>
      <c r="AL15" s="56">
        <v>21651</v>
      </c>
      <c r="AM15" s="23"/>
      <c r="AN15" s="56">
        <v>150098</v>
      </c>
      <c r="AO15" s="23"/>
      <c r="AP15" s="56">
        <v>7724</v>
      </c>
      <c r="AQ15" s="23"/>
      <c r="AR15" s="56">
        <v>18885</v>
      </c>
      <c r="AS15" s="23"/>
      <c r="AT15" s="56">
        <v>24217</v>
      </c>
      <c r="AU15" s="23"/>
      <c r="AV15" s="56">
        <v>13174</v>
      </c>
      <c r="AW15" s="23"/>
      <c r="AX15" s="56">
        <v>90895</v>
      </c>
      <c r="AY15" s="23"/>
      <c r="AZ15" s="56">
        <v>133607</v>
      </c>
      <c r="BA15" s="23"/>
      <c r="BB15" s="56">
        <v>55172</v>
      </c>
      <c r="BC15" s="23"/>
      <c r="BD15" s="56">
        <v>11227801</v>
      </c>
      <c r="BE15" s="23"/>
      <c r="BF15" s="56">
        <v>1589744</v>
      </c>
      <c r="BG15" s="23"/>
      <c r="BH15" s="56">
        <v>120695</v>
      </c>
      <c r="BI15" s="23"/>
      <c r="BJ15" s="56">
        <v>602669</v>
      </c>
      <c r="BK15" s="23"/>
      <c r="BL15" s="56">
        <f>2721192.07-8000</f>
        <v>2713192.07</v>
      </c>
      <c r="BM15" s="23"/>
      <c r="BN15" s="56">
        <f>2522317.01+685.8-2909.69</f>
        <v>2520093.1199999996</v>
      </c>
      <c r="BO15" s="23"/>
      <c r="BP15" s="56">
        <v>306178992</v>
      </c>
      <c r="BQ15" s="23"/>
      <c r="BR15" s="56">
        <v>-8111.97</v>
      </c>
      <c r="BS15" s="23"/>
      <c r="BT15" s="56">
        <v>9718887</v>
      </c>
      <c r="BU15" s="23"/>
      <c r="BV15" s="56">
        <f>-472304+1014950.66</f>
        <v>542646.66</v>
      </c>
      <c r="BW15" s="23"/>
      <c r="BX15" s="56">
        <v>2313406</v>
      </c>
      <c r="BY15" s="23"/>
      <c r="BZ15" s="56">
        <v>760030.85</v>
      </c>
      <c r="CB15" s="17">
        <f>2441369+12907.94</f>
        <v>2454276.94</v>
      </c>
      <c r="CD15" s="17">
        <v>0</v>
      </c>
      <c r="CE15" s="17"/>
      <c r="CF15" s="53">
        <f>SUM(BL15:CB15)</f>
        <v>327193412.67</v>
      </c>
      <c r="CH15" s="54"/>
      <c r="CN15" s="66"/>
      <c r="CO15" s="67"/>
      <c r="CP15" s="68"/>
    </row>
    <row r="16" spans="1:94" ht="11.25">
      <c r="A16" s="1"/>
      <c r="B16" s="9" t="s">
        <v>7</v>
      </c>
      <c r="C16" s="1"/>
      <c r="D16" s="17" t="s">
        <v>5</v>
      </c>
      <c r="E16" s="59">
        <v>-433173</v>
      </c>
      <c r="F16" s="17" t="s">
        <v>5</v>
      </c>
      <c r="G16" s="59">
        <v>-2531628</v>
      </c>
      <c r="H16" s="17" t="s">
        <v>5</v>
      </c>
      <c r="I16" s="59">
        <v>-349755</v>
      </c>
      <c r="J16" s="17" t="s">
        <v>5</v>
      </c>
      <c r="K16" s="59">
        <v>-241974</v>
      </c>
      <c r="L16" s="17" t="s">
        <v>5</v>
      </c>
      <c r="M16" s="59">
        <v>-7630719</v>
      </c>
      <c r="N16" s="59">
        <v>-3643057</v>
      </c>
      <c r="O16" s="17" t="s">
        <v>5</v>
      </c>
      <c r="P16" s="59">
        <v>-8020137</v>
      </c>
      <c r="Q16" s="17" t="s">
        <v>5</v>
      </c>
      <c r="R16" s="59">
        <v>-1495702</v>
      </c>
      <c r="S16" s="17"/>
      <c r="T16" s="59">
        <v>5865925</v>
      </c>
      <c r="U16" s="17" t="s">
        <v>5</v>
      </c>
      <c r="V16" s="59">
        <v>-1444310</v>
      </c>
      <c r="W16" s="17"/>
      <c r="X16" s="59">
        <v>-626483</v>
      </c>
      <c r="Y16" s="17" t="s">
        <v>5</v>
      </c>
      <c r="Z16" s="59">
        <v>-546618</v>
      </c>
      <c r="AA16" s="17" t="s">
        <v>5</v>
      </c>
      <c r="AB16" s="59">
        <v>-85817</v>
      </c>
      <c r="AC16" s="17" t="s">
        <v>5</v>
      </c>
      <c r="AD16" s="59">
        <v>-598747</v>
      </c>
      <c r="AE16" s="17"/>
      <c r="AF16" s="59">
        <v>-399259</v>
      </c>
      <c r="AG16" s="17" t="s">
        <v>5</v>
      </c>
      <c r="AH16" s="83">
        <v>-179950</v>
      </c>
      <c r="AI16" s="17" t="s">
        <v>5</v>
      </c>
      <c r="AJ16" s="59">
        <v>0</v>
      </c>
      <c r="AK16" s="17" t="s">
        <v>5</v>
      </c>
      <c r="AL16" s="59">
        <v>-2812</v>
      </c>
      <c r="AM16" s="17" t="s">
        <v>5</v>
      </c>
      <c r="AN16" s="59">
        <v>-17755</v>
      </c>
      <c r="AO16" s="17" t="s">
        <v>5</v>
      </c>
      <c r="AP16" s="59">
        <v>-343</v>
      </c>
      <c r="AQ16" s="17" t="s">
        <v>5</v>
      </c>
      <c r="AR16" s="59">
        <v>-6033</v>
      </c>
      <c r="AS16" s="17" t="s">
        <v>5</v>
      </c>
      <c r="AT16" s="59">
        <v>-8738</v>
      </c>
      <c r="AU16" s="17" t="s">
        <v>5</v>
      </c>
      <c r="AV16" s="59">
        <v>-4337</v>
      </c>
      <c r="AW16" s="17" t="s">
        <v>5</v>
      </c>
      <c r="AX16" s="59">
        <v>-19849</v>
      </c>
      <c r="AY16" s="17"/>
      <c r="AZ16" s="59">
        <v>-35527</v>
      </c>
      <c r="BA16" s="17" t="s">
        <v>5</v>
      </c>
      <c r="BB16" s="59">
        <v>-6977</v>
      </c>
      <c r="BC16" s="17" t="s">
        <v>5</v>
      </c>
      <c r="BD16" s="59">
        <v>-1531951</v>
      </c>
      <c r="BE16" s="17" t="s">
        <v>5</v>
      </c>
      <c r="BF16" s="59">
        <v>-135323</v>
      </c>
      <c r="BG16" s="17" t="s">
        <v>5</v>
      </c>
      <c r="BH16" s="59">
        <v>-8349</v>
      </c>
      <c r="BI16" s="17" t="s">
        <v>5</v>
      </c>
      <c r="BJ16" s="59">
        <v>-24834</v>
      </c>
      <c r="BK16" s="17" t="s">
        <v>5</v>
      </c>
      <c r="BL16" s="59">
        <f>-816467+1678.16</f>
        <v>-814788.84</v>
      </c>
      <c r="BM16" s="17" t="s">
        <v>5</v>
      </c>
      <c r="BN16" s="59">
        <f>-679312.92+785.33</f>
        <v>-678527.5900000001</v>
      </c>
      <c r="BO16" s="17" t="s">
        <v>5</v>
      </c>
      <c r="BP16" s="59">
        <v>-71961822</v>
      </c>
      <c r="BQ16" s="17"/>
      <c r="BR16" s="59">
        <v>3836.49</v>
      </c>
      <c r="BS16" s="17" t="s">
        <v>5</v>
      </c>
      <c r="BT16" s="59">
        <v>-2159536</v>
      </c>
      <c r="BU16" s="17" t="s">
        <v>5</v>
      </c>
      <c r="BV16" s="59">
        <f>64111.94-137261.59</f>
        <v>-73149.65</v>
      </c>
      <c r="BW16" s="17" t="s">
        <v>5</v>
      </c>
      <c r="BX16" s="59">
        <v>-243494</v>
      </c>
      <c r="BY16" s="17">
        <v>0</v>
      </c>
      <c r="BZ16" s="59">
        <v>-95365</v>
      </c>
      <c r="CA16" s="17" t="s">
        <v>5</v>
      </c>
      <c r="CB16" s="59">
        <f>-89719-416.22</f>
        <v>-90135.22</v>
      </c>
      <c r="CC16" s="17" t="s">
        <v>5</v>
      </c>
      <c r="CD16" s="59">
        <v>0</v>
      </c>
      <c r="CE16" s="17"/>
      <c r="CF16" s="53">
        <f>SUM(BL16:CB16)</f>
        <v>-76112981.81000002</v>
      </c>
      <c r="CH16" s="54"/>
      <c r="CN16" s="66"/>
      <c r="CO16" s="67"/>
      <c r="CP16" s="69"/>
    </row>
    <row r="17" spans="1:94" ht="10.5">
      <c r="A17" s="1"/>
      <c r="B17" s="1"/>
      <c r="C17" s="1"/>
      <c r="D17" s="17"/>
      <c r="E17" s="18" t="s">
        <v>3</v>
      </c>
      <c r="F17" s="1"/>
      <c r="G17" s="18" t="s">
        <v>3</v>
      </c>
      <c r="I17" s="18" t="s">
        <v>3</v>
      </c>
      <c r="K17" s="18" t="s">
        <v>3</v>
      </c>
      <c r="M17" s="18" t="s">
        <v>3</v>
      </c>
      <c r="N17" s="18" t="s">
        <v>3</v>
      </c>
      <c r="P17" s="18" t="s">
        <v>3</v>
      </c>
      <c r="R17" s="18" t="s">
        <v>3</v>
      </c>
      <c r="T17" s="18" t="s">
        <v>3</v>
      </c>
      <c r="V17" s="18" t="s">
        <v>3</v>
      </c>
      <c r="X17" s="18" t="s">
        <v>3</v>
      </c>
      <c r="Z17" s="18" t="s">
        <v>3</v>
      </c>
      <c r="AB17" s="18" t="s">
        <v>3</v>
      </c>
      <c r="AD17" s="18" t="s">
        <v>3</v>
      </c>
      <c r="AF17" s="18" t="s">
        <v>3</v>
      </c>
      <c r="AH17" s="18"/>
      <c r="AJ17" s="18" t="s">
        <v>3</v>
      </c>
      <c r="AL17" s="18" t="s">
        <v>3</v>
      </c>
      <c r="AN17" s="18" t="s">
        <v>3</v>
      </c>
      <c r="AP17" s="18" t="s">
        <v>3</v>
      </c>
      <c r="AR17" s="18" t="s">
        <v>3</v>
      </c>
      <c r="AT17" s="18" t="s">
        <v>3</v>
      </c>
      <c r="AV17" s="18" t="s">
        <v>3</v>
      </c>
      <c r="AX17" s="18" t="s">
        <v>3</v>
      </c>
      <c r="AZ17" s="18" t="s">
        <v>3</v>
      </c>
      <c r="BB17" s="18" t="s">
        <v>3</v>
      </c>
      <c r="BD17" s="18" t="s">
        <v>3</v>
      </c>
      <c r="BF17" s="18" t="s">
        <v>3</v>
      </c>
      <c r="BH17" s="18" t="s">
        <v>3</v>
      </c>
      <c r="BJ17" s="18" t="s">
        <v>3</v>
      </c>
      <c r="BL17" s="18" t="s">
        <v>3</v>
      </c>
      <c r="BN17" s="18" t="s">
        <v>3</v>
      </c>
      <c r="BP17" s="18" t="s">
        <v>3</v>
      </c>
      <c r="BR17" s="18" t="s">
        <v>3</v>
      </c>
      <c r="BT17" s="18" t="s">
        <v>3</v>
      </c>
      <c r="BV17" s="18" t="s">
        <v>3</v>
      </c>
      <c r="BX17" s="18" t="s">
        <v>3</v>
      </c>
      <c r="BZ17" s="18" t="s">
        <v>3</v>
      </c>
      <c r="CB17" s="18" t="s">
        <v>3</v>
      </c>
      <c r="CD17" s="18" t="s">
        <v>3</v>
      </c>
      <c r="CF17" s="18" t="s">
        <v>3</v>
      </c>
      <c r="CH17" s="18"/>
      <c r="CJ17" s="18"/>
      <c r="CK17" s="18"/>
      <c r="CL17" s="18"/>
      <c r="CN17" s="70"/>
      <c r="CO17" s="70"/>
      <c r="CP17" s="70"/>
    </row>
    <row r="18" spans="1:86" ht="11.25">
      <c r="A18" s="1"/>
      <c r="B18" s="9" t="str">
        <f>"Net Book Basis "&amp;B10</f>
        <v>Net Book Basis As of Tax Year 2015</v>
      </c>
      <c r="C18" s="62">
        <v>12</v>
      </c>
      <c r="D18" s="17"/>
      <c r="E18" s="17">
        <f>+E15+E16</f>
        <v>588157</v>
      </c>
      <c r="F18" s="1"/>
      <c r="G18" s="17">
        <f>+G15+G16</f>
        <v>3918670.74</v>
      </c>
      <c r="I18" s="17">
        <f>+I15+I16</f>
        <v>636833.58</v>
      </c>
      <c r="K18" s="17">
        <f>+K15+K16</f>
        <v>525666.5</v>
      </c>
      <c r="M18" s="17">
        <f>+M15+M16</f>
        <v>18198927.08</v>
      </c>
      <c r="N18" s="17">
        <f>+N15+N16</f>
        <v>10082035</v>
      </c>
      <c r="P18" s="17">
        <f>+P15+P16</f>
        <v>26491496</v>
      </c>
      <c r="R18" s="17">
        <f>+R15+R16</f>
        <v>1203103</v>
      </c>
      <c r="T18" s="17">
        <f>+T15+T16</f>
        <v>-7468314</v>
      </c>
      <c r="V18" s="17">
        <f>+V15+V16</f>
        <v>1586774</v>
      </c>
      <c r="X18" s="17">
        <f>+X15+X16</f>
        <v>5479965</v>
      </c>
      <c r="Z18" s="17">
        <f>+Z15+Z16</f>
        <v>3448189.57</v>
      </c>
      <c r="AB18" s="17">
        <f>+AB15+AB16</f>
        <v>716783.88</v>
      </c>
      <c r="AD18" s="17">
        <f>+AD15+AD16</f>
        <v>1861480</v>
      </c>
      <c r="AF18" s="17">
        <f>+AF15+AF16</f>
        <v>5312365</v>
      </c>
      <c r="AH18" s="17">
        <f>+AH15+AH16</f>
        <v>4011075</v>
      </c>
      <c r="AJ18" s="17">
        <f>+AJ15+AJ16</f>
        <v>1372</v>
      </c>
      <c r="AL18" s="17">
        <f>+AL15+AL16</f>
        <v>18839</v>
      </c>
      <c r="AN18" s="17">
        <f>+AN15+AN16</f>
        <v>132343</v>
      </c>
      <c r="AP18" s="17">
        <f>+AP15+AP16</f>
        <v>7381</v>
      </c>
      <c r="AR18" s="17">
        <f>+AR15+AR16</f>
        <v>12852</v>
      </c>
      <c r="AT18" s="17">
        <f>+AT15+AT16</f>
        <v>15479</v>
      </c>
      <c r="AV18" s="17">
        <f>+AV15+AV16</f>
        <v>8837</v>
      </c>
      <c r="AX18" s="17">
        <f>+AX15+AX16</f>
        <v>71046</v>
      </c>
      <c r="AZ18" s="17">
        <f>+AZ15+AZ16</f>
        <v>98080</v>
      </c>
      <c r="BB18" s="17">
        <f>+BB15+BB16</f>
        <v>48195</v>
      </c>
      <c r="BD18" s="17">
        <f>+BD15+BD16</f>
        <v>9695850</v>
      </c>
      <c r="BF18" s="17">
        <f>+BF15+BF16</f>
        <v>1454421</v>
      </c>
      <c r="BH18" s="17">
        <f>+BH15+BH16</f>
        <v>112346</v>
      </c>
      <c r="BJ18" s="17">
        <f>+BJ15+BJ16</f>
        <v>577835</v>
      </c>
      <c r="BL18" s="17">
        <f>+BL15+BL16</f>
        <v>1898403.23</v>
      </c>
      <c r="BN18" s="17">
        <f>+BN15+BN16</f>
        <v>1841565.5299999996</v>
      </c>
      <c r="BP18" s="17">
        <f>+BP15+BP16</f>
        <v>234217170</v>
      </c>
      <c r="BR18" s="17">
        <f>+BR15+BR16</f>
        <v>-4275.4800000000005</v>
      </c>
      <c r="BT18" s="17">
        <f>+BT15+BT16</f>
        <v>7559351</v>
      </c>
      <c r="BV18" s="17">
        <f>+BV15+BV16</f>
        <v>469497.01</v>
      </c>
      <c r="BX18" s="17">
        <f>+BX15+BX16</f>
        <v>2069912</v>
      </c>
      <c r="BZ18" s="17">
        <f>+BZ15+BZ16</f>
        <v>664665.85</v>
      </c>
      <c r="CB18" s="17">
        <f>+CB15+CB16</f>
        <v>2364141.7199999997</v>
      </c>
      <c r="CD18" s="17">
        <f>+CD15+CD16</f>
        <v>0</v>
      </c>
      <c r="CF18" s="53">
        <f>SUM(BL18:CB18)</f>
        <v>251080430.85999998</v>
      </c>
      <c r="CH18" s="54"/>
    </row>
    <row r="19" spans="1:86" ht="10.5">
      <c r="A19" s="1"/>
      <c r="B19" s="1"/>
      <c r="C19" s="3"/>
      <c r="D19" s="17"/>
      <c r="E19" s="18" t="s">
        <v>8</v>
      </c>
      <c r="F19" s="1"/>
      <c r="G19" s="18" t="s">
        <v>8</v>
      </c>
      <c r="I19" s="18" t="s">
        <v>8</v>
      </c>
      <c r="K19" s="18" t="s">
        <v>8</v>
      </c>
      <c r="M19" s="18" t="s">
        <v>8</v>
      </c>
      <c r="N19" s="18" t="s">
        <v>8</v>
      </c>
      <c r="P19" s="18" t="s">
        <v>8</v>
      </c>
      <c r="R19" s="18" t="s">
        <v>8</v>
      </c>
      <c r="T19" s="18" t="s">
        <v>8</v>
      </c>
      <c r="V19" s="18" t="s">
        <v>8</v>
      </c>
      <c r="X19" s="18" t="s">
        <v>8</v>
      </c>
      <c r="Z19" s="18" t="s">
        <v>8</v>
      </c>
      <c r="AB19" s="18" t="s">
        <v>8</v>
      </c>
      <c r="AD19" s="18" t="s">
        <v>8</v>
      </c>
      <c r="AF19" s="18" t="s">
        <v>8</v>
      </c>
      <c r="AH19" s="18" t="s">
        <v>8</v>
      </c>
      <c r="AJ19" s="18" t="s">
        <v>8</v>
      </c>
      <c r="AL19" s="18" t="s">
        <v>8</v>
      </c>
      <c r="AN19" s="18" t="s">
        <v>8</v>
      </c>
      <c r="AP19" s="18" t="s">
        <v>8</v>
      </c>
      <c r="AR19" s="18" t="s">
        <v>8</v>
      </c>
      <c r="AT19" s="18" t="s">
        <v>8</v>
      </c>
      <c r="AV19" s="18" t="s">
        <v>8</v>
      </c>
      <c r="AX19" s="18" t="s">
        <v>8</v>
      </c>
      <c r="AZ19" s="18" t="s">
        <v>8</v>
      </c>
      <c r="BB19" s="18" t="s">
        <v>8</v>
      </c>
      <c r="BD19" s="18" t="s">
        <v>8</v>
      </c>
      <c r="BF19" s="18" t="s">
        <v>8</v>
      </c>
      <c r="BH19" s="18" t="s">
        <v>8</v>
      </c>
      <c r="BJ19" s="18" t="s">
        <v>8</v>
      </c>
      <c r="BL19" s="18" t="s">
        <v>8</v>
      </c>
      <c r="BN19" s="18" t="s">
        <v>8</v>
      </c>
      <c r="BP19" s="18" t="s">
        <v>8</v>
      </c>
      <c r="BR19" s="18" t="s">
        <v>8</v>
      </c>
      <c r="BT19" s="18" t="s">
        <v>8</v>
      </c>
      <c r="BV19" s="18" t="s">
        <v>8</v>
      </c>
      <c r="BX19" s="18" t="s">
        <v>8</v>
      </c>
      <c r="BZ19" s="18" t="s">
        <v>8</v>
      </c>
      <c r="CB19" s="18" t="s">
        <v>8</v>
      </c>
      <c r="CD19" s="18" t="s">
        <v>8</v>
      </c>
      <c r="CF19"/>
      <c r="CH19" s="54"/>
    </row>
    <row r="20" spans="1:86" ht="10.5">
      <c r="A20" s="1"/>
      <c r="B20" s="1"/>
      <c r="C20" s="1"/>
      <c r="D20" s="17"/>
      <c r="E20" s="17"/>
      <c r="F20" s="1"/>
      <c r="G20" s="17"/>
      <c r="I20" s="17"/>
      <c r="K20" s="17"/>
      <c r="M20" s="17"/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53"/>
      <c r="CH20" s="54"/>
    </row>
    <row r="21" spans="1:86" ht="10.5">
      <c r="A21" s="1"/>
      <c r="B21" s="1"/>
      <c r="C21" s="46"/>
      <c r="D21" s="17"/>
      <c r="E21" s="17"/>
      <c r="F21" s="1"/>
      <c r="G21" s="17"/>
      <c r="I21" s="17"/>
      <c r="K21" s="17"/>
      <c r="M21" s="17"/>
      <c r="N21" s="17"/>
      <c r="P21" s="17"/>
      <c r="R21" s="17"/>
      <c r="T21" s="17"/>
      <c r="V21" s="17"/>
      <c r="X21" s="17"/>
      <c r="Z21" s="17"/>
      <c r="AB21" s="17"/>
      <c r="AD21" s="17"/>
      <c r="AF21" s="17"/>
      <c r="AH21" s="17"/>
      <c r="AJ21" s="17"/>
      <c r="AL21" s="17"/>
      <c r="AN21" s="17"/>
      <c r="AP21" s="17"/>
      <c r="AR21" s="17"/>
      <c r="AT21" s="17"/>
      <c r="AV21" s="17"/>
      <c r="AX21" s="17"/>
      <c r="AZ21" s="17"/>
      <c r="BB21" s="17"/>
      <c r="BD21" s="17"/>
      <c r="BF21" s="17"/>
      <c r="BH21" s="17"/>
      <c r="BJ21" s="17"/>
      <c r="BL21" s="17"/>
      <c r="BN21" s="17"/>
      <c r="BP21" s="17"/>
      <c r="BR21" s="17"/>
      <c r="BT21" s="17"/>
      <c r="BV21" s="17"/>
      <c r="BX21" s="17"/>
      <c r="BZ21" s="17"/>
      <c r="CB21" s="17"/>
      <c r="CD21" s="17"/>
      <c r="CF21" s="53"/>
      <c r="CH21" s="54"/>
    </row>
    <row r="22" spans="1:86" ht="10.5">
      <c r="A22" s="1"/>
      <c r="B22" s="1"/>
      <c r="C22" s="1"/>
      <c r="D22" s="17"/>
      <c r="E22" s="17"/>
      <c r="F22" s="1"/>
      <c r="G22" s="17"/>
      <c r="I22" s="17"/>
      <c r="K22" s="17"/>
      <c r="M22" s="17"/>
      <c r="N22" s="17"/>
      <c r="P22" s="17"/>
      <c r="R22" s="17"/>
      <c r="T22" s="17"/>
      <c r="V22" s="17"/>
      <c r="X22" s="17"/>
      <c r="Z22" s="17"/>
      <c r="AB22" s="17"/>
      <c r="AD22" s="17"/>
      <c r="AF22" s="17"/>
      <c r="AH22" s="17"/>
      <c r="AJ22" s="17"/>
      <c r="AL22" s="17"/>
      <c r="AN22" s="17"/>
      <c r="AP22" s="17"/>
      <c r="AR22" s="17"/>
      <c r="AT22" s="17"/>
      <c r="AV22" s="17"/>
      <c r="AX22" s="17"/>
      <c r="AZ22" s="17"/>
      <c r="BB22" s="17"/>
      <c r="BD22" s="17"/>
      <c r="BF22" s="17"/>
      <c r="BH22" s="17"/>
      <c r="BJ22" s="17"/>
      <c r="BL22" s="17"/>
      <c r="BN22" s="17"/>
      <c r="BP22" s="17"/>
      <c r="BR22" s="17"/>
      <c r="BT22" s="17"/>
      <c r="BV22" s="17"/>
      <c r="BX22" s="17"/>
      <c r="BZ22" s="17"/>
      <c r="CB22" s="17"/>
      <c r="CD22" s="17"/>
      <c r="CF22" s="53"/>
      <c r="CG22" t="s">
        <v>5</v>
      </c>
      <c r="CH22" s="54"/>
    </row>
    <row r="23" spans="1:86" ht="11.25">
      <c r="A23" s="1"/>
      <c r="B23" s="9" t="s">
        <v>9</v>
      </c>
      <c r="C23" s="1"/>
      <c r="D23" s="17"/>
      <c r="E23" s="17">
        <f>+E15</f>
        <v>1021330</v>
      </c>
      <c r="F23" s="1"/>
      <c r="G23" s="17">
        <f>+G15</f>
        <v>6450298.74</v>
      </c>
      <c r="I23" s="17">
        <f>+I15</f>
        <v>986588.58</v>
      </c>
      <c r="K23" s="17">
        <f>+K15</f>
        <v>767640.5</v>
      </c>
      <c r="M23" s="17">
        <f>+M15</f>
        <v>25829646.08</v>
      </c>
      <c r="N23" s="17">
        <f>+N15</f>
        <v>13725092</v>
      </c>
      <c r="P23" s="17">
        <f>+P15</f>
        <v>34511633</v>
      </c>
      <c r="R23" s="17">
        <f>+R15</f>
        <v>2698805</v>
      </c>
      <c r="T23" s="17">
        <f>+T15</f>
        <v>-13334239</v>
      </c>
      <c r="V23" s="17">
        <f>+V15</f>
        <v>3031084</v>
      </c>
      <c r="X23" s="17">
        <f>+X15</f>
        <v>6106448</v>
      </c>
      <c r="Z23" s="17">
        <f>+Z15</f>
        <v>3994807.57</v>
      </c>
      <c r="AB23" s="17">
        <f>+AB15</f>
        <v>802600.88</v>
      </c>
      <c r="AD23" s="17">
        <f>+AD15</f>
        <v>2460227</v>
      </c>
      <c r="AF23" s="17">
        <f>+AF15</f>
        <v>5711624</v>
      </c>
      <c r="AH23" s="17">
        <f>+AH15</f>
        <v>4191025</v>
      </c>
      <c r="AJ23" s="17">
        <f>+AJ15</f>
        <v>1372</v>
      </c>
      <c r="AL23" s="17">
        <f>+AL15</f>
        <v>21651</v>
      </c>
      <c r="AN23" s="17">
        <f>+AN15</f>
        <v>150098</v>
      </c>
      <c r="AP23" s="17">
        <f>+AP15</f>
        <v>7724</v>
      </c>
      <c r="AR23" s="17">
        <f>+AR15</f>
        <v>18885</v>
      </c>
      <c r="AT23" s="17">
        <f>+AT15</f>
        <v>24217</v>
      </c>
      <c r="AV23" s="17">
        <f>+AV15</f>
        <v>13174</v>
      </c>
      <c r="AX23" s="17">
        <f>+AX15</f>
        <v>90895</v>
      </c>
      <c r="AZ23" s="17">
        <f>+AZ15</f>
        <v>133607</v>
      </c>
      <c r="BB23" s="17">
        <f>+BB15</f>
        <v>55172</v>
      </c>
      <c r="BD23" s="17">
        <f>+BD15</f>
        <v>11227801</v>
      </c>
      <c r="BF23" s="17">
        <f>+BF15</f>
        <v>1589744</v>
      </c>
      <c r="BH23" s="17">
        <f>+BH15</f>
        <v>120695</v>
      </c>
      <c r="BJ23" s="17">
        <f>+BJ15</f>
        <v>602669</v>
      </c>
      <c r="BL23" s="17">
        <f>+BL15</f>
        <v>2713192.07</v>
      </c>
      <c r="BN23" s="17">
        <f>+BN15</f>
        <v>2520093.1199999996</v>
      </c>
      <c r="BP23" s="17">
        <f>+BP15</f>
        <v>306178992</v>
      </c>
      <c r="BR23" s="17">
        <f>+BR15</f>
        <v>-8111.97</v>
      </c>
      <c r="BT23" s="17">
        <f>+BT15</f>
        <v>9718887</v>
      </c>
      <c r="BV23" s="17">
        <f>+BV15</f>
        <v>542646.66</v>
      </c>
      <c r="BX23" s="17">
        <f>+BX15</f>
        <v>2313406</v>
      </c>
      <c r="BZ23" s="17">
        <f>+BZ15</f>
        <v>760030.85</v>
      </c>
      <c r="CB23" s="17">
        <f>+CB15</f>
        <v>2454276.94</v>
      </c>
      <c r="CD23" s="17">
        <f>+CD15</f>
        <v>0</v>
      </c>
      <c r="CF23" s="53"/>
      <c r="CH23" s="54"/>
    </row>
    <row r="24" spans="1:86" ht="11.25">
      <c r="A24" s="38"/>
      <c r="B24" s="39"/>
      <c r="C24" s="45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4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1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F24" s="53"/>
      <c r="CH24" s="54"/>
    </row>
    <row r="25" spans="1:86" ht="11.25">
      <c r="A25" s="1"/>
      <c r="B25" s="9"/>
      <c r="C25" s="1"/>
      <c r="D25" s="17"/>
      <c r="E25" s="18" t="s">
        <v>3</v>
      </c>
      <c r="F25" s="1"/>
      <c r="G25" s="18" t="s">
        <v>3</v>
      </c>
      <c r="I25" s="18" t="s">
        <v>3</v>
      </c>
      <c r="K25" s="18" t="s">
        <v>3</v>
      </c>
      <c r="M25" s="18" t="s">
        <v>3</v>
      </c>
      <c r="N25" s="18" t="s">
        <v>3</v>
      </c>
      <c r="P25" s="18" t="s">
        <v>3</v>
      </c>
      <c r="R25" s="18" t="s">
        <v>3</v>
      </c>
      <c r="T25" s="18" t="s">
        <v>3</v>
      </c>
      <c r="V25" s="18" t="s">
        <v>3</v>
      </c>
      <c r="X25" s="18" t="s">
        <v>3</v>
      </c>
      <c r="Z25" s="18" t="s">
        <v>3</v>
      </c>
      <c r="AB25" s="18" t="s">
        <v>3</v>
      </c>
      <c r="AD25" s="18" t="s">
        <v>3</v>
      </c>
      <c r="AF25" s="18" t="s">
        <v>3</v>
      </c>
      <c r="AH25" s="18" t="s">
        <v>3</v>
      </c>
      <c r="AJ25" s="18" t="s">
        <v>3</v>
      </c>
      <c r="AL25" s="18" t="s">
        <v>3</v>
      </c>
      <c r="AN25" s="18" t="s">
        <v>3</v>
      </c>
      <c r="AP25" s="18" t="s">
        <v>3</v>
      </c>
      <c r="AR25" s="18" t="s">
        <v>3</v>
      </c>
      <c r="AT25" s="18" t="s">
        <v>3</v>
      </c>
      <c r="AV25" s="18" t="s">
        <v>3</v>
      </c>
      <c r="AX25" s="18" t="s">
        <v>3</v>
      </c>
      <c r="AZ25" s="18" t="s">
        <v>3</v>
      </c>
      <c r="BB25" s="18" t="s">
        <v>3</v>
      </c>
      <c r="BD25" s="18" t="s">
        <v>3</v>
      </c>
      <c r="BF25" s="18" t="s">
        <v>3</v>
      </c>
      <c r="BH25" s="18" t="s">
        <v>3</v>
      </c>
      <c r="BJ25" s="18" t="s">
        <v>3</v>
      </c>
      <c r="BL25" s="18" t="s">
        <v>3</v>
      </c>
      <c r="BN25" s="18" t="s">
        <v>3</v>
      </c>
      <c r="BP25" s="18" t="s">
        <v>3</v>
      </c>
      <c r="BR25" s="18" t="s">
        <v>3</v>
      </c>
      <c r="BT25" s="18" t="s">
        <v>3</v>
      </c>
      <c r="BV25" s="18" t="s">
        <v>3</v>
      </c>
      <c r="BX25" s="18" t="s">
        <v>3</v>
      </c>
      <c r="BZ25" s="18" t="s">
        <v>3</v>
      </c>
      <c r="CB25" s="18" t="s">
        <v>3</v>
      </c>
      <c r="CD25" s="18" t="s">
        <v>3</v>
      </c>
      <c r="CF25" s="53"/>
      <c r="CH25" s="54"/>
    </row>
    <row r="26" spans="1:86" ht="11.25">
      <c r="A26" s="1"/>
      <c r="B26" s="9" t="s">
        <v>33</v>
      </c>
      <c r="C26" s="1"/>
      <c r="D26" s="17"/>
      <c r="E26" s="17">
        <f>E23+E24</f>
        <v>1021330</v>
      </c>
      <c r="F26" s="1"/>
      <c r="G26" s="17">
        <f>G23+G24</f>
        <v>6450298.74</v>
      </c>
      <c r="I26" s="17">
        <f>I23+I24</f>
        <v>986588.58</v>
      </c>
      <c r="K26" s="17">
        <f>K23+K24</f>
        <v>767640.5</v>
      </c>
      <c r="M26" s="17">
        <f>M23+M24</f>
        <v>25829646.08</v>
      </c>
      <c r="N26" s="17">
        <f>N23+N24</f>
        <v>13725092</v>
      </c>
      <c r="P26" s="17">
        <f>P23+P24</f>
        <v>34511633</v>
      </c>
      <c r="R26" s="17">
        <f>R23+R24</f>
        <v>2698805</v>
      </c>
      <c r="T26" s="17">
        <f>T23+T24</f>
        <v>-13334239</v>
      </c>
      <c r="V26" s="17">
        <f>V23+V24</f>
        <v>3031084</v>
      </c>
      <c r="X26" s="17">
        <f>X23+X24</f>
        <v>6106448</v>
      </c>
      <c r="Z26" s="17">
        <f>Z23+Z24</f>
        <v>3994807.57</v>
      </c>
      <c r="AB26" s="17">
        <f>AB23+AB24</f>
        <v>802600.88</v>
      </c>
      <c r="AD26" s="17">
        <f>AD23+AD24</f>
        <v>2460227</v>
      </c>
      <c r="AF26" s="17">
        <f>AF23+AF24</f>
        <v>5711624</v>
      </c>
      <c r="AH26" s="17">
        <f>AH23+AH24</f>
        <v>4191025</v>
      </c>
      <c r="AJ26" s="17">
        <f>AJ23+AJ24</f>
        <v>1372</v>
      </c>
      <c r="AL26" s="17">
        <f>AL23+AL24</f>
        <v>21651</v>
      </c>
      <c r="AN26" s="17">
        <f>AN23+AN24</f>
        <v>150098</v>
      </c>
      <c r="AP26" s="17">
        <f>AP23+AP24</f>
        <v>7724</v>
      </c>
      <c r="AR26" s="17">
        <f>AR23+AR24</f>
        <v>18885</v>
      </c>
      <c r="AT26" s="17">
        <f>AT23+AT24</f>
        <v>24217</v>
      </c>
      <c r="AV26" s="17">
        <f>AV23+AV24</f>
        <v>13174</v>
      </c>
      <c r="AX26" s="17">
        <f>AX23+AX24</f>
        <v>90895</v>
      </c>
      <c r="AZ26" s="17">
        <f>AZ23+AZ24</f>
        <v>133607</v>
      </c>
      <c r="BB26" s="17">
        <f>BB23+BB24</f>
        <v>55172</v>
      </c>
      <c r="BD26" s="17">
        <f>BD23+BD24</f>
        <v>11227801</v>
      </c>
      <c r="BF26" s="17">
        <f>BF23+BF24</f>
        <v>1589744</v>
      </c>
      <c r="BH26" s="17">
        <f>BH23+BH24</f>
        <v>120695</v>
      </c>
      <c r="BJ26" s="17">
        <f>BJ23+BJ24</f>
        <v>602669</v>
      </c>
      <c r="BL26" s="17">
        <f>BL23+BL24</f>
        <v>2713192.07</v>
      </c>
      <c r="BN26" s="17">
        <f>BN23+BN24</f>
        <v>2520093.1199999996</v>
      </c>
      <c r="BP26" s="17">
        <f>BP23+BP24</f>
        <v>306178992</v>
      </c>
      <c r="BR26" s="17">
        <f>BR23+BR24</f>
        <v>-8111.97</v>
      </c>
      <c r="BT26" s="17">
        <f>BT23+BT24</f>
        <v>9718887</v>
      </c>
      <c r="BV26" s="17">
        <f>BV23+BV24</f>
        <v>542646.66</v>
      </c>
      <c r="BX26" s="17">
        <f>BX23+BX24</f>
        <v>2313406</v>
      </c>
      <c r="BZ26" s="17">
        <f>BZ23+BZ24</f>
        <v>760030.85</v>
      </c>
      <c r="CB26" s="17">
        <f>CB23+CB24</f>
        <v>2454276.94</v>
      </c>
      <c r="CD26" s="17">
        <f>CD23+CD24</f>
        <v>0</v>
      </c>
      <c r="CF26" s="53"/>
      <c r="CH26" s="54"/>
    </row>
    <row r="27" spans="1:86" ht="11.25">
      <c r="A27" s="1"/>
      <c r="B27" s="9" t="s">
        <v>10</v>
      </c>
      <c r="C27" s="1"/>
      <c r="D27" s="17"/>
      <c r="E27" s="17">
        <f>-E430</f>
        <v>-725045.875</v>
      </c>
      <c r="F27" s="1"/>
      <c r="G27" s="17">
        <f>-G430</f>
        <v>-4291964.20275</v>
      </c>
      <c r="I27" s="17">
        <f>-I430</f>
        <v>-724686.524225</v>
      </c>
      <c r="K27" s="17">
        <f>-K430</f>
        <v>-539890.8905115</v>
      </c>
      <c r="M27" s="17">
        <f>-M430</f>
        <v>-13729490.728</v>
      </c>
      <c r="N27" s="17">
        <f>-N430</f>
        <v>-6683159</v>
      </c>
      <c r="P27" s="17">
        <f>-P430</f>
        <v>-15264842</v>
      </c>
      <c r="R27" s="17">
        <f>-R430</f>
        <v>-1071399</v>
      </c>
      <c r="T27" s="17">
        <f>-T430</f>
        <v>5293561</v>
      </c>
      <c r="V27" s="17">
        <f>-V430</f>
        <v>-2043269</v>
      </c>
      <c r="X27" s="17">
        <f>-X430</f>
        <v>-4116388</v>
      </c>
      <c r="Z27" s="17">
        <f>-Z430</f>
        <v>-2587358</v>
      </c>
      <c r="AB27" s="17">
        <f>-AB430</f>
        <v>-802601</v>
      </c>
      <c r="AD27" s="17">
        <f>-AD430</f>
        <v>-1447180</v>
      </c>
      <c r="AF27" s="17">
        <f>-AF430</f>
        <v>-3359749</v>
      </c>
      <c r="AH27" s="17">
        <f>-AH430</f>
        <v>-2325369</v>
      </c>
      <c r="AJ27" s="17">
        <f>-AJ430</f>
        <v>-668</v>
      </c>
      <c r="AL27" s="17">
        <f>-AL430</f>
        <v>-14594</v>
      </c>
      <c r="AN27" s="17">
        <f>-AN430</f>
        <v>-97216</v>
      </c>
      <c r="AP27" s="17">
        <f>-AP430</f>
        <v>-4286</v>
      </c>
      <c r="AR27" s="17">
        <f>-AR430</f>
        <v>-12566.1875</v>
      </c>
      <c r="AT27" s="17">
        <f>-AT430</f>
        <v>-17787.79625</v>
      </c>
      <c r="AV27" s="17">
        <f>-AV430</f>
        <v>-9264.739242</v>
      </c>
      <c r="AX27" s="17">
        <f>-AX430</f>
        <v>-48315.5625</v>
      </c>
      <c r="AZ27" s="17">
        <f>-AZ430</f>
        <v>-65058</v>
      </c>
      <c r="BB27" s="17">
        <f>-BB430</f>
        <v>-37191</v>
      </c>
      <c r="BD27" s="17">
        <f>-BD430</f>
        <v>-7272022</v>
      </c>
      <c r="BF27" s="17">
        <f>-BF430</f>
        <v>-1589744</v>
      </c>
      <c r="BH27" s="17">
        <f>-BH430</f>
        <v>-70996</v>
      </c>
      <c r="BJ27" s="17">
        <f>-BJ430</f>
        <v>-334388</v>
      </c>
      <c r="BL27" s="17">
        <f>-BL430</f>
        <v>-1563233.702625</v>
      </c>
      <c r="BN27" s="17">
        <f>-BN430</f>
        <v>-2520095</v>
      </c>
      <c r="BP27" s="17">
        <f>-BP430</f>
        <v>-149087736</v>
      </c>
      <c r="BR27" s="17">
        <f>-BR430</f>
        <v>5849</v>
      </c>
      <c r="BT27" s="17">
        <f>-BT430</f>
        <v>-6789081</v>
      </c>
      <c r="BV27" s="17">
        <f>-BV430</f>
        <v>-365801</v>
      </c>
      <c r="BX27" s="17">
        <f>-BX430</f>
        <v>-2313406</v>
      </c>
      <c r="BZ27" s="17">
        <f>-BZ430</f>
        <v>-470547</v>
      </c>
      <c r="CB27" s="17">
        <f>-CB430</f>
        <v>-1443679</v>
      </c>
      <c r="CD27" s="17">
        <f>-CD416</f>
        <v>0</v>
      </c>
      <c r="CF27" s="53"/>
      <c r="CH27" s="54"/>
    </row>
    <row r="28" spans="1:86" ht="10.5">
      <c r="A28" s="1"/>
      <c r="B28" s="1"/>
      <c r="C28" s="1"/>
      <c r="D28" s="17"/>
      <c r="E28" s="18" t="s">
        <v>3</v>
      </c>
      <c r="F28" s="1"/>
      <c r="G28" s="18" t="s">
        <v>3</v>
      </c>
      <c r="I28" s="18" t="s">
        <v>3</v>
      </c>
      <c r="K28" s="18" t="s">
        <v>3</v>
      </c>
      <c r="M28" s="18" t="s">
        <v>3</v>
      </c>
      <c r="N28" s="18" t="s">
        <v>3</v>
      </c>
      <c r="P28" s="18" t="s">
        <v>3</v>
      </c>
      <c r="R28" s="18" t="s">
        <v>3</v>
      </c>
      <c r="T28" s="18" t="s">
        <v>3</v>
      </c>
      <c r="V28" s="18" t="s">
        <v>3</v>
      </c>
      <c r="X28" s="18" t="s">
        <v>3</v>
      </c>
      <c r="Z28" s="18" t="s">
        <v>3</v>
      </c>
      <c r="AB28" s="18" t="s">
        <v>3</v>
      </c>
      <c r="AD28" s="18" t="s">
        <v>3</v>
      </c>
      <c r="AF28" s="18" t="s">
        <v>3</v>
      </c>
      <c r="AH28" s="18" t="s">
        <v>3</v>
      </c>
      <c r="AJ28" s="18" t="s">
        <v>3</v>
      </c>
      <c r="AL28" s="18" t="s">
        <v>3</v>
      </c>
      <c r="AN28" s="18" t="s">
        <v>3</v>
      </c>
      <c r="AP28" s="18" t="s">
        <v>3</v>
      </c>
      <c r="AR28" s="18" t="s">
        <v>3</v>
      </c>
      <c r="AT28" s="18" t="s">
        <v>3</v>
      </c>
      <c r="AV28" s="18" t="s">
        <v>3</v>
      </c>
      <c r="AX28" s="18" t="s">
        <v>3</v>
      </c>
      <c r="AZ28" s="18" t="s">
        <v>3</v>
      </c>
      <c r="BB28" s="18" t="s">
        <v>3</v>
      </c>
      <c r="BD28" s="18" t="s">
        <v>3</v>
      </c>
      <c r="BF28" s="18" t="s">
        <v>3</v>
      </c>
      <c r="BH28" s="18" t="s">
        <v>3</v>
      </c>
      <c r="BJ28" s="18" t="s">
        <v>3</v>
      </c>
      <c r="BL28" s="18" t="s">
        <v>3</v>
      </c>
      <c r="BN28" s="18" t="s">
        <v>3</v>
      </c>
      <c r="BP28" s="18" t="s">
        <v>3</v>
      </c>
      <c r="BR28" s="18" t="s">
        <v>3</v>
      </c>
      <c r="BT28" s="18" t="s">
        <v>3</v>
      </c>
      <c r="BV28" s="18" t="s">
        <v>3</v>
      </c>
      <c r="BX28" s="18" t="s">
        <v>3</v>
      </c>
      <c r="BZ28" s="18" t="s">
        <v>3</v>
      </c>
      <c r="CB28" s="18" t="s">
        <v>3</v>
      </c>
      <c r="CD28" s="18" t="s">
        <v>3</v>
      </c>
      <c r="CF28" s="53"/>
      <c r="CH28" s="54"/>
    </row>
    <row r="29" spans="1:86" ht="11.25">
      <c r="A29" s="1"/>
      <c r="B29" s="9" t="str">
        <f>"Net Tax Basis "&amp;B10</f>
        <v>Net Tax Basis As of Tax Year 2015</v>
      </c>
      <c r="C29" s="1"/>
      <c r="D29" s="17"/>
      <c r="E29" s="17">
        <f>+E26+E27</f>
        <v>296284.125</v>
      </c>
      <c r="F29" s="1"/>
      <c r="G29" s="17">
        <f>+G26+G27</f>
        <v>2158334.53725</v>
      </c>
      <c r="I29" s="17">
        <f>+I26+I27</f>
        <v>261902.05577500002</v>
      </c>
      <c r="K29" s="17">
        <f>+K26+K27</f>
        <v>227749.60948850005</v>
      </c>
      <c r="M29" s="17">
        <f>+M26+M27</f>
        <v>12100155.351999998</v>
      </c>
      <c r="N29" s="17">
        <f>+N26+N27</f>
        <v>7041933</v>
      </c>
      <c r="P29" s="17">
        <f>+P26+P27</f>
        <v>19246791</v>
      </c>
      <c r="R29" s="17">
        <f>+R26+R27</f>
        <v>1627406</v>
      </c>
      <c r="T29" s="17">
        <f>+T26+T27</f>
        <v>-8040678</v>
      </c>
      <c r="V29" s="17">
        <f>+V26+V27</f>
        <v>987815</v>
      </c>
      <c r="X29" s="17">
        <f>+X26+X27</f>
        <v>1990060</v>
      </c>
      <c r="Z29" s="17">
        <f>+Z26+Z27</f>
        <v>1407449.5699999998</v>
      </c>
      <c r="AB29" s="17">
        <f>+AB26+AB27</f>
        <v>-0.11999999999534339</v>
      </c>
      <c r="AD29" s="17">
        <f>+AD26+AD27</f>
        <v>1013047</v>
      </c>
      <c r="AF29" s="17">
        <f>+AF26+AF27</f>
        <v>2351875</v>
      </c>
      <c r="AH29" s="17">
        <f>+AH26+AH27</f>
        <v>1865656</v>
      </c>
      <c r="AJ29" s="17">
        <f>+AJ26+AJ27</f>
        <v>704</v>
      </c>
      <c r="AL29" s="17">
        <f>+AL26+AL27</f>
        <v>7057</v>
      </c>
      <c r="AN29" s="17">
        <f>+AN26+AN27</f>
        <v>52882</v>
      </c>
      <c r="AP29" s="17">
        <f>+AP26+AP27</f>
        <v>3438</v>
      </c>
      <c r="AR29" s="17">
        <f>+AR26+AR27</f>
        <v>6318.8125</v>
      </c>
      <c r="AT29" s="17">
        <f>+AT26+AT27</f>
        <v>6429.203750000001</v>
      </c>
      <c r="AV29" s="17">
        <f>+AV26+AV27</f>
        <v>3909.2607580000004</v>
      </c>
      <c r="AX29" s="17">
        <f>+AX26+AX27</f>
        <v>42579.4375</v>
      </c>
      <c r="AZ29" s="17">
        <f>+AZ26+AZ27</f>
        <v>68549</v>
      </c>
      <c r="BB29" s="17">
        <f>+BB26+BB27</f>
        <v>17981</v>
      </c>
      <c r="BD29" s="17">
        <f>+BD26+BD27</f>
        <v>3955779</v>
      </c>
      <c r="BF29" s="17">
        <f>+BF26+BF27</f>
        <v>0</v>
      </c>
      <c r="BH29" s="17">
        <f>+BH26+BH27</f>
        <v>49699</v>
      </c>
      <c r="BJ29" s="17">
        <f>+BJ26+BJ27</f>
        <v>268281</v>
      </c>
      <c r="BL29" s="17">
        <f>+BL26+BL27</f>
        <v>1149958.367375</v>
      </c>
      <c r="BN29" s="17">
        <f>+BN26+BN27</f>
        <v>-1.8800000003539026</v>
      </c>
      <c r="BP29" s="17">
        <f>+BP26+BP27</f>
        <v>157091256</v>
      </c>
      <c r="BR29" s="17">
        <f>+BR26+BR27</f>
        <v>-2262.9700000000003</v>
      </c>
      <c r="BT29" s="17">
        <f>+BT26+BT27</f>
        <v>2929806</v>
      </c>
      <c r="BV29" s="17">
        <f>+BV26+BV27</f>
        <v>176845.66000000003</v>
      </c>
      <c r="BX29" s="17">
        <f>+BX26+BX27</f>
        <v>0</v>
      </c>
      <c r="BZ29" s="17">
        <f>+BZ26+BZ27</f>
        <v>289483.85</v>
      </c>
      <c r="CB29" s="17">
        <f>+CB26+CB27</f>
        <v>1010597.94</v>
      </c>
      <c r="CD29" s="17">
        <f>+CD26+CD27</f>
        <v>0</v>
      </c>
      <c r="CF29" s="53"/>
      <c r="CH29" s="54"/>
    </row>
    <row r="30" spans="1:86" ht="10.5">
      <c r="A30" s="1"/>
      <c r="B30" s="1"/>
      <c r="C30" s="1"/>
      <c r="D30" s="17"/>
      <c r="E30" s="18" t="s">
        <v>8</v>
      </c>
      <c r="F30" s="1"/>
      <c r="G30" s="18" t="s">
        <v>8</v>
      </c>
      <c r="I30" s="18" t="s">
        <v>8</v>
      </c>
      <c r="K30" s="18" t="s">
        <v>8</v>
      </c>
      <c r="M30" s="18" t="s">
        <v>8</v>
      </c>
      <c r="N30" s="18" t="s">
        <v>8</v>
      </c>
      <c r="P30" s="18" t="s">
        <v>8</v>
      </c>
      <c r="R30" s="18" t="s">
        <v>8</v>
      </c>
      <c r="T30" s="18" t="s">
        <v>8</v>
      </c>
      <c r="V30" s="18" t="s">
        <v>8</v>
      </c>
      <c r="X30" s="18" t="s">
        <v>8</v>
      </c>
      <c r="Z30" s="18" t="s">
        <v>8</v>
      </c>
      <c r="AB30" s="18" t="s">
        <v>8</v>
      </c>
      <c r="AD30" s="18" t="s">
        <v>8</v>
      </c>
      <c r="AF30" s="18" t="s">
        <v>8</v>
      </c>
      <c r="AH30" s="18" t="s">
        <v>8</v>
      </c>
      <c r="AJ30" s="18" t="s">
        <v>8</v>
      </c>
      <c r="AL30" s="18" t="s">
        <v>8</v>
      </c>
      <c r="AN30" s="18" t="s">
        <v>8</v>
      </c>
      <c r="AP30" s="18" t="s">
        <v>8</v>
      </c>
      <c r="AR30" s="18" t="s">
        <v>8</v>
      </c>
      <c r="AT30" s="18" t="s">
        <v>8</v>
      </c>
      <c r="AV30" s="18" t="s">
        <v>8</v>
      </c>
      <c r="AX30" s="18" t="s">
        <v>8</v>
      </c>
      <c r="AZ30" s="18" t="s">
        <v>8</v>
      </c>
      <c r="BB30" s="18" t="s">
        <v>8</v>
      </c>
      <c r="BD30" s="18" t="s">
        <v>8</v>
      </c>
      <c r="BF30" s="18" t="s">
        <v>8</v>
      </c>
      <c r="BH30" s="18" t="s">
        <v>8</v>
      </c>
      <c r="BJ30" s="18" t="s">
        <v>8</v>
      </c>
      <c r="BL30" s="18" t="s">
        <v>8</v>
      </c>
      <c r="BN30" s="18" t="s">
        <v>8</v>
      </c>
      <c r="BP30" s="18" t="s">
        <v>8</v>
      </c>
      <c r="BR30" s="18" t="s">
        <v>8</v>
      </c>
      <c r="BT30" s="18" t="s">
        <v>8</v>
      </c>
      <c r="BV30" s="18" t="s">
        <v>8</v>
      </c>
      <c r="BX30" s="18" t="s">
        <v>8</v>
      </c>
      <c r="BZ30" s="18" t="s">
        <v>8</v>
      </c>
      <c r="CB30" s="18" t="s">
        <v>8</v>
      </c>
      <c r="CD30" s="18" t="s">
        <v>8</v>
      </c>
      <c r="CF30" s="53"/>
      <c r="CH30" s="54"/>
    </row>
    <row r="31" spans="1:86" ht="10.5">
      <c r="A31" s="1"/>
      <c r="B31" s="1"/>
      <c r="C31" s="1"/>
      <c r="D31" s="17"/>
      <c r="E31" s="90">
        <f>1-E29/E26</f>
        <v>0.7099036305601519</v>
      </c>
      <c r="F31" s="90" t="e">
        <f>1-F29/F26</f>
        <v>#DIV/0!</v>
      </c>
      <c r="G31" s="90">
        <f aca="true" t="shared" si="0" ref="G31:BX31">1-G29/G26</f>
        <v>0.6653899882395214</v>
      </c>
      <c r="H31" s="90" t="e">
        <f t="shared" si="0"/>
        <v>#DIV/0!</v>
      </c>
      <c r="I31" s="90">
        <f t="shared" si="0"/>
        <v>0.7345377180678495</v>
      </c>
      <c r="J31" s="90" t="e">
        <f t="shared" si="0"/>
        <v>#DIV/0!</v>
      </c>
      <c r="K31" s="90">
        <f t="shared" si="0"/>
        <v>0.7033121500383317</v>
      </c>
      <c r="L31" s="90" t="e">
        <f t="shared" si="0"/>
        <v>#DIV/0!</v>
      </c>
      <c r="M31" s="90">
        <f t="shared" si="0"/>
        <v>0.531540025189536</v>
      </c>
      <c r="N31" s="90">
        <f t="shared" si="0"/>
        <v>0.4869299965348137</v>
      </c>
      <c r="O31" s="90" t="e">
        <f t="shared" si="0"/>
        <v>#DIV/0!</v>
      </c>
      <c r="P31" s="90">
        <f t="shared" si="0"/>
        <v>0.44231004658632067</v>
      </c>
      <c r="Q31" s="90" t="e">
        <f t="shared" si="0"/>
        <v>#DIV/0!</v>
      </c>
      <c r="R31" s="90">
        <f>1-R29/R26</f>
        <v>0.3969901493438762</v>
      </c>
      <c r="S31" s="90"/>
      <c r="T31" s="90">
        <f t="shared" si="0"/>
        <v>0.3969901094468158</v>
      </c>
      <c r="U31" s="90" t="e">
        <f t="shared" si="0"/>
        <v>#DIV/0!</v>
      </c>
      <c r="V31" s="90">
        <f>1-V29/V26</f>
        <v>0.6741050396491817</v>
      </c>
      <c r="W31" s="90"/>
      <c r="X31" s="90">
        <f t="shared" si="0"/>
        <v>0.6741051426295614</v>
      </c>
      <c r="Y31" s="90" t="e">
        <f t="shared" si="0"/>
        <v>#DIV/0!</v>
      </c>
      <c r="Z31" s="90">
        <f t="shared" si="0"/>
        <v>0.6476802586012923</v>
      </c>
      <c r="AA31" s="90" t="e">
        <f t="shared" si="0"/>
        <v>#DIV/0!</v>
      </c>
      <c r="AB31" s="90">
        <f t="shared" si="0"/>
        <v>1.0000001495139152</v>
      </c>
      <c r="AC31" s="90" t="e">
        <f t="shared" si="0"/>
        <v>#DIV/0!</v>
      </c>
      <c r="AD31" s="90">
        <f>1-AD29/AD26</f>
        <v>0.5882302730601688</v>
      </c>
      <c r="AE31" s="90"/>
      <c r="AF31" s="90">
        <f t="shared" si="0"/>
        <v>0.588230072567802</v>
      </c>
      <c r="AG31" s="90" t="e">
        <f t="shared" si="0"/>
        <v>#DIV/0!</v>
      </c>
      <c r="AH31" s="90">
        <f t="shared" si="0"/>
        <v>0.5548449365012139</v>
      </c>
      <c r="AI31" s="90" t="e">
        <f t="shared" si="0"/>
        <v>#DIV/0!</v>
      </c>
      <c r="AJ31" s="90">
        <f t="shared" si="0"/>
        <v>0.4868804664723032</v>
      </c>
      <c r="AK31" s="90" t="e">
        <f t="shared" si="0"/>
        <v>#DIV/0!</v>
      </c>
      <c r="AL31" s="90">
        <f t="shared" si="0"/>
        <v>0.6740566255600203</v>
      </c>
      <c r="AM31" s="90" t="e">
        <f t="shared" si="0"/>
        <v>#DIV/0!</v>
      </c>
      <c r="AN31" s="90">
        <f t="shared" si="0"/>
        <v>0.6476835134378873</v>
      </c>
      <c r="AO31" s="90" t="e">
        <f t="shared" si="0"/>
        <v>#DIV/0!</v>
      </c>
      <c r="AP31" s="90">
        <f t="shared" si="0"/>
        <v>0.5548938373899535</v>
      </c>
      <c r="AQ31" s="90" t="e">
        <f t="shared" si="0"/>
        <v>#DIV/0!</v>
      </c>
      <c r="AR31" s="90">
        <f t="shared" si="0"/>
        <v>0.6654057453005031</v>
      </c>
      <c r="AS31" s="90" t="e">
        <f t="shared" si="0"/>
        <v>#DIV/0!</v>
      </c>
      <c r="AT31" s="90">
        <f t="shared" si="0"/>
        <v>0.734516919932279</v>
      </c>
      <c r="AU31" s="90" t="e">
        <f t="shared" si="0"/>
        <v>#DIV/0!</v>
      </c>
      <c r="AV31" s="90">
        <f t="shared" si="0"/>
        <v>0.7032593928950963</v>
      </c>
      <c r="AW31" s="90" t="e">
        <f t="shared" si="0"/>
        <v>#DIV/0!</v>
      </c>
      <c r="AX31" s="90">
        <f t="shared" si="0"/>
        <v>0.5315535783046372</v>
      </c>
      <c r="AY31" s="90" t="e">
        <f t="shared" si="0"/>
        <v>#DIV/0!</v>
      </c>
      <c r="AZ31" s="90">
        <f t="shared" si="0"/>
        <v>0.48693556475334376</v>
      </c>
      <c r="BA31" s="90" t="e">
        <f t="shared" si="0"/>
        <v>#DIV/0!</v>
      </c>
      <c r="BB31" s="90">
        <f t="shared" si="0"/>
        <v>0.6740919306894801</v>
      </c>
      <c r="BC31" s="90" t="e">
        <f t="shared" si="0"/>
        <v>#DIV/0!</v>
      </c>
      <c r="BD31" s="90">
        <f t="shared" si="0"/>
        <v>0.6476799864906762</v>
      </c>
      <c r="BE31" s="90" t="e">
        <f t="shared" si="0"/>
        <v>#DIV/0!</v>
      </c>
      <c r="BF31" s="90">
        <f t="shared" si="0"/>
        <v>1</v>
      </c>
      <c r="BG31" s="90" t="e">
        <f t="shared" si="0"/>
        <v>#DIV/0!</v>
      </c>
      <c r="BH31" s="90">
        <f t="shared" si="0"/>
        <v>0.5882265213969096</v>
      </c>
      <c r="BI31" s="90" t="e">
        <f t="shared" si="0"/>
        <v>#DIV/0!</v>
      </c>
      <c r="BJ31" s="90">
        <f t="shared" si="0"/>
        <v>0.5548451969489057</v>
      </c>
      <c r="BK31" s="90" t="e">
        <f t="shared" si="0"/>
        <v>#DIV/0!</v>
      </c>
      <c r="BL31" s="90">
        <f t="shared" si="0"/>
        <v>0.5761603536696907</v>
      </c>
      <c r="BM31" s="90" t="e">
        <f t="shared" si="0"/>
        <v>#DIV/0!</v>
      </c>
      <c r="BN31" s="90">
        <v>0.4757749529110624</v>
      </c>
      <c r="BO31" s="90" t="e">
        <f t="shared" si="0"/>
        <v>#DIV/0!</v>
      </c>
      <c r="BP31" s="90">
        <f t="shared" si="0"/>
        <v>0.4869299981234506</v>
      </c>
      <c r="BQ31" s="90" t="e">
        <f t="shared" si="0"/>
        <v>#DIV/0!</v>
      </c>
      <c r="BR31" s="90">
        <f t="shared" si="0"/>
        <v>0.7210332385351523</v>
      </c>
      <c r="BS31" s="90" t="e">
        <f t="shared" si="0"/>
        <v>#DIV/0!</v>
      </c>
      <c r="BT31" s="90">
        <f t="shared" si="0"/>
        <v>0.6985451111840275</v>
      </c>
      <c r="BU31" s="90" t="e">
        <f t="shared" si="0"/>
        <v>#DIV/0!</v>
      </c>
      <c r="BV31" s="90">
        <f t="shared" si="0"/>
        <v>0.6741053192882455</v>
      </c>
      <c r="BW31" s="90" t="e">
        <f t="shared" si="0"/>
        <v>#DIV/0!</v>
      </c>
      <c r="BX31" s="90">
        <f t="shared" si="0"/>
        <v>1</v>
      </c>
      <c r="BY31" s="90" t="e">
        <f aca="true" t="shared" si="1" ref="BY31:CD31">1-BY29/BY26</f>
        <v>#DIV/0!</v>
      </c>
      <c r="BZ31" s="90">
        <f t="shared" si="1"/>
        <v>0.6191156582657138</v>
      </c>
      <c r="CA31" s="90" t="e">
        <f t="shared" si="1"/>
        <v>#DIV/0!</v>
      </c>
      <c r="CB31" s="90">
        <f t="shared" si="1"/>
        <v>0.5882298678159767</v>
      </c>
      <c r="CC31" s="90" t="e">
        <f t="shared" si="1"/>
        <v>#DIV/0!</v>
      </c>
      <c r="CD31" s="90" t="e">
        <f t="shared" si="1"/>
        <v>#DIV/0!</v>
      </c>
      <c r="CF31" s="53"/>
      <c r="CH31" s="54"/>
    </row>
    <row r="32" spans="1:86" ht="10.5">
      <c r="A32" s="1"/>
      <c r="B32" s="1"/>
      <c r="C32" s="1"/>
      <c r="D32" s="17"/>
      <c r="E32" s="17"/>
      <c r="F32" s="1"/>
      <c r="G32" s="17"/>
      <c r="I32" s="17"/>
      <c r="K32" s="17"/>
      <c r="M32" s="17"/>
      <c r="N32" s="17"/>
      <c r="P32" s="17"/>
      <c r="R32" s="17"/>
      <c r="T32" s="17"/>
      <c r="V32" s="17"/>
      <c r="X32" s="17"/>
      <c r="Z32" s="17"/>
      <c r="AB32" s="17"/>
      <c r="AD32" s="17"/>
      <c r="AF32" s="17"/>
      <c r="AH32" s="17"/>
      <c r="AJ32" s="17"/>
      <c r="AL32" s="17"/>
      <c r="AN32" s="17"/>
      <c r="AP32" s="17"/>
      <c r="AR32" s="17"/>
      <c r="AT32" s="17"/>
      <c r="AV32" s="17"/>
      <c r="AX32" s="17"/>
      <c r="AZ32" s="17"/>
      <c r="BB32" s="17"/>
      <c r="BD32" s="17"/>
      <c r="BF32" s="17"/>
      <c r="BH32" s="17"/>
      <c r="BJ32" s="17"/>
      <c r="BL32" s="17"/>
      <c r="BN32" s="17"/>
      <c r="BP32" s="17"/>
      <c r="BR32" s="17"/>
      <c r="BT32" s="17"/>
      <c r="BV32" s="17"/>
      <c r="BX32" s="17"/>
      <c r="BZ32" s="17"/>
      <c r="CB32" s="17"/>
      <c r="CD32" s="17"/>
      <c r="CF32" s="53"/>
      <c r="CH32" s="54"/>
    </row>
    <row r="33" spans="1:86" ht="10.5">
      <c r="A33" s="1"/>
      <c r="B33" s="1"/>
      <c r="C33" s="1"/>
      <c r="D33" s="17"/>
      <c r="E33" s="17"/>
      <c r="F33" s="1"/>
      <c r="G33" s="17"/>
      <c r="I33" s="17"/>
      <c r="K33" s="17"/>
      <c r="M33" s="17"/>
      <c r="N33" s="17"/>
      <c r="P33" s="17"/>
      <c r="R33" s="17"/>
      <c r="T33" s="17"/>
      <c r="V33" s="17"/>
      <c r="X33" s="17"/>
      <c r="Z33" s="17"/>
      <c r="AB33" s="17"/>
      <c r="AD33" s="17"/>
      <c r="AF33" s="17"/>
      <c r="AH33" s="17"/>
      <c r="AJ33" s="17"/>
      <c r="AL33" s="17"/>
      <c r="AN33" s="17"/>
      <c r="AP33" s="17"/>
      <c r="AR33" s="17"/>
      <c r="AT33" s="17"/>
      <c r="AV33" s="17"/>
      <c r="AX33" s="17"/>
      <c r="AZ33" s="17"/>
      <c r="BB33" s="17"/>
      <c r="BD33" s="17"/>
      <c r="BF33" s="17"/>
      <c r="BH33" s="17"/>
      <c r="BJ33" s="17"/>
      <c r="BL33" s="17"/>
      <c r="BN33" s="17"/>
      <c r="BP33" s="17"/>
      <c r="BR33" s="17"/>
      <c r="BT33" s="17"/>
      <c r="BV33" s="17"/>
      <c r="BX33" s="17"/>
      <c r="BZ33" s="17"/>
      <c r="CB33" s="17"/>
      <c r="CD33" s="17"/>
      <c r="CF33" s="53"/>
      <c r="CH33" s="54"/>
    </row>
    <row r="34" spans="1:86" ht="11.25">
      <c r="A34" s="1"/>
      <c r="B34" s="9" t="s">
        <v>11</v>
      </c>
      <c r="C34" s="1"/>
      <c r="D34" s="17"/>
      <c r="E34" s="17">
        <f>+E29-E18</f>
        <v>-291872.875</v>
      </c>
      <c r="F34" s="1"/>
      <c r="G34" s="17">
        <f>+G29-G18</f>
        <v>-1760336.2027500002</v>
      </c>
      <c r="I34" s="17">
        <f>+I29-I18</f>
        <v>-374931.52422499994</v>
      </c>
      <c r="K34" s="17">
        <f>+K29-K18</f>
        <v>-297916.89051149995</v>
      </c>
      <c r="M34" s="17">
        <f>+M29-M18</f>
        <v>-6098771.728</v>
      </c>
      <c r="N34" s="17">
        <f>+N29-N18</f>
        <v>-3040102</v>
      </c>
      <c r="P34" s="17">
        <f>+P29-P18</f>
        <v>-7244705</v>
      </c>
      <c r="R34" s="17">
        <f>+R29-R18</f>
        <v>424303</v>
      </c>
      <c r="T34" s="17">
        <f>+T29-T18</f>
        <v>-572364</v>
      </c>
      <c r="V34" s="17">
        <f>+V29-V18</f>
        <v>-598959</v>
      </c>
      <c r="X34" s="17">
        <f>+X29-X18</f>
        <v>-3489905</v>
      </c>
      <c r="Z34" s="17">
        <f>+Z29-Z18</f>
        <v>-2040740</v>
      </c>
      <c r="AB34" s="17">
        <f>+AB29-AB18</f>
        <v>-716784</v>
      </c>
      <c r="AD34" s="17">
        <f>+AD29-AD18</f>
        <v>-848433</v>
      </c>
      <c r="AF34" s="17">
        <f>+AF29-AF18</f>
        <v>-2960490</v>
      </c>
      <c r="AH34" s="17">
        <f>+AH29-AH18</f>
        <v>-2145419</v>
      </c>
      <c r="AJ34" s="17">
        <f>+AJ29-AJ18</f>
        <v>-668</v>
      </c>
      <c r="AL34" s="17">
        <f>+AL29-AL18</f>
        <v>-11782</v>
      </c>
      <c r="AN34" s="17">
        <f>+AN29-AN18</f>
        <v>-79461</v>
      </c>
      <c r="AP34" s="17">
        <f>+AP29-AP18</f>
        <v>-3943</v>
      </c>
      <c r="AR34" s="17">
        <f>+AR29-AR18</f>
        <v>-6533.1875</v>
      </c>
      <c r="AT34" s="17">
        <f>+AT29-AT18</f>
        <v>-9049.79625</v>
      </c>
      <c r="AV34" s="17">
        <f>+AV29-AV18</f>
        <v>-4927.739242</v>
      </c>
      <c r="AX34" s="17">
        <f>+AX29-AX18</f>
        <v>-28466.5625</v>
      </c>
      <c r="AZ34" s="17">
        <f>+AZ29-AZ18</f>
        <v>-29531</v>
      </c>
      <c r="BB34" s="17">
        <f>+BB29-BB18</f>
        <v>-30214</v>
      </c>
      <c r="BD34" s="17">
        <f>+BD29-BD18</f>
        <v>-5740071</v>
      </c>
      <c r="BF34" s="17">
        <f>+BF29-BF18</f>
        <v>-1454421</v>
      </c>
      <c r="BH34" s="17">
        <f>+BH29-BH18</f>
        <v>-62647</v>
      </c>
      <c r="BJ34" s="17">
        <f>+BJ29-BJ18</f>
        <v>-309554</v>
      </c>
      <c r="BL34" s="17">
        <f>+BL29-BL18</f>
        <v>-748444.8626250001</v>
      </c>
      <c r="BN34" s="17">
        <f>+BN29-BN18</f>
        <v>-1841567.41</v>
      </c>
      <c r="BP34" s="17">
        <f>+BP29-BP18</f>
        <v>-77125914</v>
      </c>
      <c r="BR34" s="17">
        <f>+BR29-BR18</f>
        <v>2012.5100000000002</v>
      </c>
      <c r="BT34" s="17">
        <f>+BT29-BT18</f>
        <v>-4629545</v>
      </c>
      <c r="BV34" s="17">
        <f>+BV29-BV18</f>
        <v>-292651.35</v>
      </c>
      <c r="BX34" s="17">
        <f>+BX29-BX18</f>
        <v>-2069912</v>
      </c>
      <c r="BZ34" s="17">
        <f>+BZ29-BZ18</f>
        <v>-375182</v>
      </c>
      <c r="CB34" s="17">
        <f>+CB29-CB18</f>
        <v>-1353543.7799999998</v>
      </c>
      <c r="CD34" s="17">
        <f>+CD29-CD18</f>
        <v>0</v>
      </c>
      <c r="CF34" s="53"/>
      <c r="CH34" s="54"/>
    </row>
    <row r="35" spans="1:86" ht="10.5">
      <c r="A35" s="1"/>
      <c r="B35" s="1"/>
      <c r="C35" s="1"/>
      <c r="D35" s="17"/>
      <c r="E35" s="17"/>
      <c r="F35" s="1"/>
      <c r="G35" s="17"/>
      <c r="I35" s="17"/>
      <c r="K35" s="17"/>
      <c r="M35" s="17"/>
      <c r="N35" s="17"/>
      <c r="P35" s="17"/>
      <c r="R35" s="17"/>
      <c r="T35" s="17"/>
      <c r="V35" s="17"/>
      <c r="X35" s="17"/>
      <c r="Z35" s="17"/>
      <c r="AB35" s="17"/>
      <c r="AD35" s="17"/>
      <c r="AF35" s="17"/>
      <c r="AH35" s="17"/>
      <c r="AJ35" s="17"/>
      <c r="AL35" s="17"/>
      <c r="AN35" s="17"/>
      <c r="AP35" s="17"/>
      <c r="AR35" s="17"/>
      <c r="AT35" s="17"/>
      <c r="AV35" s="17"/>
      <c r="AX35" s="17"/>
      <c r="AZ35" s="17"/>
      <c r="BB35" s="17"/>
      <c r="BD35" s="17"/>
      <c r="BF35" s="17"/>
      <c r="BH35" s="17"/>
      <c r="BJ35" s="17"/>
      <c r="BL35" s="17"/>
      <c r="BN35" s="17"/>
      <c r="BP35" s="17"/>
      <c r="BR35" s="17"/>
      <c r="BT35" s="17"/>
      <c r="BV35" s="17"/>
      <c r="BX35" s="17"/>
      <c r="BZ35" s="17"/>
      <c r="CB35" s="17"/>
      <c r="CD35" s="17"/>
      <c r="CF35" s="53"/>
      <c r="CH35" s="54"/>
    </row>
    <row r="36" spans="1:86" ht="11.25">
      <c r="A36" s="1"/>
      <c r="B36" s="9" t="s">
        <v>12</v>
      </c>
      <c r="C36" s="1"/>
      <c r="D36" s="17"/>
      <c r="E36" s="32">
        <v>0.35</v>
      </c>
      <c r="F36" s="1"/>
      <c r="G36" s="32">
        <v>0.35</v>
      </c>
      <c r="I36" s="32">
        <v>0.35</v>
      </c>
      <c r="K36" s="32">
        <v>0.35</v>
      </c>
      <c r="M36" s="32">
        <v>0.35</v>
      </c>
      <c r="N36" s="32">
        <v>0.35</v>
      </c>
      <c r="P36" s="32">
        <v>0.35</v>
      </c>
      <c r="R36" s="32">
        <v>0.35</v>
      </c>
      <c r="T36" s="32">
        <v>0.35</v>
      </c>
      <c r="V36" s="32">
        <v>0.35</v>
      </c>
      <c r="X36" s="32">
        <v>0.35</v>
      </c>
      <c r="Z36" s="32">
        <v>0.35</v>
      </c>
      <c r="AB36" s="32">
        <v>0.35</v>
      </c>
      <c r="AD36" s="32">
        <v>0.35</v>
      </c>
      <c r="AF36" s="32">
        <v>0.35</v>
      </c>
      <c r="AH36" s="32">
        <v>0.35</v>
      </c>
      <c r="AJ36" s="32">
        <v>0.35</v>
      </c>
      <c r="AL36" s="32">
        <v>0.35</v>
      </c>
      <c r="AN36" s="32">
        <v>0.35</v>
      </c>
      <c r="AP36" s="32">
        <v>0.35</v>
      </c>
      <c r="AR36" s="32">
        <v>0.35</v>
      </c>
      <c r="AT36" s="32">
        <v>0.35</v>
      </c>
      <c r="AV36" s="32">
        <v>0.35</v>
      </c>
      <c r="AX36" s="32">
        <v>0.35</v>
      </c>
      <c r="AZ36" s="32">
        <v>0.35</v>
      </c>
      <c r="BB36" s="32">
        <v>0.35</v>
      </c>
      <c r="BD36" s="32">
        <v>0.35</v>
      </c>
      <c r="BF36" s="32">
        <v>0.35</v>
      </c>
      <c r="BH36" s="32">
        <v>0.35</v>
      </c>
      <c r="BJ36" s="32">
        <v>0.35</v>
      </c>
      <c r="BL36" s="32">
        <v>0.35</v>
      </c>
      <c r="BN36" s="32">
        <v>0.35</v>
      </c>
      <c r="BP36" s="32">
        <v>0.35</v>
      </c>
      <c r="BR36" s="32">
        <v>0.35</v>
      </c>
      <c r="BT36" s="32">
        <v>0.35</v>
      </c>
      <c r="BV36" s="32">
        <v>0.35</v>
      </c>
      <c r="BX36" s="32">
        <v>0.35</v>
      </c>
      <c r="BZ36" s="32">
        <v>0.35</v>
      </c>
      <c r="CB36" s="32">
        <v>0.35</v>
      </c>
      <c r="CD36" s="32">
        <v>0.35</v>
      </c>
      <c r="CF36" s="53"/>
      <c r="CH36" s="54"/>
    </row>
    <row r="37" spans="1:86" ht="10.5">
      <c r="A37" s="1"/>
      <c r="B37" s="1"/>
      <c r="C37" s="1"/>
      <c r="D37" s="17"/>
      <c r="E37" s="18" t="s">
        <v>3</v>
      </c>
      <c r="F37" s="1"/>
      <c r="G37" s="18" t="s">
        <v>3</v>
      </c>
      <c r="I37" s="18" t="s">
        <v>3</v>
      </c>
      <c r="K37" s="18" t="s">
        <v>3</v>
      </c>
      <c r="M37" s="18" t="s">
        <v>3</v>
      </c>
      <c r="N37" s="18" t="s">
        <v>3</v>
      </c>
      <c r="P37" s="18" t="s">
        <v>3</v>
      </c>
      <c r="R37" s="18" t="s">
        <v>3</v>
      </c>
      <c r="T37" s="18" t="s">
        <v>3</v>
      </c>
      <c r="V37" s="18" t="s">
        <v>3</v>
      </c>
      <c r="X37" s="18" t="s">
        <v>3</v>
      </c>
      <c r="Z37" s="18" t="s">
        <v>3</v>
      </c>
      <c r="AB37" s="18" t="s">
        <v>3</v>
      </c>
      <c r="AD37" s="18" t="s">
        <v>3</v>
      </c>
      <c r="AF37" s="18" t="s">
        <v>3</v>
      </c>
      <c r="AH37" s="18" t="s">
        <v>3</v>
      </c>
      <c r="AJ37" s="18" t="s">
        <v>3</v>
      </c>
      <c r="AL37" s="18" t="s">
        <v>3</v>
      </c>
      <c r="AN37" s="18" t="s">
        <v>3</v>
      </c>
      <c r="AP37" s="18" t="s">
        <v>3</v>
      </c>
      <c r="AR37" s="18" t="s">
        <v>3</v>
      </c>
      <c r="AT37" s="18" t="s">
        <v>3</v>
      </c>
      <c r="AV37" s="18" t="s">
        <v>3</v>
      </c>
      <c r="AX37" s="18" t="s">
        <v>3</v>
      </c>
      <c r="AZ37" s="18" t="s">
        <v>3</v>
      </c>
      <c r="BB37" s="18" t="s">
        <v>3</v>
      </c>
      <c r="BD37" s="18" t="s">
        <v>3</v>
      </c>
      <c r="BF37" s="18" t="s">
        <v>3</v>
      </c>
      <c r="BH37" s="18" t="s">
        <v>3</v>
      </c>
      <c r="BJ37" s="18" t="s">
        <v>3</v>
      </c>
      <c r="BL37" s="18" t="s">
        <v>3</v>
      </c>
      <c r="BN37" s="18" t="s">
        <v>3</v>
      </c>
      <c r="BP37" s="18" t="s">
        <v>3</v>
      </c>
      <c r="BR37" s="18" t="s">
        <v>3</v>
      </c>
      <c r="BT37" s="18" t="s">
        <v>3</v>
      </c>
      <c r="BV37" s="18" t="s">
        <v>3</v>
      </c>
      <c r="BX37" s="18" t="s">
        <v>3</v>
      </c>
      <c r="BZ37" s="18" t="s">
        <v>3</v>
      </c>
      <c r="CB37" s="18" t="s">
        <v>3</v>
      </c>
      <c r="CD37" s="18" t="s">
        <v>3</v>
      </c>
      <c r="CF37" s="53"/>
      <c r="CH37" s="54"/>
    </row>
    <row r="38" spans="1:86" ht="11.25">
      <c r="A38" s="1"/>
      <c r="B38" s="9" t="str">
        <f>"Accum DFIT "&amp;B10&amp;" -  Asset &lt;Liability&gt;"</f>
        <v>Accum DFIT As of Tax Year 2015 -  Asset &lt;Liability&gt;</v>
      </c>
      <c r="C38" s="1"/>
      <c r="D38" s="17"/>
      <c r="E38" s="17">
        <f>ROUND(E34*E36,0)</f>
        <v>-102156</v>
      </c>
      <c r="F38" s="1"/>
      <c r="G38" s="17">
        <f>ROUND(G34*G36,0)</f>
        <v>-616118</v>
      </c>
      <c r="I38" s="17">
        <f>ROUND(I34*I36,0)</f>
        <v>-131226</v>
      </c>
      <c r="K38" s="17">
        <f>ROUND(K34*K36,0)</f>
        <v>-104271</v>
      </c>
      <c r="M38" s="17">
        <f>ROUND(M34*M36,0)</f>
        <v>-2134570</v>
      </c>
      <c r="N38" s="17">
        <f>ROUND(N34*N36,0)</f>
        <v>-1064036</v>
      </c>
      <c r="P38" s="17">
        <f>ROUND(P34*P36,0)</f>
        <v>-2535647</v>
      </c>
      <c r="R38" s="17">
        <f>ROUND(R34*R36,0)</f>
        <v>148506</v>
      </c>
      <c r="T38" s="17">
        <f>ROUND(T34*T36,0)</f>
        <v>-200327</v>
      </c>
      <c r="V38" s="17">
        <f>ROUND(V34*V36,0)</f>
        <v>-209636</v>
      </c>
      <c r="X38" s="17">
        <f>ROUND(X34*X36,0)</f>
        <v>-1221467</v>
      </c>
      <c r="Z38" s="17">
        <f>ROUND(Z34*Z36,0)</f>
        <v>-714259</v>
      </c>
      <c r="AB38" s="17">
        <f>ROUND(AB34*AB36,0)</f>
        <v>-250874</v>
      </c>
      <c r="AD38" s="17">
        <f>ROUND(AD34*AD36,0)</f>
        <v>-296952</v>
      </c>
      <c r="AF38" s="17">
        <f>ROUND(AF34*AF36,0)</f>
        <v>-1036172</v>
      </c>
      <c r="AH38" s="17">
        <f>ROUND(AH34*AH36,0)</f>
        <v>-750897</v>
      </c>
      <c r="AJ38" s="17">
        <f>ROUND(AJ34*AJ36,0)</f>
        <v>-234</v>
      </c>
      <c r="AL38" s="17">
        <f>ROUND(AL34*AL36,0)</f>
        <v>-4124</v>
      </c>
      <c r="AN38" s="17">
        <f>ROUND(AN34*AN36,0)</f>
        <v>-27811</v>
      </c>
      <c r="AP38" s="17">
        <f>ROUND(AP34*AP36,0)</f>
        <v>-1380</v>
      </c>
      <c r="AR38" s="17">
        <f>ROUND(AR34*AR36,0)</f>
        <v>-2287</v>
      </c>
      <c r="AT38" s="17">
        <f>ROUND(AT34*AT36,0)</f>
        <v>-3167</v>
      </c>
      <c r="AV38" s="17">
        <f>ROUND(AV34*AV36,0)</f>
        <v>-1725</v>
      </c>
      <c r="AX38" s="17">
        <f>ROUND(AX34*AX36,0)</f>
        <v>-9963</v>
      </c>
      <c r="AZ38" s="17">
        <f>ROUND(AZ34*AZ36,0)</f>
        <v>-10336</v>
      </c>
      <c r="BB38" s="17">
        <f>ROUND(BB34*BB36,0)</f>
        <v>-10575</v>
      </c>
      <c r="BD38" s="17">
        <f>ROUND(BD34*BD36,0)</f>
        <v>-2009025</v>
      </c>
      <c r="BF38" s="17">
        <f>ROUND(BF34*BF36,0)</f>
        <v>-509047</v>
      </c>
      <c r="BH38" s="17">
        <f>ROUND(BH34*BH36,0)</f>
        <v>-21926</v>
      </c>
      <c r="BJ38" s="17">
        <f>ROUND(BJ34*BJ36,0)</f>
        <v>-108344</v>
      </c>
      <c r="BL38" s="17">
        <f>ROUND(BL34*BL36,0)</f>
        <v>-261956</v>
      </c>
      <c r="BN38" s="17">
        <f>ROUND(BN34*BN36,0)</f>
        <v>-644549</v>
      </c>
      <c r="BP38" s="17">
        <f>ROUND(BP34*BP36,0)</f>
        <v>-26994070</v>
      </c>
      <c r="BR38" s="17">
        <f>ROUND(BR34*BR36,0)</f>
        <v>704</v>
      </c>
      <c r="BT38" s="17">
        <f>ROUND(BT34*BT36,0)</f>
        <v>-1620341</v>
      </c>
      <c r="BV38" s="17">
        <f>ROUND(BV34*BV36,0)</f>
        <v>-102428</v>
      </c>
      <c r="BX38" s="17">
        <f>ROUND(BX34*BX36,0)</f>
        <v>-724469</v>
      </c>
      <c r="BZ38" s="17">
        <f>ROUND(BZ34*BZ36,0)</f>
        <v>-131314</v>
      </c>
      <c r="CB38" s="17">
        <f>ROUND(CB34*CB36,0)</f>
        <v>-473740</v>
      </c>
      <c r="CD38" s="17">
        <f>ROUND(CD34*CD36,0)</f>
        <v>0</v>
      </c>
      <c r="CF38" s="53"/>
      <c r="CH38" s="54"/>
    </row>
    <row r="39" spans="1:86" ht="10.5">
      <c r="A39" s="1"/>
      <c r="B39" s="1"/>
      <c r="C39" s="1"/>
      <c r="D39" s="17"/>
      <c r="E39" s="18" t="s">
        <v>8</v>
      </c>
      <c r="F39" s="1"/>
      <c r="G39" s="18" t="s">
        <v>8</v>
      </c>
      <c r="I39" s="18" t="s">
        <v>8</v>
      </c>
      <c r="K39" s="18" t="s">
        <v>8</v>
      </c>
      <c r="M39" s="18" t="s">
        <v>8</v>
      </c>
      <c r="N39" s="18" t="s">
        <v>8</v>
      </c>
      <c r="P39" s="18" t="s">
        <v>8</v>
      </c>
      <c r="R39" s="18" t="s">
        <v>8</v>
      </c>
      <c r="T39" s="18" t="s">
        <v>8</v>
      </c>
      <c r="V39" s="18" t="s">
        <v>8</v>
      </c>
      <c r="X39" s="18" t="s">
        <v>8</v>
      </c>
      <c r="Z39" s="18" t="s">
        <v>8</v>
      </c>
      <c r="AB39" s="18" t="s">
        <v>8</v>
      </c>
      <c r="AD39" s="18" t="s">
        <v>8</v>
      </c>
      <c r="AF39" s="18" t="s">
        <v>8</v>
      </c>
      <c r="AH39" s="18" t="s">
        <v>8</v>
      </c>
      <c r="AJ39" s="18" t="s">
        <v>8</v>
      </c>
      <c r="AL39" s="18" t="s">
        <v>8</v>
      </c>
      <c r="AN39" s="18" t="s">
        <v>8</v>
      </c>
      <c r="AP39" s="18" t="s">
        <v>8</v>
      </c>
      <c r="AR39" s="18" t="s">
        <v>8</v>
      </c>
      <c r="AT39" s="18" t="s">
        <v>8</v>
      </c>
      <c r="AV39" s="18" t="s">
        <v>8</v>
      </c>
      <c r="AX39" s="18" t="s">
        <v>8</v>
      </c>
      <c r="AZ39" s="18" t="s">
        <v>8</v>
      </c>
      <c r="BB39" s="18" t="s">
        <v>8</v>
      </c>
      <c r="BD39" s="18" t="s">
        <v>8</v>
      </c>
      <c r="BF39" s="18" t="s">
        <v>8</v>
      </c>
      <c r="BH39" s="18" t="s">
        <v>8</v>
      </c>
      <c r="BJ39" s="18" t="s">
        <v>8</v>
      </c>
      <c r="BL39" s="18" t="s">
        <v>8</v>
      </c>
      <c r="BN39" s="18" t="s">
        <v>8</v>
      </c>
      <c r="BP39" s="18" t="s">
        <v>8</v>
      </c>
      <c r="BR39" s="18" t="s">
        <v>8</v>
      </c>
      <c r="BT39" s="18" t="s">
        <v>8</v>
      </c>
      <c r="BV39" s="18" t="s">
        <v>8</v>
      </c>
      <c r="BX39" s="18" t="s">
        <v>8</v>
      </c>
      <c r="BZ39" s="18" t="s">
        <v>8</v>
      </c>
      <c r="CB39" s="18" t="s">
        <v>8</v>
      </c>
      <c r="CD39" s="18" t="s">
        <v>8</v>
      </c>
      <c r="CF39" s="18"/>
      <c r="CH39" s="18"/>
    </row>
    <row r="40" spans="1:86" ht="10.5">
      <c r="A40" s="1"/>
      <c r="B40" s="1"/>
      <c r="C40" s="1"/>
      <c r="D40" s="17"/>
      <c r="E40" s="17"/>
      <c r="F40" s="1"/>
      <c r="G40" s="17"/>
      <c r="I40" s="17"/>
      <c r="K40" s="17"/>
      <c r="M40" s="17"/>
      <c r="N40" s="17"/>
      <c r="P40" s="17"/>
      <c r="R40" s="17"/>
      <c r="T40" s="17"/>
      <c r="V40" s="17"/>
      <c r="X40" s="17"/>
      <c r="Z40" s="17"/>
      <c r="AB40" s="17"/>
      <c r="AD40" s="17"/>
      <c r="AF40" s="17"/>
      <c r="AH40" s="17"/>
      <c r="AJ40" s="17"/>
      <c r="AL40" s="17"/>
      <c r="AN40" s="17"/>
      <c r="AP40" s="17"/>
      <c r="AR40" s="17"/>
      <c r="AT40" s="17"/>
      <c r="AV40" s="17"/>
      <c r="AX40" s="17"/>
      <c r="AZ40" s="17"/>
      <c r="BB40" s="17"/>
      <c r="BD40" s="17"/>
      <c r="BF40" s="17"/>
      <c r="BH40" s="17"/>
      <c r="BJ40" s="17"/>
      <c r="BL40" s="17"/>
      <c r="BN40" s="17"/>
      <c r="BP40" s="17"/>
      <c r="BR40" s="17"/>
      <c r="BT40" s="17"/>
      <c r="BV40" s="17"/>
      <c r="BX40" s="17"/>
      <c r="BZ40" s="17"/>
      <c r="CB40" s="17"/>
      <c r="CD40" s="17"/>
      <c r="CH40" s="54"/>
    </row>
    <row r="41" spans="1:86" ht="10.5">
      <c r="A41" s="1"/>
      <c r="B41" s="1"/>
      <c r="C41" s="1"/>
      <c r="D41" s="1"/>
      <c r="E41" s="1"/>
      <c r="F41" s="1"/>
      <c r="G41" s="1"/>
      <c r="I41" s="1"/>
      <c r="K41" s="1"/>
      <c r="M41" s="1"/>
      <c r="N41" s="1"/>
      <c r="P41" s="1"/>
      <c r="R41" s="1"/>
      <c r="T41" s="1"/>
      <c r="V41" s="1"/>
      <c r="X41" s="1"/>
      <c r="Z41" s="1"/>
      <c r="AB41" s="1"/>
      <c r="AD41" s="1"/>
      <c r="AF41" s="1"/>
      <c r="AH41" s="1"/>
      <c r="AJ41" s="1"/>
      <c r="AL41" s="1"/>
      <c r="AN41" s="1"/>
      <c r="AP41" s="1"/>
      <c r="AR41" s="1"/>
      <c r="AT41" s="1"/>
      <c r="AV41" s="1"/>
      <c r="AX41" s="1"/>
      <c r="AZ41" s="1"/>
      <c r="BB41" s="1"/>
      <c r="BD41" s="1"/>
      <c r="BF41" s="1"/>
      <c r="BH41" s="1"/>
      <c r="BJ41" s="1"/>
      <c r="BL41" s="1"/>
      <c r="BN41" s="1"/>
      <c r="BP41" s="1"/>
      <c r="BR41" s="1"/>
      <c r="BT41" s="1"/>
      <c r="BV41" s="1"/>
      <c r="BX41" s="1"/>
      <c r="BZ41" s="1"/>
      <c r="CB41" s="1"/>
      <c r="CD41" s="1"/>
      <c r="CH41" s="52"/>
    </row>
    <row r="42" spans="1:86" ht="10.5">
      <c r="A42" s="1"/>
      <c r="B42" s="1"/>
      <c r="C42" s="1"/>
      <c r="D42" s="1"/>
      <c r="E42" s="92" t="s">
        <v>83</v>
      </c>
      <c r="F42" s="1"/>
      <c r="G42" s="92" t="s">
        <v>83</v>
      </c>
      <c r="I42" s="92" t="s">
        <v>82</v>
      </c>
      <c r="K42" s="92" t="s">
        <v>82</v>
      </c>
      <c r="M42" s="92" t="s">
        <v>83</v>
      </c>
      <c r="N42" s="92" t="s">
        <v>83</v>
      </c>
      <c r="P42" s="92" t="s">
        <v>83</v>
      </c>
      <c r="R42" s="92" t="s">
        <v>83</v>
      </c>
      <c r="T42" s="92" t="s">
        <v>83</v>
      </c>
      <c r="V42" s="92" t="s">
        <v>84</v>
      </c>
      <c r="X42" s="92" t="s">
        <v>84</v>
      </c>
      <c r="Z42" s="92" t="s">
        <v>84</v>
      </c>
      <c r="AB42" s="92" t="s">
        <v>85</v>
      </c>
      <c r="AD42" s="92" t="s">
        <v>84</v>
      </c>
      <c r="AF42" s="92" t="s">
        <v>84</v>
      </c>
      <c r="AH42" s="92" t="s">
        <v>84</v>
      </c>
      <c r="AJ42" s="92" t="s">
        <v>83</v>
      </c>
      <c r="AL42" s="92" t="s">
        <v>84</v>
      </c>
      <c r="AN42" s="92" t="s">
        <v>84</v>
      </c>
      <c r="AP42" s="92" t="s">
        <v>84</v>
      </c>
      <c r="AR42" s="92" t="s">
        <v>83</v>
      </c>
      <c r="AT42" s="92" t="s">
        <v>82</v>
      </c>
      <c r="AV42" s="92" t="s">
        <v>82</v>
      </c>
      <c r="AX42" s="92" t="s">
        <v>83</v>
      </c>
      <c r="AY42" s="92"/>
      <c r="AZ42" s="92" t="s">
        <v>83</v>
      </c>
      <c r="BB42" s="92" t="s">
        <v>84</v>
      </c>
      <c r="BD42" s="92" t="s">
        <v>84</v>
      </c>
      <c r="BF42" s="92" t="s">
        <v>85</v>
      </c>
      <c r="BH42" s="92" t="s">
        <v>84</v>
      </c>
      <c r="BJ42" s="92" t="s">
        <v>84</v>
      </c>
      <c r="BL42" s="92" t="s">
        <v>83</v>
      </c>
      <c r="BN42" s="92" t="s">
        <v>83</v>
      </c>
      <c r="BP42" s="92" t="s">
        <v>83</v>
      </c>
      <c r="BR42" s="92" t="s">
        <v>84</v>
      </c>
      <c r="BT42" s="92" t="s">
        <v>84</v>
      </c>
      <c r="BV42" s="92" t="s">
        <v>84</v>
      </c>
      <c r="BX42" s="92" t="s">
        <v>85</v>
      </c>
      <c r="BZ42" s="92" t="s">
        <v>84</v>
      </c>
      <c r="CB42" s="92" t="s">
        <v>84</v>
      </c>
      <c r="CD42" s="92" t="s">
        <v>84</v>
      </c>
      <c r="CF42" s="18"/>
      <c r="CH42" s="18"/>
    </row>
    <row r="43" spans="1:82" ht="10.5">
      <c r="A43" s="1"/>
      <c r="B43" s="92" t="s">
        <v>86</v>
      </c>
      <c r="C43" s="1"/>
      <c r="D43" s="1"/>
      <c r="E43" s="90">
        <f>(0.0375+0.07219+0.06677+0.06177+0.05713+0.05285+0.04888+0.04522+0.04462+0.04461+0.04462+0.04461+0.04462+0.04461*$C$18/12)</f>
        <v>0.7100000000000001</v>
      </c>
      <c r="F43" s="1"/>
      <c r="G43" s="90">
        <f>(0.0375+0.07219+0.06677+0.06177+0.05713+0.05285+0.04888+0.04522+0.04462+0.04461+0.04462+0.04461+0.04462*$C$18/12)</f>
        <v>0.66539</v>
      </c>
      <c r="I43" s="90">
        <f>0.3+0.7*(0.0375+0.07219+0.06677+0.06177+0.05713+0.05285+0.04888+0.04522+0.04462+0.04461+0.04462+0.04461*$C$18/12)</f>
        <v>0.734539</v>
      </c>
      <c r="K43" s="90">
        <f>0.3+0.7*(0.0375+0.07219+0.06677+0.06177+0.05713+0.05285+0.04888+0.04522+0.04462+0.04461+0.04462*$C$18/12)</f>
        <v>0.7033119999999999</v>
      </c>
      <c r="M43" s="90">
        <f>(0.0375+0.07219+0.06677+0.06177+0.05713+0.05285+0.04888+0.04522+0.04462+0.04461*$C$18/12)</f>
        <v>0.53154</v>
      </c>
      <c r="N43" s="90">
        <f>(0.0375+0.07219+0.06677+0.06177+0.05713+0.05285+0.04888+0.04522+0.04462*$C$18/12)</f>
        <v>0.48693</v>
      </c>
      <c r="P43" s="90">
        <f>(0.0375+0.07219+0.06677+0.06177+0.05713+0.05285+0.04888+0.04522*$C$18/12)</f>
        <v>0.44231</v>
      </c>
      <c r="R43" s="90">
        <f>(0.0375+0.07219+0.06677+0.06177+0.05713+0.05285+0.04888*$C$18/12)</f>
        <v>0.39709</v>
      </c>
      <c r="T43" s="90">
        <f>(0.0375+0.07219+0.06677+0.06177+0.05713+0.05285+0.04888*$C$18/12)</f>
        <v>0.39709</v>
      </c>
      <c r="V43" s="90">
        <f>0.5+0.5*(0.0375+0.07219+0.06677+0.06177+0.05713+0.05285*$C$18/12)</f>
        <v>0.674105</v>
      </c>
      <c r="X43" s="90">
        <f>0.5+0.5*(0.0375+0.07219+0.06677+0.06177+0.05713+0.05285*$C$18/12)</f>
        <v>0.674105</v>
      </c>
      <c r="Z43" s="90">
        <f>0.5+0.5*(0.0375+0.07219+0.06677+0.06177+0.05713*$C$18/12)</f>
        <v>0.64768</v>
      </c>
      <c r="AB43" s="90">
        <v>1</v>
      </c>
      <c r="AD43" s="90">
        <f>0.5+0.5*(0.0375+0.07219+0.06677*$C$18/12)</f>
        <v>0.58823</v>
      </c>
      <c r="AF43" s="90">
        <f>0.5+0.5*(0.0375+0.07219+0.06677*$C$18/12)</f>
        <v>0.58823</v>
      </c>
      <c r="AH43" s="90">
        <f>0.5+0.5*(0.0375+0.07219*$C$18/12)</f>
        <v>0.554845</v>
      </c>
      <c r="AJ43" s="90">
        <f>(0.0375+0.07219+0.06677+0.06177+0.05713+0.05285+0.04888+0.04522+0.04462*$C$18/12)</f>
        <v>0.48693</v>
      </c>
      <c r="AL43" s="90">
        <f>0.5+0.5*(0.0375+0.07219+0.06677+0.06177+0.05713+0.05285*$C$18/12)</f>
        <v>0.674105</v>
      </c>
      <c r="AN43" s="90">
        <f>0.5+0.5*(0.0375+0.07219+0.06677+0.06177+0.05713*$C$18/12)</f>
        <v>0.64768</v>
      </c>
      <c r="AP43" s="90">
        <f>0.5+0.5*(0.0375+0.07219*$C$18/12)</f>
        <v>0.554845</v>
      </c>
      <c r="AR43" s="90">
        <f>(0.0375+0.07219+0.06677+0.06177+0.05713+0.05285+0.04888+0.04522+0.04462+0.04461+0.04462+0.04461+0.04462*$C$18/12)</f>
        <v>0.66539</v>
      </c>
      <c r="AT43" s="90">
        <f>0.3+0.7*(0.0375+0.07219+0.06677+0.06177+0.05713+0.05285+0.04888+0.04522+0.04462+0.04461+0.04462+0.04461*$C$18/12)</f>
        <v>0.734539</v>
      </c>
      <c r="AV43" s="90">
        <f>0.3+0.7*(0.0375+0.07219+0.06677+0.06177+0.05713+0.05285+0.04888+0.04522+0.04462+0.04461+0.04462*$C$18/12)</f>
        <v>0.7033119999999999</v>
      </c>
      <c r="AX43" s="90">
        <f>(0.0375+0.07219+0.06677+0.06177+0.05713+0.05285+0.04888+0.04522+0.04462+0.04461*$C$18/12)</f>
        <v>0.53154</v>
      </c>
      <c r="AY43" s="90"/>
      <c r="AZ43" s="90">
        <f>(0.0375+0.07219+0.06677+0.06177+0.05713+0.05285+0.04888+0.04522+0.04462*$C$18/12)</f>
        <v>0.48693</v>
      </c>
      <c r="BB43" s="90">
        <f>0.5+0.5*(0.0375+0.07219+0.06677+0.06177+0.05713+0.05285*$C$18/12)</f>
        <v>0.674105</v>
      </c>
      <c r="BD43" s="90">
        <f>0.5+0.5*(0.0375+0.07219+0.06677+0.06177+0.05713*$C$18/12)</f>
        <v>0.64768</v>
      </c>
      <c r="BF43" s="90">
        <v>1</v>
      </c>
      <c r="BH43" s="90">
        <f>0.5+0.5*(0.0375+0.07219+0.06677*$C$18/12)</f>
        <v>0.58823</v>
      </c>
      <c r="BJ43" s="90">
        <f>0.5+0.5*(0.0375+0.07219*$C$18/12)</f>
        <v>0.554845</v>
      </c>
      <c r="BL43" s="90">
        <f>(0.0375+0.07219+0.06677+0.06177+0.05713+0.05285+0.04888+0.04522+0.04462+0.04461*$C$18/12)</f>
        <v>0.53154</v>
      </c>
      <c r="BN43" s="90">
        <v>1</v>
      </c>
      <c r="BP43" s="90">
        <f>(0.0375+0.07219+0.06677+0.06177+0.05713+0.05285+0.04888+0.04522*$C$18/12)</f>
        <v>0.44231</v>
      </c>
      <c r="BR43" s="90">
        <f>0.5+0.5*(0.0375+0.07219+0.06677+0.06177+0.05713+0.05285+0.04888*$C$18/12)</f>
        <v>0.698545</v>
      </c>
      <c r="BT43" s="90">
        <f>0.5+0.5*(0.0375+0.07219+0.06677+0.06177+0.05713+0.05285*$C$18/12)</f>
        <v>0.674105</v>
      </c>
      <c r="BV43" s="90">
        <f>0.5+0.5*(0.0375+0.07219+0.06677+0.06177+0.05713*$C$18/12)</f>
        <v>0.64768</v>
      </c>
      <c r="BX43" s="90">
        <v>1</v>
      </c>
      <c r="BZ43" s="90">
        <f>0.5+0.5*(0.0375+0.07219+0.06677*$C$18/12)</f>
        <v>0.58823</v>
      </c>
      <c r="CB43" s="90">
        <f>0.5+0.5*(0.0375+0.07219*$C$18/12)</f>
        <v>0.554845</v>
      </c>
      <c r="CD43" s="90">
        <f>0.5+0.5*(0.0375+0.07219*$C$18/12)</f>
        <v>0.554845</v>
      </c>
    </row>
    <row r="44" spans="1:82" ht="10.5">
      <c r="A44" s="1"/>
      <c r="B44" s="92" t="s">
        <v>87</v>
      </c>
      <c r="C44" s="1"/>
      <c r="D44" s="1"/>
      <c r="E44" s="91">
        <f>E31-E43</f>
        <v>-9.636943984814295E-05</v>
      </c>
      <c r="F44" s="1"/>
      <c r="G44" s="91">
        <f>G31-G43</f>
        <v>-1.1760478590971957E-08</v>
      </c>
      <c r="I44" s="91">
        <f>I31-I43</f>
        <v>-1.2819321505430636E-06</v>
      </c>
      <c r="K44" s="91">
        <f>K31-K43</f>
        <v>1.500383317587506E-07</v>
      </c>
      <c r="M44" s="91">
        <f>M31-M43</f>
        <v>2.5189536012604208E-08</v>
      </c>
      <c r="N44" s="91">
        <f>N31-N43</f>
        <v>-3.4651862490520102E-09</v>
      </c>
      <c r="P44" s="91">
        <f>P31-P43</f>
        <v>4.658632068998969E-08</v>
      </c>
      <c r="R44" s="91">
        <f>R31-R43</f>
        <v>-9.985065612377886E-05</v>
      </c>
      <c r="T44" s="91">
        <f>T31-T43</f>
        <v>-9.989055318421203E-05</v>
      </c>
      <c r="V44" s="91">
        <f>V31-V43</f>
        <v>3.964918171561749E-08</v>
      </c>
      <c r="X44" s="91">
        <f>X31-X43</f>
        <v>1.4262956149480033E-07</v>
      </c>
      <c r="Z44" s="91">
        <f>Z31-Z43</f>
        <v>2.5860129226895623E-07</v>
      </c>
      <c r="AB44" s="91">
        <f>AB31-AB43</f>
        <v>1.4951391524853364E-07</v>
      </c>
      <c r="AD44" s="91">
        <f>AD31-AD43</f>
        <v>2.7306016880945805E-07</v>
      </c>
      <c r="AF44" s="91">
        <f>AF31-AF43</f>
        <v>7.256780198972024E-08</v>
      </c>
      <c r="AH44" s="91">
        <f>AH31-AH43</f>
        <v>-6.349878611811022E-08</v>
      </c>
      <c r="AJ44" s="91">
        <f>AJ31-AJ43</f>
        <v>-4.953352769676567E-05</v>
      </c>
      <c r="AL44" s="91">
        <f>AL31-AL43</f>
        <v>-4.837443997962598E-05</v>
      </c>
      <c r="AN44" s="91">
        <f>AN31-AN43</f>
        <v>3.5134378872925254E-06</v>
      </c>
      <c r="AP44" s="91">
        <f>AP31-AP43</f>
        <v>4.883738995342668E-05</v>
      </c>
      <c r="AR44" s="91">
        <f>AR31-AR43</f>
        <v>1.574530050307832E-05</v>
      </c>
      <c r="AT44" s="91">
        <f>AT31-AT43</f>
        <v>-2.2080067721086394E-05</v>
      </c>
      <c r="AV44" s="91">
        <f>AV31-AV43</f>
        <v>-5.2607104903623636E-05</v>
      </c>
      <c r="AX44" s="91">
        <f>AX31-AX43</f>
        <v>1.357830463721843E-05</v>
      </c>
      <c r="AY44" s="91"/>
      <c r="AZ44" s="91">
        <f>AZ31-AZ43</f>
        <v>5.564753343789697E-06</v>
      </c>
      <c r="BB44" s="91">
        <f>BB31-BB43</f>
        <v>-1.3069310519808752E-05</v>
      </c>
      <c r="BD44" s="91">
        <f>BD31-BD43</f>
        <v>-1.3509323881777391E-08</v>
      </c>
      <c r="BF44" s="91">
        <f>BF31-BF43</f>
        <v>0</v>
      </c>
      <c r="BH44" s="91">
        <f>BH31-BH43</f>
        <v>-3.478603090467658E-06</v>
      </c>
      <c r="BJ44" s="91">
        <f>BJ31-BJ43</f>
        <v>1.9694890562860223E-07</v>
      </c>
      <c r="BL44" s="91">
        <f>BL31-BL43</f>
        <v>0.04462035366969064</v>
      </c>
      <c r="BN44" s="91">
        <f>BN31-BN43</f>
        <v>-0.5242250470889376</v>
      </c>
      <c r="BP44" s="91">
        <f>BP31-BP43</f>
        <v>0.04461999812345063</v>
      </c>
      <c r="BR44" s="91">
        <f>BR31-BR43</f>
        <v>0.02248823853515236</v>
      </c>
      <c r="BT44" s="91">
        <f>BT31-BT43</f>
        <v>0.024440111184027558</v>
      </c>
      <c r="BV44" s="91">
        <f>BV31-BV43</f>
        <v>0.02642531928824543</v>
      </c>
      <c r="BX44" s="91">
        <f>BX31-BX43</f>
        <v>0</v>
      </c>
      <c r="BZ44" s="91">
        <f>BZ31-BZ43</f>
        <v>0.030885658265713767</v>
      </c>
      <c r="CB44" s="91">
        <f>CB31-CB43</f>
        <v>0.033384867815976715</v>
      </c>
      <c r="CD44" s="91" t="e">
        <f>CD31-CD43</f>
        <v>#DIV/0!</v>
      </c>
    </row>
    <row r="45" spans="1:82" ht="10.5">
      <c r="A45" s="1"/>
      <c r="B45" s="1"/>
      <c r="C45" s="1"/>
      <c r="D45" s="1"/>
      <c r="E45" s="1"/>
      <c r="F45" s="1"/>
      <c r="G45" s="1"/>
      <c r="I45" s="1"/>
      <c r="K45" s="1"/>
      <c r="M45" s="1"/>
      <c r="N45" s="1"/>
      <c r="P45" s="1"/>
      <c r="R45" s="1"/>
      <c r="T45" s="1"/>
      <c r="V45" s="1"/>
      <c r="X45" s="1"/>
      <c r="Z45" s="1"/>
      <c r="AB45" s="1"/>
      <c r="AD45" s="1"/>
      <c r="AF45" s="1"/>
      <c r="AH45" s="1"/>
      <c r="AJ45" s="1"/>
      <c r="AL45" s="1"/>
      <c r="AN45" s="1"/>
      <c r="AP45" s="1"/>
      <c r="AR45" s="1"/>
      <c r="AT45" s="1"/>
      <c r="AV45" s="1"/>
      <c r="AX45" s="1"/>
      <c r="AZ45" s="1"/>
      <c r="BB45" s="1"/>
      <c r="BD45" s="1"/>
      <c r="BF45" s="1"/>
      <c r="BH45" s="1"/>
      <c r="BJ45" s="1"/>
      <c r="BL45" s="1"/>
      <c r="BN45" s="1"/>
      <c r="BP45" s="1"/>
      <c r="BR45" s="1"/>
      <c r="BT45" s="1"/>
      <c r="BV45" s="1"/>
      <c r="BX45" s="1"/>
      <c r="BZ45" s="1"/>
      <c r="CB45" s="1"/>
      <c r="CD45" s="1"/>
    </row>
    <row r="46" spans="1:82" ht="10.5">
      <c r="A46" s="1"/>
      <c r="B46" s="1"/>
      <c r="C46" s="1"/>
      <c r="D46" s="1"/>
      <c r="E46" s="1"/>
      <c r="F46" s="1"/>
      <c r="G46" s="1"/>
      <c r="I46" s="1"/>
      <c r="K46" s="1"/>
      <c r="M46" s="1"/>
      <c r="N46" s="1"/>
      <c r="P46" s="1"/>
      <c r="R46" s="1"/>
      <c r="T46" s="1"/>
      <c r="V46" s="1"/>
      <c r="X46" s="1"/>
      <c r="Z46" s="1"/>
      <c r="AB46" s="1"/>
      <c r="AD46" s="1"/>
      <c r="AF46" s="1"/>
      <c r="AH46" s="1"/>
      <c r="AJ46" s="1"/>
      <c r="AL46" s="1"/>
      <c r="AN46" s="1"/>
      <c r="AP46" s="1"/>
      <c r="AR46" s="1"/>
      <c r="AT46" s="1"/>
      <c r="AV46" s="1"/>
      <c r="AX46" s="1"/>
      <c r="AZ46" s="1"/>
      <c r="BB46" s="1"/>
      <c r="BD46" s="1"/>
      <c r="BF46" s="1"/>
      <c r="BH46" s="1"/>
      <c r="BJ46" s="1"/>
      <c r="BL46" s="1"/>
      <c r="BN46" s="1"/>
      <c r="BP46" s="1"/>
      <c r="BR46" s="1"/>
      <c r="BT46" s="1"/>
      <c r="BV46" s="1"/>
      <c r="BX46" s="1"/>
      <c r="BZ46" s="1"/>
      <c r="CB46" s="1"/>
      <c r="CD46" s="1"/>
    </row>
    <row r="47" spans="1:82" ht="10.5">
      <c r="A47" s="1"/>
      <c r="B47" s="1"/>
      <c r="C47" s="1"/>
      <c r="D47" s="1"/>
      <c r="E47" s="1"/>
      <c r="F47" s="1"/>
      <c r="G47" s="1"/>
      <c r="I47" s="1"/>
      <c r="K47" s="1"/>
      <c r="M47" s="1"/>
      <c r="N47" s="1"/>
      <c r="P47" s="1"/>
      <c r="R47" s="1"/>
      <c r="T47" s="1"/>
      <c r="V47" s="1"/>
      <c r="X47" s="1"/>
      <c r="Z47" s="1"/>
      <c r="AB47" s="1"/>
      <c r="AD47" s="1"/>
      <c r="AF47" s="1"/>
      <c r="AH47" s="1"/>
      <c r="AJ47" s="1"/>
      <c r="AL47" s="1"/>
      <c r="AN47" s="1"/>
      <c r="AP47" s="1"/>
      <c r="AR47" s="1"/>
      <c r="AT47" s="1"/>
      <c r="AV47" s="1"/>
      <c r="AX47" s="1"/>
      <c r="AZ47" s="1"/>
      <c r="BB47" s="1"/>
      <c r="BD47" s="1"/>
      <c r="BF47" s="1"/>
      <c r="BH47" s="1"/>
      <c r="BJ47" s="1"/>
      <c r="BL47" s="1"/>
      <c r="BN47" s="1"/>
      <c r="BP47" s="1"/>
      <c r="BR47" s="1"/>
      <c r="BT47" s="1"/>
      <c r="BV47" s="1"/>
      <c r="BX47" s="1"/>
      <c r="BZ47" s="1"/>
      <c r="CB47" s="1"/>
      <c r="CD47" s="1"/>
    </row>
    <row r="48" spans="1:82" ht="10.5">
      <c r="A48" s="1"/>
      <c r="B48" s="1"/>
      <c r="C48" s="1"/>
      <c r="D48" s="1"/>
      <c r="E48" s="1"/>
      <c r="F48" s="1"/>
      <c r="G48" s="1"/>
      <c r="I48" s="1"/>
      <c r="K48" s="1"/>
      <c r="M48" s="1"/>
      <c r="N48" s="1"/>
      <c r="P48" s="1"/>
      <c r="R48" s="1"/>
      <c r="T48" s="1"/>
      <c r="V48" s="1"/>
      <c r="X48" s="1"/>
      <c r="Z48" s="1"/>
      <c r="AB48" s="1"/>
      <c r="AD48" s="1"/>
      <c r="AF48" s="1"/>
      <c r="AH48" s="1"/>
      <c r="AJ48" s="1"/>
      <c r="AL48" s="1"/>
      <c r="AN48" s="1"/>
      <c r="AP48" s="1"/>
      <c r="AR48" s="1"/>
      <c r="AT48" s="1"/>
      <c r="AV48" s="1"/>
      <c r="AX48" s="1"/>
      <c r="AZ48" s="1"/>
      <c r="BB48" s="1"/>
      <c r="BD48" s="1"/>
      <c r="BF48" s="1"/>
      <c r="BH48" s="1"/>
      <c r="BJ48" s="1"/>
      <c r="BL48" s="1"/>
      <c r="BN48" s="1"/>
      <c r="BP48" s="1"/>
      <c r="BR48" s="1"/>
      <c r="BT48" s="1"/>
      <c r="BV48" s="1"/>
      <c r="BX48" s="1"/>
      <c r="BZ48" s="1"/>
      <c r="CB48" s="1"/>
      <c r="CD48" s="1"/>
    </row>
    <row r="49" spans="1:82" ht="10.5">
      <c r="A49" s="1"/>
      <c r="B49" s="1"/>
      <c r="C49" s="1"/>
      <c r="D49" s="1"/>
      <c r="E49" s="1"/>
      <c r="F49" s="1"/>
      <c r="G49" s="1"/>
      <c r="I49" s="1"/>
      <c r="K49" s="1"/>
      <c r="M49" s="1"/>
      <c r="N49" s="1"/>
      <c r="P49" s="1"/>
      <c r="R49" s="1"/>
      <c r="T49" s="1"/>
      <c r="V49" s="1"/>
      <c r="X49" s="1"/>
      <c r="Z49" s="1"/>
      <c r="AB49" s="1"/>
      <c r="AD49" s="1"/>
      <c r="AF49" s="1"/>
      <c r="AH49" s="1"/>
      <c r="AJ49" s="1"/>
      <c r="AL49" s="1"/>
      <c r="AN49" s="1"/>
      <c r="AP49" s="1"/>
      <c r="AR49" s="1"/>
      <c r="AT49" s="1"/>
      <c r="AV49" s="1"/>
      <c r="AX49" s="1"/>
      <c r="AZ49" s="1"/>
      <c r="BB49" s="1"/>
      <c r="BD49" s="1"/>
      <c r="BF49" s="1"/>
      <c r="BH49" s="1"/>
      <c r="BJ49" s="1"/>
      <c r="BL49" s="1"/>
      <c r="BN49" s="1"/>
      <c r="BP49" s="1"/>
      <c r="BR49" s="1"/>
      <c r="BT49" s="1"/>
      <c r="BV49" s="1"/>
      <c r="BX49" s="1"/>
      <c r="BZ49" s="1"/>
      <c r="CB49" s="1"/>
      <c r="CD49" s="1"/>
    </row>
    <row r="50" spans="1:76" ht="10.5">
      <c r="A50" s="1"/>
      <c r="B50" s="1"/>
      <c r="C50" s="1"/>
      <c r="D50" s="1"/>
      <c r="E50" s="1"/>
      <c r="F50" s="1"/>
      <c r="G50" s="1"/>
      <c r="I50" s="1"/>
      <c r="K50" s="1"/>
      <c r="P50" s="1"/>
      <c r="R50" s="1"/>
      <c r="T50" s="1"/>
      <c r="V50" s="1"/>
      <c r="X50" s="1"/>
      <c r="AB50" s="1"/>
      <c r="AD50" s="1"/>
      <c r="AF50" s="1"/>
      <c r="AH50" s="1"/>
      <c r="AJ50" s="1"/>
      <c r="AL50" s="1"/>
      <c r="AN50" s="1"/>
      <c r="AP50" s="1"/>
      <c r="AT50" s="1"/>
      <c r="AV50" s="1"/>
      <c r="AX50" s="1"/>
      <c r="AZ50" s="1"/>
      <c r="BB50" s="1"/>
      <c r="BD50" s="1"/>
      <c r="BF50" s="1"/>
      <c r="BL50" s="1"/>
      <c r="BN50" s="1"/>
      <c r="BP50" s="1"/>
      <c r="BR50" s="1"/>
      <c r="BT50" s="1"/>
      <c r="BV50" s="1"/>
      <c r="BX50" s="1"/>
    </row>
    <row r="51" spans="1:76" ht="10.5">
      <c r="A51" s="1"/>
      <c r="B51" s="1"/>
      <c r="C51" s="1"/>
      <c r="D51" s="1"/>
      <c r="E51" s="1"/>
      <c r="F51" s="1"/>
      <c r="G51" s="1"/>
      <c r="I51" s="1"/>
      <c r="K51" s="1"/>
      <c r="P51" s="1"/>
      <c r="R51" s="1"/>
      <c r="T51" s="1"/>
      <c r="V51" s="1"/>
      <c r="X51" s="1"/>
      <c r="AB51" s="1"/>
      <c r="AD51" s="1"/>
      <c r="AF51" s="1"/>
      <c r="AH51" s="1"/>
      <c r="AJ51" s="1"/>
      <c r="AL51" s="1"/>
      <c r="AN51" s="1"/>
      <c r="AP51" s="1"/>
      <c r="AT51" s="1"/>
      <c r="AV51" s="1"/>
      <c r="AX51" s="1"/>
      <c r="AZ51" s="1"/>
      <c r="BB51" s="1"/>
      <c r="BD51" s="1"/>
      <c r="BF51" s="1"/>
      <c r="BJ51" s="1"/>
      <c r="BL51" s="1"/>
      <c r="BN51" s="1"/>
      <c r="BP51" s="1"/>
      <c r="BR51" s="1"/>
      <c r="BT51" s="1"/>
      <c r="BV51" s="1"/>
      <c r="BX51" s="1"/>
    </row>
    <row r="52" spans="1:76" ht="10.5">
      <c r="A52" s="1"/>
      <c r="B52" s="1"/>
      <c r="C52" s="1"/>
      <c r="D52" s="1"/>
      <c r="E52" s="1"/>
      <c r="F52" s="1"/>
      <c r="G52" s="1"/>
      <c r="I52" s="1"/>
      <c r="K52" s="1"/>
      <c r="P52" s="1"/>
      <c r="R52" s="1"/>
      <c r="T52" s="1"/>
      <c r="V52" s="1"/>
      <c r="X52" s="1"/>
      <c r="AB52" s="1"/>
      <c r="AD52" s="1"/>
      <c r="AF52" s="1"/>
      <c r="AH52" s="1"/>
      <c r="AJ52" s="1"/>
      <c r="AL52" s="1"/>
      <c r="AN52" s="1"/>
      <c r="AP52" s="1"/>
      <c r="AT52" s="1"/>
      <c r="AV52" s="1"/>
      <c r="AX52" s="1"/>
      <c r="AZ52" s="1"/>
      <c r="BB52" s="1"/>
      <c r="BD52" s="1"/>
      <c r="BF52" s="1"/>
      <c r="BJ52" s="1"/>
      <c r="BL52" s="1"/>
      <c r="BN52" s="1"/>
      <c r="BP52" s="1"/>
      <c r="BR52" s="1"/>
      <c r="BT52" s="1"/>
      <c r="BV52" s="1"/>
      <c r="BX52" s="1"/>
    </row>
    <row r="53" spans="1:76" ht="10.5">
      <c r="A53" s="1"/>
      <c r="B53" s="1"/>
      <c r="C53" s="1"/>
      <c r="D53" s="1"/>
      <c r="E53" s="1"/>
      <c r="F53" s="1"/>
      <c r="G53" s="1"/>
      <c r="I53" s="1"/>
      <c r="K53" s="1"/>
      <c r="P53" s="1"/>
      <c r="R53" s="1"/>
      <c r="T53" s="1"/>
      <c r="V53" s="1"/>
      <c r="X53" s="1"/>
      <c r="AB53" s="1"/>
      <c r="AD53" s="1"/>
      <c r="AF53" s="1"/>
      <c r="AH53" s="1"/>
      <c r="AJ53" s="1"/>
      <c r="AL53" s="1"/>
      <c r="AN53" s="1"/>
      <c r="AP53" s="1"/>
      <c r="AT53" s="1"/>
      <c r="AV53" s="1"/>
      <c r="AX53" s="1"/>
      <c r="AZ53" s="1"/>
      <c r="BB53" s="1"/>
      <c r="BD53" s="1"/>
      <c r="BF53" s="1"/>
      <c r="BJ53" s="1"/>
      <c r="BL53" s="1"/>
      <c r="BN53" s="1"/>
      <c r="BP53" s="1"/>
      <c r="BR53" s="1"/>
      <c r="BT53" s="1"/>
      <c r="BV53" s="1"/>
      <c r="BX53" s="1"/>
    </row>
    <row r="54" spans="1:76" ht="10.5">
      <c r="A54" s="1"/>
      <c r="B54" s="1"/>
      <c r="C54" s="1"/>
      <c r="D54" s="1"/>
      <c r="E54" s="1"/>
      <c r="F54" s="1"/>
      <c r="G54" s="1"/>
      <c r="I54" s="1"/>
      <c r="K54" s="1"/>
      <c r="P54" s="1"/>
      <c r="R54" s="1"/>
      <c r="T54" s="1"/>
      <c r="V54" s="1"/>
      <c r="X54" s="1"/>
      <c r="AB54" s="1"/>
      <c r="AD54" s="1"/>
      <c r="AF54" s="1"/>
      <c r="AH54" s="1"/>
      <c r="AJ54" s="1"/>
      <c r="AL54" s="1"/>
      <c r="AN54" s="1"/>
      <c r="AP54" s="1"/>
      <c r="AT54" s="1"/>
      <c r="AV54" s="1"/>
      <c r="AX54" s="1"/>
      <c r="AZ54" s="1"/>
      <c r="BB54" s="1"/>
      <c r="BD54" s="1"/>
      <c r="BF54" s="1"/>
      <c r="BJ54" s="1"/>
      <c r="BL54" s="1"/>
      <c r="BN54" s="1"/>
      <c r="BP54" s="1"/>
      <c r="BR54" s="1"/>
      <c r="BT54" s="1"/>
      <c r="BV54" s="1"/>
      <c r="BX54" s="1"/>
    </row>
    <row r="55" spans="1:76" ht="10.5">
      <c r="A55" s="1"/>
      <c r="B55" s="1"/>
      <c r="C55" s="1"/>
      <c r="D55" s="1"/>
      <c r="E55" s="1"/>
      <c r="F55" s="1"/>
      <c r="G55" s="1"/>
      <c r="I55" s="1"/>
      <c r="K55" s="1"/>
      <c r="P55" s="1"/>
      <c r="R55" s="1"/>
      <c r="T55" s="1"/>
      <c r="V55" s="1"/>
      <c r="X55" s="1"/>
      <c r="AB55" s="1"/>
      <c r="AD55" s="1"/>
      <c r="AF55" s="1"/>
      <c r="AH55" s="1"/>
      <c r="AJ55" s="1"/>
      <c r="AL55" s="1"/>
      <c r="AN55" s="1"/>
      <c r="AP55" s="1"/>
      <c r="AT55" s="1"/>
      <c r="AV55" s="1"/>
      <c r="AX55" s="1"/>
      <c r="AZ55" s="1"/>
      <c r="BB55" s="1"/>
      <c r="BD55" s="1"/>
      <c r="BF55" s="1"/>
      <c r="BJ55" s="1"/>
      <c r="BL55" s="1"/>
      <c r="BN55" s="1"/>
      <c r="BP55" s="1"/>
      <c r="BR55" s="1"/>
      <c r="BT55" s="1"/>
      <c r="BV55" s="1"/>
      <c r="BX55" s="1"/>
    </row>
    <row r="56" spans="1:76" ht="10.5">
      <c r="A56" s="1"/>
      <c r="B56" s="1"/>
      <c r="C56" s="1"/>
      <c r="D56" s="1"/>
      <c r="E56" s="1"/>
      <c r="F56" s="1"/>
      <c r="G56" s="1"/>
      <c r="I56" s="1"/>
      <c r="K56" s="1"/>
      <c r="P56" s="1"/>
      <c r="R56" s="1"/>
      <c r="T56" s="1"/>
      <c r="V56" s="1"/>
      <c r="X56" s="1"/>
      <c r="AB56" s="1"/>
      <c r="AD56" s="1"/>
      <c r="AF56" s="1"/>
      <c r="AH56" s="1"/>
      <c r="AJ56" s="1"/>
      <c r="AL56" s="1"/>
      <c r="AN56" s="1"/>
      <c r="AP56" s="1"/>
      <c r="AT56" s="1"/>
      <c r="AV56" s="1"/>
      <c r="AX56" s="1"/>
      <c r="AZ56" s="1"/>
      <c r="BB56" s="1"/>
      <c r="BD56" s="1"/>
      <c r="BF56" s="1"/>
      <c r="BJ56" s="1"/>
      <c r="BL56" s="1"/>
      <c r="BN56" s="1"/>
      <c r="BP56" s="1"/>
      <c r="BR56" s="1"/>
      <c r="BT56" s="1"/>
      <c r="BV56" s="1"/>
      <c r="BX56" s="1"/>
    </row>
    <row r="57" spans="1:76" ht="10.5">
      <c r="A57" s="1"/>
      <c r="B57" s="1"/>
      <c r="C57" s="1"/>
      <c r="D57" s="1"/>
      <c r="E57" s="1"/>
      <c r="F57" s="1"/>
      <c r="G57" s="1"/>
      <c r="I57" s="1"/>
      <c r="K57" s="1"/>
      <c r="P57" s="1"/>
      <c r="R57" s="1"/>
      <c r="T57" s="1"/>
      <c r="V57" s="1"/>
      <c r="X57" s="1"/>
      <c r="AB57" s="1"/>
      <c r="AD57" s="1"/>
      <c r="AF57" s="1"/>
      <c r="AH57" s="1"/>
      <c r="AJ57" s="1"/>
      <c r="AL57" s="1"/>
      <c r="AN57" s="1"/>
      <c r="AP57" s="1"/>
      <c r="AT57" s="1"/>
      <c r="AV57" s="1"/>
      <c r="AX57" s="1"/>
      <c r="AZ57" s="1"/>
      <c r="BB57" s="1"/>
      <c r="BD57" s="1"/>
      <c r="BF57" s="1"/>
      <c r="BJ57" s="1"/>
      <c r="BL57" s="1"/>
      <c r="BN57" s="1"/>
      <c r="BP57" s="1"/>
      <c r="BR57" s="1"/>
      <c r="BT57" s="1"/>
      <c r="BV57" s="1"/>
      <c r="BX57" s="1"/>
    </row>
    <row r="58" spans="1:76" ht="10.5">
      <c r="A58" s="1"/>
      <c r="B58" s="1"/>
      <c r="C58" s="1"/>
      <c r="D58" s="1"/>
      <c r="E58" s="1"/>
      <c r="F58" s="1"/>
      <c r="G58" s="1"/>
      <c r="I58" s="1"/>
      <c r="K58" s="1"/>
      <c r="P58" s="1"/>
      <c r="R58" s="1"/>
      <c r="T58" s="1"/>
      <c r="V58" s="1"/>
      <c r="X58" s="1"/>
      <c r="AB58" s="1"/>
      <c r="AD58" s="1"/>
      <c r="AF58" s="1"/>
      <c r="AH58" s="1"/>
      <c r="AJ58" s="1"/>
      <c r="AL58" s="1"/>
      <c r="AN58" s="1"/>
      <c r="AP58" s="1"/>
      <c r="AT58" s="1"/>
      <c r="AV58" s="1"/>
      <c r="AX58" s="1"/>
      <c r="AZ58" s="1"/>
      <c r="BB58" s="1"/>
      <c r="BD58" s="1"/>
      <c r="BF58" s="1"/>
      <c r="BJ58" s="1"/>
      <c r="BL58" s="1"/>
      <c r="BN58" s="1"/>
      <c r="BP58" s="1"/>
      <c r="BR58" s="1"/>
      <c r="BT58" s="1"/>
      <c r="BV58" s="1"/>
      <c r="BX58" s="1"/>
    </row>
    <row r="59" spans="1:76" ht="10.5">
      <c r="A59" s="1"/>
      <c r="B59" s="1"/>
      <c r="C59" s="1"/>
      <c r="D59" s="1"/>
      <c r="E59" s="1"/>
      <c r="F59" s="1"/>
      <c r="G59" s="1"/>
      <c r="I59" s="1"/>
      <c r="K59" s="1"/>
      <c r="P59" s="1"/>
      <c r="R59" s="1"/>
      <c r="T59" s="1"/>
      <c r="V59" s="1"/>
      <c r="X59" s="1"/>
      <c r="AB59" s="1"/>
      <c r="AD59" s="1"/>
      <c r="AF59" s="1"/>
      <c r="AH59" s="1"/>
      <c r="AJ59" s="1"/>
      <c r="AL59" s="1"/>
      <c r="AN59" s="1"/>
      <c r="AP59" s="1"/>
      <c r="AT59" s="1"/>
      <c r="AV59" s="1"/>
      <c r="AX59" s="1"/>
      <c r="AZ59" s="1"/>
      <c r="BB59" s="1"/>
      <c r="BD59" s="1"/>
      <c r="BF59" s="1"/>
      <c r="BJ59" s="1"/>
      <c r="BL59" s="1"/>
      <c r="BN59" s="1"/>
      <c r="BP59" s="1"/>
      <c r="BR59" s="1"/>
      <c r="BT59" s="1"/>
      <c r="BV59" s="1"/>
      <c r="BX59" s="1"/>
    </row>
    <row r="60" spans="1:76" ht="10.5">
      <c r="A60" s="1"/>
      <c r="B60" s="1"/>
      <c r="C60" s="1"/>
      <c r="D60" s="1"/>
      <c r="E60" s="1"/>
      <c r="F60" s="1"/>
      <c r="G60" s="1"/>
      <c r="I60" s="1"/>
      <c r="K60" s="1"/>
      <c r="P60" s="1"/>
      <c r="R60" s="1"/>
      <c r="T60" s="1"/>
      <c r="V60" s="1"/>
      <c r="X60" s="1"/>
      <c r="AB60" s="1"/>
      <c r="AD60" s="1"/>
      <c r="AF60" s="1"/>
      <c r="AH60" s="1"/>
      <c r="AJ60" s="1"/>
      <c r="AL60" s="1"/>
      <c r="AN60" s="1"/>
      <c r="AP60" s="1"/>
      <c r="AT60" s="1"/>
      <c r="AV60" s="1"/>
      <c r="AX60" s="1"/>
      <c r="AZ60" s="1"/>
      <c r="BB60" s="1"/>
      <c r="BD60" s="1"/>
      <c r="BF60" s="1"/>
      <c r="BJ60" s="1"/>
      <c r="BL60" s="1"/>
      <c r="BN60" s="1"/>
      <c r="BP60" s="1"/>
      <c r="BR60" s="1"/>
      <c r="BT60" s="1"/>
      <c r="BV60" s="1"/>
      <c r="BX60" s="1"/>
    </row>
    <row r="61" spans="1:76" ht="10.5">
      <c r="A61" s="1"/>
      <c r="B61" s="1"/>
      <c r="C61" s="1"/>
      <c r="D61" s="1"/>
      <c r="E61" s="1"/>
      <c r="F61" s="1"/>
      <c r="G61" s="1"/>
      <c r="I61" s="1"/>
      <c r="K61" s="1"/>
      <c r="P61" s="1"/>
      <c r="R61" s="1"/>
      <c r="T61" s="1"/>
      <c r="V61" s="1"/>
      <c r="X61" s="1"/>
      <c r="AB61" s="1"/>
      <c r="AD61" s="1"/>
      <c r="AF61" s="1"/>
      <c r="AH61" s="1"/>
      <c r="AJ61" s="1"/>
      <c r="AL61" s="1"/>
      <c r="AN61" s="1"/>
      <c r="AP61" s="1"/>
      <c r="AT61" s="1"/>
      <c r="AV61" s="1"/>
      <c r="AX61" s="1"/>
      <c r="AZ61" s="1"/>
      <c r="BB61" s="1"/>
      <c r="BD61" s="1"/>
      <c r="BF61" s="1"/>
      <c r="BJ61" s="1"/>
      <c r="BL61" s="1"/>
      <c r="BN61" s="1"/>
      <c r="BP61" s="1"/>
      <c r="BR61" s="1"/>
      <c r="BT61" s="1"/>
      <c r="BV61" s="1"/>
      <c r="BX61" s="1"/>
    </row>
    <row r="62" spans="1:76" ht="10.5">
      <c r="A62" s="1"/>
      <c r="B62" s="1"/>
      <c r="C62" s="1"/>
      <c r="D62" s="1"/>
      <c r="E62" s="1"/>
      <c r="F62" s="1"/>
      <c r="G62" s="1"/>
      <c r="I62" s="1"/>
      <c r="K62" s="1"/>
      <c r="P62" s="1"/>
      <c r="R62" s="1"/>
      <c r="T62" s="1"/>
      <c r="V62" s="1"/>
      <c r="X62" s="1"/>
      <c r="AB62" s="1"/>
      <c r="AD62" s="1"/>
      <c r="AF62" s="1"/>
      <c r="AH62" s="1"/>
      <c r="AJ62" s="1"/>
      <c r="AL62" s="1"/>
      <c r="AN62" s="1"/>
      <c r="AP62" s="1"/>
      <c r="AT62" s="1"/>
      <c r="AV62" s="1"/>
      <c r="AX62" s="1"/>
      <c r="AZ62" s="1"/>
      <c r="BB62" s="1"/>
      <c r="BD62" s="1"/>
      <c r="BF62" s="1"/>
      <c r="BJ62" s="1"/>
      <c r="BL62" s="1"/>
      <c r="BN62" s="1"/>
      <c r="BP62" s="1"/>
      <c r="BR62" s="1"/>
      <c r="BT62" s="1"/>
      <c r="BV62" s="1"/>
      <c r="BX62" s="1"/>
    </row>
    <row r="63" spans="1:76" ht="10.5">
      <c r="A63" s="1"/>
      <c r="B63" s="1"/>
      <c r="C63" s="1"/>
      <c r="D63" s="1"/>
      <c r="E63" s="1"/>
      <c r="F63" s="1"/>
      <c r="G63" s="1"/>
      <c r="I63" s="1"/>
      <c r="K63" s="1"/>
      <c r="P63" s="1"/>
      <c r="R63" s="1"/>
      <c r="T63" s="1"/>
      <c r="V63" s="1"/>
      <c r="X63" s="1"/>
      <c r="AB63" s="1"/>
      <c r="AD63" s="1"/>
      <c r="AF63" s="1"/>
      <c r="AH63" s="1"/>
      <c r="AJ63" s="1"/>
      <c r="AL63" s="1"/>
      <c r="AN63" s="1"/>
      <c r="AP63" s="1"/>
      <c r="AT63" s="1"/>
      <c r="AV63" s="1"/>
      <c r="AX63" s="1"/>
      <c r="AZ63" s="1"/>
      <c r="BB63" s="1"/>
      <c r="BD63" s="1"/>
      <c r="BF63" s="1"/>
      <c r="BJ63" s="1"/>
      <c r="BL63" s="1"/>
      <c r="BN63" s="1"/>
      <c r="BP63" s="1"/>
      <c r="BR63" s="1"/>
      <c r="BT63" s="1"/>
      <c r="BV63" s="1"/>
      <c r="BX63" s="1"/>
    </row>
    <row r="64" spans="1:76" ht="10.5">
      <c r="A64" s="1"/>
      <c r="B64" s="1"/>
      <c r="C64" s="1"/>
      <c r="D64" s="1"/>
      <c r="E64" s="1"/>
      <c r="F64" s="1"/>
      <c r="G64" s="1"/>
      <c r="I64" s="1"/>
      <c r="K64" s="1"/>
      <c r="P64" s="1"/>
      <c r="R64" s="1"/>
      <c r="T64" s="1"/>
      <c r="V64" s="1"/>
      <c r="X64" s="1"/>
      <c r="AB64" s="1"/>
      <c r="AD64" s="1"/>
      <c r="AF64" s="1"/>
      <c r="AH64" s="1"/>
      <c r="AJ64" s="1"/>
      <c r="AL64" s="1"/>
      <c r="AN64" s="1"/>
      <c r="AP64" s="1"/>
      <c r="AT64" s="1"/>
      <c r="AV64" s="1"/>
      <c r="AX64" s="1"/>
      <c r="AZ64" s="1"/>
      <c r="BB64" s="1"/>
      <c r="BD64" s="1"/>
      <c r="BF64" s="1"/>
      <c r="BJ64" s="1"/>
      <c r="BL64" s="1"/>
      <c r="BN64" s="1"/>
      <c r="BP64" s="1"/>
      <c r="BR64" s="1"/>
      <c r="BT64" s="1"/>
      <c r="BV64" s="1"/>
      <c r="BX64" s="1"/>
    </row>
    <row r="65" spans="1:86" ht="10.5">
      <c r="A65" s="1"/>
      <c r="B65" s="1"/>
      <c r="C65" s="1"/>
      <c r="D65" s="1"/>
      <c r="F65" s="1"/>
      <c r="G65" s="12"/>
      <c r="I65" s="12"/>
      <c r="K65" s="12"/>
      <c r="M65" s="12"/>
      <c r="N65" s="12"/>
      <c r="P65" s="12"/>
      <c r="R65" s="12"/>
      <c r="T65" s="12"/>
      <c r="V65" s="12"/>
      <c r="X65" s="12"/>
      <c r="AB65" s="30" t="str">
        <f ca="1">CELL("filename",$A$1)</f>
        <v>H:\Internal\Regulatory Services\2014  KY Rate Case\Documents Electronically filed February 11, 2015\KIUC Attachments\KIUC-1-17\Elliott\[KIUC_1_17_Attachment169_ADFIT.xlsm]2015</v>
      </c>
      <c r="AD65" s="12"/>
      <c r="AF65" s="12"/>
      <c r="AJ65" s="12"/>
      <c r="AL65" s="12"/>
      <c r="AN65" s="12"/>
      <c r="AP65" s="12"/>
      <c r="AT65" s="12"/>
      <c r="AV65" s="12"/>
      <c r="AX65" s="12"/>
      <c r="AZ65" s="30" t="str">
        <f ca="1">CELL("filename",$A$1)</f>
        <v>H:\Internal\Regulatory Services\2014  KY Rate Case\Documents Electronically filed February 11, 2015\KIUC Attachments\KIUC-1-17\Elliott\[KIUC_1_17_Attachment169_ADFIT.xlsm]2015</v>
      </c>
      <c r="BB65" s="12"/>
      <c r="BF65" s="12"/>
      <c r="BJ65" s="12"/>
      <c r="BL65" s="12"/>
      <c r="BN65" s="12"/>
      <c r="BP65" s="12"/>
      <c r="BR65" s="12"/>
      <c r="BT65" s="12"/>
      <c r="BV65" s="12"/>
      <c r="BX65" s="30" t="str">
        <f ca="1">CELL("filename",$A$1)</f>
        <v>H:\Internal\Regulatory Services\2014  KY Rate Case\Documents Electronically filed February 11, 2015\KIUC Attachments\KIUC-1-17\Elliott\[KIUC_1_17_Attachment169_ADFIT.xlsm]2015</v>
      </c>
      <c r="CH65" s="30" t="str">
        <f ca="1">CELL("filename",$A$1)</f>
        <v>H:\Internal\Regulatory Services\2014  KY Rate Case\Documents Electronically filed February 11, 2015\KIUC Attachments\KIUC-1-17\Elliott\[KIUC_1_17_Attachment169_ADFIT.xlsm]2015</v>
      </c>
    </row>
    <row r="66" spans="1:76" ht="18">
      <c r="A66" s="1"/>
      <c r="B66" s="6" t="s">
        <v>50</v>
      </c>
      <c r="C66" s="1"/>
      <c r="D66" s="2"/>
      <c r="E66" s="2"/>
      <c r="F66" s="1"/>
      <c r="G66" s="2"/>
      <c r="I66" s="2"/>
      <c r="K66" s="2"/>
      <c r="P66" s="2"/>
      <c r="R66" s="2"/>
      <c r="T66" s="2"/>
      <c r="V66" s="2"/>
      <c r="X66" s="2"/>
      <c r="AB66" s="2"/>
      <c r="AD66" s="2"/>
      <c r="AF66" s="2"/>
      <c r="AH66" s="2"/>
      <c r="AJ66" s="2"/>
      <c r="AL66" s="2"/>
      <c r="AN66" s="2"/>
      <c r="AP66" s="2"/>
      <c r="AT66" s="2"/>
      <c r="AV66" s="2"/>
      <c r="AX66" s="2"/>
      <c r="AZ66" s="2"/>
      <c r="BB66" s="2"/>
      <c r="BD66" s="2"/>
      <c r="BF66" s="2"/>
      <c r="BJ66" s="2"/>
      <c r="BL66" s="2"/>
      <c r="BN66" s="2"/>
      <c r="BP66" s="2"/>
      <c r="BR66" s="2"/>
      <c r="BT66" s="2"/>
      <c r="BV66" s="2"/>
      <c r="BX66" s="2"/>
    </row>
    <row r="67" spans="1:76" ht="12.75">
      <c r="A67" s="1"/>
      <c r="B67" s="7" t="s">
        <v>0</v>
      </c>
      <c r="C67" s="1"/>
      <c r="D67" s="1"/>
      <c r="E67" s="1"/>
      <c r="F67" s="1"/>
      <c r="G67" s="1"/>
      <c r="I67" s="1"/>
      <c r="K67" s="1"/>
      <c r="P67" s="1"/>
      <c r="R67" s="1"/>
      <c r="T67" s="1"/>
      <c r="V67" s="1"/>
      <c r="X67" s="1"/>
      <c r="AB67" s="1"/>
      <c r="AD67" s="1"/>
      <c r="AF67" s="1"/>
      <c r="AH67" s="1"/>
      <c r="AJ67" s="1"/>
      <c r="AL67" s="1"/>
      <c r="AN67" s="1"/>
      <c r="AP67" s="1"/>
      <c r="AT67" s="1"/>
      <c r="AV67" s="1"/>
      <c r="AX67" s="1"/>
      <c r="AZ67" s="1"/>
      <c r="BB67" s="1"/>
      <c r="BD67" s="1"/>
      <c r="BF67" s="1"/>
      <c r="BJ67" s="1"/>
      <c r="BL67" s="1"/>
      <c r="BN67" s="1"/>
      <c r="BP67" s="1"/>
      <c r="BR67" s="1"/>
      <c r="BT67" s="1"/>
      <c r="BV67" s="1"/>
      <c r="BX67" s="1"/>
    </row>
    <row r="68" spans="1:76" ht="11.25">
      <c r="A68" s="1"/>
      <c r="B68" s="8" t="s">
        <v>1</v>
      </c>
      <c r="C68" s="1"/>
      <c r="D68" s="1"/>
      <c r="E68" s="1"/>
      <c r="F68" s="1"/>
      <c r="G68" s="1"/>
      <c r="I68" s="1"/>
      <c r="K68" s="1"/>
      <c r="P68" s="1"/>
      <c r="R68" s="1"/>
      <c r="T68" s="1"/>
      <c r="V68" s="1"/>
      <c r="X68" s="1"/>
      <c r="AB68" s="1"/>
      <c r="AD68" s="1"/>
      <c r="AF68" s="1"/>
      <c r="AH68" s="1"/>
      <c r="AJ68" s="1"/>
      <c r="AL68" s="1"/>
      <c r="AN68" s="1"/>
      <c r="AP68" s="1"/>
      <c r="AT68" s="1"/>
      <c r="AV68" s="1"/>
      <c r="AX68" s="1"/>
      <c r="AZ68" s="1"/>
      <c r="BB68" s="1"/>
      <c r="BD68" s="1"/>
      <c r="BF68" s="1"/>
      <c r="BJ68" s="1"/>
      <c r="BL68" s="1"/>
      <c r="BN68" s="1"/>
      <c r="BP68" s="1"/>
      <c r="BR68" s="1"/>
      <c r="BT68" s="1"/>
      <c r="BV68" s="1"/>
      <c r="BX68" s="1"/>
    </row>
    <row r="69" spans="1:76" ht="11.25">
      <c r="A69" s="1"/>
      <c r="B69" s="9"/>
      <c r="C69" s="1"/>
      <c r="D69" s="1"/>
      <c r="E69" s="1"/>
      <c r="F69" s="1"/>
      <c r="G69" s="1"/>
      <c r="I69" s="1"/>
      <c r="K69" s="1"/>
      <c r="P69" s="1"/>
      <c r="R69" s="1"/>
      <c r="T69" s="1"/>
      <c r="V69" s="1"/>
      <c r="X69" s="1"/>
      <c r="AB69" s="1"/>
      <c r="AD69" s="1"/>
      <c r="AF69" s="1"/>
      <c r="AH69" s="1"/>
      <c r="AJ69" s="1"/>
      <c r="AL69" s="1"/>
      <c r="AN69" s="1"/>
      <c r="AP69" s="1"/>
      <c r="AT69" s="1"/>
      <c r="AV69" s="1"/>
      <c r="AX69" s="1"/>
      <c r="AZ69" s="1"/>
      <c r="BB69" s="1"/>
      <c r="BD69" s="1"/>
      <c r="BF69" s="1"/>
      <c r="BJ69" s="1"/>
      <c r="BL69" s="1"/>
      <c r="BN69" s="1"/>
      <c r="BP69" s="1"/>
      <c r="BR69" s="1"/>
      <c r="BT69" s="1"/>
      <c r="BV69" s="1"/>
      <c r="BX69" s="1"/>
    </row>
    <row r="70" spans="1:82" ht="11.25">
      <c r="A70" s="1"/>
      <c r="B70" s="1"/>
      <c r="C70" s="1"/>
      <c r="D70" s="1"/>
      <c r="E70" s="1"/>
      <c r="F70" s="1"/>
      <c r="G70" s="1"/>
      <c r="I70" s="1"/>
      <c r="K70" s="1"/>
      <c r="M70" s="8">
        <f aca="true" t="shared" si="2" ref="M70:N75">IF(M5="","",M5)</f>
      </c>
      <c r="N70" s="8">
        <f t="shared" si="2"/>
      </c>
      <c r="P70" s="1"/>
      <c r="R70" s="1"/>
      <c r="T70" s="1"/>
      <c r="V70" s="1"/>
      <c r="X70" s="1"/>
      <c r="AB70" s="1"/>
      <c r="AD70" s="1"/>
      <c r="AF70" s="1"/>
      <c r="AH70" s="1"/>
      <c r="AJ70" s="8">
        <f aca="true" t="shared" si="3" ref="AJ70:AJ75">IF(AJ5="","",AJ5)</f>
      </c>
      <c r="AL70" s="8">
        <f aca="true" t="shared" si="4" ref="AL70:AL75">IF(AL5="","",AL5)</f>
      </c>
      <c r="AN70" s="8">
        <f aca="true" t="shared" si="5" ref="AN70:AN75">IF(AN5="","",AN5)</f>
      </c>
      <c r="AP70" s="8">
        <f aca="true" t="shared" si="6" ref="AP70:AP75">IF(AP5="","",AP5)</f>
      </c>
      <c r="AR70" s="8">
        <f aca="true" t="shared" si="7" ref="AR70:AR75">IF(AR5="","",AR5)</f>
      </c>
      <c r="AT70" s="8">
        <f aca="true" t="shared" si="8" ref="AT70:AT75">IF(AT5="","",AT5)</f>
      </c>
      <c r="AV70" s="8">
        <f aca="true" t="shared" si="9" ref="AV70:AV75">IF(AV5="","",AV5)</f>
      </c>
      <c r="AX70" s="8">
        <f aca="true" t="shared" si="10" ref="AX70:AX75">IF(AX5="","",AX5)</f>
      </c>
      <c r="AZ70" s="8">
        <f aca="true" t="shared" si="11" ref="AZ70:AZ75">IF(AZ5="","",AZ5)</f>
      </c>
      <c r="BB70" s="1"/>
      <c r="BD70" s="1"/>
      <c r="BF70" s="1"/>
      <c r="BH70" s="8">
        <f aca="true" t="shared" si="12" ref="BH70:BH75">IF(BH5="","",BH5)</f>
      </c>
      <c r="BJ70" s="8">
        <f aca="true" t="shared" si="13" ref="BJ70:BJ75">IF(BJ5="","",BJ5)</f>
      </c>
      <c r="BL70" s="8">
        <f aca="true" t="shared" si="14" ref="BL70:BL75">IF(BL5="","",BL5)</f>
      </c>
      <c r="BN70" s="8">
        <f aca="true" t="shared" si="15" ref="BN70:BP75">IF(BN5="","",BN5)</f>
      </c>
      <c r="BP70" s="8">
        <f t="shared" si="15"/>
      </c>
      <c r="BR70" s="8">
        <f aca="true" t="shared" si="16" ref="BR70:BR75">IF(BR5="","",BR5)</f>
      </c>
      <c r="BT70" s="1"/>
      <c r="BV70" s="1"/>
      <c r="BX70" s="1"/>
      <c r="BZ70" s="8">
        <f aca="true" t="shared" si="17" ref="BZ70:BZ75">IF(BZ5="","",BZ5)</f>
      </c>
      <c r="CB70" s="8"/>
      <c r="CD70" s="8"/>
    </row>
    <row r="71" spans="1:82" ht="11.25">
      <c r="A71" s="1"/>
      <c r="B71" s="1"/>
      <c r="C71" s="1"/>
      <c r="D71" s="1"/>
      <c r="E71" s="1"/>
      <c r="F71" s="1"/>
      <c r="G71" s="1"/>
      <c r="I71" s="1"/>
      <c r="K71" s="1"/>
      <c r="M71" s="8">
        <f t="shared" si="2"/>
      </c>
      <c r="N71" s="8">
        <f t="shared" si="2"/>
      </c>
      <c r="P71" s="1"/>
      <c r="R71" s="1"/>
      <c r="T71" s="1"/>
      <c r="V71" s="1"/>
      <c r="X71" s="1"/>
      <c r="Z71" s="8">
        <f>IF(Z6="","",Z6)</f>
      </c>
      <c r="AB71" s="8">
        <f>IF(AB6="","",AB6)</f>
      </c>
      <c r="AD71" s="1"/>
      <c r="AF71" s="1"/>
      <c r="AH71" s="1"/>
      <c r="AJ71" s="8">
        <f t="shared" si="3"/>
      </c>
      <c r="AL71" s="8">
        <f t="shared" si="4"/>
      </c>
      <c r="AN71" s="8">
        <f t="shared" si="5"/>
      </c>
      <c r="AP71" s="8">
        <f t="shared" si="6"/>
      </c>
      <c r="AR71" s="8">
        <f t="shared" si="7"/>
      </c>
      <c r="AT71" s="8">
        <f t="shared" si="8"/>
      </c>
      <c r="AV71" s="8">
        <f t="shared" si="9"/>
      </c>
      <c r="AX71" s="8">
        <f t="shared" si="10"/>
      </c>
      <c r="AZ71" s="8">
        <f t="shared" si="11"/>
      </c>
      <c r="BB71" s="8">
        <f>IF(BB6="","",BB6)</f>
      </c>
      <c r="BD71" s="8">
        <f>IF(BD6="","",BD6)</f>
      </c>
      <c r="BF71" s="8">
        <f>IF(BF6="","",BF6)</f>
      </c>
      <c r="BH71" s="8">
        <f t="shared" si="12"/>
      </c>
      <c r="BJ71" s="8">
        <f t="shared" si="13"/>
      </c>
      <c r="BL71" s="8">
        <f t="shared" si="14"/>
      </c>
      <c r="BN71" s="8">
        <f t="shared" si="15"/>
      </c>
      <c r="BP71" s="8">
        <f t="shared" si="15"/>
      </c>
      <c r="BR71" s="8">
        <f t="shared" si="16"/>
      </c>
      <c r="BT71" s="8">
        <f>IF(BT6="","",BT6)</f>
      </c>
      <c r="BV71" s="8">
        <f>IF(BV6="","",BV6)</f>
      </c>
      <c r="BX71" s="8">
        <f>IF(BX6="","",BX6)</f>
      </c>
      <c r="BZ71" s="8">
        <f t="shared" si="17"/>
      </c>
      <c r="CB71" s="8"/>
      <c r="CD71" s="8"/>
    </row>
    <row r="72" spans="1:82" ht="11.25">
      <c r="A72" s="1"/>
      <c r="B72" s="1"/>
      <c r="C72" s="1"/>
      <c r="D72" s="1"/>
      <c r="E72" s="1"/>
      <c r="F72" s="1"/>
      <c r="G72" s="8"/>
      <c r="I72" s="8" t="s">
        <v>36</v>
      </c>
      <c r="K72" s="8">
        <f>IF(K7="","",K7)</f>
      </c>
      <c r="M72" s="8">
        <f t="shared" si="2"/>
      </c>
      <c r="N72" s="8">
        <f t="shared" si="2"/>
      </c>
      <c r="P72" s="8">
        <f>IF(P7="","",P7)</f>
      </c>
      <c r="R72" s="8">
        <f>IF(R7="","",R7)</f>
      </c>
      <c r="T72" s="8">
        <f>IF(T7="","",T7)</f>
      </c>
      <c r="V72" s="1"/>
      <c r="X72" s="1"/>
      <c r="Z72" s="8">
        <f>IF(Z7="","",Z7)</f>
      </c>
      <c r="AB72" s="8">
        <f>IF(AB7="","",AB7)</f>
      </c>
      <c r="AD72" s="8">
        <f>IF(AD7="","",AD7)</f>
      </c>
      <c r="AF72" s="8">
        <f>IF(AF7="","",AF7)</f>
      </c>
      <c r="AH72" s="8">
        <f>IF(AH7="","",AH7)</f>
      </c>
      <c r="AJ72" s="8">
        <f t="shared" si="3"/>
      </c>
      <c r="AL72" s="8">
        <f t="shared" si="4"/>
      </c>
      <c r="AN72" s="8">
        <f t="shared" si="5"/>
      </c>
      <c r="AP72" s="8">
        <f t="shared" si="6"/>
      </c>
      <c r="AR72" s="8">
        <f t="shared" si="7"/>
      </c>
      <c r="AT72" s="8">
        <f t="shared" si="8"/>
      </c>
      <c r="AV72" s="8">
        <f t="shared" si="9"/>
      </c>
      <c r="AX72" s="8">
        <f t="shared" si="10"/>
      </c>
      <c r="AZ72" s="8">
        <f t="shared" si="11"/>
      </c>
      <c r="BB72" s="8">
        <f>IF(BB7="","",BB7)</f>
      </c>
      <c r="BD72" s="8">
        <f>IF(BD7="","",BD7)</f>
      </c>
      <c r="BF72" s="8">
        <f>IF(BF7="","",BF7)</f>
      </c>
      <c r="BH72" s="8">
        <f t="shared" si="12"/>
      </c>
      <c r="BJ72" s="8">
        <f t="shared" si="13"/>
      </c>
      <c r="BL72" s="8">
        <f t="shared" si="14"/>
      </c>
      <c r="BN72" s="8" t="str">
        <f t="shared" si="15"/>
        <v>Amortizable</v>
      </c>
      <c r="BP72" s="8">
        <f t="shared" si="15"/>
      </c>
      <c r="BR72" s="8">
        <f t="shared" si="16"/>
      </c>
      <c r="BT72" s="8">
        <f>IF(BT7="","",BT7)</f>
      </c>
      <c r="BV72" s="8">
        <f>IF(BV7="","",BV7)</f>
      </c>
      <c r="BX72" s="8">
        <f>IF(BX7="","",BX7)</f>
      </c>
      <c r="BZ72" s="8">
        <f t="shared" si="17"/>
      </c>
      <c r="CB72" s="8">
        <f>IF(CB7="","",CB7)</f>
      </c>
      <c r="CD72" s="8">
        <f>IF(CD7="","",CD7)</f>
      </c>
    </row>
    <row r="73" spans="1:82" ht="11.25">
      <c r="A73" s="1"/>
      <c r="B73" s="1"/>
      <c r="C73" s="1"/>
      <c r="D73" s="8"/>
      <c r="E73" s="8" t="str">
        <f>E8</f>
        <v>Air Pollution </v>
      </c>
      <c r="F73" s="1"/>
      <c r="G73" s="8" t="str">
        <f>IF(G8="","",G8)</f>
        <v>Air Pollution</v>
      </c>
      <c r="I73" s="8" t="str">
        <f>IF(I8="","",I8)</f>
        <v>Air Pollution</v>
      </c>
      <c r="K73" s="8" t="str">
        <f>IF(K8="","",K8)</f>
        <v>Air Pollution</v>
      </c>
      <c r="M73" s="8" t="str">
        <f t="shared" si="2"/>
        <v>Air Pollution</v>
      </c>
      <c r="N73" s="8" t="str">
        <f t="shared" si="2"/>
        <v>Air Pollution</v>
      </c>
      <c r="P73" s="8" t="str">
        <f>IF(P8="","",P8)</f>
        <v>Air Pollution</v>
      </c>
      <c r="R73" s="8" t="str">
        <f>IF(R8="","",R8)</f>
        <v>Air Pollution</v>
      </c>
      <c r="T73" s="8" t="str">
        <f>IF(T8="","",T8)</f>
        <v>Air Pollution</v>
      </c>
      <c r="V73" s="8" t="str">
        <f>IF(V8="","",V8)</f>
        <v>Air Pollution</v>
      </c>
      <c r="X73" s="8" t="str">
        <f>IF(X8="","",X8)</f>
        <v>Air Pollution</v>
      </c>
      <c r="Z73" s="8" t="str">
        <f>IF(Z8="","",Z8)</f>
        <v>Air Pollution</v>
      </c>
      <c r="AB73" s="8" t="str">
        <f>IF(AB8="","",AB8)</f>
        <v>Air Pollution</v>
      </c>
      <c r="AD73" s="8" t="str">
        <f>IF(AD8="","",AD8)</f>
        <v>Air Pollution</v>
      </c>
      <c r="AF73" s="8" t="str">
        <f>IF(AF8="","",AF8)</f>
        <v>Air Pollution</v>
      </c>
      <c r="AH73" s="8" t="str">
        <f>IF(AH8="","",AH8)</f>
        <v>Air Pollution</v>
      </c>
      <c r="AJ73" s="8" t="str">
        <f t="shared" si="3"/>
        <v>Solid Waste</v>
      </c>
      <c r="AL73" s="8" t="str">
        <f t="shared" si="4"/>
        <v>Solid Waste</v>
      </c>
      <c r="AN73" s="8" t="str">
        <f t="shared" si="5"/>
        <v>Solid Waste</v>
      </c>
      <c r="AP73" s="8" t="str">
        <f t="shared" si="6"/>
        <v>Solid Waste</v>
      </c>
      <c r="AR73" s="8" t="str">
        <f t="shared" si="7"/>
        <v>Water Pollution</v>
      </c>
      <c r="AT73" s="8" t="str">
        <f t="shared" si="8"/>
        <v>Water Pollution</v>
      </c>
      <c r="AV73" s="8" t="str">
        <f t="shared" si="9"/>
        <v>Water Pollution</v>
      </c>
      <c r="AX73" s="8" t="str">
        <f t="shared" si="10"/>
        <v>Water Pollution</v>
      </c>
      <c r="AZ73" s="8" t="str">
        <f t="shared" si="11"/>
        <v>Water Pollution</v>
      </c>
      <c r="BB73" s="8" t="str">
        <f>IF(BB8="","",BB8)</f>
        <v>Water Pollution</v>
      </c>
      <c r="BD73" s="8" t="str">
        <f>IF(BD8="","",BD8)</f>
        <v>Water Pollution</v>
      </c>
      <c r="BF73" s="8" t="str">
        <f>IF(BF8="","",BF8)</f>
        <v>Water Pollution</v>
      </c>
      <c r="BH73" s="8" t="str">
        <f t="shared" si="12"/>
        <v>Water Pollution</v>
      </c>
      <c r="BJ73" s="8" t="str">
        <f t="shared" si="13"/>
        <v>Water Pollution</v>
      </c>
      <c r="BL73" s="8" t="str">
        <f t="shared" si="14"/>
        <v>Air Pollution </v>
      </c>
      <c r="BN73" s="8" t="str">
        <f t="shared" si="15"/>
        <v>Air Pollution </v>
      </c>
      <c r="BP73" s="8" t="str">
        <f t="shared" si="15"/>
        <v>Air Pollution </v>
      </c>
      <c r="BR73" s="8" t="str">
        <f t="shared" si="16"/>
        <v>Air Pollution </v>
      </c>
      <c r="BT73" s="8" t="str">
        <f>IF(BT8="","",BT8)</f>
        <v>Air Pollution </v>
      </c>
      <c r="BV73" s="8" t="str">
        <f>IF(BV8="","",BV8)</f>
        <v>Air Pollution </v>
      </c>
      <c r="BX73" s="8" t="str">
        <f>IF(BX8="","",BX8)</f>
        <v>Air Pollution </v>
      </c>
      <c r="BZ73" s="8" t="str">
        <f t="shared" si="17"/>
        <v>Air Pollution </v>
      </c>
      <c r="CB73" s="8" t="str">
        <f>IF(CB8="","",CB8)</f>
        <v>Air Pollution </v>
      </c>
      <c r="CD73" s="8" t="str">
        <f>IF(CD8="","",CD8)</f>
        <v>Water Pollution</v>
      </c>
    </row>
    <row r="74" spans="1:82" ht="12" thickBot="1">
      <c r="A74" s="1"/>
      <c r="B74" s="1"/>
      <c r="C74" s="1"/>
      <c r="D74" s="8"/>
      <c r="E74" s="74">
        <f>E9</f>
        <v>2001</v>
      </c>
      <c r="F74" s="75"/>
      <c r="G74" s="74">
        <f>IF(G9="","",G9)</f>
        <v>2002</v>
      </c>
      <c r="H74" s="76"/>
      <c r="I74" s="74">
        <f>IF(I9="","",I9)</f>
        <v>2003</v>
      </c>
      <c r="K74" s="74">
        <f>IF(K9="","",K9)</f>
        <v>2004</v>
      </c>
      <c r="M74" s="8">
        <f t="shared" si="2"/>
        <v>2005</v>
      </c>
      <c r="N74" s="8">
        <f t="shared" si="2"/>
        <v>2006</v>
      </c>
      <c r="P74" s="8">
        <f>IF(P9="","",P9)</f>
        <v>2007</v>
      </c>
      <c r="R74" s="8">
        <f>IF(R9="","",R9)</f>
        <v>2008</v>
      </c>
      <c r="T74" s="8">
        <f>IF(T9="","",T9)</f>
        <v>2008</v>
      </c>
      <c r="V74" s="8">
        <f>IF(V9="","",V9)</f>
        <v>2009</v>
      </c>
      <c r="X74" s="8">
        <f>IF(X9="","",X9)</f>
        <v>2009</v>
      </c>
      <c r="Z74" s="8">
        <f>IF(Z9="","",Z9)</f>
        <v>2010</v>
      </c>
      <c r="AB74" s="8">
        <f>IF(AB9="","",AB9)</f>
        <v>2011</v>
      </c>
      <c r="AD74" s="8">
        <f>IF(AD9="","",AD9)</f>
        <v>2012</v>
      </c>
      <c r="AF74" s="8">
        <f>IF(AF9="","",AF9)</f>
        <v>2012</v>
      </c>
      <c r="AH74" s="8">
        <f>IF(AH9="","",AH9)</f>
        <v>2013</v>
      </c>
      <c r="AJ74" s="8">
        <f t="shared" si="3"/>
        <v>2006</v>
      </c>
      <c r="AL74" s="8">
        <f t="shared" si="4"/>
        <v>2009</v>
      </c>
      <c r="AN74" s="8">
        <f t="shared" si="5"/>
        <v>2010</v>
      </c>
      <c r="AP74" s="8">
        <f t="shared" si="6"/>
        <v>2013</v>
      </c>
      <c r="AR74" s="8">
        <f t="shared" si="7"/>
        <v>2002</v>
      </c>
      <c r="AT74" s="8">
        <f t="shared" si="8"/>
        <v>2003</v>
      </c>
      <c r="AV74" s="8">
        <f t="shared" si="9"/>
        <v>2004</v>
      </c>
      <c r="AX74" s="8">
        <f t="shared" si="10"/>
        <v>2005</v>
      </c>
      <c r="AZ74" s="8">
        <f t="shared" si="11"/>
        <v>2006</v>
      </c>
      <c r="BB74" s="8">
        <f>IF(BB9="","",BB9)</f>
        <v>2009</v>
      </c>
      <c r="BD74" s="8">
        <f>IF(BD9="","",BD9)</f>
        <v>2010</v>
      </c>
      <c r="BF74" s="8">
        <f>IF(BF9="","",BF9)</f>
        <v>2011</v>
      </c>
      <c r="BH74" s="8">
        <f t="shared" si="12"/>
        <v>2012</v>
      </c>
      <c r="BJ74" s="8">
        <f t="shared" si="13"/>
        <v>2013</v>
      </c>
      <c r="BL74" s="8">
        <f t="shared" si="14"/>
        <v>2005</v>
      </c>
      <c r="BN74" s="8">
        <f t="shared" si="15"/>
        <v>2006</v>
      </c>
      <c r="BP74" s="8">
        <f t="shared" si="15"/>
        <v>2007</v>
      </c>
      <c r="BR74" s="8">
        <f t="shared" si="16"/>
        <v>2008</v>
      </c>
      <c r="BT74" s="8">
        <f>IF(BT9="","",BT9)</f>
        <v>2009</v>
      </c>
      <c r="BV74" s="8">
        <f>IF(BV9="","",BV9)</f>
        <v>2010</v>
      </c>
      <c r="BX74" s="8">
        <f>IF(BX9="","",BX9)</f>
        <v>2011</v>
      </c>
      <c r="BZ74" s="8">
        <f t="shared" si="17"/>
        <v>2012</v>
      </c>
      <c r="CB74" s="8">
        <f>IF(CB9="","",CB9)</f>
        <v>2013</v>
      </c>
      <c r="CD74" s="8">
        <f>IF(CD9="","",CD9)</f>
        <v>2013</v>
      </c>
    </row>
    <row r="75" spans="1:82" ht="14.25" thickBot="1" thickTop="1">
      <c r="A75" s="22"/>
      <c r="B75" s="13" t="s">
        <v>13</v>
      </c>
      <c r="C75" s="5"/>
      <c r="D75" s="8"/>
      <c r="E75" s="8" t="str">
        <f>E10</f>
        <v>Non-FGD</v>
      </c>
      <c r="F75" s="1"/>
      <c r="G75" s="8" t="str">
        <f>IF(G10="","",G10)</f>
        <v>Non-FGD</v>
      </c>
      <c r="I75" s="8" t="str">
        <f>IF(I10="","",I10)</f>
        <v>Non-FGD</v>
      </c>
      <c r="K75" s="8" t="str">
        <f>IF(K10="","",K10)</f>
        <v>Non-FGD</v>
      </c>
      <c r="M75" s="8" t="str">
        <f t="shared" si="2"/>
        <v>Non-FGD</v>
      </c>
      <c r="N75" s="8" t="str">
        <f t="shared" si="2"/>
        <v>Non-FGD</v>
      </c>
      <c r="P75" s="8" t="str">
        <f>IF(P10="","",P10)</f>
        <v>Non-FGD</v>
      </c>
      <c r="R75" s="8" t="str">
        <f>IF(R10="","",R10)</f>
        <v>Non-FGD</v>
      </c>
      <c r="T75" s="8" t="str">
        <f>IF(T10="","",T10)</f>
        <v>Non-FGD</v>
      </c>
      <c r="V75" s="8" t="str">
        <f>IF(V10="","",V10)</f>
        <v>Non-FGD</v>
      </c>
      <c r="X75" s="8" t="str">
        <f>IF(X10="","",X10)</f>
        <v>Non-FGD</v>
      </c>
      <c r="Z75" s="8" t="str">
        <f>IF(Z10="","",Z10)</f>
        <v>Non-FGD</v>
      </c>
      <c r="AB75" s="8" t="str">
        <f>IF(AB10="","",AB10)</f>
        <v>Non-FGD</v>
      </c>
      <c r="AD75" s="8" t="str">
        <f>IF(AD10="","",AD10)</f>
        <v>Non-FGD</v>
      </c>
      <c r="AF75" s="8" t="str">
        <f>IF(AF10="","",AF10)</f>
        <v>Non-FGD</v>
      </c>
      <c r="AH75" s="8" t="str">
        <f>IF(AH10="","",AH10)</f>
        <v>Non-FGD</v>
      </c>
      <c r="AJ75" s="8" t="str">
        <f t="shared" si="3"/>
        <v>Non-FGD</v>
      </c>
      <c r="AL75" s="8" t="str">
        <f t="shared" si="4"/>
        <v>Non-FGD</v>
      </c>
      <c r="AN75" s="8" t="str">
        <f t="shared" si="5"/>
        <v>Non-FGD</v>
      </c>
      <c r="AP75" s="8" t="str">
        <f t="shared" si="6"/>
        <v>Non-FGD</v>
      </c>
      <c r="AR75" s="8" t="str">
        <f t="shared" si="7"/>
        <v>Non-FGD</v>
      </c>
      <c r="AT75" s="8" t="str">
        <f t="shared" si="8"/>
        <v>Non-FGD</v>
      </c>
      <c r="AV75" s="8" t="str">
        <f t="shared" si="9"/>
        <v>Non-FGD</v>
      </c>
      <c r="AX75" s="8" t="str">
        <f t="shared" si="10"/>
        <v>Non-FGD</v>
      </c>
      <c r="AZ75" s="8" t="str">
        <f t="shared" si="11"/>
        <v>Non-FGD</v>
      </c>
      <c r="BB75" s="8" t="str">
        <f>IF(BB10="","",BB10)</f>
        <v>Non-FGD</v>
      </c>
      <c r="BD75" s="8" t="str">
        <f>IF(BD10="","",BD10)</f>
        <v>Non FGD</v>
      </c>
      <c r="BF75" s="8" t="str">
        <f>IF(BF10="","",BF10)</f>
        <v>Non FGD</v>
      </c>
      <c r="BH75" s="8" t="str">
        <f t="shared" si="12"/>
        <v>Non FGD</v>
      </c>
      <c r="BJ75" s="8" t="str">
        <f t="shared" si="13"/>
        <v>Non FGD</v>
      </c>
      <c r="BL75" s="8" t="str">
        <f t="shared" si="14"/>
        <v>FGD</v>
      </c>
      <c r="BN75" s="8" t="str">
        <f t="shared" si="15"/>
        <v>FGD</v>
      </c>
      <c r="BP75" s="8" t="str">
        <f t="shared" si="15"/>
        <v>FGD</v>
      </c>
      <c r="BR75" s="8" t="str">
        <f t="shared" si="16"/>
        <v>FGD</v>
      </c>
      <c r="BT75" s="8" t="str">
        <f>IF(BT10="","",BT10)</f>
        <v>FGD</v>
      </c>
      <c r="BV75" s="8" t="str">
        <f>IF(BV10="","",BV10)</f>
        <v>FGD</v>
      </c>
      <c r="BX75" s="8" t="str">
        <f>IF(BX10="","",BX10)</f>
        <v>FGD</v>
      </c>
      <c r="BZ75" s="8" t="str">
        <f t="shared" si="17"/>
        <v>FGD</v>
      </c>
      <c r="CB75" s="8" t="str">
        <f>IF(CB10="","",CB10)</f>
        <v>FGD</v>
      </c>
      <c r="CD75" s="8" t="str">
        <f>IF(CD10="","",CD10)</f>
        <v>FGD</v>
      </c>
    </row>
    <row r="76" spans="1:82" ht="11.25" thickTop="1">
      <c r="A76" s="19"/>
      <c r="B76" s="20"/>
      <c r="C76" s="19"/>
      <c r="D76" s="1"/>
      <c r="E76" s="15" t="s">
        <v>3</v>
      </c>
      <c r="F76" s="1"/>
      <c r="G76" s="15" t="s">
        <v>3</v>
      </c>
      <c r="I76" s="15" t="s">
        <v>3</v>
      </c>
      <c r="K76" s="15" t="s">
        <v>3</v>
      </c>
      <c r="M76" s="15" t="s">
        <v>3</v>
      </c>
      <c r="N76" s="15" t="s">
        <v>3</v>
      </c>
      <c r="P76" s="15" t="s">
        <v>3</v>
      </c>
      <c r="R76" s="15" t="s">
        <v>3</v>
      </c>
      <c r="T76" s="15" t="s">
        <v>3</v>
      </c>
      <c r="V76" s="15" t="s">
        <v>3</v>
      </c>
      <c r="X76" s="15" t="s">
        <v>3</v>
      </c>
      <c r="Z76" s="15" t="s">
        <v>3</v>
      </c>
      <c r="AB76" s="15" t="s">
        <v>3</v>
      </c>
      <c r="AD76" s="15" t="s">
        <v>3</v>
      </c>
      <c r="AF76" s="15" t="s">
        <v>3</v>
      </c>
      <c r="AH76" s="15" t="s">
        <v>3</v>
      </c>
      <c r="AJ76" s="15" t="s">
        <v>3</v>
      </c>
      <c r="AL76" s="15" t="s">
        <v>3</v>
      </c>
      <c r="AN76" s="15" t="s">
        <v>3</v>
      </c>
      <c r="AP76" s="15" t="s">
        <v>3</v>
      </c>
      <c r="AR76" s="15" t="s">
        <v>3</v>
      </c>
      <c r="AT76" s="15" t="s">
        <v>3</v>
      </c>
      <c r="AV76" s="15" t="s">
        <v>3</v>
      </c>
      <c r="AX76" s="15" t="s">
        <v>3</v>
      </c>
      <c r="AZ76" s="15" t="s">
        <v>3</v>
      </c>
      <c r="BB76" s="15" t="s">
        <v>3</v>
      </c>
      <c r="BD76" s="15" t="s">
        <v>3</v>
      </c>
      <c r="BF76" s="15" t="s">
        <v>3</v>
      </c>
      <c r="BH76" s="15" t="s">
        <v>3</v>
      </c>
      <c r="BJ76" s="15" t="s">
        <v>3</v>
      </c>
      <c r="BL76" s="15" t="s">
        <v>3</v>
      </c>
      <c r="BN76" s="15" t="s">
        <v>3</v>
      </c>
      <c r="BP76" s="15" t="s">
        <v>3</v>
      </c>
      <c r="BR76" s="15" t="s">
        <v>3</v>
      </c>
      <c r="BT76" s="15" t="s">
        <v>3</v>
      </c>
      <c r="BV76" s="15" t="s">
        <v>3</v>
      </c>
      <c r="BX76" s="15" t="s">
        <v>3</v>
      </c>
      <c r="BZ76" s="15" t="s">
        <v>3</v>
      </c>
      <c r="CB76" s="15" t="s">
        <v>3</v>
      </c>
      <c r="CD76" s="15" t="s">
        <v>3</v>
      </c>
    </row>
    <row r="77" spans="1:82" ht="11.25">
      <c r="A77" s="19"/>
      <c r="B77" s="29" t="s">
        <v>4</v>
      </c>
      <c r="C77" s="19"/>
      <c r="D77" s="10"/>
      <c r="E77" s="35">
        <f>IF(E12="","",E12)</f>
        <v>37072</v>
      </c>
      <c r="F77" s="22"/>
      <c r="G77" s="35">
        <f>IF(G12="","",G12)</f>
        <v>37437</v>
      </c>
      <c r="I77" s="35">
        <f>IF(I12="","",I12)</f>
        <v>37802</v>
      </c>
      <c r="K77" s="35">
        <f>IF(K12="","",K12)</f>
        <v>38168</v>
      </c>
      <c r="M77" s="35" t="str">
        <f>IF(M12="","",M12)</f>
        <v>06/30/05/</v>
      </c>
      <c r="N77" s="35">
        <f>IF(N12="","",N12)</f>
        <v>38898</v>
      </c>
      <c r="P77" s="35">
        <f>IF(P12="","",P12)</f>
        <v>39263</v>
      </c>
      <c r="R77" s="35">
        <f>IF(R12="","",R12)</f>
        <v>39629</v>
      </c>
      <c r="T77" s="35">
        <f>IF(T12="","",T12)</f>
        <v>39629</v>
      </c>
      <c r="V77" s="35">
        <f>IF(V12="","",V12)</f>
        <v>39994</v>
      </c>
      <c r="X77" s="35">
        <f>IF(X12="","",X12)</f>
        <v>39994</v>
      </c>
      <c r="Z77" s="35">
        <f>IF(Z12="","",Z12)</f>
        <v>40359</v>
      </c>
      <c r="AB77" s="35" t="str">
        <f>IF(AB12="","",AB12)</f>
        <v> 06/30/11</v>
      </c>
      <c r="AD77" s="35">
        <f>IF(AD12="","",AD12)</f>
        <v>41090</v>
      </c>
      <c r="AF77" s="35">
        <f>IF(AF12="","",AF12)</f>
        <v>41090</v>
      </c>
      <c r="AH77" s="35">
        <f>IF(AH12="","",AH12)</f>
        <v>41455</v>
      </c>
      <c r="AJ77" s="35">
        <f>IF(AJ12="","",AJ12)</f>
        <v>38898</v>
      </c>
      <c r="AL77" s="35">
        <f>IF(AL12="","",AL12)</f>
        <v>39994</v>
      </c>
      <c r="AN77" s="35">
        <f>IF(AN12="","",AN12)</f>
        <v>40359</v>
      </c>
      <c r="AP77" s="35">
        <f>IF(AP12="","",AP12)</f>
        <v>41455</v>
      </c>
      <c r="AR77" s="35">
        <f>IF(AR12="","",AR12)</f>
        <v>37437</v>
      </c>
      <c r="AT77" s="35">
        <f>IF(AT12="","",AT12)</f>
        <v>37802</v>
      </c>
      <c r="AV77" s="35">
        <f>IF(AV12="","",AV12)</f>
        <v>38168</v>
      </c>
      <c r="AX77" s="35">
        <f>IF(AX12="","",AX12)</f>
        <v>38533</v>
      </c>
      <c r="AY77" s="35"/>
      <c r="AZ77" s="35">
        <f>IF(AZ12="","",AZ12)</f>
        <v>38898</v>
      </c>
      <c r="BB77" s="35">
        <f>IF(BB12="","",BB12)</f>
        <v>39994</v>
      </c>
      <c r="BD77" s="35">
        <f>IF(BD12="","",BD12)</f>
        <v>40359</v>
      </c>
      <c r="BF77" s="35" t="str">
        <f>IF(BF12="","",BF12)</f>
        <v> 06/30/11</v>
      </c>
      <c r="BH77" s="35">
        <f>IF(BH12="","",BH12)</f>
        <v>41090</v>
      </c>
      <c r="BJ77" s="35">
        <f>IF(BJ12="","",BJ12)</f>
        <v>41455</v>
      </c>
      <c r="BL77" s="35">
        <f>IF(BL12="","",BL12)</f>
        <v>38533</v>
      </c>
      <c r="BN77" s="35">
        <f>IF(BN12="","",BN12)</f>
        <v>39263</v>
      </c>
      <c r="BP77" s="35">
        <f>IF(BP12="","",BP12)</f>
        <v>39263</v>
      </c>
      <c r="BR77" s="35">
        <f>IF(BR12="","",BR12)</f>
        <v>39629</v>
      </c>
      <c r="BT77" s="35">
        <f>IF(BT12="","",BT12)</f>
        <v>39994</v>
      </c>
      <c r="BV77" s="35">
        <f>IF(BV12="","",BV12)</f>
        <v>40359</v>
      </c>
      <c r="BX77" s="35">
        <f>IF(BX12="","",BX12)</f>
        <v>40724</v>
      </c>
      <c r="BZ77" s="35">
        <f>IF(BZ12="","",BZ12)</f>
        <v>41090</v>
      </c>
      <c r="CB77" s="35">
        <f>IF(CB12="","",CB12)</f>
        <v>41455</v>
      </c>
      <c r="CD77" s="35">
        <f>IF(CD12="","",CD12)</f>
        <v>41455</v>
      </c>
    </row>
    <row r="78" spans="1:82" ht="11.25">
      <c r="A78" s="19"/>
      <c r="B78" s="25" t="s">
        <v>14</v>
      </c>
      <c r="C78" s="19"/>
      <c r="D78" s="14"/>
      <c r="E78" s="16" t="s">
        <v>15</v>
      </c>
      <c r="F78" s="19"/>
      <c r="G78" s="16" t="s">
        <v>15</v>
      </c>
      <c r="I78" s="16" t="s">
        <v>15</v>
      </c>
      <c r="K78" s="16" t="s">
        <v>15</v>
      </c>
      <c r="M78" s="16" t="s">
        <v>15</v>
      </c>
      <c r="N78" s="16" t="s">
        <v>15</v>
      </c>
      <c r="P78" s="16" t="s">
        <v>15</v>
      </c>
      <c r="R78" s="16" t="s">
        <v>15</v>
      </c>
      <c r="T78" s="16" t="s">
        <v>15</v>
      </c>
      <c r="V78" s="16" t="s">
        <v>15</v>
      </c>
      <c r="X78" s="16" t="s">
        <v>15</v>
      </c>
      <c r="Z78" s="16" t="s">
        <v>15</v>
      </c>
      <c r="AB78" s="16" t="s">
        <v>15</v>
      </c>
      <c r="AD78" s="16" t="s">
        <v>15</v>
      </c>
      <c r="AF78" s="16" t="s">
        <v>15</v>
      </c>
      <c r="AH78" s="16" t="s">
        <v>15</v>
      </c>
      <c r="AJ78" s="16" t="s">
        <v>15</v>
      </c>
      <c r="AL78" s="16" t="s">
        <v>15</v>
      </c>
      <c r="AN78" s="16" t="s">
        <v>15</v>
      </c>
      <c r="AP78" s="16" t="s">
        <v>15</v>
      </c>
      <c r="AR78" s="16" t="s">
        <v>15</v>
      </c>
      <c r="AT78" s="16" t="s">
        <v>15</v>
      </c>
      <c r="AV78" s="16" t="s">
        <v>15</v>
      </c>
      <c r="AX78" s="16" t="s">
        <v>15</v>
      </c>
      <c r="AY78" s="16"/>
      <c r="AZ78" s="16" t="s">
        <v>15</v>
      </c>
      <c r="BB78" s="16" t="s">
        <v>15</v>
      </c>
      <c r="BD78" s="16" t="s">
        <v>15</v>
      </c>
      <c r="BF78" s="16" t="s">
        <v>15</v>
      </c>
      <c r="BH78" s="16" t="s">
        <v>15</v>
      </c>
      <c r="BJ78" s="16" t="s">
        <v>15</v>
      </c>
      <c r="BL78" s="16" t="s">
        <v>15</v>
      </c>
      <c r="BN78" s="16" t="s">
        <v>15</v>
      </c>
      <c r="BP78" s="16" t="s">
        <v>15</v>
      </c>
      <c r="BR78" s="16" t="s">
        <v>15</v>
      </c>
      <c r="BT78" s="16" t="s">
        <v>15</v>
      </c>
      <c r="BV78" s="16" t="s">
        <v>15</v>
      </c>
      <c r="BX78" s="16" t="s">
        <v>15</v>
      </c>
      <c r="BZ78" s="16" t="s">
        <v>15</v>
      </c>
      <c r="CB78" s="16" t="s">
        <v>15</v>
      </c>
      <c r="CD78" s="16" t="s">
        <v>15</v>
      </c>
    </row>
    <row r="79" spans="1:82" ht="11.25">
      <c r="A79" s="19"/>
      <c r="B79" s="25" t="s">
        <v>16</v>
      </c>
      <c r="C79" s="19"/>
      <c r="D79" s="14"/>
      <c r="E79" s="16" t="s">
        <v>17</v>
      </c>
      <c r="F79" s="19"/>
      <c r="G79" s="16" t="s">
        <v>17</v>
      </c>
      <c r="I79" s="16" t="s">
        <v>17</v>
      </c>
      <c r="K79" s="16" t="s">
        <v>17</v>
      </c>
      <c r="M79" s="16" t="s">
        <v>17</v>
      </c>
      <c r="N79" s="16" t="s">
        <v>17</v>
      </c>
      <c r="P79" s="16" t="s">
        <v>17</v>
      </c>
      <c r="R79" s="16" t="s">
        <v>17</v>
      </c>
      <c r="T79" s="16" t="s">
        <v>17</v>
      </c>
      <c r="V79" s="16" t="s">
        <v>17</v>
      </c>
      <c r="X79" s="16" t="s">
        <v>17</v>
      </c>
      <c r="Z79" s="16" t="s">
        <v>17</v>
      </c>
      <c r="AB79" s="16" t="s">
        <v>17</v>
      </c>
      <c r="AD79" s="16" t="s">
        <v>17</v>
      </c>
      <c r="AF79" s="16" t="s">
        <v>17</v>
      </c>
      <c r="AH79" s="16" t="s">
        <v>17</v>
      </c>
      <c r="AJ79" s="16" t="s">
        <v>17</v>
      </c>
      <c r="AL79" s="16" t="s">
        <v>17</v>
      </c>
      <c r="AN79" s="16" t="s">
        <v>17</v>
      </c>
      <c r="AP79" s="16" t="s">
        <v>17</v>
      </c>
      <c r="AR79" s="16" t="s">
        <v>17</v>
      </c>
      <c r="AT79" s="16" t="s">
        <v>17</v>
      </c>
      <c r="AV79" s="16" t="s">
        <v>17</v>
      </c>
      <c r="AX79" s="16" t="s">
        <v>17</v>
      </c>
      <c r="AY79" s="16"/>
      <c r="AZ79" s="16" t="s">
        <v>17</v>
      </c>
      <c r="BB79" s="16" t="s">
        <v>17</v>
      </c>
      <c r="BD79" s="16" t="s">
        <v>17</v>
      </c>
      <c r="BF79" s="16" t="s">
        <v>17</v>
      </c>
      <c r="BH79" s="16" t="s">
        <v>17</v>
      </c>
      <c r="BJ79" s="16" t="s">
        <v>17</v>
      </c>
      <c r="BL79" s="16" t="s">
        <v>17</v>
      </c>
      <c r="BN79" s="16" t="s">
        <v>17</v>
      </c>
      <c r="BP79" s="16" t="s">
        <v>17</v>
      </c>
      <c r="BR79" s="16" t="s">
        <v>17</v>
      </c>
      <c r="BT79" s="16" t="s">
        <v>17</v>
      </c>
      <c r="BV79" s="16" t="s">
        <v>17</v>
      </c>
      <c r="BX79" s="16" t="s">
        <v>17</v>
      </c>
      <c r="BZ79" s="16" t="s">
        <v>17</v>
      </c>
      <c r="CB79" s="16" t="s">
        <v>17</v>
      </c>
      <c r="CD79" s="16" t="s">
        <v>17</v>
      </c>
    </row>
    <row r="80" spans="1:82" ht="10.5">
      <c r="A80" s="19"/>
      <c r="B80" s="19"/>
      <c r="C80" s="19"/>
      <c r="D80" s="19"/>
      <c r="E80" s="19"/>
      <c r="F80" s="19"/>
      <c r="G80" s="19"/>
      <c r="I80" s="19"/>
      <c r="K80" s="19"/>
      <c r="M80" s="19"/>
      <c r="N80" s="19"/>
      <c r="P80" s="19"/>
      <c r="R80" s="19"/>
      <c r="T80" s="19"/>
      <c r="V80" s="19"/>
      <c r="X80" s="19"/>
      <c r="Z80" s="19"/>
      <c r="AB80" s="19"/>
      <c r="AD80" s="19"/>
      <c r="AF80" s="19"/>
      <c r="AH80" s="19"/>
      <c r="AJ80" s="19"/>
      <c r="AL80" s="19"/>
      <c r="AN80" s="19"/>
      <c r="AP80" s="19"/>
      <c r="AR80" s="19"/>
      <c r="AT80" s="19"/>
      <c r="AV80" s="19"/>
      <c r="AX80" s="19"/>
      <c r="AY80" s="19"/>
      <c r="AZ80" s="19"/>
      <c r="BB80" s="19"/>
      <c r="BD80" s="19"/>
      <c r="BF80" s="19"/>
      <c r="BH80" s="19"/>
      <c r="BJ80" s="19"/>
      <c r="BL80" s="19"/>
      <c r="BN80" s="19"/>
      <c r="BP80" s="19"/>
      <c r="BR80" s="19"/>
      <c r="BT80" s="19"/>
      <c r="BV80" s="19"/>
      <c r="BX80" s="19"/>
      <c r="BZ80" s="19"/>
      <c r="CB80" s="19"/>
      <c r="CD80" s="19"/>
    </row>
    <row r="81" spans="1:82" ht="10.5">
      <c r="A81" s="19"/>
      <c r="B81" s="19"/>
      <c r="C81" s="19"/>
      <c r="D81" s="19"/>
      <c r="E81" s="19"/>
      <c r="F81" s="19"/>
      <c r="G81" s="19"/>
      <c r="I81" s="19"/>
      <c r="K81" s="19"/>
      <c r="M81" s="19"/>
      <c r="N81" s="19"/>
      <c r="P81" s="19"/>
      <c r="R81" s="19"/>
      <c r="T81" s="19"/>
      <c r="V81" s="19"/>
      <c r="X81" s="19"/>
      <c r="Z81" s="19"/>
      <c r="AB81" s="19"/>
      <c r="AD81" s="19"/>
      <c r="AF81" s="19"/>
      <c r="AH81" s="19"/>
      <c r="AJ81" s="19"/>
      <c r="AL81" s="19"/>
      <c r="AN81" s="19"/>
      <c r="AP81" s="19"/>
      <c r="AR81" s="19"/>
      <c r="AT81" s="19"/>
      <c r="AV81" s="19"/>
      <c r="AX81" s="19"/>
      <c r="AY81" s="19"/>
      <c r="AZ81" s="19"/>
      <c r="BB81" s="19"/>
      <c r="BD81" s="19"/>
      <c r="BF81" s="19"/>
      <c r="BH81" s="19"/>
      <c r="BJ81" s="19"/>
      <c r="BL81" s="19"/>
      <c r="BN81" s="19"/>
      <c r="BP81" s="19"/>
      <c r="BR81" s="19"/>
      <c r="BT81" s="19"/>
      <c r="BV81" s="19"/>
      <c r="BX81" s="19"/>
      <c r="BZ81" s="19"/>
      <c r="CB81" s="19"/>
      <c r="CD81" s="19"/>
    </row>
    <row r="82" spans="1:82" ht="12.75">
      <c r="A82" s="19"/>
      <c r="B82" s="24">
        <v>1994</v>
      </c>
      <c r="C82" s="19"/>
      <c r="D82" s="19"/>
      <c r="E82" s="19"/>
      <c r="F82" s="19"/>
      <c r="G82" s="19"/>
      <c r="I82" s="19"/>
      <c r="K82" s="19"/>
      <c r="M82" s="19"/>
      <c r="N82" s="19"/>
      <c r="P82" s="19"/>
      <c r="R82" s="19"/>
      <c r="T82" s="19"/>
      <c r="V82" s="19"/>
      <c r="X82" s="19"/>
      <c r="Z82" s="19"/>
      <c r="AB82" s="19"/>
      <c r="AD82" s="19"/>
      <c r="AF82" s="19"/>
      <c r="AH82" s="19"/>
      <c r="AJ82" s="19"/>
      <c r="AL82" s="19"/>
      <c r="AN82" s="19"/>
      <c r="AP82" s="19"/>
      <c r="AR82" s="19"/>
      <c r="AT82" s="19"/>
      <c r="AV82" s="19"/>
      <c r="AX82" s="19"/>
      <c r="AY82" s="19"/>
      <c r="AZ82" s="19"/>
      <c r="BB82" s="19"/>
      <c r="BD82" s="19"/>
      <c r="BF82" s="19"/>
      <c r="BH82" s="19"/>
      <c r="BJ82" s="19"/>
      <c r="BL82" s="19"/>
      <c r="BN82" s="19"/>
      <c r="BP82" s="19"/>
      <c r="BR82" s="19"/>
      <c r="BT82" s="19"/>
      <c r="BV82" s="19"/>
      <c r="BX82" s="19"/>
      <c r="BZ82" s="19"/>
      <c r="CB82" s="19"/>
      <c r="CD82" s="19"/>
    </row>
    <row r="83" spans="1:82" ht="11.25">
      <c r="A83" s="19"/>
      <c r="B83" s="25" t="s">
        <v>9</v>
      </c>
      <c r="C83" s="19"/>
      <c r="D83" s="19"/>
      <c r="E83" s="19">
        <v>0</v>
      </c>
      <c r="F83" s="19"/>
      <c r="G83" s="19">
        <v>0</v>
      </c>
      <c r="I83" s="19">
        <v>0</v>
      </c>
      <c r="K83" s="19">
        <v>0</v>
      </c>
      <c r="M83" s="19">
        <v>0</v>
      </c>
      <c r="N83" s="19"/>
      <c r="P83" s="19">
        <v>0</v>
      </c>
      <c r="R83" s="19">
        <v>0</v>
      </c>
      <c r="T83" s="19">
        <v>0</v>
      </c>
      <c r="V83" s="19">
        <v>0</v>
      </c>
      <c r="X83" s="19">
        <v>0</v>
      </c>
      <c r="Z83" s="19">
        <v>0</v>
      </c>
      <c r="AB83" s="19">
        <v>0</v>
      </c>
      <c r="AD83" s="19">
        <v>0</v>
      </c>
      <c r="AF83" s="19">
        <v>0</v>
      </c>
      <c r="AH83" s="19">
        <v>0</v>
      </c>
      <c r="AJ83" s="19">
        <v>0</v>
      </c>
      <c r="AL83" s="19">
        <v>0</v>
      </c>
      <c r="AN83" s="19">
        <v>0</v>
      </c>
      <c r="AP83" s="19">
        <v>0</v>
      </c>
      <c r="AR83" s="19">
        <v>0</v>
      </c>
      <c r="AT83" s="19">
        <v>0</v>
      </c>
      <c r="AV83" s="19">
        <v>0</v>
      </c>
      <c r="AX83" s="19">
        <v>0</v>
      </c>
      <c r="AY83" s="19"/>
      <c r="AZ83" s="19">
        <v>0</v>
      </c>
      <c r="BB83" s="19">
        <v>0</v>
      </c>
      <c r="BD83" s="19">
        <v>0</v>
      </c>
      <c r="BF83" s="19">
        <v>0</v>
      </c>
      <c r="BH83" s="19">
        <v>0</v>
      </c>
      <c r="BJ83" s="19">
        <v>0</v>
      </c>
      <c r="BL83" s="19">
        <v>0</v>
      </c>
      <c r="BN83" s="19">
        <v>0</v>
      </c>
      <c r="BP83" s="19">
        <v>0</v>
      </c>
      <c r="BR83" s="19">
        <v>0</v>
      </c>
      <c r="BT83" s="19">
        <v>0</v>
      </c>
      <c r="BV83" s="19">
        <v>0</v>
      </c>
      <c r="BX83" s="19">
        <v>0</v>
      </c>
      <c r="BZ83" s="19">
        <v>0</v>
      </c>
      <c r="CB83" s="19">
        <v>0</v>
      </c>
      <c r="CD83" s="19">
        <v>0</v>
      </c>
    </row>
    <row r="84" spans="1:82" ht="11.25">
      <c r="A84" s="19"/>
      <c r="B84" s="25" t="s">
        <v>18</v>
      </c>
      <c r="C84" s="19"/>
      <c r="D84" s="26"/>
      <c r="E84" s="26">
        <v>0</v>
      </c>
      <c r="F84" s="19"/>
      <c r="G84" s="26">
        <v>0</v>
      </c>
      <c r="I84" s="26">
        <v>0</v>
      </c>
      <c r="K84" s="26">
        <v>0</v>
      </c>
      <c r="M84" s="26">
        <v>0</v>
      </c>
      <c r="N84" s="26"/>
      <c r="P84" s="26">
        <v>0</v>
      </c>
      <c r="R84" s="26">
        <v>0</v>
      </c>
      <c r="T84" s="26">
        <v>0</v>
      </c>
      <c r="V84" s="26">
        <v>0</v>
      </c>
      <c r="X84" s="26">
        <v>0</v>
      </c>
      <c r="Z84" s="26">
        <v>0</v>
      </c>
      <c r="AB84" s="26">
        <v>0</v>
      </c>
      <c r="AD84" s="26">
        <v>0</v>
      </c>
      <c r="AF84" s="26">
        <v>0</v>
      </c>
      <c r="AH84" s="26">
        <v>0</v>
      </c>
      <c r="AJ84" s="26">
        <v>0</v>
      </c>
      <c r="AL84" s="26">
        <v>0</v>
      </c>
      <c r="AN84" s="26">
        <v>0</v>
      </c>
      <c r="AP84" s="26">
        <v>0</v>
      </c>
      <c r="AR84" s="26">
        <v>0</v>
      </c>
      <c r="AT84" s="26">
        <v>0</v>
      </c>
      <c r="AV84" s="26">
        <v>0</v>
      </c>
      <c r="AX84" s="26">
        <v>0</v>
      </c>
      <c r="AY84" s="26"/>
      <c r="AZ84" s="26">
        <v>0</v>
      </c>
      <c r="BB84" s="26">
        <v>0</v>
      </c>
      <c r="BD84" s="26">
        <v>0</v>
      </c>
      <c r="BF84" s="26">
        <v>0</v>
      </c>
      <c r="BH84" s="26">
        <v>0</v>
      </c>
      <c r="BJ84" s="26">
        <v>0</v>
      </c>
      <c r="BL84" s="26">
        <v>0</v>
      </c>
      <c r="BN84" s="26">
        <v>0</v>
      </c>
      <c r="BP84" s="26">
        <v>0</v>
      </c>
      <c r="BR84" s="26">
        <v>0</v>
      </c>
      <c r="BT84" s="26">
        <v>0</v>
      </c>
      <c r="BV84" s="26">
        <v>0</v>
      </c>
      <c r="BX84" s="26">
        <v>0</v>
      </c>
      <c r="BZ84" s="26">
        <v>0</v>
      </c>
      <c r="CB84" s="26">
        <v>0</v>
      </c>
      <c r="CD84" s="26">
        <v>0</v>
      </c>
    </row>
    <row r="85" spans="1:82" ht="10.5">
      <c r="A85" s="19"/>
      <c r="B85" s="19"/>
      <c r="C85" s="19"/>
      <c r="D85" s="19"/>
      <c r="E85" s="27" t="s">
        <v>3</v>
      </c>
      <c r="F85" s="19"/>
      <c r="G85" s="27" t="s">
        <v>3</v>
      </c>
      <c r="I85" s="27" t="s">
        <v>3</v>
      </c>
      <c r="K85" s="27" t="s">
        <v>3</v>
      </c>
      <c r="M85" s="27" t="s">
        <v>3</v>
      </c>
      <c r="N85" s="27" t="s">
        <v>3</v>
      </c>
      <c r="P85" s="27" t="s">
        <v>3</v>
      </c>
      <c r="R85" s="27" t="s">
        <v>3</v>
      </c>
      <c r="T85" s="27" t="s">
        <v>3</v>
      </c>
      <c r="V85" s="27" t="s">
        <v>3</v>
      </c>
      <c r="X85" s="27" t="s">
        <v>3</v>
      </c>
      <c r="Z85" s="27" t="s">
        <v>3</v>
      </c>
      <c r="AB85" s="27" t="s">
        <v>3</v>
      </c>
      <c r="AD85" s="27" t="s">
        <v>3</v>
      </c>
      <c r="AF85" s="27" t="s">
        <v>3</v>
      </c>
      <c r="AH85" s="27" t="s">
        <v>3</v>
      </c>
      <c r="AJ85" s="27" t="s">
        <v>3</v>
      </c>
      <c r="AL85" s="27" t="s">
        <v>3</v>
      </c>
      <c r="AN85" s="27" t="s">
        <v>3</v>
      </c>
      <c r="AP85" s="27" t="s">
        <v>3</v>
      </c>
      <c r="AR85" s="27" t="s">
        <v>3</v>
      </c>
      <c r="AT85" s="27" t="s">
        <v>3</v>
      </c>
      <c r="AV85" s="27" t="s">
        <v>3</v>
      </c>
      <c r="AX85" s="27" t="s">
        <v>3</v>
      </c>
      <c r="AZ85" s="27" t="s">
        <v>3</v>
      </c>
      <c r="BB85" s="27" t="s">
        <v>3</v>
      </c>
      <c r="BD85" s="27" t="s">
        <v>3</v>
      </c>
      <c r="BF85" s="27" t="s">
        <v>3</v>
      </c>
      <c r="BH85" s="27" t="s">
        <v>3</v>
      </c>
      <c r="BJ85" s="27" t="s">
        <v>3</v>
      </c>
      <c r="BL85" s="27" t="s">
        <v>3</v>
      </c>
      <c r="BN85" s="27" t="s">
        <v>3</v>
      </c>
      <c r="BP85" s="27" t="s">
        <v>3</v>
      </c>
      <c r="BR85" s="27" t="s">
        <v>3</v>
      </c>
      <c r="BT85" s="27" t="s">
        <v>3</v>
      </c>
      <c r="BV85" s="27" t="s">
        <v>3</v>
      </c>
      <c r="BX85" s="27" t="s">
        <v>3</v>
      </c>
      <c r="BZ85" s="27" t="s">
        <v>3</v>
      </c>
      <c r="CB85" s="27" t="s">
        <v>3</v>
      </c>
      <c r="CD85" s="27" t="s">
        <v>3</v>
      </c>
    </row>
    <row r="86" spans="1:82" ht="11.25">
      <c r="A86" s="19"/>
      <c r="B86" s="25" t="s">
        <v>19</v>
      </c>
      <c r="C86" s="19"/>
      <c r="D86" s="19"/>
      <c r="E86" s="19">
        <f>ROUND(E83*E84,0)</f>
        <v>0</v>
      </c>
      <c r="F86" s="19"/>
      <c r="G86" s="19">
        <f>ROUND(G83*G84,0)</f>
        <v>0</v>
      </c>
      <c r="I86" s="19">
        <f>ROUND(I83*I84,0)</f>
        <v>0</v>
      </c>
      <c r="K86" s="19">
        <f>ROUND(K83*K84,0)</f>
        <v>0</v>
      </c>
      <c r="M86" s="19">
        <f>ROUND(M83*M84,0)</f>
        <v>0</v>
      </c>
      <c r="N86" s="19">
        <f>ROUND(N83*N84,0)</f>
        <v>0</v>
      </c>
      <c r="P86" s="19">
        <f>ROUND(P83*P84,0)</f>
        <v>0</v>
      </c>
      <c r="R86" s="19">
        <f>ROUND(R83*R84,0)</f>
        <v>0</v>
      </c>
      <c r="T86" s="19">
        <f>ROUND(T83*T84,0)</f>
        <v>0</v>
      </c>
      <c r="V86" s="19">
        <f>ROUND(V83*V84,0)</f>
        <v>0</v>
      </c>
      <c r="X86" s="19">
        <f>ROUND(X83*X84,0)</f>
        <v>0</v>
      </c>
      <c r="Z86" s="19">
        <f>ROUND(Z83*Z84,0)</f>
        <v>0</v>
      </c>
      <c r="AB86" s="19">
        <f>ROUND(AB83*AB84,0)</f>
        <v>0</v>
      </c>
      <c r="AD86" s="19">
        <f>ROUND(AD83*AD84,0)</f>
        <v>0</v>
      </c>
      <c r="AF86" s="19">
        <f>ROUND(AF83*AF84,0)</f>
        <v>0</v>
      </c>
      <c r="AH86" s="19">
        <f>ROUND(AH83*AH84,0)</f>
        <v>0</v>
      </c>
      <c r="AJ86" s="19">
        <f>ROUND(AJ83*AJ84,0)</f>
        <v>0</v>
      </c>
      <c r="AL86" s="19">
        <f>ROUND(AL83*AL84,0)</f>
        <v>0</v>
      </c>
      <c r="AN86" s="19">
        <f>ROUND(AN83*AN84,0)</f>
        <v>0</v>
      </c>
      <c r="AP86" s="19">
        <f>ROUND(AP83*AP84,0)</f>
        <v>0</v>
      </c>
      <c r="AR86" s="19">
        <f>ROUND(AR83*AR84,0)</f>
        <v>0</v>
      </c>
      <c r="AT86" s="19">
        <f>ROUND(AT83*AT84,0)</f>
        <v>0</v>
      </c>
      <c r="AV86" s="19">
        <f>ROUND(AV83*AV84,0)</f>
        <v>0</v>
      </c>
      <c r="AX86" s="19">
        <f>ROUND(AX83*AX84,0)</f>
        <v>0</v>
      </c>
      <c r="AZ86" s="19">
        <f>ROUND(AZ83*AZ84,0)</f>
        <v>0</v>
      </c>
      <c r="BB86" s="19">
        <f>ROUND(BB83*BB84,0)</f>
        <v>0</v>
      </c>
      <c r="BD86" s="19">
        <f>ROUND(BD83*BD84,0)</f>
        <v>0</v>
      </c>
      <c r="BF86" s="19">
        <f>ROUND(BF83*BF84,0)</f>
        <v>0</v>
      </c>
      <c r="BH86" s="19">
        <f>ROUND(BH83*BH84,0)</f>
        <v>0</v>
      </c>
      <c r="BJ86" s="19">
        <f>ROUND(BJ83*BJ84,0)</f>
        <v>0</v>
      </c>
      <c r="BL86" s="19">
        <f>ROUND(BL83*BL84,0)</f>
        <v>0</v>
      </c>
      <c r="BN86" s="19">
        <f>ROUND(BN83*BN84,0)</f>
        <v>0</v>
      </c>
      <c r="BP86" s="19">
        <f>ROUND(BP83*BP84,0)</f>
        <v>0</v>
      </c>
      <c r="BR86" s="19">
        <f>ROUND(BR83*BR84,0)</f>
        <v>0</v>
      </c>
      <c r="BT86" s="19">
        <f>ROUND(BT83*BT84,0)</f>
        <v>0</v>
      </c>
      <c r="BV86" s="19">
        <f>ROUND(BV83*BV84,0)</f>
        <v>0</v>
      </c>
      <c r="BX86" s="19">
        <f>ROUND(BX83*BX84,0)</f>
        <v>0</v>
      </c>
      <c r="BZ86" s="19">
        <f>ROUND(BZ83*BZ84,0)</f>
        <v>0</v>
      </c>
      <c r="CB86" s="19">
        <f>ROUND(CB83*CB84,0)</f>
        <v>0</v>
      </c>
      <c r="CD86" s="19">
        <f>ROUND(CD83*CD84,0)</f>
        <v>0</v>
      </c>
    </row>
    <row r="87" spans="1:82" ht="10.5">
      <c r="A87" s="19"/>
      <c r="B87" s="19"/>
      <c r="C87" s="19"/>
      <c r="D87" s="19"/>
      <c r="E87" s="27" t="s">
        <v>8</v>
      </c>
      <c r="F87" s="19"/>
      <c r="G87" s="27" t="s">
        <v>8</v>
      </c>
      <c r="I87" s="27" t="s">
        <v>8</v>
      </c>
      <c r="K87" s="27" t="s">
        <v>8</v>
      </c>
      <c r="M87" s="27" t="s">
        <v>8</v>
      </c>
      <c r="N87" s="27" t="s">
        <v>8</v>
      </c>
      <c r="P87" s="27" t="s">
        <v>8</v>
      </c>
      <c r="R87" s="27" t="s">
        <v>8</v>
      </c>
      <c r="T87" s="27" t="s">
        <v>8</v>
      </c>
      <c r="V87" s="27" t="s">
        <v>8</v>
      </c>
      <c r="X87" s="27" t="s">
        <v>8</v>
      </c>
      <c r="Z87" s="27" t="s">
        <v>8</v>
      </c>
      <c r="AB87" s="27" t="s">
        <v>8</v>
      </c>
      <c r="AD87" s="27" t="s">
        <v>8</v>
      </c>
      <c r="AF87" s="27" t="s">
        <v>8</v>
      </c>
      <c r="AH87" s="27" t="s">
        <v>8</v>
      </c>
      <c r="AJ87" s="27" t="s">
        <v>8</v>
      </c>
      <c r="AL87" s="27" t="s">
        <v>8</v>
      </c>
      <c r="AN87" s="27" t="s">
        <v>8</v>
      </c>
      <c r="AP87" s="27" t="s">
        <v>8</v>
      </c>
      <c r="AR87" s="27" t="s">
        <v>8</v>
      </c>
      <c r="AT87" s="27" t="s">
        <v>8</v>
      </c>
      <c r="AV87" s="27" t="s">
        <v>8</v>
      </c>
      <c r="AX87" s="27" t="s">
        <v>8</v>
      </c>
      <c r="AZ87" s="27" t="s">
        <v>8</v>
      </c>
      <c r="BB87" s="27" t="s">
        <v>8</v>
      </c>
      <c r="BD87" s="27" t="s">
        <v>8</v>
      </c>
      <c r="BF87" s="27" t="s">
        <v>8</v>
      </c>
      <c r="BH87" s="27" t="s">
        <v>8</v>
      </c>
      <c r="BJ87" s="27" t="s">
        <v>8</v>
      </c>
      <c r="BL87" s="27" t="s">
        <v>8</v>
      </c>
      <c r="BN87" s="27" t="s">
        <v>8</v>
      </c>
      <c r="BP87" s="27" t="s">
        <v>8</v>
      </c>
      <c r="BR87" s="27" t="s">
        <v>8</v>
      </c>
      <c r="BT87" s="27" t="s">
        <v>8</v>
      </c>
      <c r="BV87" s="27" t="s">
        <v>8</v>
      </c>
      <c r="BX87" s="27" t="s">
        <v>8</v>
      </c>
      <c r="BZ87" s="27" t="s">
        <v>8</v>
      </c>
      <c r="CB87" s="27" t="s">
        <v>8</v>
      </c>
      <c r="CD87" s="27" t="s">
        <v>8</v>
      </c>
    </row>
    <row r="88" spans="1:82" ht="10.5">
      <c r="A88" s="19"/>
      <c r="B88" s="19"/>
      <c r="C88" s="19"/>
      <c r="D88" s="19"/>
      <c r="E88" s="27"/>
      <c r="F88" s="19"/>
      <c r="G88" s="27"/>
      <c r="I88" s="27"/>
      <c r="K88" s="27"/>
      <c r="M88" s="27"/>
      <c r="N88" s="27"/>
      <c r="P88" s="27"/>
      <c r="R88" s="27"/>
      <c r="T88" s="27"/>
      <c r="V88" s="27"/>
      <c r="X88" s="27"/>
      <c r="Z88" s="27"/>
      <c r="AB88" s="27"/>
      <c r="AD88" s="27"/>
      <c r="AF88" s="27"/>
      <c r="AH88" s="27"/>
      <c r="AJ88" s="27"/>
      <c r="AL88" s="27"/>
      <c r="AN88" s="27"/>
      <c r="AP88" s="27"/>
      <c r="AR88" s="27"/>
      <c r="AT88" s="27"/>
      <c r="AV88" s="27"/>
      <c r="AX88" s="27"/>
      <c r="AZ88" s="27"/>
      <c r="BB88" s="27"/>
      <c r="BD88" s="27"/>
      <c r="BF88" s="27"/>
      <c r="BH88" s="27"/>
      <c r="BJ88" s="27"/>
      <c r="BL88" s="27"/>
      <c r="BN88" s="27"/>
      <c r="BP88" s="27"/>
      <c r="BR88" s="27"/>
      <c r="BT88" s="27"/>
      <c r="BV88" s="27"/>
      <c r="BX88" s="27"/>
      <c r="BZ88" s="27"/>
      <c r="CB88" s="27"/>
      <c r="CD88" s="27"/>
    </row>
    <row r="89" spans="1:82" ht="12.75">
      <c r="A89" s="19"/>
      <c r="B89" s="24">
        <v>1995</v>
      </c>
      <c r="C89" s="19"/>
      <c r="D89" s="19"/>
      <c r="E89" s="19"/>
      <c r="F89" s="19"/>
      <c r="G89" s="19"/>
      <c r="I89" s="19"/>
      <c r="K89" s="19"/>
      <c r="M89" s="19"/>
      <c r="N89" s="19"/>
      <c r="P89" s="19"/>
      <c r="R89" s="19"/>
      <c r="T89" s="19"/>
      <c r="V89" s="19"/>
      <c r="X89" s="19"/>
      <c r="Z89" s="19"/>
      <c r="AB89" s="19"/>
      <c r="AD89" s="19"/>
      <c r="AF89" s="19"/>
      <c r="AH89" s="19"/>
      <c r="AJ89" s="19"/>
      <c r="AL89" s="19"/>
      <c r="AN89" s="19"/>
      <c r="AP89" s="19"/>
      <c r="AR89" s="19"/>
      <c r="AT89" s="19"/>
      <c r="AV89" s="19"/>
      <c r="AX89" s="19"/>
      <c r="AZ89" s="19"/>
      <c r="BB89" s="19"/>
      <c r="BD89" s="19"/>
      <c r="BF89" s="19"/>
      <c r="BH89" s="19"/>
      <c r="BJ89" s="19"/>
      <c r="BL89" s="19"/>
      <c r="BN89" s="19"/>
      <c r="BP89" s="19"/>
      <c r="BR89" s="19"/>
      <c r="BT89" s="19"/>
      <c r="BV89" s="19"/>
      <c r="BX89" s="19"/>
      <c r="BZ89" s="19"/>
      <c r="CB89" s="19"/>
      <c r="CD89" s="19"/>
    </row>
    <row r="90" spans="1:82" ht="11.25">
      <c r="A90" s="19"/>
      <c r="B90" s="25" t="s">
        <v>9</v>
      </c>
      <c r="C90" s="19"/>
      <c r="D90" s="19"/>
      <c r="E90" s="19">
        <v>0</v>
      </c>
      <c r="F90" s="19"/>
      <c r="G90" s="19">
        <v>0</v>
      </c>
      <c r="I90" s="19">
        <v>0</v>
      </c>
      <c r="K90" s="19">
        <v>0</v>
      </c>
      <c r="M90" s="19">
        <v>0</v>
      </c>
      <c r="N90" s="19">
        <v>0</v>
      </c>
      <c r="P90" s="19">
        <v>0</v>
      </c>
      <c r="R90" s="19">
        <v>0</v>
      </c>
      <c r="T90" s="19">
        <v>0</v>
      </c>
      <c r="V90" s="19">
        <v>0</v>
      </c>
      <c r="X90" s="19">
        <v>0</v>
      </c>
      <c r="Z90" s="19">
        <v>0</v>
      </c>
      <c r="AB90" s="19">
        <v>0</v>
      </c>
      <c r="AD90" s="19">
        <v>0</v>
      </c>
      <c r="AF90" s="19">
        <v>0</v>
      </c>
      <c r="AH90" s="19">
        <v>0</v>
      </c>
      <c r="AJ90" s="19">
        <v>0</v>
      </c>
      <c r="AL90" s="19">
        <v>0</v>
      </c>
      <c r="AN90" s="19">
        <v>0</v>
      </c>
      <c r="AP90" s="19">
        <v>0</v>
      </c>
      <c r="AR90" s="19">
        <v>0</v>
      </c>
      <c r="AT90" s="19">
        <v>0</v>
      </c>
      <c r="AV90" s="19">
        <v>0</v>
      </c>
      <c r="AX90" s="19">
        <v>0</v>
      </c>
      <c r="AZ90" s="19">
        <v>0</v>
      </c>
      <c r="BB90" s="19">
        <v>0</v>
      </c>
      <c r="BD90" s="19">
        <v>0</v>
      </c>
      <c r="BF90" s="19">
        <v>0</v>
      </c>
      <c r="BH90" s="19">
        <v>0</v>
      </c>
      <c r="BJ90" s="19">
        <v>0</v>
      </c>
      <c r="BL90" s="19">
        <v>0</v>
      </c>
      <c r="BN90" s="19">
        <v>0</v>
      </c>
      <c r="BP90" s="19">
        <v>0</v>
      </c>
      <c r="BR90" s="19">
        <v>0</v>
      </c>
      <c r="BT90" s="19">
        <v>0</v>
      </c>
      <c r="BV90" s="19">
        <v>0</v>
      </c>
      <c r="BX90" s="19">
        <v>0</v>
      </c>
      <c r="BZ90" s="19">
        <v>0</v>
      </c>
      <c r="CB90" s="19">
        <v>0</v>
      </c>
      <c r="CD90" s="19">
        <v>0</v>
      </c>
    </row>
    <row r="91" spans="1:82" ht="11.25">
      <c r="A91" s="19"/>
      <c r="B91" s="25" t="s">
        <v>18</v>
      </c>
      <c r="C91" s="19"/>
      <c r="D91" s="26"/>
      <c r="E91" s="26">
        <v>0</v>
      </c>
      <c r="F91" s="19"/>
      <c r="G91" s="26">
        <v>0</v>
      </c>
      <c r="I91" s="26">
        <v>0</v>
      </c>
      <c r="K91" s="26">
        <v>0</v>
      </c>
      <c r="M91" s="26">
        <v>0</v>
      </c>
      <c r="N91" s="26">
        <v>0</v>
      </c>
      <c r="P91" s="26">
        <v>0</v>
      </c>
      <c r="R91" s="26">
        <v>0</v>
      </c>
      <c r="T91" s="26">
        <v>0</v>
      </c>
      <c r="V91" s="26">
        <v>0</v>
      </c>
      <c r="X91" s="26">
        <v>0</v>
      </c>
      <c r="Z91" s="26">
        <v>0</v>
      </c>
      <c r="AB91" s="26">
        <v>0</v>
      </c>
      <c r="AD91" s="26">
        <v>0</v>
      </c>
      <c r="AF91" s="26">
        <v>0</v>
      </c>
      <c r="AH91" s="26">
        <v>0</v>
      </c>
      <c r="AJ91" s="26">
        <v>0</v>
      </c>
      <c r="AL91" s="26">
        <v>0</v>
      </c>
      <c r="AN91" s="26">
        <v>0</v>
      </c>
      <c r="AP91" s="26">
        <v>0</v>
      </c>
      <c r="AR91" s="26">
        <v>0</v>
      </c>
      <c r="AT91" s="26">
        <v>0</v>
      </c>
      <c r="AV91" s="26">
        <v>0</v>
      </c>
      <c r="AX91" s="26">
        <v>0</v>
      </c>
      <c r="AZ91" s="26">
        <v>0</v>
      </c>
      <c r="BB91" s="26">
        <v>0</v>
      </c>
      <c r="BD91" s="26">
        <v>0</v>
      </c>
      <c r="BF91" s="26">
        <v>0</v>
      </c>
      <c r="BH91" s="26">
        <v>0</v>
      </c>
      <c r="BJ91" s="26">
        <v>0</v>
      </c>
      <c r="BL91" s="26">
        <v>0</v>
      </c>
      <c r="BN91" s="26">
        <v>0</v>
      </c>
      <c r="BP91" s="26">
        <v>0</v>
      </c>
      <c r="BR91" s="26">
        <v>0</v>
      </c>
      <c r="BT91" s="26">
        <v>0</v>
      </c>
      <c r="BV91" s="26">
        <v>0</v>
      </c>
      <c r="BX91" s="26">
        <v>0</v>
      </c>
      <c r="BZ91" s="26">
        <v>0</v>
      </c>
      <c r="CB91" s="26">
        <v>0</v>
      </c>
      <c r="CD91" s="26">
        <v>0</v>
      </c>
    </row>
    <row r="92" spans="1:82" ht="10.5">
      <c r="A92" s="19"/>
      <c r="B92" s="19"/>
      <c r="C92" s="19"/>
      <c r="D92" s="19"/>
      <c r="E92" s="27" t="s">
        <v>3</v>
      </c>
      <c r="F92" s="19"/>
      <c r="G92" s="27" t="s">
        <v>3</v>
      </c>
      <c r="I92" s="27" t="s">
        <v>3</v>
      </c>
      <c r="K92" s="27" t="s">
        <v>3</v>
      </c>
      <c r="M92" s="27" t="s">
        <v>3</v>
      </c>
      <c r="N92" s="27" t="s">
        <v>3</v>
      </c>
      <c r="P92" s="27" t="s">
        <v>3</v>
      </c>
      <c r="R92" s="27" t="s">
        <v>3</v>
      </c>
      <c r="T92" s="27" t="s">
        <v>3</v>
      </c>
      <c r="V92" s="27" t="s">
        <v>3</v>
      </c>
      <c r="X92" s="27" t="s">
        <v>3</v>
      </c>
      <c r="Z92" s="27" t="s">
        <v>3</v>
      </c>
      <c r="AB92" s="27" t="s">
        <v>3</v>
      </c>
      <c r="AD92" s="27" t="s">
        <v>3</v>
      </c>
      <c r="AF92" s="27" t="s">
        <v>3</v>
      </c>
      <c r="AH92" s="27" t="s">
        <v>3</v>
      </c>
      <c r="AJ92" s="27" t="s">
        <v>3</v>
      </c>
      <c r="AL92" s="27" t="s">
        <v>3</v>
      </c>
      <c r="AN92" s="27" t="s">
        <v>3</v>
      </c>
      <c r="AP92" s="27" t="s">
        <v>3</v>
      </c>
      <c r="AR92" s="27" t="s">
        <v>3</v>
      </c>
      <c r="AT92" s="27" t="s">
        <v>3</v>
      </c>
      <c r="AV92" s="27" t="s">
        <v>3</v>
      </c>
      <c r="AX92" s="27" t="s">
        <v>3</v>
      </c>
      <c r="AZ92" s="27" t="s">
        <v>3</v>
      </c>
      <c r="BB92" s="27" t="s">
        <v>3</v>
      </c>
      <c r="BD92" s="27" t="s">
        <v>3</v>
      </c>
      <c r="BF92" s="27" t="s">
        <v>3</v>
      </c>
      <c r="BH92" s="27" t="s">
        <v>3</v>
      </c>
      <c r="BJ92" s="27" t="s">
        <v>3</v>
      </c>
      <c r="BL92" s="27" t="s">
        <v>3</v>
      </c>
      <c r="BN92" s="27" t="s">
        <v>3</v>
      </c>
      <c r="BP92" s="27" t="s">
        <v>3</v>
      </c>
      <c r="BR92" s="27" t="s">
        <v>3</v>
      </c>
      <c r="BT92" s="27" t="s">
        <v>3</v>
      </c>
      <c r="BV92" s="27" t="s">
        <v>3</v>
      </c>
      <c r="BX92" s="27" t="s">
        <v>3</v>
      </c>
      <c r="BZ92" s="27" t="s">
        <v>3</v>
      </c>
      <c r="CB92" s="27" t="s">
        <v>3</v>
      </c>
      <c r="CD92" s="27" t="s">
        <v>3</v>
      </c>
    </row>
    <row r="93" spans="1:82" ht="11.25">
      <c r="A93" s="19"/>
      <c r="B93" s="25" t="s">
        <v>20</v>
      </c>
      <c r="C93" s="19"/>
      <c r="D93" s="19"/>
      <c r="E93" s="19">
        <f>ROUND(E90*E91,0)</f>
        <v>0</v>
      </c>
      <c r="F93" s="19"/>
      <c r="G93" s="19">
        <f>ROUND(G90*G91,0)</f>
        <v>0</v>
      </c>
      <c r="I93" s="19">
        <f>ROUND(I90*I91,0)</f>
        <v>0</v>
      </c>
      <c r="K93" s="19">
        <f>ROUND(K90*K91,0)</f>
        <v>0</v>
      </c>
      <c r="M93" s="19">
        <f>ROUND(M90*M91,0)</f>
        <v>0</v>
      </c>
      <c r="N93" s="19">
        <f>ROUND(N90*N91,0)</f>
        <v>0</v>
      </c>
      <c r="P93" s="19">
        <f>ROUND(P90*P91,0)</f>
        <v>0</v>
      </c>
      <c r="R93" s="19">
        <f>ROUND(R90*R91,0)</f>
        <v>0</v>
      </c>
      <c r="T93" s="19">
        <f>ROUND(T90*T91,0)</f>
        <v>0</v>
      </c>
      <c r="V93" s="19">
        <f>ROUND(V90*V91,0)</f>
        <v>0</v>
      </c>
      <c r="X93" s="19">
        <f>ROUND(X90*X91,0)</f>
        <v>0</v>
      </c>
      <c r="Z93" s="19">
        <f>ROUND(Z90*Z91,0)</f>
        <v>0</v>
      </c>
      <c r="AB93" s="19">
        <f>ROUND(AB90*AB91,0)</f>
        <v>0</v>
      </c>
      <c r="AD93" s="19">
        <f>ROUND(AD90*AD91,0)</f>
        <v>0</v>
      </c>
      <c r="AF93" s="19">
        <f>ROUND(AF90*AF91,0)</f>
        <v>0</v>
      </c>
      <c r="AH93" s="19">
        <f>ROUND(AH90*AH91,0)</f>
        <v>0</v>
      </c>
      <c r="AJ93" s="19">
        <f>ROUND(AJ90*AJ91,0)</f>
        <v>0</v>
      </c>
      <c r="AL93" s="19">
        <f>ROUND(AL90*AL91,0)</f>
        <v>0</v>
      </c>
      <c r="AN93" s="19">
        <f>ROUND(AN90*AN91,0)</f>
        <v>0</v>
      </c>
      <c r="AP93" s="19">
        <f>ROUND(AP90*AP91,0)</f>
        <v>0</v>
      </c>
      <c r="AR93" s="19">
        <f>ROUND(AR90*AR91,0)</f>
        <v>0</v>
      </c>
      <c r="AT93" s="19">
        <f>ROUND(AT90*AT91,0)</f>
        <v>0</v>
      </c>
      <c r="AV93" s="19">
        <f>ROUND(AV90*AV91,0)</f>
        <v>0</v>
      </c>
      <c r="AX93" s="19">
        <f>ROUND(AX90*AX91,0)</f>
        <v>0</v>
      </c>
      <c r="AZ93" s="19">
        <f>ROUND(AZ90*AZ91,0)</f>
        <v>0</v>
      </c>
      <c r="BB93" s="19">
        <f>ROUND(BB90*BB91,0)</f>
        <v>0</v>
      </c>
      <c r="BD93" s="19">
        <f>ROUND(BD90*BD91,0)</f>
        <v>0</v>
      </c>
      <c r="BF93" s="19">
        <f>ROUND(BF90*BF91,0)</f>
        <v>0</v>
      </c>
      <c r="BH93" s="19">
        <f>ROUND(BH90*BH91,0)</f>
        <v>0</v>
      </c>
      <c r="BJ93" s="19">
        <f>ROUND(BJ90*BJ91,0)</f>
        <v>0</v>
      </c>
      <c r="BL93" s="19">
        <f>ROUND(BL90*BL91,0)</f>
        <v>0</v>
      </c>
      <c r="BN93" s="19">
        <f>ROUND(BN90*BN91,0)</f>
        <v>0</v>
      </c>
      <c r="BP93" s="19">
        <f>ROUND(BP90*BP91,0)</f>
        <v>0</v>
      </c>
      <c r="BR93" s="19">
        <f>ROUND(BR90*BR91,0)</f>
        <v>0</v>
      </c>
      <c r="BT93" s="19">
        <f>ROUND(BT90*BT91,0)</f>
        <v>0</v>
      </c>
      <c r="BV93" s="19">
        <f>ROUND(BV90*BV91,0)</f>
        <v>0</v>
      </c>
      <c r="BX93" s="19">
        <f>ROUND(BX90*BX91,0)</f>
        <v>0</v>
      </c>
      <c r="BZ93" s="19">
        <f>ROUND(BZ90*BZ91,0)</f>
        <v>0</v>
      </c>
      <c r="CB93" s="19">
        <f>ROUND(CB90*CB91,0)</f>
        <v>0</v>
      </c>
      <c r="CD93" s="19">
        <f>ROUND(CD90*CD91,0)</f>
        <v>0</v>
      </c>
    </row>
    <row r="94" spans="1:82" ht="10.5">
      <c r="A94" s="19"/>
      <c r="B94" s="19"/>
      <c r="C94" s="19"/>
      <c r="D94" s="19"/>
      <c r="E94" s="27" t="s">
        <v>8</v>
      </c>
      <c r="F94" s="19"/>
      <c r="G94" s="27" t="s">
        <v>8</v>
      </c>
      <c r="I94" s="27" t="s">
        <v>8</v>
      </c>
      <c r="K94" s="27" t="s">
        <v>8</v>
      </c>
      <c r="M94" s="27" t="s">
        <v>8</v>
      </c>
      <c r="N94" s="27" t="s">
        <v>8</v>
      </c>
      <c r="P94" s="27" t="s">
        <v>8</v>
      </c>
      <c r="R94" s="27" t="s">
        <v>8</v>
      </c>
      <c r="T94" s="27" t="s">
        <v>8</v>
      </c>
      <c r="V94" s="27" t="s">
        <v>8</v>
      </c>
      <c r="X94" s="27" t="s">
        <v>8</v>
      </c>
      <c r="Z94" s="27" t="s">
        <v>8</v>
      </c>
      <c r="AB94" s="27" t="s">
        <v>8</v>
      </c>
      <c r="AD94" s="27" t="s">
        <v>8</v>
      </c>
      <c r="AF94" s="27" t="s">
        <v>8</v>
      </c>
      <c r="AH94" s="27" t="s">
        <v>8</v>
      </c>
      <c r="AJ94" s="27" t="s">
        <v>8</v>
      </c>
      <c r="AL94" s="27" t="s">
        <v>8</v>
      </c>
      <c r="AN94" s="27" t="s">
        <v>8</v>
      </c>
      <c r="AP94" s="27" t="s">
        <v>8</v>
      </c>
      <c r="AR94" s="27" t="s">
        <v>8</v>
      </c>
      <c r="AT94" s="27" t="s">
        <v>8</v>
      </c>
      <c r="AV94" s="27" t="s">
        <v>8</v>
      </c>
      <c r="AX94" s="27" t="s">
        <v>8</v>
      </c>
      <c r="AZ94" s="27" t="s">
        <v>8</v>
      </c>
      <c r="BB94" s="27" t="s">
        <v>8</v>
      </c>
      <c r="BD94" s="27" t="s">
        <v>8</v>
      </c>
      <c r="BF94" s="27" t="s">
        <v>8</v>
      </c>
      <c r="BH94" s="27" t="s">
        <v>8</v>
      </c>
      <c r="BJ94" s="27" t="s">
        <v>8</v>
      </c>
      <c r="BL94" s="27" t="s">
        <v>8</v>
      </c>
      <c r="BN94" s="27" t="s">
        <v>8</v>
      </c>
      <c r="BP94" s="27" t="s">
        <v>8</v>
      </c>
      <c r="BR94" s="27" t="s">
        <v>8</v>
      </c>
      <c r="BT94" s="27" t="s">
        <v>8</v>
      </c>
      <c r="BV94" s="27" t="s">
        <v>8</v>
      </c>
      <c r="BX94" s="27" t="s">
        <v>8</v>
      </c>
      <c r="BZ94" s="27" t="s">
        <v>8</v>
      </c>
      <c r="CB94" s="27" t="s">
        <v>8</v>
      </c>
      <c r="CD94" s="27" t="s">
        <v>8</v>
      </c>
    </row>
    <row r="95" spans="1:82" ht="10.5">
      <c r="A95" s="19"/>
      <c r="B95" s="19"/>
      <c r="C95" s="19"/>
      <c r="D95" s="19"/>
      <c r="E95" s="27"/>
      <c r="F95" s="19"/>
      <c r="G95" s="27"/>
      <c r="I95" s="27"/>
      <c r="K95" s="27"/>
      <c r="M95" s="27"/>
      <c r="N95" s="27"/>
      <c r="P95" s="27"/>
      <c r="R95" s="27"/>
      <c r="T95" s="27"/>
      <c r="V95" s="27"/>
      <c r="X95" s="27"/>
      <c r="Z95" s="27"/>
      <c r="AB95" s="27"/>
      <c r="AD95" s="27"/>
      <c r="AF95" s="27"/>
      <c r="AH95" s="27"/>
      <c r="AJ95" s="27"/>
      <c r="AL95" s="27"/>
      <c r="AN95" s="27"/>
      <c r="AP95" s="27"/>
      <c r="AR95" s="27"/>
      <c r="AT95" s="27"/>
      <c r="AV95" s="27"/>
      <c r="AX95" s="27"/>
      <c r="AZ95" s="27"/>
      <c r="BB95" s="27"/>
      <c r="BD95" s="27"/>
      <c r="BF95" s="27"/>
      <c r="BH95" s="27"/>
      <c r="BJ95" s="27"/>
      <c r="BL95" s="27"/>
      <c r="BN95" s="27"/>
      <c r="BP95" s="27"/>
      <c r="BR95" s="27"/>
      <c r="BT95" s="27"/>
      <c r="BV95" s="27"/>
      <c r="BX95" s="27"/>
      <c r="BZ95" s="27"/>
      <c r="CB95" s="27"/>
      <c r="CD95" s="27"/>
    </row>
    <row r="96" spans="1:82" ht="12.75">
      <c r="A96" s="19"/>
      <c r="B96" s="24">
        <v>1996</v>
      </c>
      <c r="C96" s="19"/>
      <c r="D96" s="19"/>
      <c r="E96" s="19"/>
      <c r="F96" s="19"/>
      <c r="G96" s="19"/>
      <c r="I96" s="19"/>
      <c r="K96" s="19"/>
      <c r="M96" s="19"/>
      <c r="N96" s="19"/>
      <c r="P96" s="19"/>
      <c r="R96" s="19"/>
      <c r="T96" s="19"/>
      <c r="V96" s="19"/>
      <c r="X96" s="19"/>
      <c r="Z96" s="19"/>
      <c r="AB96" s="19"/>
      <c r="AD96" s="19"/>
      <c r="AF96" s="19"/>
      <c r="AH96" s="19"/>
      <c r="AJ96" s="19"/>
      <c r="AL96" s="19"/>
      <c r="AN96" s="19"/>
      <c r="AP96" s="19"/>
      <c r="AR96" s="19"/>
      <c r="AT96" s="19"/>
      <c r="AV96" s="19"/>
      <c r="AX96" s="19"/>
      <c r="AZ96" s="19"/>
      <c r="BB96" s="19"/>
      <c r="BD96" s="19"/>
      <c r="BF96" s="19"/>
      <c r="BH96" s="19"/>
      <c r="BJ96" s="19"/>
      <c r="BL96" s="19"/>
      <c r="BN96" s="19"/>
      <c r="BP96" s="19"/>
      <c r="BR96" s="19"/>
      <c r="BT96" s="19"/>
      <c r="BV96" s="19"/>
      <c r="BX96" s="19"/>
      <c r="BZ96" s="19"/>
      <c r="CB96" s="19"/>
      <c r="CD96" s="19"/>
    </row>
    <row r="97" spans="1:82" ht="11.25">
      <c r="A97" s="19"/>
      <c r="B97" s="25" t="s">
        <v>9</v>
      </c>
      <c r="C97" s="19"/>
      <c r="D97" s="19"/>
      <c r="E97" s="19">
        <v>0</v>
      </c>
      <c r="F97" s="19"/>
      <c r="G97" s="19">
        <v>0</v>
      </c>
      <c r="I97" s="19">
        <v>0</v>
      </c>
      <c r="K97" s="19">
        <v>0</v>
      </c>
      <c r="M97" s="19">
        <v>0</v>
      </c>
      <c r="N97" s="19">
        <v>0</v>
      </c>
      <c r="P97" s="19">
        <v>0</v>
      </c>
      <c r="R97" s="19">
        <v>0</v>
      </c>
      <c r="T97" s="19">
        <v>0</v>
      </c>
      <c r="V97" s="19">
        <v>0</v>
      </c>
      <c r="X97" s="19">
        <v>0</v>
      </c>
      <c r="Z97" s="19">
        <v>0</v>
      </c>
      <c r="AB97" s="19">
        <v>0</v>
      </c>
      <c r="AD97" s="19">
        <v>0</v>
      </c>
      <c r="AF97" s="19">
        <v>0</v>
      </c>
      <c r="AH97" s="19">
        <v>0</v>
      </c>
      <c r="AJ97" s="19">
        <v>0</v>
      </c>
      <c r="AL97" s="19">
        <v>0</v>
      </c>
      <c r="AN97" s="19">
        <v>0</v>
      </c>
      <c r="AP97" s="19">
        <v>0</v>
      </c>
      <c r="AR97" s="19">
        <v>0</v>
      </c>
      <c r="AT97" s="19">
        <v>0</v>
      </c>
      <c r="AV97" s="19">
        <v>0</v>
      </c>
      <c r="AX97" s="19">
        <v>0</v>
      </c>
      <c r="AZ97" s="19">
        <v>0</v>
      </c>
      <c r="BB97" s="19">
        <v>0</v>
      </c>
      <c r="BD97" s="19">
        <v>0</v>
      </c>
      <c r="BF97" s="19">
        <v>0</v>
      </c>
      <c r="BH97" s="19">
        <v>0</v>
      </c>
      <c r="BJ97" s="19">
        <v>0</v>
      </c>
      <c r="BL97" s="19">
        <v>0</v>
      </c>
      <c r="BN97" s="19">
        <v>0</v>
      </c>
      <c r="BP97" s="19">
        <v>0</v>
      </c>
      <c r="BR97" s="19">
        <v>0</v>
      </c>
      <c r="BT97" s="19">
        <v>0</v>
      </c>
      <c r="BV97" s="19">
        <v>0</v>
      </c>
      <c r="BX97" s="19">
        <v>0</v>
      </c>
      <c r="BZ97" s="19">
        <v>0</v>
      </c>
      <c r="CB97" s="19">
        <v>0</v>
      </c>
      <c r="CD97" s="19">
        <v>0</v>
      </c>
    </row>
    <row r="98" spans="1:82" ht="11.25">
      <c r="A98" s="19"/>
      <c r="B98" s="25" t="s">
        <v>18</v>
      </c>
      <c r="C98" s="19"/>
      <c r="D98" s="26"/>
      <c r="E98" s="26">
        <v>0</v>
      </c>
      <c r="F98" s="19"/>
      <c r="G98" s="26">
        <v>0</v>
      </c>
      <c r="I98" s="26">
        <v>0</v>
      </c>
      <c r="K98" s="26">
        <v>0</v>
      </c>
      <c r="M98" s="26">
        <v>0</v>
      </c>
      <c r="N98" s="26">
        <v>0</v>
      </c>
      <c r="P98" s="26">
        <v>0</v>
      </c>
      <c r="R98" s="26">
        <v>0</v>
      </c>
      <c r="T98" s="26">
        <v>0</v>
      </c>
      <c r="V98" s="26">
        <v>0</v>
      </c>
      <c r="X98" s="26">
        <v>0</v>
      </c>
      <c r="Z98" s="26">
        <v>0</v>
      </c>
      <c r="AB98" s="26">
        <v>0</v>
      </c>
      <c r="AD98" s="26">
        <v>0</v>
      </c>
      <c r="AF98" s="26">
        <v>0</v>
      </c>
      <c r="AH98" s="26">
        <v>0</v>
      </c>
      <c r="AJ98" s="26">
        <v>0</v>
      </c>
      <c r="AL98" s="26">
        <v>0</v>
      </c>
      <c r="AN98" s="26">
        <v>0</v>
      </c>
      <c r="AP98" s="26">
        <v>0</v>
      </c>
      <c r="AR98" s="26">
        <v>0</v>
      </c>
      <c r="AT98" s="26">
        <v>0</v>
      </c>
      <c r="AV98" s="26">
        <v>0</v>
      </c>
      <c r="AX98" s="26">
        <v>0</v>
      </c>
      <c r="AZ98" s="26">
        <v>0</v>
      </c>
      <c r="BB98" s="26">
        <v>0</v>
      </c>
      <c r="BD98" s="26">
        <v>0</v>
      </c>
      <c r="BF98" s="26">
        <v>0</v>
      </c>
      <c r="BH98" s="26">
        <v>0</v>
      </c>
      <c r="BJ98" s="26">
        <v>0</v>
      </c>
      <c r="BL98" s="26">
        <v>0</v>
      </c>
      <c r="BN98" s="26">
        <v>0</v>
      </c>
      <c r="BP98" s="26">
        <v>0</v>
      </c>
      <c r="BR98" s="26">
        <v>0</v>
      </c>
      <c r="BT98" s="26">
        <v>0</v>
      </c>
      <c r="BV98" s="26">
        <v>0</v>
      </c>
      <c r="BX98" s="26">
        <v>0</v>
      </c>
      <c r="BZ98" s="26">
        <v>0</v>
      </c>
      <c r="CB98" s="26">
        <v>0</v>
      </c>
      <c r="CD98" s="26">
        <v>0</v>
      </c>
    </row>
    <row r="99" spans="1:82" ht="10.5">
      <c r="A99" s="19"/>
      <c r="B99" s="19"/>
      <c r="C99" s="19"/>
      <c r="D99" s="19"/>
      <c r="E99" s="27" t="s">
        <v>3</v>
      </c>
      <c r="F99" s="19"/>
      <c r="G99" s="27" t="s">
        <v>3</v>
      </c>
      <c r="I99" s="27" t="s">
        <v>3</v>
      </c>
      <c r="K99" s="27" t="s">
        <v>3</v>
      </c>
      <c r="M99" s="27" t="s">
        <v>3</v>
      </c>
      <c r="N99" s="27" t="s">
        <v>3</v>
      </c>
      <c r="P99" s="27" t="s">
        <v>3</v>
      </c>
      <c r="R99" s="27" t="s">
        <v>3</v>
      </c>
      <c r="T99" s="27" t="s">
        <v>3</v>
      </c>
      <c r="V99" s="27" t="s">
        <v>3</v>
      </c>
      <c r="X99" s="27" t="s">
        <v>3</v>
      </c>
      <c r="Z99" s="27" t="s">
        <v>3</v>
      </c>
      <c r="AB99" s="27" t="s">
        <v>3</v>
      </c>
      <c r="AD99" s="27" t="s">
        <v>3</v>
      </c>
      <c r="AF99" s="27" t="s">
        <v>3</v>
      </c>
      <c r="AH99" s="27" t="s">
        <v>3</v>
      </c>
      <c r="AJ99" s="27" t="s">
        <v>3</v>
      </c>
      <c r="AL99" s="27" t="s">
        <v>3</v>
      </c>
      <c r="AN99" s="27" t="s">
        <v>3</v>
      </c>
      <c r="AP99" s="27" t="s">
        <v>3</v>
      </c>
      <c r="AR99" s="27" t="s">
        <v>3</v>
      </c>
      <c r="AT99" s="27" t="s">
        <v>3</v>
      </c>
      <c r="AV99" s="27" t="s">
        <v>3</v>
      </c>
      <c r="AX99" s="27" t="s">
        <v>3</v>
      </c>
      <c r="AZ99" s="27" t="s">
        <v>3</v>
      </c>
      <c r="BB99" s="27" t="s">
        <v>3</v>
      </c>
      <c r="BD99" s="27" t="s">
        <v>3</v>
      </c>
      <c r="BF99" s="27" t="s">
        <v>3</v>
      </c>
      <c r="BH99" s="27" t="s">
        <v>3</v>
      </c>
      <c r="BJ99" s="27" t="s">
        <v>3</v>
      </c>
      <c r="BL99" s="27" t="s">
        <v>3</v>
      </c>
      <c r="BN99" s="27" t="s">
        <v>3</v>
      </c>
      <c r="BP99" s="27" t="s">
        <v>3</v>
      </c>
      <c r="BR99" s="27" t="s">
        <v>3</v>
      </c>
      <c r="BT99" s="27" t="s">
        <v>3</v>
      </c>
      <c r="BV99" s="27" t="s">
        <v>3</v>
      </c>
      <c r="BX99" s="27" t="s">
        <v>3</v>
      </c>
      <c r="BZ99" s="27" t="s">
        <v>3</v>
      </c>
      <c r="CB99" s="27" t="s">
        <v>3</v>
      </c>
      <c r="CD99" s="27" t="s">
        <v>3</v>
      </c>
    </row>
    <row r="100" spans="1:82" ht="11.25">
      <c r="A100" s="19"/>
      <c r="B100" s="25" t="s">
        <v>21</v>
      </c>
      <c r="C100" s="19"/>
      <c r="D100" s="19"/>
      <c r="E100" s="19">
        <f>ROUND(E97*E98,0)</f>
        <v>0</v>
      </c>
      <c r="F100" s="19"/>
      <c r="G100" s="19">
        <f>ROUND(G97*G98,0)</f>
        <v>0</v>
      </c>
      <c r="I100" s="19">
        <f>ROUND(I97*I98,0)</f>
        <v>0</v>
      </c>
      <c r="K100" s="19">
        <f>ROUND(K97*K98,0)</f>
        <v>0</v>
      </c>
      <c r="M100" s="19">
        <f>ROUND(M97*M98,0)</f>
        <v>0</v>
      </c>
      <c r="N100" s="19">
        <f>ROUND(N97*N98,0)</f>
        <v>0</v>
      </c>
      <c r="P100" s="19">
        <f>ROUND(P97*P98,0)</f>
        <v>0</v>
      </c>
      <c r="R100" s="19">
        <f>ROUND(R97*R98,0)</f>
        <v>0</v>
      </c>
      <c r="T100" s="19">
        <f>ROUND(T97*T98,0)</f>
        <v>0</v>
      </c>
      <c r="V100" s="19">
        <f>ROUND(V97*V98,0)</f>
        <v>0</v>
      </c>
      <c r="X100" s="19">
        <f>ROUND(X97*X98,0)</f>
        <v>0</v>
      </c>
      <c r="Z100" s="19">
        <f>ROUND(Z97*Z98,0)</f>
        <v>0</v>
      </c>
      <c r="AB100" s="19">
        <f>ROUND(AB97*AB98,0)</f>
        <v>0</v>
      </c>
      <c r="AD100" s="19">
        <f>ROUND(AD97*AD98,0)</f>
        <v>0</v>
      </c>
      <c r="AF100" s="19">
        <f>ROUND(AF97*AF98,0)</f>
        <v>0</v>
      </c>
      <c r="AH100" s="19">
        <f>ROUND(AH97*AH98,0)</f>
        <v>0</v>
      </c>
      <c r="AJ100" s="19">
        <f>ROUND(AJ97*AJ98,0)</f>
        <v>0</v>
      </c>
      <c r="AL100" s="19">
        <f>ROUND(AL97*AL98,0)</f>
        <v>0</v>
      </c>
      <c r="AN100" s="19">
        <f>ROUND(AN97*AN98,0)</f>
        <v>0</v>
      </c>
      <c r="AP100" s="19">
        <f>ROUND(AP97*AP98,0)</f>
        <v>0</v>
      </c>
      <c r="AR100" s="19">
        <f>ROUND(AR97*AR98,0)</f>
        <v>0</v>
      </c>
      <c r="AT100" s="19">
        <f>ROUND(AT97*AT98,0)</f>
        <v>0</v>
      </c>
      <c r="AV100" s="19">
        <f>ROUND(AV97*AV98,0)</f>
        <v>0</v>
      </c>
      <c r="AX100" s="19">
        <f>ROUND(AX97*AX98,0)</f>
        <v>0</v>
      </c>
      <c r="AZ100" s="19">
        <f>ROUND(AZ97*AZ98,0)</f>
        <v>0</v>
      </c>
      <c r="BB100" s="19">
        <f>ROUND(BB97*BB98,0)</f>
        <v>0</v>
      </c>
      <c r="BD100" s="19">
        <f>ROUND(BD97*BD98,0)</f>
        <v>0</v>
      </c>
      <c r="BF100" s="19">
        <f>ROUND(BF97*BF98,0)</f>
        <v>0</v>
      </c>
      <c r="BH100" s="19">
        <f>ROUND(BH97*BH98,0)</f>
        <v>0</v>
      </c>
      <c r="BJ100" s="19">
        <f>ROUND(BJ97*BJ98,0)</f>
        <v>0</v>
      </c>
      <c r="BL100" s="19">
        <f>ROUND(BL97*BL98,0)</f>
        <v>0</v>
      </c>
      <c r="BN100" s="19">
        <f>ROUND(BN97*BN98,0)</f>
        <v>0</v>
      </c>
      <c r="BP100" s="19">
        <f>ROUND(BP97*BP98,0)</f>
        <v>0</v>
      </c>
      <c r="BR100" s="19">
        <f>ROUND(BR97*BR98,0)</f>
        <v>0</v>
      </c>
      <c r="BT100" s="19">
        <f>ROUND(BT97*BT98,0)</f>
        <v>0</v>
      </c>
      <c r="BV100" s="19">
        <f>ROUND(BV97*BV98,0)</f>
        <v>0</v>
      </c>
      <c r="BX100" s="19">
        <f>ROUND(BX97*BX98,0)</f>
        <v>0</v>
      </c>
      <c r="BZ100" s="19">
        <f>ROUND(BZ97*BZ98,0)</f>
        <v>0</v>
      </c>
      <c r="CB100" s="19">
        <f>ROUND(CB97*CB98,0)</f>
        <v>0</v>
      </c>
      <c r="CD100" s="19">
        <f>ROUND(CD97*CD98,0)</f>
        <v>0</v>
      </c>
    </row>
    <row r="101" spans="1:82" ht="10.5">
      <c r="A101" s="19"/>
      <c r="B101" s="19"/>
      <c r="C101" s="19"/>
      <c r="D101" s="19"/>
      <c r="E101" s="27" t="s">
        <v>8</v>
      </c>
      <c r="F101" s="19"/>
      <c r="G101" s="27" t="s">
        <v>8</v>
      </c>
      <c r="I101" s="27" t="s">
        <v>8</v>
      </c>
      <c r="K101" s="27" t="s">
        <v>8</v>
      </c>
      <c r="M101" s="27" t="s">
        <v>8</v>
      </c>
      <c r="N101" s="27" t="s">
        <v>8</v>
      </c>
      <c r="P101" s="27" t="s">
        <v>8</v>
      </c>
      <c r="R101" s="27" t="s">
        <v>8</v>
      </c>
      <c r="T101" s="27" t="s">
        <v>8</v>
      </c>
      <c r="V101" s="27" t="s">
        <v>8</v>
      </c>
      <c r="X101" s="27" t="s">
        <v>8</v>
      </c>
      <c r="Z101" s="27" t="s">
        <v>8</v>
      </c>
      <c r="AB101" s="27" t="s">
        <v>8</v>
      </c>
      <c r="AD101" s="27" t="s">
        <v>8</v>
      </c>
      <c r="AF101" s="27" t="s">
        <v>8</v>
      </c>
      <c r="AH101" s="27" t="s">
        <v>8</v>
      </c>
      <c r="AJ101" s="27" t="s">
        <v>8</v>
      </c>
      <c r="AL101" s="27" t="s">
        <v>8</v>
      </c>
      <c r="AN101" s="27" t="s">
        <v>8</v>
      </c>
      <c r="AP101" s="27" t="s">
        <v>8</v>
      </c>
      <c r="AR101" s="27" t="s">
        <v>8</v>
      </c>
      <c r="AT101" s="27" t="s">
        <v>8</v>
      </c>
      <c r="AV101" s="27" t="s">
        <v>8</v>
      </c>
      <c r="AX101" s="27" t="s">
        <v>8</v>
      </c>
      <c r="AZ101" s="27" t="s">
        <v>8</v>
      </c>
      <c r="BB101" s="27" t="s">
        <v>8</v>
      </c>
      <c r="BD101" s="27" t="s">
        <v>8</v>
      </c>
      <c r="BF101" s="27" t="s">
        <v>8</v>
      </c>
      <c r="BH101" s="27" t="s">
        <v>8</v>
      </c>
      <c r="BJ101" s="27" t="s">
        <v>8</v>
      </c>
      <c r="BL101" s="27" t="s">
        <v>8</v>
      </c>
      <c r="BN101" s="27" t="s">
        <v>8</v>
      </c>
      <c r="BP101" s="27" t="s">
        <v>8</v>
      </c>
      <c r="BR101" s="27" t="s">
        <v>8</v>
      </c>
      <c r="BT101" s="27" t="s">
        <v>8</v>
      </c>
      <c r="BV101" s="27" t="s">
        <v>8</v>
      </c>
      <c r="BX101" s="27" t="s">
        <v>8</v>
      </c>
      <c r="BZ101" s="27" t="s">
        <v>8</v>
      </c>
      <c r="CB101" s="27" t="s">
        <v>8</v>
      </c>
      <c r="CD101" s="27" t="s">
        <v>8</v>
      </c>
    </row>
    <row r="102" spans="1:82" ht="10.5">
      <c r="A102" s="19"/>
      <c r="B102" s="19"/>
      <c r="C102" s="19"/>
      <c r="D102" s="19"/>
      <c r="E102" s="27"/>
      <c r="F102" s="19"/>
      <c r="G102" s="27"/>
      <c r="I102" s="27"/>
      <c r="K102" s="27"/>
      <c r="M102" s="27"/>
      <c r="N102" s="27"/>
      <c r="P102" s="27"/>
      <c r="R102" s="27"/>
      <c r="T102" s="27"/>
      <c r="V102" s="27"/>
      <c r="X102" s="27"/>
      <c r="Z102" s="27"/>
      <c r="AB102" s="27"/>
      <c r="AD102" s="27"/>
      <c r="AF102" s="27"/>
      <c r="AH102" s="27"/>
      <c r="AJ102" s="27"/>
      <c r="AL102" s="27"/>
      <c r="AN102" s="27"/>
      <c r="AP102" s="27"/>
      <c r="AR102" s="27"/>
      <c r="AT102" s="27"/>
      <c r="AV102" s="27"/>
      <c r="AX102" s="27"/>
      <c r="AZ102" s="27"/>
      <c r="BB102" s="27"/>
      <c r="BD102" s="27"/>
      <c r="BF102" s="27"/>
      <c r="BH102" s="27"/>
      <c r="BJ102" s="27"/>
      <c r="BL102" s="27"/>
      <c r="BN102" s="27"/>
      <c r="BP102" s="27"/>
      <c r="BR102" s="27"/>
      <c r="BT102" s="27"/>
      <c r="BV102" s="27"/>
      <c r="BX102" s="27"/>
      <c r="BZ102" s="27"/>
      <c r="CB102" s="27"/>
      <c r="CD102" s="27"/>
    </row>
    <row r="103" spans="1:82" ht="12.75">
      <c r="A103" s="19"/>
      <c r="B103" s="24">
        <v>1997</v>
      </c>
      <c r="C103" s="19"/>
      <c r="D103" s="19"/>
      <c r="E103" s="19"/>
      <c r="F103" s="19"/>
      <c r="G103" s="19"/>
      <c r="I103" s="19"/>
      <c r="K103" s="19"/>
      <c r="M103" s="19"/>
      <c r="N103" s="19"/>
      <c r="P103" s="19"/>
      <c r="R103" s="19"/>
      <c r="T103" s="19"/>
      <c r="V103" s="19"/>
      <c r="X103" s="19"/>
      <c r="Z103" s="19"/>
      <c r="AB103" s="19"/>
      <c r="AD103" s="19"/>
      <c r="AF103" s="19"/>
      <c r="AH103" s="19"/>
      <c r="AJ103" s="19"/>
      <c r="AL103" s="19"/>
      <c r="AN103" s="19"/>
      <c r="AP103" s="19"/>
      <c r="AR103" s="19"/>
      <c r="AT103" s="19"/>
      <c r="AV103" s="19"/>
      <c r="AX103" s="19"/>
      <c r="AZ103" s="19"/>
      <c r="BB103" s="19"/>
      <c r="BD103" s="19"/>
      <c r="BF103" s="19"/>
      <c r="BH103" s="19"/>
      <c r="BJ103" s="19"/>
      <c r="BL103" s="19"/>
      <c r="BN103" s="19"/>
      <c r="BP103" s="19"/>
      <c r="BR103" s="19"/>
      <c r="BT103" s="19"/>
      <c r="BV103" s="19"/>
      <c r="BX103" s="19"/>
      <c r="BZ103" s="19"/>
      <c r="CB103" s="19"/>
      <c r="CD103" s="19"/>
    </row>
    <row r="104" spans="1:82" ht="11.25">
      <c r="A104" s="19"/>
      <c r="B104" s="25" t="s">
        <v>9</v>
      </c>
      <c r="C104" s="19"/>
      <c r="D104" s="19"/>
      <c r="E104" s="19">
        <v>0</v>
      </c>
      <c r="F104" s="19"/>
      <c r="G104" s="19">
        <v>0</v>
      </c>
      <c r="I104" s="19">
        <v>0</v>
      </c>
      <c r="K104" s="19">
        <v>0</v>
      </c>
      <c r="M104" s="19">
        <v>0</v>
      </c>
      <c r="N104" s="19">
        <v>0</v>
      </c>
      <c r="P104" s="19">
        <v>0</v>
      </c>
      <c r="R104" s="19">
        <v>0</v>
      </c>
      <c r="T104" s="19">
        <v>0</v>
      </c>
      <c r="V104" s="19">
        <v>0</v>
      </c>
      <c r="X104" s="19">
        <v>0</v>
      </c>
      <c r="Z104" s="19">
        <v>0</v>
      </c>
      <c r="AB104" s="19">
        <v>0</v>
      </c>
      <c r="AD104" s="19">
        <v>0</v>
      </c>
      <c r="AF104" s="19">
        <v>0</v>
      </c>
      <c r="AH104" s="19">
        <v>0</v>
      </c>
      <c r="AJ104" s="19">
        <v>0</v>
      </c>
      <c r="AL104" s="19">
        <v>0</v>
      </c>
      <c r="AN104" s="19">
        <v>0</v>
      </c>
      <c r="AP104" s="19">
        <v>0</v>
      </c>
      <c r="AR104" s="19">
        <v>0</v>
      </c>
      <c r="AT104" s="19">
        <v>0</v>
      </c>
      <c r="AV104" s="19">
        <v>0</v>
      </c>
      <c r="AX104" s="19">
        <v>0</v>
      </c>
      <c r="AZ104" s="19">
        <v>0</v>
      </c>
      <c r="BB104" s="19">
        <v>0</v>
      </c>
      <c r="BD104" s="19">
        <v>0</v>
      </c>
      <c r="BF104" s="19">
        <v>0</v>
      </c>
      <c r="BH104" s="19">
        <v>0</v>
      </c>
      <c r="BJ104" s="19">
        <v>0</v>
      </c>
      <c r="BL104" s="19">
        <v>0</v>
      </c>
      <c r="BN104" s="19">
        <v>0</v>
      </c>
      <c r="BP104" s="19">
        <v>0</v>
      </c>
      <c r="BR104" s="19">
        <v>0</v>
      </c>
      <c r="BT104" s="19">
        <v>0</v>
      </c>
      <c r="BV104" s="19">
        <v>0</v>
      </c>
      <c r="BX104" s="19">
        <v>0</v>
      </c>
      <c r="BZ104" s="19">
        <v>0</v>
      </c>
      <c r="CB104" s="19">
        <v>0</v>
      </c>
      <c r="CD104" s="19">
        <v>0</v>
      </c>
    </row>
    <row r="105" spans="1:82" ht="11.25">
      <c r="A105" s="19"/>
      <c r="B105" s="25" t="s">
        <v>18</v>
      </c>
      <c r="C105" s="19"/>
      <c r="D105" s="26"/>
      <c r="E105" s="26">
        <v>0</v>
      </c>
      <c r="F105" s="19"/>
      <c r="G105" s="26">
        <v>0</v>
      </c>
      <c r="I105" s="26">
        <v>0</v>
      </c>
      <c r="K105" s="26">
        <v>0</v>
      </c>
      <c r="M105" s="26">
        <v>0</v>
      </c>
      <c r="N105" s="26">
        <v>0</v>
      </c>
      <c r="P105" s="26">
        <v>0</v>
      </c>
      <c r="R105" s="26">
        <v>0</v>
      </c>
      <c r="T105" s="26">
        <v>0</v>
      </c>
      <c r="V105" s="26">
        <v>0</v>
      </c>
      <c r="X105" s="26">
        <v>0</v>
      </c>
      <c r="Z105" s="26">
        <v>0</v>
      </c>
      <c r="AB105" s="26">
        <v>0</v>
      </c>
      <c r="AD105" s="26">
        <v>0</v>
      </c>
      <c r="AF105" s="26">
        <v>0</v>
      </c>
      <c r="AH105" s="26">
        <v>0</v>
      </c>
      <c r="AJ105" s="26">
        <v>0</v>
      </c>
      <c r="AL105" s="26">
        <v>0</v>
      </c>
      <c r="AN105" s="26">
        <v>0</v>
      </c>
      <c r="AP105" s="26">
        <v>0</v>
      </c>
      <c r="AR105" s="26">
        <v>0</v>
      </c>
      <c r="AT105" s="26">
        <v>0</v>
      </c>
      <c r="AV105" s="26">
        <v>0</v>
      </c>
      <c r="AX105" s="26">
        <v>0</v>
      </c>
      <c r="AZ105" s="26">
        <v>0</v>
      </c>
      <c r="BB105" s="26">
        <v>0</v>
      </c>
      <c r="BD105" s="26">
        <v>0</v>
      </c>
      <c r="BF105" s="26">
        <v>0</v>
      </c>
      <c r="BH105" s="26">
        <v>0</v>
      </c>
      <c r="BJ105" s="26">
        <v>0</v>
      </c>
      <c r="BL105" s="26">
        <v>0</v>
      </c>
      <c r="BN105" s="26">
        <v>0</v>
      </c>
      <c r="BP105" s="26">
        <v>0</v>
      </c>
      <c r="BR105" s="26">
        <v>0</v>
      </c>
      <c r="BT105" s="26">
        <v>0</v>
      </c>
      <c r="BV105" s="26">
        <v>0</v>
      </c>
      <c r="BX105" s="26">
        <v>0</v>
      </c>
      <c r="BZ105" s="26">
        <v>0</v>
      </c>
      <c r="CB105" s="26">
        <v>0</v>
      </c>
      <c r="CD105" s="26">
        <v>0</v>
      </c>
    </row>
    <row r="106" spans="1:82" ht="10.5">
      <c r="A106" s="19"/>
      <c r="B106" s="19"/>
      <c r="C106" s="19"/>
      <c r="D106" s="19"/>
      <c r="E106" s="27" t="s">
        <v>3</v>
      </c>
      <c r="F106" s="19"/>
      <c r="G106" s="27" t="s">
        <v>3</v>
      </c>
      <c r="I106" s="27" t="s">
        <v>3</v>
      </c>
      <c r="K106" s="27" t="s">
        <v>3</v>
      </c>
      <c r="M106" s="27" t="s">
        <v>3</v>
      </c>
      <c r="N106" s="27" t="s">
        <v>3</v>
      </c>
      <c r="P106" s="27" t="s">
        <v>3</v>
      </c>
      <c r="R106" s="27" t="s">
        <v>3</v>
      </c>
      <c r="T106" s="27" t="s">
        <v>3</v>
      </c>
      <c r="V106" s="27" t="s">
        <v>3</v>
      </c>
      <c r="X106" s="27" t="s">
        <v>3</v>
      </c>
      <c r="Z106" s="27" t="s">
        <v>3</v>
      </c>
      <c r="AB106" s="27" t="s">
        <v>3</v>
      </c>
      <c r="AD106" s="27" t="s">
        <v>3</v>
      </c>
      <c r="AF106" s="27" t="s">
        <v>3</v>
      </c>
      <c r="AH106" s="27" t="s">
        <v>3</v>
      </c>
      <c r="AJ106" s="27" t="s">
        <v>3</v>
      </c>
      <c r="AL106" s="27" t="s">
        <v>3</v>
      </c>
      <c r="AN106" s="27" t="s">
        <v>3</v>
      </c>
      <c r="AP106" s="27" t="s">
        <v>3</v>
      </c>
      <c r="AR106" s="27" t="s">
        <v>3</v>
      </c>
      <c r="AT106" s="27" t="s">
        <v>3</v>
      </c>
      <c r="AV106" s="27" t="s">
        <v>3</v>
      </c>
      <c r="AX106" s="27" t="s">
        <v>3</v>
      </c>
      <c r="AZ106" s="27" t="s">
        <v>3</v>
      </c>
      <c r="BB106" s="27" t="s">
        <v>3</v>
      </c>
      <c r="BD106" s="27" t="s">
        <v>3</v>
      </c>
      <c r="BF106" s="27" t="s">
        <v>3</v>
      </c>
      <c r="BH106" s="27" t="s">
        <v>3</v>
      </c>
      <c r="BJ106" s="27" t="s">
        <v>3</v>
      </c>
      <c r="BL106" s="27" t="s">
        <v>3</v>
      </c>
      <c r="BN106" s="27" t="s">
        <v>3</v>
      </c>
      <c r="BP106" s="27" t="s">
        <v>3</v>
      </c>
      <c r="BR106" s="27" t="s">
        <v>3</v>
      </c>
      <c r="BT106" s="27" t="s">
        <v>3</v>
      </c>
      <c r="BV106" s="27" t="s">
        <v>3</v>
      </c>
      <c r="BX106" s="27" t="s">
        <v>3</v>
      </c>
      <c r="BZ106" s="27" t="s">
        <v>3</v>
      </c>
      <c r="CB106" s="27" t="s">
        <v>3</v>
      </c>
      <c r="CD106" s="27" t="s">
        <v>3</v>
      </c>
    </row>
    <row r="107" spans="1:82" ht="11.25">
      <c r="A107" s="19"/>
      <c r="B107" s="25" t="s">
        <v>22</v>
      </c>
      <c r="C107" s="19"/>
      <c r="D107" s="19"/>
      <c r="E107" s="19">
        <f>ROUND(E104*E105,0)</f>
        <v>0</v>
      </c>
      <c r="F107" s="19"/>
      <c r="G107" s="19">
        <f>ROUND(G104*G105,0)</f>
        <v>0</v>
      </c>
      <c r="I107" s="19">
        <f>ROUND(I104*I105,0)</f>
        <v>0</v>
      </c>
      <c r="K107" s="19">
        <f>ROUND(K104*K105,0)</f>
        <v>0</v>
      </c>
      <c r="M107" s="19">
        <f>ROUND(M104*M105,0)</f>
        <v>0</v>
      </c>
      <c r="N107" s="19">
        <f>ROUND(N104*N105,0)</f>
        <v>0</v>
      </c>
      <c r="P107" s="19">
        <f>ROUND(P104*P105,0)</f>
        <v>0</v>
      </c>
      <c r="R107" s="19">
        <f>ROUND(R104*R105,0)</f>
        <v>0</v>
      </c>
      <c r="T107" s="19">
        <f>ROUND(T104*T105,0)</f>
        <v>0</v>
      </c>
      <c r="V107" s="19">
        <f>ROUND(V104*V105,0)</f>
        <v>0</v>
      </c>
      <c r="X107" s="19">
        <f>ROUND(X104*X105,0)</f>
        <v>0</v>
      </c>
      <c r="Z107" s="19">
        <f>ROUND(Z104*Z105,0)</f>
        <v>0</v>
      </c>
      <c r="AB107" s="19">
        <f>ROUND(AB104*AB105,0)</f>
        <v>0</v>
      </c>
      <c r="AD107" s="19">
        <f>ROUND(AD104*AD105,0)</f>
        <v>0</v>
      </c>
      <c r="AF107" s="19">
        <f>ROUND(AF104*AF105,0)</f>
        <v>0</v>
      </c>
      <c r="AH107" s="19">
        <f>ROUND(AH104*AH105,0)</f>
        <v>0</v>
      </c>
      <c r="AJ107" s="19">
        <f>ROUND(AJ104*AJ105,0)</f>
        <v>0</v>
      </c>
      <c r="AL107" s="19">
        <f>ROUND(AL104*AL105,0)</f>
        <v>0</v>
      </c>
      <c r="AN107" s="19">
        <f>ROUND(AN104*AN105,0)</f>
        <v>0</v>
      </c>
      <c r="AP107" s="19">
        <f>ROUND(AP104*AP105,0)</f>
        <v>0</v>
      </c>
      <c r="AR107" s="19">
        <f>ROUND(AR104*AR105,0)</f>
        <v>0</v>
      </c>
      <c r="AT107" s="19">
        <f>ROUND(AT104*AT105,0)</f>
        <v>0</v>
      </c>
      <c r="AV107" s="19">
        <f>ROUND(AV104*AV105,0)</f>
        <v>0</v>
      </c>
      <c r="AX107" s="19">
        <f>ROUND(AX104*AX105,0)</f>
        <v>0</v>
      </c>
      <c r="AZ107" s="19">
        <f>ROUND(AZ104*AZ105,0)</f>
        <v>0</v>
      </c>
      <c r="BB107" s="19">
        <f>ROUND(BB104*BB105,0)</f>
        <v>0</v>
      </c>
      <c r="BD107" s="19">
        <f>ROUND(BD104*BD105,0)</f>
        <v>0</v>
      </c>
      <c r="BF107" s="19">
        <f>ROUND(BF104*BF105,0)</f>
        <v>0</v>
      </c>
      <c r="BH107" s="19">
        <f>ROUND(BH104*BH105,0)</f>
        <v>0</v>
      </c>
      <c r="BJ107" s="19">
        <f>ROUND(BJ104*BJ105,0)</f>
        <v>0</v>
      </c>
      <c r="BL107" s="19">
        <f>ROUND(BL104*BL105,0)</f>
        <v>0</v>
      </c>
      <c r="BN107" s="19">
        <f>ROUND(BN104*BN105,0)</f>
        <v>0</v>
      </c>
      <c r="BP107" s="19">
        <f>ROUND(BP104*BP105,0)</f>
        <v>0</v>
      </c>
      <c r="BR107" s="19">
        <f>ROUND(BR104*BR105,0)</f>
        <v>0</v>
      </c>
      <c r="BT107" s="19">
        <f>ROUND(BT104*BT105,0)</f>
        <v>0</v>
      </c>
      <c r="BV107" s="19">
        <f>ROUND(BV104*BV105,0)</f>
        <v>0</v>
      </c>
      <c r="BX107" s="19">
        <f>ROUND(BX104*BX105,0)</f>
        <v>0</v>
      </c>
      <c r="BZ107" s="19">
        <f>ROUND(BZ104*BZ105,0)</f>
        <v>0</v>
      </c>
      <c r="CB107" s="19">
        <f>ROUND(CB104*CB105,0)</f>
        <v>0</v>
      </c>
      <c r="CD107" s="19">
        <f>ROUND(CD104*CD105,0)</f>
        <v>0</v>
      </c>
    </row>
    <row r="108" spans="1:82" ht="10.5">
      <c r="A108" s="19"/>
      <c r="B108" s="19"/>
      <c r="C108" s="19"/>
      <c r="D108" s="19"/>
      <c r="E108" s="27" t="s">
        <v>8</v>
      </c>
      <c r="F108" s="19"/>
      <c r="G108" s="27" t="s">
        <v>8</v>
      </c>
      <c r="I108" s="27" t="s">
        <v>8</v>
      </c>
      <c r="K108" s="27" t="s">
        <v>8</v>
      </c>
      <c r="M108" s="27" t="s">
        <v>8</v>
      </c>
      <c r="N108" s="27" t="s">
        <v>8</v>
      </c>
      <c r="P108" s="27" t="s">
        <v>8</v>
      </c>
      <c r="R108" s="27" t="s">
        <v>8</v>
      </c>
      <c r="T108" s="27" t="s">
        <v>8</v>
      </c>
      <c r="V108" s="27" t="s">
        <v>8</v>
      </c>
      <c r="X108" s="27" t="s">
        <v>8</v>
      </c>
      <c r="Z108" s="27" t="s">
        <v>8</v>
      </c>
      <c r="AB108" s="27" t="s">
        <v>8</v>
      </c>
      <c r="AD108" s="27" t="s">
        <v>8</v>
      </c>
      <c r="AF108" s="27" t="s">
        <v>8</v>
      </c>
      <c r="AH108" s="27" t="s">
        <v>8</v>
      </c>
      <c r="AJ108" s="27" t="s">
        <v>8</v>
      </c>
      <c r="AL108" s="27" t="s">
        <v>8</v>
      </c>
      <c r="AN108" s="27" t="s">
        <v>8</v>
      </c>
      <c r="AP108" s="27" t="s">
        <v>8</v>
      </c>
      <c r="AR108" s="27" t="s">
        <v>8</v>
      </c>
      <c r="AT108" s="27" t="s">
        <v>8</v>
      </c>
      <c r="AV108" s="27" t="s">
        <v>8</v>
      </c>
      <c r="AX108" s="27" t="s">
        <v>8</v>
      </c>
      <c r="AZ108" s="27" t="s">
        <v>8</v>
      </c>
      <c r="BB108" s="27" t="s">
        <v>8</v>
      </c>
      <c r="BD108" s="27" t="s">
        <v>8</v>
      </c>
      <c r="BF108" s="27" t="s">
        <v>8</v>
      </c>
      <c r="BH108" s="27" t="s">
        <v>8</v>
      </c>
      <c r="BJ108" s="27" t="s">
        <v>8</v>
      </c>
      <c r="BL108" s="27" t="s">
        <v>8</v>
      </c>
      <c r="BN108" s="27" t="s">
        <v>8</v>
      </c>
      <c r="BP108" s="27" t="s">
        <v>8</v>
      </c>
      <c r="BR108" s="27" t="s">
        <v>8</v>
      </c>
      <c r="BT108" s="27" t="s">
        <v>8</v>
      </c>
      <c r="BV108" s="27" t="s">
        <v>8</v>
      </c>
      <c r="BX108" s="27" t="s">
        <v>8</v>
      </c>
      <c r="BZ108" s="27" t="s">
        <v>8</v>
      </c>
      <c r="CB108" s="27" t="s">
        <v>8</v>
      </c>
      <c r="CD108" s="27" t="s">
        <v>8</v>
      </c>
    </row>
    <row r="109" spans="1:82" ht="10.5">
      <c r="A109" s="19"/>
      <c r="B109" s="19"/>
      <c r="C109" s="19"/>
      <c r="D109" s="19"/>
      <c r="E109" s="27"/>
      <c r="F109" s="19"/>
      <c r="G109" s="27"/>
      <c r="I109" s="27"/>
      <c r="K109" s="27"/>
      <c r="M109" s="27"/>
      <c r="N109" s="27"/>
      <c r="P109" s="27"/>
      <c r="R109" s="27"/>
      <c r="T109" s="27"/>
      <c r="V109" s="27"/>
      <c r="X109" s="27"/>
      <c r="Z109" s="27"/>
      <c r="AB109" s="27"/>
      <c r="AD109" s="27"/>
      <c r="AF109" s="27"/>
      <c r="AH109" s="27"/>
      <c r="AJ109" s="27"/>
      <c r="AL109" s="27"/>
      <c r="AN109" s="27"/>
      <c r="AP109" s="27"/>
      <c r="AR109" s="27"/>
      <c r="AT109" s="27"/>
      <c r="AV109" s="27"/>
      <c r="AX109" s="27"/>
      <c r="AZ109" s="27"/>
      <c r="BB109" s="27"/>
      <c r="BD109" s="27"/>
      <c r="BF109" s="27"/>
      <c r="BH109" s="27"/>
      <c r="BJ109" s="27"/>
      <c r="BL109" s="27"/>
      <c r="BN109" s="27"/>
      <c r="BP109" s="27"/>
      <c r="BR109" s="27"/>
      <c r="BT109" s="27"/>
      <c r="BV109" s="27"/>
      <c r="BX109" s="27"/>
      <c r="BZ109" s="27"/>
      <c r="CB109" s="27"/>
      <c r="CD109" s="27"/>
    </row>
    <row r="110" spans="1:82" ht="12.75">
      <c r="A110" s="19"/>
      <c r="B110" s="24">
        <v>1998</v>
      </c>
      <c r="C110" s="19"/>
      <c r="D110" s="19"/>
      <c r="E110" s="27"/>
      <c r="F110" s="19"/>
      <c r="G110" s="27"/>
      <c r="I110" s="27"/>
      <c r="K110" s="27"/>
      <c r="M110" s="27"/>
      <c r="N110" s="27"/>
      <c r="P110" s="27"/>
      <c r="R110" s="27"/>
      <c r="T110" s="27"/>
      <c r="V110" s="27"/>
      <c r="X110" s="27"/>
      <c r="Z110" s="27"/>
      <c r="AB110" s="27"/>
      <c r="AD110" s="27"/>
      <c r="AF110" s="27"/>
      <c r="AH110" s="27"/>
      <c r="AJ110" s="27"/>
      <c r="AL110" s="27"/>
      <c r="AN110" s="27"/>
      <c r="AP110" s="27"/>
      <c r="AR110" s="27"/>
      <c r="AT110" s="27"/>
      <c r="AV110" s="27"/>
      <c r="AX110" s="27"/>
      <c r="AZ110" s="27"/>
      <c r="BB110" s="27"/>
      <c r="BD110" s="27"/>
      <c r="BF110" s="27"/>
      <c r="BH110" s="27"/>
      <c r="BJ110" s="27"/>
      <c r="BL110" s="27"/>
      <c r="BN110" s="27"/>
      <c r="BP110" s="27"/>
      <c r="BR110" s="27"/>
      <c r="BT110" s="27"/>
      <c r="BV110" s="27"/>
      <c r="BX110" s="27"/>
      <c r="BZ110" s="27"/>
      <c r="CB110" s="27"/>
      <c r="CD110" s="27"/>
    </row>
    <row r="111" spans="1:82" ht="11.25">
      <c r="A111" s="19"/>
      <c r="B111" s="25" t="s">
        <v>9</v>
      </c>
      <c r="C111" s="19"/>
      <c r="D111" s="19"/>
      <c r="E111" s="19">
        <v>0</v>
      </c>
      <c r="F111" s="19"/>
      <c r="G111" s="19">
        <v>0</v>
      </c>
      <c r="I111" s="19">
        <v>0</v>
      </c>
      <c r="K111" s="19">
        <v>0</v>
      </c>
      <c r="M111" s="19">
        <v>0</v>
      </c>
      <c r="N111" s="19">
        <v>0</v>
      </c>
      <c r="P111" s="19">
        <v>0</v>
      </c>
      <c r="R111" s="19">
        <v>0</v>
      </c>
      <c r="T111" s="19">
        <v>0</v>
      </c>
      <c r="V111" s="19">
        <v>0</v>
      </c>
      <c r="X111" s="19">
        <v>0</v>
      </c>
      <c r="Z111" s="19">
        <v>0</v>
      </c>
      <c r="AB111" s="19">
        <v>0</v>
      </c>
      <c r="AD111" s="19">
        <v>0</v>
      </c>
      <c r="AF111" s="19">
        <v>0</v>
      </c>
      <c r="AH111" s="19">
        <v>0</v>
      </c>
      <c r="AJ111" s="19">
        <v>0</v>
      </c>
      <c r="AL111" s="19">
        <v>0</v>
      </c>
      <c r="AN111" s="19">
        <v>0</v>
      </c>
      <c r="AP111" s="19">
        <v>0</v>
      </c>
      <c r="AR111" s="19">
        <v>0</v>
      </c>
      <c r="AT111" s="19">
        <v>0</v>
      </c>
      <c r="AV111" s="19">
        <v>0</v>
      </c>
      <c r="AX111" s="19">
        <v>0</v>
      </c>
      <c r="AZ111" s="19">
        <v>0</v>
      </c>
      <c r="BB111" s="19">
        <v>0</v>
      </c>
      <c r="BD111" s="19">
        <v>0</v>
      </c>
      <c r="BF111" s="19">
        <v>0</v>
      </c>
      <c r="BH111" s="19">
        <v>0</v>
      </c>
      <c r="BJ111" s="19">
        <v>0</v>
      </c>
      <c r="BL111" s="19">
        <v>0</v>
      </c>
      <c r="BN111" s="19">
        <v>0</v>
      </c>
      <c r="BP111" s="19">
        <v>0</v>
      </c>
      <c r="BR111" s="19">
        <v>0</v>
      </c>
      <c r="BT111" s="19">
        <v>0</v>
      </c>
      <c r="BV111" s="19">
        <v>0</v>
      </c>
      <c r="BX111" s="19">
        <v>0</v>
      </c>
      <c r="BZ111" s="19">
        <v>0</v>
      </c>
      <c r="CB111" s="19">
        <v>0</v>
      </c>
      <c r="CD111" s="19">
        <v>0</v>
      </c>
    </row>
    <row r="112" spans="1:82" ht="11.25">
      <c r="A112" s="19"/>
      <c r="B112" s="25" t="s">
        <v>18</v>
      </c>
      <c r="C112" s="19"/>
      <c r="D112" s="26"/>
      <c r="E112" s="26">
        <v>0</v>
      </c>
      <c r="F112" s="19"/>
      <c r="G112" s="26">
        <v>0</v>
      </c>
      <c r="I112" s="26">
        <v>0</v>
      </c>
      <c r="K112" s="26">
        <v>0</v>
      </c>
      <c r="M112" s="26">
        <v>0</v>
      </c>
      <c r="N112" s="26">
        <v>0</v>
      </c>
      <c r="P112" s="26">
        <v>0</v>
      </c>
      <c r="R112" s="26">
        <v>0</v>
      </c>
      <c r="T112" s="26">
        <v>0</v>
      </c>
      <c r="V112" s="26">
        <v>0</v>
      </c>
      <c r="X112" s="26">
        <v>0</v>
      </c>
      <c r="Z112" s="26">
        <v>0</v>
      </c>
      <c r="AB112" s="26">
        <v>0</v>
      </c>
      <c r="AD112" s="26">
        <v>0</v>
      </c>
      <c r="AF112" s="26">
        <v>0</v>
      </c>
      <c r="AH112" s="26">
        <v>0</v>
      </c>
      <c r="AJ112" s="26">
        <v>0</v>
      </c>
      <c r="AL112" s="26">
        <v>0</v>
      </c>
      <c r="AN112" s="26">
        <v>0</v>
      </c>
      <c r="AP112" s="26">
        <v>0</v>
      </c>
      <c r="AR112" s="26">
        <v>0</v>
      </c>
      <c r="AT112" s="26">
        <v>0</v>
      </c>
      <c r="AV112" s="26">
        <v>0</v>
      </c>
      <c r="AX112" s="26">
        <v>0</v>
      </c>
      <c r="AZ112" s="26">
        <v>0</v>
      </c>
      <c r="BB112" s="26">
        <v>0</v>
      </c>
      <c r="BD112" s="26">
        <v>0</v>
      </c>
      <c r="BF112" s="26">
        <v>0</v>
      </c>
      <c r="BH112" s="26">
        <v>0</v>
      </c>
      <c r="BJ112" s="26">
        <v>0</v>
      </c>
      <c r="BL112" s="26">
        <v>0</v>
      </c>
      <c r="BN112" s="26">
        <v>0</v>
      </c>
      <c r="BP112" s="26">
        <v>0</v>
      </c>
      <c r="BR112" s="26">
        <v>0</v>
      </c>
      <c r="BT112" s="26">
        <v>0</v>
      </c>
      <c r="BV112" s="26">
        <v>0</v>
      </c>
      <c r="BX112" s="26">
        <v>0</v>
      </c>
      <c r="BZ112" s="26">
        <v>0</v>
      </c>
      <c r="CB112" s="26">
        <v>0</v>
      </c>
      <c r="CD112" s="26">
        <v>0</v>
      </c>
    </row>
    <row r="113" spans="1:82" ht="10.5">
      <c r="A113" s="19"/>
      <c r="B113" s="19"/>
      <c r="C113" s="19"/>
      <c r="D113" s="19"/>
      <c r="E113" s="27" t="s">
        <v>3</v>
      </c>
      <c r="F113" s="19"/>
      <c r="G113" s="27" t="s">
        <v>3</v>
      </c>
      <c r="I113" s="27" t="s">
        <v>3</v>
      </c>
      <c r="K113" s="27" t="s">
        <v>3</v>
      </c>
      <c r="M113" s="27" t="s">
        <v>3</v>
      </c>
      <c r="N113" s="27" t="s">
        <v>3</v>
      </c>
      <c r="P113" s="27" t="s">
        <v>3</v>
      </c>
      <c r="R113" s="27" t="s">
        <v>3</v>
      </c>
      <c r="T113" s="27" t="s">
        <v>3</v>
      </c>
      <c r="V113" s="27" t="s">
        <v>3</v>
      </c>
      <c r="X113" s="27" t="s">
        <v>3</v>
      </c>
      <c r="Z113" s="27" t="s">
        <v>3</v>
      </c>
      <c r="AB113" s="27" t="s">
        <v>3</v>
      </c>
      <c r="AD113" s="27" t="s">
        <v>3</v>
      </c>
      <c r="AF113" s="27" t="s">
        <v>3</v>
      </c>
      <c r="AH113" s="27" t="s">
        <v>3</v>
      </c>
      <c r="AJ113" s="27" t="s">
        <v>3</v>
      </c>
      <c r="AL113" s="27" t="s">
        <v>3</v>
      </c>
      <c r="AN113" s="27" t="s">
        <v>3</v>
      </c>
      <c r="AP113" s="27" t="s">
        <v>3</v>
      </c>
      <c r="AR113" s="27" t="s">
        <v>3</v>
      </c>
      <c r="AT113" s="27" t="s">
        <v>3</v>
      </c>
      <c r="AV113" s="27" t="s">
        <v>3</v>
      </c>
      <c r="AX113" s="27" t="s">
        <v>3</v>
      </c>
      <c r="AZ113" s="27" t="s">
        <v>3</v>
      </c>
      <c r="BB113" s="27" t="s">
        <v>3</v>
      </c>
      <c r="BD113" s="27" t="s">
        <v>3</v>
      </c>
      <c r="BF113" s="27" t="s">
        <v>3</v>
      </c>
      <c r="BH113" s="27" t="s">
        <v>3</v>
      </c>
      <c r="BJ113" s="27" t="s">
        <v>3</v>
      </c>
      <c r="BL113" s="27" t="s">
        <v>3</v>
      </c>
      <c r="BN113" s="27" t="s">
        <v>3</v>
      </c>
      <c r="BP113" s="27" t="s">
        <v>3</v>
      </c>
      <c r="BR113" s="27" t="s">
        <v>3</v>
      </c>
      <c r="BT113" s="27" t="s">
        <v>3</v>
      </c>
      <c r="BV113" s="27" t="s">
        <v>3</v>
      </c>
      <c r="BX113" s="27" t="s">
        <v>3</v>
      </c>
      <c r="BZ113" s="27" t="s">
        <v>3</v>
      </c>
      <c r="CB113" s="27" t="s">
        <v>3</v>
      </c>
      <c r="CD113" s="27" t="s">
        <v>3</v>
      </c>
    </row>
    <row r="114" spans="1:82" ht="11.25">
      <c r="A114" s="19"/>
      <c r="B114" s="25" t="s">
        <v>23</v>
      </c>
      <c r="C114" s="19"/>
      <c r="D114" s="19"/>
      <c r="E114" s="19">
        <f>ROUND(E111*E112,0)</f>
        <v>0</v>
      </c>
      <c r="F114" s="19"/>
      <c r="G114" s="19">
        <f>ROUND(G111*G112,0)</f>
        <v>0</v>
      </c>
      <c r="I114" s="19">
        <f>ROUND(I111*I112,0)</f>
        <v>0</v>
      </c>
      <c r="K114" s="19">
        <f>ROUND(K111*K112,0)</f>
        <v>0</v>
      </c>
      <c r="M114" s="19">
        <f>ROUND(M111*M112,0)</f>
        <v>0</v>
      </c>
      <c r="N114" s="19">
        <f>ROUND(N111*N112,0)</f>
        <v>0</v>
      </c>
      <c r="P114" s="19">
        <f>ROUND(P111*P112,0)</f>
        <v>0</v>
      </c>
      <c r="R114" s="19">
        <f>ROUND(R111*R112,0)</f>
        <v>0</v>
      </c>
      <c r="T114" s="19">
        <f>ROUND(T111*T112,0)</f>
        <v>0</v>
      </c>
      <c r="V114" s="19">
        <f>ROUND(V111*V112,0)</f>
        <v>0</v>
      </c>
      <c r="X114" s="19">
        <f>ROUND(X111*X112,0)</f>
        <v>0</v>
      </c>
      <c r="Z114" s="19">
        <f>ROUND(Z111*Z112,0)</f>
        <v>0</v>
      </c>
      <c r="AB114" s="19">
        <f>ROUND(AB111*AB112,0)</f>
        <v>0</v>
      </c>
      <c r="AD114" s="19">
        <f>ROUND(AD111*AD112,0)</f>
        <v>0</v>
      </c>
      <c r="AF114" s="19">
        <f>ROUND(AF111*AF112,0)</f>
        <v>0</v>
      </c>
      <c r="AH114" s="19">
        <f>ROUND(AH111*AH112,0)</f>
        <v>0</v>
      </c>
      <c r="AJ114" s="19">
        <f>ROUND(AJ111*AJ112,0)</f>
        <v>0</v>
      </c>
      <c r="AL114" s="19">
        <f>ROUND(AL111*AL112,0)</f>
        <v>0</v>
      </c>
      <c r="AN114" s="19">
        <f>ROUND(AN111*AN112,0)</f>
        <v>0</v>
      </c>
      <c r="AP114" s="19">
        <f>ROUND(AP111*AP112,0)</f>
        <v>0</v>
      </c>
      <c r="AR114" s="19">
        <f>ROUND(AR111*AR112,0)</f>
        <v>0</v>
      </c>
      <c r="AT114" s="19">
        <f>ROUND(AT111*AT112,0)</f>
        <v>0</v>
      </c>
      <c r="AV114" s="19">
        <f>ROUND(AV111*AV112,0)</f>
        <v>0</v>
      </c>
      <c r="AX114" s="19">
        <f>ROUND(AX111*AX112,0)</f>
        <v>0</v>
      </c>
      <c r="AZ114" s="19">
        <f>ROUND(AZ111*AZ112,0)</f>
        <v>0</v>
      </c>
      <c r="BB114" s="19">
        <f>ROUND(BB111*BB112,0)</f>
        <v>0</v>
      </c>
      <c r="BD114" s="19">
        <f>ROUND(BD111*BD112,0)</f>
        <v>0</v>
      </c>
      <c r="BF114" s="19">
        <f>ROUND(BF111*BF112,0)</f>
        <v>0</v>
      </c>
      <c r="BH114" s="19">
        <f>ROUND(BH111*BH112,0)</f>
        <v>0</v>
      </c>
      <c r="BJ114" s="19">
        <f>ROUND(BJ111*BJ112,0)</f>
        <v>0</v>
      </c>
      <c r="BL114" s="19">
        <f>ROUND(BL111*BL112,0)</f>
        <v>0</v>
      </c>
      <c r="BN114" s="19">
        <f>ROUND(BN111*BN112,0)</f>
        <v>0</v>
      </c>
      <c r="BP114" s="19">
        <f>ROUND(BP111*BP112,0)</f>
        <v>0</v>
      </c>
      <c r="BR114" s="19">
        <f>ROUND(BR111*BR112,0)</f>
        <v>0</v>
      </c>
      <c r="BT114" s="19">
        <f>ROUND(BT111*BT112,0)</f>
        <v>0</v>
      </c>
      <c r="BV114" s="19">
        <f>ROUND(BV111*BV112,0)</f>
        <v>0</v>
      </c>
      <c r="BX114" s="19">
        <f>ROUND(BX111*BX112,0)</f>
        <v>0</v>
      </c>
      <c r="BZ114" s="19">
        <f>ROUND(BZ111*BZ112,0)</f>
        <v>0</v>
      </c>
      <c r="CB114" s="19">
        <f>ROUND(CB111*CB112,0)</f>
        <v>0</v>
      </c>
      <c r="CD114" s="19">
        <f>ROUND(CD111*CD112,0)</f>
        <v>0</v>
      </c>
    </row>
    <row r="115" spans="1:82" ht="10.5">
      <c r="A115" s="19"/>
      <c r="B115" s="19"/>
      <c r="C115" s="19"/>
      <c r="D115" s="19"/>
      <c r="E115" s="27" t="s">
        <v>8</v>
      </c>
      <c r="F115" s="19"/>
      <c r="G115" s="27" t="s">
        <v>8</v>
      </c>
      <c r="I115" s="27" t="s">
        <v>8</v>
      </c>
      <c r="K115" s="27" t="s">
        <v>8</v>
      </c>
      <c r="M115" s="27" t="s">
        <v>8</v>
      </c>
      <c r="N115" s="27" t="s">
        <v>8</v>
      </c>
      <c r="P115" s="27" t="s">
        <v>8</v>
      </c>
      <c r="R115" s="27" t="s">
        <v>8</v>
      </c>
      <c r="T115" s="27" t="s">
        <v>8</v>
      </c>
      <c r="V115" s="27" t="s">
        <v>8</v>
      </c>
      <c r="X115" s="27" t="s">
        <v>8</v>
      </c>
      <c r="Z115" s="27" t="s">
        <v>8</v>
      </c>
      <c r="AB115" s="27" t="s">
        <v>8</v>
      </c>
      <c r="AD115" s="27" t="s">
        <v>8</v>
      </c>
      <c r="AF115" s="27" t="s">
        <v>8</v>
      </c>
      <c r="AH115" s="27" t="s">
        <v>8</v>
      </c>
      <c r="AJ115" s="27" t="s">
        <v>8</v>
      </c>
      <c r="AL115" s="27" t="s">
        <v>8</v>
      </c>
      <c r="AN115" s="27" t="s">
        <v>8</v>
      </c>
      <c r="AP115" s="27" t="s">
        <v>8</v>
      </c>
      <c r="AR115" s="27" t="s">
        <v>8</v>
      </c>
      <c r="AT115" s="27" t="s">
        <v>8</v>
      </c>
      <c r="AV115" s="27" t="s">
        <v>8</v>
      </c>
      <c r="AX115" s="27" t="s">
        <v>8</v>
      </c>
      <c r="AZ115" s="27" t="s">
        <v>8</v>
      </c>
      <c r="BB115" s="27" t="s">
        <v>8</v>
      </c>
      <c r="BD115" s="27" t="s">
        <v>8</v>
      </c>
      <c r="BF115" s="27" t="s">
        <v>8</v>
      </c>
      <c r="BH115" s="27" t="s">
        <v>8</v>
      </c>
      <c r="BJ115" s="27" t="s">
        <v>8</v>
      </c>
      <c r="BL115" s="27" t="s">
        <v>8</v>
      </c>
      <c r="BN115" s="27" t="s">
        <v>8</v>
      </c>
      <c r="BP115" s="27" t="s">
        <v>8</v>
      </c>
      <c r="BR115" s="27" t="s">
        <v>8</v>
      </c>
      <c r="BT115" s="27" t="s">
        <v>8</v>
      </c>
      <c r="BV115" s="27" t="s">
        <v>8</v>
      </c>
      <c r="BX115" s="27" t="s">
        <v>8</v>
      </c>
      <c r="BZ115" s="27" t="s">
        <v>8</v>
      </c>
      <c r="CB115" s="27" t="s">
        <v>8</v>
      </c>
      <c r="CD115" s="27" t="s">
        <v>8</v>
      </c>
    </row>
    <row r="116" spans="1:82" ht="10.5">
      <c r="A116" s="19"/>
      <c r="B116" s="19"/>
      <c r="C116" s="19"/>
      <c r="D116" s="19"/>
      <c r="E116" s="27"/>
      <c r="F116" s="19"/>
      <c r="G116" s="27"/>
      <c r="I116" s="27"/>
      <c r="K116" s="27"/>
      <c r="M116" s="27"/>
      <c r="N116" s="27"/>
      <c r="P116" s="27"/>
      <c r="R116" s="27"/>
      <c r="T116" s="27"/>
      <c r="V116" s="27"/>
      <c r="X116" s="27"/>
      <c r="Z116" s="27"/>
      <c r="AB116" s="27"/>
      <c r="AD116" s="27"/>
      <c r="AF116" s="27"/>
      <c r="AH116" s="27"/>
      <c r="AJ116" s="27"/>
      <c r="AL116" s="27"/>
      <c r="AN116" s="27"/>
      <c r="AP116" s="27"/>
      <c r="AR116" s="27"/>
      <c r="AT116" s="27"/>
      <c r="AV116" s="27"/>
      <c r="AX116" s="27"/>
      <c r="AZ116" s="27"/>
      <c r="BB116" s="27"/>
      <c r="BD116" s="27"/>
      <c r="BF116" s="27"/>
      <c r="BH116" s="27"/>
      <c r="BJ116" s="27"/>
      <c r="BL116" s="27"/>
      <c r="BN116" s="27"/>
      <c r="BP116" s="27"/>
      <c r="BR116" s="27"/>
      <c r="BT116" s="27"/>
      <c r="BV116" s="27"/>
      <c r="BX116" s="27"/>
      <c r="BZ116" s="27"/>
      <c r="CB116" s="27"/>
      <c r="CD116" s="27"/>
    </row>
    <row r="117" spans="1:82" ht="12.75">
      <c r="A117" s="19"/>
      <c r="B117" s="24">
        <v>1999</v>
      </c>
      <c r="C117" s="23"/>
      <c r="D117" s="23"/>
      <c r="E117" s="23"/>
      <c r="F117" s="19"/>
      <c r="G117" s="23"/>
      <c r="I117" s="23"/>
      <c r="K117" s="23"/>
      <c r="M117" s="23"/>
      <c r="N117" s="23"/>
      <c r="P117" s="23"/>
      <c r="R117" s="23"/>
      <c r="T117" s="23"/>
      <c r="V117" s="23"/>
      <c r="X117" s="23"/>
      <c r="Z117" s="23"/>
      <c r="AB117" s="23"/>
      <c r="AD117" s="23"/>
      <c r="AF117" s="23"/>
      <c r="AH117" s="23"/>
      <c r="AJ117" s="23"/>
      <c r="AL117" s="23"/>
      <c r="AN117" s="23"/>
      <c r="AP117" s="23"/>
      <c r="AR117" s="23"/>
      <c r="AT117" s="23"/>
      <c r="AV117" s="23"/>
      <c r="AX117" s="23"/>
      <c r="AZ117" s="23"/>
      <c r="BB117" s="23"/>
      <c r="BD117" s="23"/>
      <c r="BF117" s="23"/>
      <c r="BH117" s="23"/>
      <c r="BJ117" s="23"/>
      <c r="BL117" s="23"/>
      <c r="BN117" s="23"/>
      <c r="BP117" s="23"/>
      <c r="BR117" s="23"/>
      <c r="BT117" s="23"/>
      <c r="BV117" s="23"/>
      <c r="BX117" s="23"/>
      <c r="BZ117" s="23"/>
      <c r="CB117" s="23"/>
      <c r="CD117" s="23"/>
    </row>
    <row r="118" spans="1:82" ht="11.25">
      <c r="A118" s="19"/>
      <c r="B118" s="25" t="s">
        <v>9</v>
      </c>
      <c r="C118" s="19"/>
      <c r="D118" s="19"/>
      <c r="E118" s="19">
        <v>0</v>
      </c>
      <c r="F118" s="19"/>
      <c r="G118" s="19">
        <v>0</v>
      </c>
      <c r="I118" s="19">
        <v>0</v>
      </c>
      <c r="K118" s="19">
        <v>0</v>
      </c>
      <c r="M118" s="19">
        <v>0</v>
      </c>
      <c r="N118" s="19">
        <v>0</v>
      </c>
      <c r="P118" s="19">
        <v>0</v>
      </c>
      <c r="R118" s="19">
        <v>0</v>
      </c>
      <c r="T118" s="19">
        <v>0</v>
      </c>
      <c r="V118" s="19">
        <v>0</v>
      </c>
      <c r="X118" s="19">
        <v>0</v>
      </c>
      <c r="Z118" s="19">
        <v>0</v>
      </c>
      <c r="AB118" s="19">
        <v>0</v>
      </c>
      <c r="AD118" s="19">
        <v>0</v>
      </c>
      <c r="AF118" s="19">
        <v>0</v>
      </c>
      <c r="AH118" s="19">
        <v>0</v>
      </c>
      <c r="AJ118" s="19">
        <v>0</v>
      </c>
      <c r="AL118" s="19">
        <v>0</v>
      </c>
      <c r="AN118" s="19">
        <v>0</v>
      </c>
      <c r="AP118" s="19">
        <v>0</v>
      </c>
      <c r="AR118" s="19">
        <v>0</v>
      </c>
      <c r="AT118" s="19">
        <v>0</v>
      </c>
      <c r="AV118" s="19">
        <v>0</v>
      </c>
      <c r="AX118" s="19">
        <v>0</v>
      </c>
      <c r="AZ118" s="19">
        <v>0</v>
      </c>
      <c r="BB118" s="19">
        <v>0</v>
      </c>
      <c r="BD118" s="19">
        <v>0</v>
      </c>
      <c r="BF118" s="19">
        <v>0</v>
      </c>
      <c r="BH118" s="19">
        <v>0</v>
      </c>
      <c r="BJ118" s="19">
        <v>0</v>
      </c>
      <c r="BL118" s="19">
        <v>0</v>
      </c>
      <c r="BN118" s="19">
        <v>0</v>
      </c>
      <c r="BP118" s="19">
        <v>0</v>
      </c>
      <c r="BR118" s="19">
        <v>0</v>
      </c>
      <c r="BT118" s="19">
        <v>0</v>
      </c>
      <c r="BV118" s="19">
        <v>0</v>
      </c>
      <c r="BX118" s="19">
        <v>0</v>
      </c>
      <c r="BZ118" s="19">
        <v>0</v>
      </c>
      <c r="CB118" s="19">
        <v>0</v>
      </c>
      <c r="CD118" s="19">
        <v>0</v>
      </c>
    </row>
    <row r="119" spans="1:82" ht="11.25">
      <c r="A119" s="19"/>
      <c r="B119" s="25" t="s">
        <v>18</v>
      </c>
      <c r="C119" s="19"/>
      <c r="D119" s="26"/>
      <c r="E119" s="26">
        <v>0</v>
      </c>
      <c r="F119" s="19"/>
      <c r="G119" s="26">
        <v>0</v>
      </c>
      <c r="I119" s="26">
        <v>0</v>
      </c>
      <c r="K119" s="26">
        <v>0</v>
      </c>
      <c r="M119" s="26">
        <v>0</v>
      </c>
      <c r="N119" s="26">
        <v>0</v>
      </c>
      <c r="P119" s="26">
        <v>0</v>
      </c>
      <c r="R119" s="26">
        <v>0</v>
      </c>
      <c r="T119" s="26">
        <v>0</v>
      </c>
      <c r="V119" s="26">
        <v>0</v>
      </c>
      <c r="X119" s="26">
        <v>0</v>
      </c>
      <c r="Z119" s="26">
        <v>0</v>
      </c>
      <c r="AB119" s="26">
        <v>0</v>
      </c>
      <c r="AD119" s="26">
        <v>0</v>
      </c>
      <c r="AF119" s="26">
        <v>0</v>
      </c>
      <c r="AH119" s="26">
        <v>0</v>
      </c>
      <c r="AJ119" s="26">
        <v>0</v>
      </c>
      <c r="AL119" s="26">
        <v>0</v>
      </c>
      <c r="AN119" s="26">
        <v>0</v>
      </c>
      <c r="AP119" s="26">
        <v>0</v>
      </c>
      <c r="AR119" s="26">
        <v>0</v>
      </c>
      <c r="AT119" s="26">
        <v>0</v>
      </c>
      <c r="AV119" s="26">
        <v>0</v>
      </c>
      <c r="AX119" s="26">
        <v>0</v>
      </c>
      <c r="AZ119" s="26">
        <v>0</v>
      </c>
      <c r="BB119" s="26">
        <v>0</v>
      </c>
      <c r="BD119" s="26">
        <v>0</v>
      </c>
      <c r="BF119" s="26">
        <v>0</v>
      </c>
      <c r="BH119" s="26">
        <v>0</v>
      </c>
      <c r="BJ119" s="26">
        <v>0</v>
      </c>
      <c r="BL119" s="26">
        <v>0</v>
      </c>
      <c r="BN119" s="26">
        <v>0</v>
      </c>
      <c r="BP119" s="26">
        <v>0</v>
      </c>
      <c r="BR119" s="26">
        <v>0</v>
      </c>
      <c r="BT119" s="26">
        <v>0</v>
      </c>
      <c r="BV119" s="26">
        <v>0</v>
      </c>
      <c r="BX119" s="26">
        <v>0</v>
      </c>
      <c r="BZ119" s="26">
        <v>0</v>
      </c>
      <c r="CB119" s="26">
        <v>0</v>
      </c>
      <c r="CD119" s="26">
        <v>0</v>
      </c>
    </row>
    <row r="120" spans="1:82" ht="10.5">
      <c r="A120" s="19"/>
      <c r="B120" s="19"/>
      <c r="C120" s="19"/>
      <c r="D120" s="19"/>
      <c r="E120" s="27" t="s">
        <v>3</v>
      </c>
      <c r="F120" s="19"/>
      <c r="G120" s="27" t="s">
        <v>3</v>
      </c>
      <c r="I120" s="27" t="s">
        <v>3</v>
      </c>
      <c r="K120" s="27" t="s">
        <v>3</v>
      </c>
      <c r="M120" s="27" t="s">
        <v>3</v>
      </c>
      <c r="N120" s="27" t="s">
        <v>3</v>
      </c>
      <c r="P120" s="27" t="s">
        <v>3</v>
      </c>
      <c r="R120" s="27" t="s">
        <v>3</v>
      </c>
      <c r="T120" s="27" t="s">
        <v>3</v>
      </c>
      <c r="V120" s="27" t="s">
        <v>3</v>
      </c>
      <c r="X120" s="27" t="s">
        <v>3</v>
      </c>
      <c r="Z120" s="27" t="s">
        <v>3</v>
      </c>
      <c r="AB120" s="27" t="s">
        <v>3</v>
      </c>
      <c r="AD120" s="27" t="s">
        <v>3</v>
      </c>
      <c r="AF120" s="27" t="s">
        <v>3</v>
      </c>
      <c r="AH120" s="27" t="s">
        <v>3</v>
      </c>
      <c r="AJ120" s="27" t="s">
        <v>3</v>
      </c>
      <c r="AL120" s="27" t="s">
        <v>3</v>
      </c>
      <c r="AN120" s="27" t="s">
        <v>3</v>
      </c>
      <c r="AP120" s="27" t="s">
        <v>3</v>
      </c>
      <c r="AR120" s="27" t="s">
        <v>3</v>
      </c>
      <c r="AT120" s="27" t="s">
        <v>3</v>
      </c>
      <c r="AV120" s="27" t="s">
        <v>3</v>
      </c>
      <c r="AX120" s="27" t="s">
        <v>3</v>
      </c>
      <c r="AZ120" s="27" t="s">
        <v>3</v>
      </c>
      <c r="BB120" s="27" t="s">
        <v>3</v>
      </c>
      <c r="BD120" s="27" t="s">
        <v>3</v>
      </c>
      <c r="BF120" s="27" t="s">
        <v>3</v>
      </c>
      <c r="BH120" s="27" t="s">
        <v>3</v>
      </c>
      <c r="BJ120" s="27" t="s">
        <v>3</v>
      </c>
      <c r="BL120" s="27" t="s">
        <v>3</v>
      </c>
      <c r="BN120" s="27" t="s">
        <v>3</v>
      </c>
      <c r="BP120" s="27" t="s">
        <v>3</v>
      </c>
      <c r="BR120" s="27" t="s">
        <v>3</v>
      </c>
      <c r="BT120" s="27" t="s">
        <v>3</v>
      </c>
      <c r="BV120" s="27" t="s">
        <v>3</v>
      </c>
      <c r="BX120" s="27" t="s">
        <v>3</v>
      </c>
      <c r="BZ120" s="27" t="s">
        <v>3</v>
      </c>
      <c r="CB120" s="27" t="s">
        <v>3</v>
      </c>
      <c r="CD120" s="27" t="s">
        <v>3</v>
      </c>
    </row>
    <row r="121" spans="1:82" ht="11.25">
      <c r="A121" s="19"/>
      <c r="B121" s="25" t="s">
        <v>24</v>
      </c>
      <c r="C121" s="19"/>
      <c r="D121" s="19"/>
      <c r="E121" s="19">
        <f>ROUND(E118*E119,0)</f>
        <v>0</v>
      </c>
      <c r="F121" s="19"/>
      <c r="G121" s="19">
        <f>ROUND(G118*G119,0)</f>
        <v>0</v>
      </c>
      <c r="I121" s="19">
        <f>ROUND(I118*I119,0)</f>
        <v>0</v>
      </c>
      <c r="K121" s="19">
        <f>ROUND(K118*K119,0)</f>
        <v>0</v>
      </c>
      <c r="M121" s="19">
        <f>ROUND(M118*M119,0)</f>
        <v>0</v>
      </c>
      <c r="N121" s="19">
        <f>ROUND(N118*N119,0)</f>
        <v>0</v>
      </c>
      <c r="P121" s="19">
        <f>ROUND(P118*P119,0)</f>
        <v>0</v>
      </c>
      <c r="R121" s="19">
        <f>ROUND(R118*R119,0)</f>
        <v>0</v>
      </c>
      <c r="T121" s="19">
        <f>ROUND(T118*T119,0)</f>
        <v>0</v>
      </c>
      <c r="V121" s="19">
        <f>ROUND(V118*V119,0)</f>
        <v>0</v>
      </c>
      <c r="X121" s="19">
        <f>ROUND(X118*X119,0)</f>
        <v>0</v>
      </c>
      <c r="Z121" s="19">
        <f>ROUND(Z118*Z119,0)</f>
        <v>0</v>
      </c>
      <c r="AB121" s="19">
        <f>ROUND(AB118*AB119,0)</f>
        <v>0</v>
      </c>
      <c r="AD121" s="19">
        <f>ROUND(AD118*AD119,0)</f>
        <v>0</v>
      </c>
      <c r="AF121" s="19">
        <f>ROUND(AF118*AF119,0)</f>
        <v>0</v>
      </c>
      <c r="AH121" s="19">
        <f>ROUND(AH118*AH119,0)</f>
        <v>0</v>
      </c>
      <c r="AJ121" s="19">
        <f>ROUND(AJ118*AJ119,0)</f>
        <v>0</v>
      </c>
      <c r="AL121" s="19">
        <f>ROUND(AL118*AL119,0)</f>
        <v>0</v>
      </c>
      <c r="AN121" s="19">
        <f>ROUND(AN118*AN119,0)</f>
        <v>0</v>
      </c>
      <c r="AP121" s="19">
        <f>ROUND(AP118*AP119,0)</f>
        <v>0</v>
      </c>
      <c r="AR121" s="19">
        <f>ROUND(AR118*AR119,0)</f>
        <v>0</v>
      </c>
      <c r="AT121" s="19">
        <f>ROUND(AT118*AT119,0)</f>
        <v>0</v>
      </c>
      <c r="AV121" s="19">
        <f>ROUND(AV118*AV119,0)</f>
        <v>0</v>
      </c>
      <c r="AX121" s="19">
        <f>ROUND(AX118*AX119,0)</f>
        <v>0</v>
      </c>
      <c r="AY121" s="19"/>
      <c r="AZ121" s="19">
        <f>ROUND(AZ118*AZ119,0)</f>
        <v>0</v>
      </c>
      <c r="BB121" s="19">
        <f>ROUND(BB118*BB119,0)</f>
        <v>0</v>
      </c>
      <c r="BD121" s="19">
        <f>ROUND(BD118*BD119,0)</f>
        <v>0</v>
      </c>
      <c r="BF121" s="19">
        <f>ROUND(BF118*BF119,0)</f>
        <v>0</v>
      </c>
      <c r="BH121" s="19">
        <f>ROUND(BH118*BH119,0)</f>
        <v>0</v>
      </c>
      <c r="BJ121" s="19">
        <f>ROUND(BJ118*BJ119,0)</f>
        <v>0</v>
      </c>
      <c r="BL121" s="19">
        <f>ROUND(BL118*BL119,0)</f>
        <v>0</v>
      </c>
      <c r="BN121" s="19">
        <f>ROUND(BN118*BN119,0)</f>
        <v>0</v>
      </c>
      <c r="BP121" s="19">
        <f>ROUND(BP118*BP119,0)</f>
        <v>0</v>
      </c>
      <c r="BR121" s="19">
        <f>ROUND(BR118*BR119,0)</f>
        <v>0</v>
      </c>
      <c r="BT121" s="19">
        <f>ROUND(BT118*BT119,0)</f>
        <v>0</v>
      </c>
      <c r="BV121" s="19">
        <f>ROUND(BV118*BV119,0)</f>
        <v>0</v>
      </c>
      <c r="BX121" s="19">
        <f>ROUND(BX118*BX119,0)</f>
        <v>0</v>
      </c>
      <c r="BZ121" s="19">
        <f>ROUND(BZ118*BZ119,0)</f>
        <v>0</v>
      </c>
      <c r="CB121" s="19">
        <f>ROUND(CB118*CB119,0)</f>
        <v>0</v>
      </c>
      <c r="CD121" s="19">
        <f>ROUND(CD118*CD119,0)</f>
        <v>0</v>
      </c>
    </row>
    <row r="122" spans="1:82" ht="10.5">
      <c r="A122" s="19"/>
      <c r="B122" s="19"/>
      <c r="C122" s="19"/>
      <c r="D122" s="19"/>
      <c r="E122" s="27" t="s">
        <v>8</v>
      </c>
      <c r="F122" s="19"/>
      <c r="G122" s="27" t="s">
        <v>8</v>
      </c>
      <c r="I122" s="27" t="s">
        <v>8</v>
      </c>
      <c r="K122" s="27" t="s">
        <v>8</v>
      </c>
      <c r="M122" s="27" t="s">
        <v>8</v>
      </c>
      <c r="N122" s="27" t="s">
        <v>8</v>
      </c>
      <c r="P122" s="27" t="s">
        <v>8</v>
      </c>
      <c r="R122" s="27" t="s">
        <v>8</v>
      </c>
      <c r="T122" s="27" t="s">
        <v>8</v>
      </c>
      <c r="V122" s="27" t="s">
        <v>8</v>
      </c>
      <c r="X122" s="27" t="s">
        <v>8</v>
      </c>
      <c r="Z122" s="27" t="s">
        <v>8</v>
      </c>
      <c r="AB122" s="27" t="s">
        <v>8</v>
      </c>
      <c r="AD122" s="27" t="s">
        <v>8</v>
      </c>
      <c r="AF122" s="27" t="s">
        <v>8</v>
      </c>
      <c r="AH122" s="27" t="s">
        <v>8</v>
      </c>
      <c r="AJ122" s="27" t="s">
        <v>8</v>
      </c>
      <c r="AL122" s="27" t="s">
        <v>8</v>
      </c>
      <c r="AN122" s="27" t="s">
        <v>8</v>
      </c>
      <c r="AP122" s="27" t="s">
        <v>8</v>
      </c>
      <c r="AR122" s="27" t="s">
        <v>8</v>
      </c>
      <c r="AT122" s="27" t="s">
        <v>8</v>
      </c>
      <c r="AV122" s="27" t="s">
        <v>8</v>
      </c>
      <c r="AX122" s="27" t="s">
        <v>8</v>
      </c>
      <c r="AY122" s="27"/>
      <c r="AZ122" s="27" t="s">
        <v>8</v>
      </c>
      <c r="BB122" s="27" t="s">
        <v>8</v>
      </c>
      <c r="BD122" s="27" t="s">
        <v>8</v>
      </c>
      <c r="BF122" s="27" t="s">
        <v>8</v>
      </c>
      <c r="BH122" s="27" t="s">
        <v>8</v>
      </c>
      <c r="BJ122" s="27" t="s">
        <v>8</v>
      </c>
      <c r="BL122" s="27" t="s">
        <v>8</v>
      </c>
      <c r="BN122" s="27" t="s">
        <v>8</v>
      </c>
      <c r="BP122" s="27" t="s">
        <v>8</v>
      </c>
      <c r="BR122" s="27" t="s">
        <v>8</v>
      </c>
      <c r="BT122" s="27" t="s">
        <v>8</v>
      </c>
      <c r="BV122" s="27" t="s">
        <v>8</v>
      </c>
      <c r="BX122" s="27" t="s">
        <v>8</v>
      </c>
      <c r="BZ122" s="27" t="s">
        <v>8</v>
      </c>
      <c r="CB122" s="27" t="s">
        <v>8</v>
      </c>
      <c r="CD122" s="27" t="s">
        <v>8</v>
      </c>
    </row>
    <row r="123" spans="1:82" ht="10.5">
      <c r="A123" s="19"/>
      <c r="B123" s="19"/>
      <c r="C123" s="19"/>
      <c r="D123" s="19"/>
      <c r="E123" s="19"/>
      <c r="F123" s="19"/>
      <c r="G123" s="19"/>
      <c r="I123" s="19"/>
      <c r="K123" s="19"/>
      <c r="M123" s="19"/>
      <c r="N123" s="19"/>
      <c r="P123" s="19"/>
      <c r="R123" s="19"/>
      <c r="T123" s="19"/>
      <c r="V123" s="19"/>
      <c r="X123" s="19"/>
      <c r="Z123" s="19"/>
      <c r="AB123" s="19"/>
      <c r="AD123" s="19"/>
      <c r="AF123" s="19"/>
      <c r="AH123" s="19"/>
      <c r="AJ123" s="19"/>
      <c r="AL123" s="19"/>
      <c r="AN123" s="19"/>
      <c r="AP123" s="19"/>
      <c r="AR123" s="19"/>
      <c r="AT123" s="19"/>
      <c r="AV123" s="19"/>
      <c r="AX123" s="19"/>
      <c r="AY123" s="19"/>
      <c r="AZ123" s="19"/>
      <c r="BB123" s="19"/>
      <c r="BD123" s="19"/>
      <c r="BF123" s="19"/>
      <c r="BH123" s="19"/>
      <c r="BJ123" s="19"/>
      <c r="BL123" s="19"/>
      <c r="BN123" s="19"/>
      <c r="BP123" s="19"/>
      <c r="BR123" s="19"/>
      <c r="BT123" s="19"/>
      <c r="BV123" s="19"/>
      <c r="BX123" s="19"/>
      <c r="BZ123" s="19"/>
      <c r="CB123" s="19"/>
      <c r="CD123" s="19"/>
    </row>
    <row r="124" spans="1:82" ht="10.5">
      <c r="A124" s="19"/>
      <c r="B124" s="19"/>
      <c r="C124" s="19"/>
      <c r="D124" s="19"/>
      <c r="E124" s="19"/>
      <c r="F124" s="19"/>
      <c r="G124" s="19"/>
      <c r="I124" s="19"/>
      <c r="K124" s="19"/>
      <c r="M124" s="19"/>
      <c r="N124" s="19"/>
      <c r="P124" s="19"/>
      <c r="R124" s="19"/>
      <c r="T124" s="19"/>
      <c r="V124" s="19"/>
      <c r="X124" s="19"/>
      <c r="Z124" s="19"/>
      <c r="AB124" s="19"/>
      <c r="AD124" s="19"/>
      <c r="AF124" s="19"/>
      <c r="AH124" s="19"/>
      <c r="AJ124" s="19"/>
      <c r="AL124" s="19"/>
      <c r="AN124" s="19"/>
      <c r="AP124" s="19"/>
      <c r="AR124" s="19"/>
      <c r="AT124" s="19"/>
      <c r="AV124" s="19"/>
      <c r="AX124" s="19"/>
      <c r="AY124" s="19"/>
      <c r="AZ124" s="19"/>
      <c r="BB124" s="19"/>
      <c r="BD124" s="19"/>
      <c r="BF124" s="19"/>
      <c r="BH124" s="19"/>
      <c r="BJ124" s="19"/>
      <c r="BL124" s="19"/>
      <c r="BN124" s="19"/>
      <c r="BP124" s="19"/>
      <c r="BR124" s="19"/>
      <c r="BT124" s="19"/>
      <c r="BV124" s="19"/>
      <c r="BX124" s="19"/>
      <c r="BZ124" s="19"/>
      <c r="CB124" s="19"/>
      <c r="CD124" s="19"/>
    </row>
    <row r="125" spans="1:82" ht="10.5">
      <c r="A125" s="19"/>
      <c r="B125" s="19"/>
      <c r="C125" s="19"/>
      <c r="D125" s="19"/>
      <c r="E125" s="19"/>
      <c r="F125" s="19"/>
      <c r="G125" s="19"/>
      <c r="I125" s="19"/>
      <c r="K125" s="19"/>
      <c r="M125" s="19"/>
      <c r="N125" s="19"/>
      <c r="P125" s="19"/>
      <c r="R125" s="19"/>
      <c r="T125" s="19"/>
      <c r="V125" s="19"/>
      <c r="X125" s="19"/>
      <c r="Z125" s="19"/>
      <c r="AB125" s="19"/>
      <c r="AD125" s="19"/>
      <c r="AF125" s="19"/>
      <c r="AH125" s="19"/>
      <c r="AJ125" s="19"/>
      <c r="AL125" s="19"/>
      <c r="AN125" s="19"/>
      <c r="AP125" s="19"/>
      <c r="AR125" s="19"/>
      <c r="AT125" s="19"/>
      <c r="AV125" s="19"/>
      <c r="AX125" s="19"/>
      <c r="AY125" s="19"/>
      <c r="AZ125" s="19"/>
      <c r="BB125" s="19"/>
      <c r="BD125" s="19"/>
      <c r="BF125" s="19"/>
      <c r="BH125" s="19"/>
      <c r="BJ125" s="19"/>
      <c r="BL125" s="19"/>
      <c r="BN125" s="19"/>
      <c r="BP125" s="19"/>
      <c r="BR125" s="19"/>
      <c r="BT125" s="19"/>
      <c r="BV125" s="19"/>
      <c r="BX125" s="19"/>
      <c r="BZ125" s="19"/>
      <c r="CB125" s="19"/>
      <c r="CD125" s="19"/>
    </row>
    <row r="126" spans="1:82" ht="10.5">
      <c r="A126" s="19"/>
      <c r="B126" s="19"/>
      <c r="C126" s="19"/>
      <c r="D126" s="19"/>
      <c r="E126" s="19"/>
      <c r="F126" s="19"/>
      <c r="G126" s="19"/>
      <c r="I126" s="19"/>
      <c r="K126" s="19"/>
      <c r="P126" s="19"/>
      <c r="R126" s="19"/>
      <c r="T126" s="19"/>
      <c r="V126" s="19"/>
      <c r="X126" s="19"/>
      <c r="AB126" s="19"/>
      <c r="AD126" s="19"/>
      <c r="AF126" s="19"/>
      <c r="AH126" s="19"/>
      <c r="AL126" s="19"/>
      <c r="AP126" s="19"/>
      <c r="AR126" s="19"/>
      <c r="AT126" s="19"/>
      <c r="AV126" s="19"/>
      <c r="AZ126" s="19"/>
      <c r="BB126" s="19"/>
      <c r="BF126" s="19"/>
      <c r="BH126" s="19"/>
      <c r="BJ126" s="19"/>
      <c r="BN126" s="19"/>
      <c r="BP126" s="19"/>
      <c r="BR126" s="19"/>
      <c r="BT126" s="19"/>
      <c r="BX126" s="19"/>
      <c r="BZ126" s="19"/>
      <c r="CB126" s="19"/>
      <c r="CD126" s="19"/>
    </row>
    <row r="127" spans="1:82" ht="10.5">
      <c r="A127" s="19"/>
      <c r="B127" s="19"/>
      <c r="C127" s="19"/>
      <c r="D127" s="19"/>
      <c r="E127" s="19"/>
      <c r="F127" s="19"/>
      <c r="G127" s="19"/>
      <c r="I127" s="19"/>
      <c r="K127" s="19"/>
      <c r="P127" s="19"/>
      <c r="R127" s="19"/>
      <c r="T127" s="19"/>
      <c r="V127" s="19"/>
      <c r="X127" s="19"/>
      <c r="AB127" s="19"/>
      <c r="AD127" s="19"/>
      <c r="AF127" s="19"/>
      <c r="AH127" s="19"/>
      <c r="AL127" s="19"/>
      <c r="AP127" s="19"/>
      <c r="AR127" s="19"/>
      <c r="AT127" s="19"/>
      <c r="AV127" s="19"/>
      <c r="AZ127" s="19"/>
      <c r="BB127" s="19"/>
      <c r="BF127" s="19"/>
      <c r="BH127" s="19"/>
      <c r="BJ127" s="19"/>
      <c r="BN127" s="19"/>
      <c r="BP127" s="19"/>
      <c r="BR127" s="19"/>
      <c r="BT127" s="19"/>
      <c r="BX127" s="19"/>
      <c r="BZ127" s="19"/>
      <c r="CB127" s="19"/>
      <c r="CD127" s="19"/>
    </row>
    <row r="128" spans="1:82" ht="10.5">
      <c r="A128" s="19"/>
      <c r="B128" s="19"/>
      <c r="C128" s="19"/>
      <c r="D128" s="19"/>
      <c r="E128" s="19"/>
      <c r="F128" s="19"/>
      <c r="G128" s="19"/>
      <c r="I128" s="19"/>
      <c r="K128" s="19"/>
      <c r="P128" s="19"/>
      <c r="R128" s="19"/>
      <c r="T128" s="19"/>
      <c r="V128" s="19"/>
      <c r="X128" s="19"/>
      <c r="AB128" s="19"/>
      <c r="AD128" s="19"/>
      <c r="AF128" s="19"/>
      <c r="AH128" s="19"/>
      <c r="AL128" s="19"/>
      <c r="AP128" s="19"/>
      <c r="AR128" s="19"/>
      <c r="AT128" s="19"/>
      <c r="AV128" s="19"/>
      <c r="AZ128" s="19"/>
      <c r="BB128" s="19"/>
      <c r="BF128" s="19"/>
      <c r="BH128" s="19"/>
      <c r="BJ128" s="19"/>
      <c r="BN128" s="19"/>
      <c r="BP128" s="19"/>
      <c r="BR128" s="19"/>
      <c r="BT128" s="19"/>
      <c r="BX128" s="19"/>
      <c r="BZ128" s="19"/>
      <c r="CB128" s="19"/>
      <c r="CD128" s="19"/>
    </row>
    <row r="129" spans="1:82" ht="10.5">
      <c r="A129" s="19"/>
      <c r="B129" s="19"/>
      <c r="C129" s="19"/>
      <c r="D129" s="19"/>
      <c r="E129" s="27"/>
      <c r="F129" s="19"/>
      <c r="G129" s="27"/>
      <c r="I129" s="27"/>
      <c r="K129" s="27"/>
      <c r="P129" s="27"/>
      <c r="R129" s="27"/>
      <c r="T129" s="27"/>
      <c r="V129" s="27"/>
      <c r="X129" s="27"/>
      <c r="AB129" s="27"/>
      <c r="AD129" s="27"/>
      <c r="AF129" s="27"/>
      <c r="AH129" s="27"/>
      <c r="AL129" s="27"/>
      <c r="AP129" s="27"/>
      <c r="AR129" s="27"/>
      <c r="AT129" s="27"/>
      <c r="AV129" s="27"/>
      <c r="AZ129" s="27"/>
      <c r="BB129" s="27"/>
      <c r="BF129" s="27"/>
      <c r="BH129" s="27"/>
      <c r="BJ129" s="27"/>
      <c r="BN129" s="27"/>
      <c r="BP129" s="27"/>
      <c r="BR129" s="27"/>
      <c r="BT129" s="27"/>
      <c r="BX129" s="27"/>
      <c r="BZ129" s="27"/>
      <c r="CB129" s="27"/>
      <c r="CD129" s="27"/>
    </row>
    <row r="130" spans="1:86" ht="10.5">
      <c r="A130" s="19"/>
      <c r="B130" s="19"/>
      <c r="C130" s="19"/>
      <c r="D130" s="19"/>
      <c r="F130" s="19"/>
      <c r="G130" s="30"/>
      <c r="I130" s="30"/>
      <c r="K130" s="30"/>
      <c r="M130" s="12"/>
      <c r="N130" s="12"/>
      <c r="P130" s="30"/>
      <c r="R130" s="30"/>
      <c r="T130" s="30"/>
      <c r="V130" s="30"/>
      <c r="X130" s="30"/>
      <c r="AB130" s="30" t="str">
        <f ca="1">CELL("filename",$A$1)</f>
        <v>H:\Internal\Regulatory Services\2014  KY Rate Case\Documents Electronically filed February 11, 2015\KIUC Attachments\KIUC-1-17\Elliott\[KIUC_1_17_Attachment169_ADFIT.xlsm]2015</v>
      </c>
      <c r="AD130" s="30"/>
      <c r="AF130" s="30"/>
      <c r="AJ130" s="12"/>
      <c r="AL130" s="30"/>
      <c r="AR130" s="30"/>
      <c r="AT130" s="30"/>
      <c r="AV130" s="30"/>
      <c r="AX130" s="12"/>
      <c r="AY130" s="12"/>
      <c r="AZ130" s="30" t="str">
        <f ca="1">CELL("filename",$A$1)</f>
        <v>H:\Internal\Regulatory Services\2014  KY Rate Case\Documents Electronically filed February 11, 2015\KIUC Attachments\KIUC-1-17\Elliott\[KIUC_1_17_Attachment169_ADFIT.xlsm]2015</v>
      </c>
      <c r="BB130" s="30"/>
      <c r="BF130" s="30" t="str">
        <f ca="1">CELL("filename",$A$1)</f>
        <v>H:\Internal\Regulatory Services\2014  KY Rate Case\Documents Electronically filed February 11, 2015\KIUC Attachments\KIUC-1-17\Elliott\[KIUC_1_17_Attachment169_ADFIT.xlsm]2015</v>
      </c>
      <c r="BH130" s="30"/>
      <c r="BL130" s="12"/>
      <c r="BN130" s="30"/>
      <c r="BP130" s="30"/>
      <c r="BR130" s="30"/>
      <c r="BT130" s="30"/>
      <c r="BX130" s="30" t="str">
        <f ca="1">CELL("filename",$A$1)</f>
        <v>H:\Internal\Regulatory Services\2014  KY Rate Case\Documents Electronically filed February 11, 2015\KIUC Attachments\KIUC-1-17\Elliott\[KIUC_1_17_Attachment169_ADFIT.xlsm]2015</v>
      </c>
      <c r="BZ130" s="30"/>
      <c r="CH130" s="30" t="str">
        <f ca="1">CELL("filename",$A$1)</f>
        <v>H:\Internal\Regulatory Services\2014  KY Rate Case\Documents Electronically filed February 11, 2015\KIUC Attachments\KIUC-1-17\Elliott\[KIUC_1_17_Attachment169_ADFIT.xlsm]2015</v>
      </c>
    </row>
    <row r="131" spans="1:82" ht="18">
      <c r="A131" s="1"/>
      <c r="B131" s="6" t="s">
        <v>50</v>
      </c>
      <c r="C131" s="1"/>
      <c r="D131" s="2"/>
      <c r="E131" s="2"/>
      <c r="F131" s="1"/>
      <c r="G131" s="2"/>
      <c r="I131" s="2"/>
      <c r="K131" s="2"/>
      <c r="P131" s="2"/>
      <c r="R131" s="2"/>
      <c r="T131" s="2"/>
      <c r="V131" s="2"/>
      <c r="X131" s="2"/>
      <c r="AA131" s="1"/>
      <c r="AB131" s="2"/>
      <c r="AD131" s="2"/>
      <c r="AF131" s="2"/>
      <c r="AH131" s="2"/>
      <c r="AL131" s="2"/>
      <c r="AP131" s="2"/>
      <c r="AR131" s="2"/>
      <c r="AT131" s="2"/>
      <c r="AV131" s="2"/>
      <c r="AZ131" s="2"/>
      <c r="BB131" s="2"/>
      <c r="BE131" s="1"/>
      <c r="BF131" s="2"/>
      <c r="BH131" s="2"/>
      <c r="BJ131" s="2"/>
      <c r="BN131" s="2"/>
      <c r="BP131" s="2"/>
      <c r="BR131" s="2"/>
      <c r="BT131" s="2"/>
      <c r="BW131" s="1"/>
      <c r="BX131" s="2"/>
      <c r="BZ131" s="2"/>
      <c r="CB131" s="2"/>
      <c r="CD131" s="2"/>
    </row>
    <row r="132" spans="1:82" ht="12.75">
      <c r="A132" s="1"/>
      <c r="B132" s="7" t="s">
        <v>0</v>
      </c>
      <c r="C132" s="1"/>
      <c r="D132" s="1"/>
      <c r="E132" s="1"/>
      <c r="F132" s="1"/>
      <c r="G132" s="1"/>
      <c r="I132" s="1"/>
      <c r="K132" s="1"/>
      <c r="P132" s="1"/>
      <c r="R132" s="1"/>
      <c r="T132" s="1"/>
      <c r="V132" s="1"/>
      <c r="X132" s="1"/>
      <c r="AA132" s="1"/>
      <c r="AB132" s="1"/>
      <c r="AD132" s="1"/>
      <c r="AF132" s="1"/>
      <c r="AH132" s="1"/>
      <c r="AL132" s="1"/>
      <c r="AP132" s="1"/>
      <c r="AR132" s="1"/>
      <c r="AT132" s="1"/>
      <c r="AV132" s="1"/>
      <c r="AZ132" s="1"/>
      <c r="BB132" s="1"/>
      <c r="BE132" s="1"/>
      <c r="BF132" s="1"/>
      <c r="BH132" s="1"/>
      <c r="BJ132" s="1"/>
      <c r="BN132" s="1"/>
      <c r="BP132" s="1"/>
      <c r="BR132" s="1"/>
      <c r="BT132" s="1"/>
      <c r="BW132" s="1"/>
      <c r="BX132" s="1"/>
      <c r="BZ132" s="1"/>
      <c r="CB132" s="1"/>
      <c r="CD132" s="1"/>
    </row>
    <row r="133" spans="1:82" ht="11.25">
      <c r="A133" s="1"/>
      <c r="B133" s="8" t="s">
        <v>1</v>
      </c>
      <c r="C133" s="1"/>
      <c r="D133" s="1"/>
      <c r="E133" s="1"/>
      <c r="F133" s="1"/>
      <c r="G133" s="1"/>
      <c r="I133" s="1"/>
      <c r="K133" s="1"/>
      <c r="P133" s="1"/>
      <c r="R133" s="1"/>
      <c r="T133" s="1"/>
      <c r="V133" s="1"/>
      <c r="X133" s="1"/>
      <c r="AA133" s="1"/>
      <c r="AB133" s="1"/>
      <c r="AD133" s="1"/>
      <c r="AF133" s="1"/>
      <c r="AH133" s="1"/>
      <c r="AL133" s="1"/>
      <c r="AP133" s="1"/>
      <c r="AR133" s="1"/>
      <c r="AT133" s="1"/>
      <c r="AV133" s="1"/>
      <c r="AZ133" s="1"/>
      <c r="BB133" s="1"/>
      <c r="BE133" s="1"/>
      <c r="BF133" s="1"/>
      <c r="BH133" s="1"/>
      <c r="BJ133" s="1"/>
      <c r="BN133" s="1"/>
      <c r="BP133" s="1"/>
      <c r="BR133" s="1"/>
      <c r="BT133" s="1"/>
      <c r="BW133" s="1"/>
      <c r="BX133" s="1"/>
      <c r="BZ133" s="1"/>
      <c r="CB133" s="1"/>
      <c r="CD133" s="1"/>
    </row>
    <row r="134" spans="1:82" ht="11.25">
      <c r="A134" s="1"/>
      <c r="B134" s="9"/>
      <c r="C134" s="1"/>
      <c r="D134" s="1"/>
      <c r="E134" s="1"/>
      <c r="F134" s="1"/>
      <c r="G134" s="1"/>
      <c r="I134" s="1"/>
      <c r="K134" s="1"/>
      <c r="P134" s="1"/>
      <c r="R134" s="1"/>
      <c r="T134" s="1"/>
      <c r="V134" s="1"/>
      <c r="X134" s="1"/>
      <c r="AA134" s="1"/>
      <c r="AB134" s="1"/>
      <c r="AD134" s="1"/>
      <c r="AF134" s="1"/>
      <c r="AH134" s="1"/>
      <c r="AL134" s="1"/>
      <c r="AP134" s="1"/>
      <c r="AR134" s="1"/>
      <c r="AT134" s="1"/>
      <c r="AV134" s="1"/>
      <c r="AZ134" s="1"/>
      <c r="BB134" s="1"/>
      <c r="BE134" s="1"/>
      <c r="BF134" s="1"/>
      <c r="BH134" s="1"/>
      <c r="BJ134" s="1"/>
      <c r="BN134" s="1"/>
      <c r="BP134" s="1"/>
      <c r="BR134" s="1"/>
      <c r="BT134" s="1"/>
      <c r="BW134" s="1"/>
      <c r="BX134" s="1"/>
      <c r="BZ134" s="1"/>
      <c r="CB134" s="1"/>
      <c r="CD134" s="1"/>
    </row>
    <row r="135" spans="1:82" ht="11.25">
      <c r="A135" s="1"/>
      <c r="B135" s="1"/>
      <c r="C135" s="1"/>
      <c r="D135" s="1"/>
      <c r="E135" s="1"/>
      <c r="F135" s="1"/>
      <c r="G135" s="1"/>
      <c r="I135" s="1"/>
      <c r="K135" s="1"/>
      <c r="M135" s="8">
        <f aca="true" t="shared" si="18" ref="M135:M140">IF(M5="","",M5)</f>
      </c>
      <c r="N135" s="8">
        <f>IF(N5="","",N5)</f>
      </c>
      <c r="P135" s="1"/>
      <c r="R135" s="1"/>
      <c r="T135" s="1"/>
      <c r="V135" s="1"/>
      <c r="X135" s="1"/>
      <c r="AA135" s="1"/>
      <c r="AB135" s="1"/>
      <c r="AD135" s="1"/>
      <c r="AF135" s="1"/>
      <c r="AH135" s="1"/>
      <c r="AJ135" s="8">
        <f>IF(AJ5="","",AJ5)</f>
      </c>
      <c r="AL135" s="1"/>
      <c r="AP135" s="1"/>
      <c r="AR135" s="1"/>
      <c r="AT135" s="1"/>
      <c r="AV135" s="1"/>
      <c r="AX135" s="8">
        <f>IF(AX5="","",AX5)</f>
      </c>
      <c r="AY135" s="8"/>
      <c r="AZ135" s="8">
        <f aca="true" t="shared" si="19" ref="AZ135:AZ140">IF(AZ5="","",AZ5)</f>
      </c>
      <c r="BB135" s="1"/>
      <c r="BE135" s="1"/>
      <c r="BF135" s="1"/>
      <c r="BH135" s="1"/>
      <c r="BJ135" s="1"/>
      <c r="BL135" s="8">
        <f>IF(BL5="","",BL5)</f>
      </c>
      <c r="BN135" s="8">
        <f aca="true" t="shared" si="20" ref="BN135:BP140">IF(BN5="","",BN5)</f>
      </c>
      <c r="BP135" s="8">
        <f t="shared" si="20"/>
      </c>
      <c r="BR135" s="1"/>
      <c r="BT135" s="1"/>
      <c r="BW135" s="1"/>
      <c r="BX135" s="1"/>
      <c r="BZ135" s="1"/>
      <c r="CB135" s="1"/>
      <c r="CD135" s="1"/>
    </row>
    <row r="136" spans="1:82" ht="11.25">
      <c r="A136" s="1"/>
      <c r="B136" s="1"/>
      <c r="C136" s="1"/>
      <c r="D136" s="1"/>
      <c r="E136" s="1"/>
      <c r="F136" s="1"/>
      <c r="G136" s="1"/>
      <c r="I136" s="1"/>
      <c r="K136" s="1"/>
      <c r="M136" s="8">
        <f t="shared" si="18"/>
      </c>
      <c r="N136" s="8">
        <f>IF(N6="","",N6)</f>
      </c>
      <c r="P136" s="1"/>
      <c r="R136" s="1"/>
      <c r="T136" s="1"/>
      <c r="V136" s="1"/>
      <c r="X136" s="1"/>
      <c r="Z136" s="8">
        <f>IF(Z6="","",Z6)</f>
      </c>
      <c r="AA136" s="1"/>
      <c r="AB136" s="8">
        <f>IF(AB6="","",AB6)</f>
      </c>
      <c r="AD136" s="1"/>
      <c r="AF136" s="1"/>
      <c r="AH136" s="1"/>
      <c r="AJ136" s="8">
        <f>IF(AJ6="","",AJ6)</f>
      </c>
      <c r="AL136" s="1"/>
      <c r="AN136" s="8">
        <f>IF(AN6="","",AN6)</f>
      </c>
      <c r="AP136" s="1"/>
      <c r="AR136" s="1"/>
      <c r="AT136" s="1"/>
      <c r="AV136" s="1"/>
      <c r="AX136" s="8">
        <f>IF(AX6="","",AX6)</f>
      </c>
      <c r="AY136" s="8"/>
      <c r="AZ136" s="8">
        <f t="shared" si="19"/>
      </c>
      <c r="BB136" s="1"/>
      <c r="BD136" s="8">
        <f>IF(BD6="","",BD6)</f>
      </c>
      <c r="BE136" s="1"/>
      <c r="BF136" s="8">
        <f>IF(BF6="","",BF6)</f>
      </c>
      <c r="BH136" s="1"/>
      <c r="BJ136" s="1"/>
      <c r="BL136" s="8">
        <f>IF(BL6="","",BL6)</f>
      </c>
      <c r="BN136" s="8">
        <f t="shared" si="20"/>
      </c>
      <c r="BP136" s="8">
        <f t="shared" si="20"/>
      </c>
      <c r="BR136" s="1"/>
      <c r="BT136" s="1"/>
      <c r="BV136" s="8">
        <f>IF(BV6="","",BV6)</f>
      </c>
      <c r="BW136" s="1"/>
      <c r="BX136" s="8">
        <f>IF(BX6="","",BX6)</f>
      </c>
      <c r="BZ136" s="1"/>
      <c r="CB136" s="1"/>
      <c r="CD136" s="1"/>
    </row>
    <row r="137" spans="1:82" ht="11.25">
      <c r="A137" s="1"/>
      <c r="B137" s="1"/>
      <c r="C137" s="1"/>
      <c r="D137" s="1"/>
      <c r="E137" s="8"/>
      <c r="F137" s="1"/>
      <c r="G137" s="8">
        <f>IF(G7="","",G7)</f>
      </c>
      <c r="I137" s="8">
        <f>IF(I7="","",I7)</f>
      </c>
      <c r="K137" s="8">
        <f>IF(K7="","",K7)</f>
      </c>
      <c r="M137" s="8">
        <f t="shared" si="18"/>
      </c>
      <c r="N137" s="8">
        <f>IF(N7="","",N7)</f>
      </c>
      <c r="P137" s="8">
        <f>IF(P7="","",P7)</f>
      </c>
      <c r="R137" s="8">
        <f>IF(R7="","",R7)</f>
      </c>
      <c r="T137" s="8">
        <f>IF(T7="","",T7)</f>
      </c>
      <c r="V137" s="8"/>
      <c r="X137" s="8"/>
      <c r="Z137" s="8">
        <f>IF(Z7="","",Z7)</f>
      </c>
      <c r="AA137" s="1"/>
      <c r="AB137" s="8">
        <f>IF(AB7="","",AB7)</f>
      </c>
      <c r="AD137" s="8">
        <f>IF(AD7="","",AD7)</f>
      </c>
      <c r="AF137" s="8">
        <f>IF(AF7="","",AF7)</f>
      </c>
      <c r="AH137" s="8">
        <f>IF(AH7="","",AH7)</f>
      </c>
      <c r="AJ137" s="8">
        <f>IF(AJ7="","",AJ7)</f>
      </c>
      <c r="AL137" s="8"/>
      <c r="AN137" s="8">
        <f>IF(AN7="","",AN7)</f>
      </c>
      <c r="AP137" s="8">
        <f>IF(AP7="","",AP7)</f>
      </c>
      <c r="AR137" s="8">
        <f>IF(AR7="","",AR7)</f>
      </c>
      <c r="AT137" s="8">
        <f>IF(AT7="","",AT7)</f>
      </c>
      <c r="AV137" s="8">
        <f>IF(AV7="","",AV7)</f>
      </c>
      <c r="AX137" s="8">
        <f>IF(AX7="","",AX7)</f>
      </c>
      <c r="AY137" s="8"/>
      <c r="AZ137" s="8">
        <f t="shared" si="19"/>
      </c>
      <c r="BB137" s="8"/>
      <c r="BD137" s="8">
        <f>IF(BD7="","",BD7)</f>
      </c>
      <c r="BE137" s="1"/>
      <c r="BF137" s="8">
        <f>IF(BF7="","",BF7)</f>
      </c>
      <c r="BH137" s="8">
        <f>IF(BH7="","",BH7)</f>
      </c>
      <c r="BJ137" s="8">
        <f>IF(BJ7="","",BJ7)</f>
      </c>
      <c r="BL137" s="8">
        <f>IF(BL7="","",BL7)</f>
      </c>
      <c r="BN137" s="8" t="str">
        <f t="shared" si="20"/>
        <v>Amortizable</v>
      </c>
      <c r="BP137" s="8">
        <f t="shared" si="20"/>
      </c>
      <c r="BR137" s="8">
        <f>IF(BR7="","",BR7)</f>
      </c>
      <c r="BT137" s="8"/>
      <c r="BV137" s="8">
        <f>IF(BV7="","",BV7)</f>
      </c>
      <c r="BW137" s="1"/>
      <c r="BX137" s="8">
        <f>IF(BX7="","",BX7)</f>
      </c>
      <c r="BZ137" s="8">
        <f>IF(BZ7="","",BZ7)</f>
      </c>
      <c r="CB137" s="8">
        <f>IF(CB7="","",CB7)</f>
      </c>
      <c r="CD137" s="8">
        <f>IF(CD7="","",CD7)</f>
      </c>
    </row>
    <row r="138" spans="1:82" ht="11.25">
      <c r="A138" s="1"/>
      <c r="B138" s="1"/>
      <c r="C138" s="1"/>
      <c r="D138" s="8"/>
      <c r="E138" s="8" t="str">
        <f>E8</f>
        <v>Air Pollution </v>
      </c>
      <c r="F138" s="1"/>
      <c r="G138" s="8" t="str">
        <f>IF(G8="","",G8)</f>
        <v>Air Pollution</v>
      </c>
      <c r="I138" s="8" t="str">
        <f>IF(I8="","",I8)</f>
        <v>Air Pollution</v>
      </c>
      <c r="K138" s="8" t="str">
        <f>IF(K8="","",K8)</f>
        <v>Air Pollution</v>
      </c>
      <c r="M138" s="8" t="str">
        <f t="shared" si="18"/>
        <v>Air Pollution</v>
      </c>
      <c r="N138" s="8" t="str">
        <f>IF(N8="","",N8)</f>
        <v>Air Pollution</v>
      </c>
      <c r="P138" s="8" t="str">
        <f>IF(P8="","",P8)</f>
        <v>Air Pollution</v>
      </c>
      <c r="R138" s="8" t="str">
        <f>IF(R8="","",R8)</f>
        <v>Air Pollution</v>
      </c>
      <c r="T138" s="8" t="str">
        <f>IF(T8="","",T8)</f>
        <v>Air Pollution</v>
      </c>
      <c r="V138" s="8" t="str">
        <f>IF(V8="","",V8)</f>
        <v>Air Pollution</v>
      </c>
      <c r="X138" s="8" t="str">
        <f>IF(X8="","",X8)</f>
        <v>Air Pollution</v>
      </c>
      <c r="Z138" s="8" t="str">
        <f>IF(Z8="","",Z8)</f>
        <v>Air Pollution</v>
      </c>
      <c r="AA138" s="1"/>
      <c r="AB138" s="8" t="str">
        <f>IF(AB8="","",AB8)</f>
        <v>Air Pollution</v>
      </c>
      <c r="AD138" s="8" t="str">
        <f>IF(AD8="","",AD8)</f>
        <v>Air Pollution</v>
      </c>
      <c r="AF138" s="8" t="str">
        <f>IF(AF8="","",AF8)</f>
        <v>Air Pollution</v>
      </c>
      <c r="AH138" s="8" t="str">
        <f>IF(AH8="","",AH8)</f>
        <v>Air Pollution</v>
      </c>
      <c r="AJ138" s="8" t="str">
        <f>IF(AJ8="","",AJ8)</f>
        <v>Solid Waste</v>
      </c>
      <c r="AL138" s="8" t="str">
        <f>IF(AL8="","",AL8)</f>
        <v>Solid Waste</v>
      </c>
      <c r="AN138" s="8" t="str">
        <f>IF(AN8="","",AN8)</f>
        <v>Solid Waste</v>
      </c>
      <c r="AP138" s="8" t="str">
        <f>IF(AP8="","",AP8)</f>
        <v>Solid Waste</v>
      </c>
      <c r="AR138" s="8" t="str">
        <f>IF(AR8="","",AR8)</f>
        <v>Water Pollution</v>
      </c>
      <c r="AT138" s="8" t="str">
        <f>IF(AT8="","",AT8)</f>
        <v>Water Pollution</v>
      </c>
      <c r="AV138" s="8" t="str">
        <f>IF(AV8="","",AV8)</f>
        <v>Water Pollution</v>
      </c>
      <c r="AX138" s="8" t="str">
        <f>IF(AX8="","",AX8)</f>
        <v>Water Pollution</v>
      </c>
      <c r="AY138" s="8"/>
      <c r="AZ138" s="8" t="str">
        <f t="shared" si="19"/>
        <v>Water Pollution</v>
      </c>
      <c r="BB138" s="8" t="str">
        <f>IF(BB8="","",BB8)</f>
        <v>Water Pollution</v>
      </c>
      <c r="BD138" s="8" t="str">
        <f>IF(BD8="","",BD8)</f>
        <v>Water Pollution</v>
      </c>
      <c r="BE138" s="1"/>
      <c r="BF138" s="8" t="str">
        <f>IF(BF8="","",BF8)</f>
        <v>Water Pollution</v>
      </c>
      <c r="BH138" s="8" t="str">
        <f>IF(BH8="","",BH8)</f>
        <v>Water Pollution</v>
      </c>
      <c r="BJ138" s="8" t="str">
        <f>IF(BJ8="","",BJ8)</f>
        <v>Water Pollution</v>
      </c>
      <c r="BL138" s="8" t="str">
        <f>IF(BL8="","",BL8)</f>
        <v>Air Pollution </v>
      </c>
      <c r="BN138" s="8" t="str">
        <f t="shared" si="20"/>
        <v>Air Pollution </v>
      </c>
      <c r="BP138" s="8" t="str">
        <f t="shared" si="20"/>
        <v>Air Pollution </v>
      </c>
      <c r="BR138" s="8" t="str">
        <f>IF(BR8="","",BR8)</f>
        <v>Air Pollution </v>
      </c>
      <c r="BT138" s="8" t="str">
        <f>IF(BT8="","",BT8)</f>
        <v>Air Pollution </v>
      </c>
      <c r="BV138" s="8" t="str">
        <f>IF(BV8="","",BV8)</f>
        <v>Air Pollution </v>
      </c>
      <c r="BW138" s="1"/>
      <c r="BX138" s="8" t="str">
        <f>IF(BX8="","",BX8)</f>
        <v>Air Pollution </v>
      </c>
      <c r="BZ138" s="8" t="str">
        <f>IF(BZ8="","",BZ8)</f>
        <v>Air Pollution </v>
      </c>
      <c r="CB138" s="8" t="str">
        <f>IF(CB8="","",CB8)</f>
        <v>Air Pollution </v>
      </c>
      <c r="CD138" s="8" t="str">
        <f>IF(CD8="","",CD8)</f>
        <v>Water Pollution</v>
      </c>
    </row>
    <row r="139" spans="1:84" s="76" customFormat="1" ht="12" thickBot="1">
      <c r="A139" s="75"/>
      <c r="B139" s="75"/>
      <c r="C139" s="75"/>
      <c r="D139" s="74"/>
      <c r="E139" s="74">
        <f>E9</f>
        <v>2001</v>
      </c>
      <c r="F139" s="75"/>
      <c r="G139" s="74">
        <f>IF(G9="","",G9)</f>
        <v>2002</v>
      </c>
      <c r="I139" s="74">
        <f>IF(I9="","",I9)</f>
        <v>2003</v>
      </c>
      <c r="K139" s="74">
        <f>IF(K9="","",K9)</f>
        <v>2004</v>
      </c>
      <c r="M139" s="74">
        <f t="shared" si="18"/>
        <v>2005</v>
      </c>
      <c r="N139" s="74">
        <f>IF(N9="","",N9)</f>
        <v>2006</v>
      </c>
      <c r="P139" s="74">
        <f>IF(P9="","",P9)</f>
        <v>2007</v>
      </c>
      <c r="R139" s="74">
        <f>IF(R9="","",R9)</f>
        <v>2008</v>
      </c>
      <c r="T139" s="74">
        <f>IF(T9="","",T9)</f>
        <v>2008</v>
      </c>
      <c r="V139" s="74">
        <f>IF(V9="","",V9)</f>
        <v>2009</v>
      </c>
      <c r="X139" s="74">
        <f>IF(X9="","",X9)</f>
        <v>2009</v>
      </c>
      <c r="Z139" s="74">
        <f>IF(Z9="","",Z9)</f>
        <v>2010</v>
      </c>
      <c r="AA139" s="75"/>
      <c r="AB139" s="74">
        <f>IF(AB9="","",AB9)</f>
        <v>2011</v>
      </c>
      <c r="AD139" s="74">
        <f>IF(AD9="","",AD9)</f>
        <v>2012</v>
      </c>
      <c r="AF139" s="74">
        <f>IF(AF9="","",AF9)</f>
        <v>2012</v>
      </c>
      <c r="AH139" s="74">
        <f>IF(AH9="","",AH9)</f>
        <v>2013</v>
      </c>
      <c r="AJ139" s="74">
        <f>IF(AJ9="","",AJ9)</f>
        <v>2006</v>
      </c>
      <c r="AL139" s="74">
        <f>IF(AL9="","",AL9)</f>
        <v>2009</v>
      </c>
      <c r="AN139" s="74">
        <f>IF(AN9="","",AN9)</f>
        <v>2010</v>
      </c>
      <c r="AP139" s="74">
        <f>IF(AP9="","",AP9)</f>
        <v>2013</v>
      </c>
      <c r="AR139" s="74">
        <f>IF(AR9="","",AR9)</f>
        <v>2002</v>
      </c>
      <c r="AT139" s="74">
        <f>IF(AT9="","",AT9)</f>
        <v>2003</v>
      </c>
      <c r="AV139" s="74">
        <f>IF(AV9="","",AV9)</f>
        <v>2004</v>
      </c>
      <c r="AX139" s="74">
        <f>IF(AX9="","",AX9)</f>
        <v>2005</v>
      </c>
      <c r="AY139" s="74"/>
      <c r="AZ139" s="74">
        <f t="shared" si="19"/>
        <v>2006</v>
      </c>
      <c r="BB139" s="74">
        <f>IF(BB9="","",BB9)</f>
        <v>2009</v>
      </c>
      <c r="BD139" s="74">
        <f>IF(BD9="","",BD9)</f>
        <v>2010</v>
      </c>
      <c r="BE139" s="75"/>
      <c r="BF139" s="74">
        <f>IF(BF9="","",BF9)</f>
        <v>2011</v>
      </c>
      <c r="BH139" s="74">
        <f>IF(BH9="","",BH9)</f>
        <v>2012</v>
      </c>
      <c r="BJ139" s="74">
        <f>IF(BJ9="","",BJ9)</f>
        <v>2013</v>
      </c>
      <c r="BL139" s="74">
        <f>IF(BL9="","",BL9)</f>
        <v>2005</v>
      </c>
      <c r="BN139" s="74">
        <f t="shared" si="20"/>
        <v>2006</v>
      </c>
      <c r="BP139" s="74">
        <f t="shared" si="20"/>
        <v>2007</v>
      </c>
      <c r="BR139" s="74">
        <f>IF(BR9="","",BR9)</f>
        <v>2008</v>
      </c>
      <c r="BT139" s="74">
        <f>IF(BT9="","",BT9)</f>
        <v>2009</v>
      </c>
      <c r="BV139" s="74">
        <f>IF(BV9="","",BV9)</f>
        <v>2010</v>
      </c>
      <c r="BW139" s="75"/>
      <c r="BX139" s="74">
        <f>IF(BX9="","",BX9)</f>
        <v>2011</v>
      </c>
      <c r="BZ139" s="74">
        <f>IF(BZ9="","",BZ9)</f>
        <v>2012</v>
      </c>
      <c r="CB139" s="74">
        <f>IF(CB9="","",CB9)</f>
        <v>2013</v>
      </c>
      <c r="CD139" s="74">
        <f>IF(CD9="","",CD9)</f>
        <v>2013</v>
      </c>
      <c r="CF139" s="89"/>
    </row>
    <row r="140" spans="1:82" ht="14.25" thickBot="1" thickTop="1">
      <c r="A140" s="1"/>
      <c r="B140" s="13" t="s">
        <v>25</v>
      </c>
      <c r="C140" s="5"/>
      <c r="D140" s="8"/>
      <c r="E140" s="8" t="str">
        <f>E10</f>
        <v>Non-FGD</v>
      </c>
      <c r="F140" s="1"/>
      <c r="G140" s="8" t="str">
        <f>IF(G10="","",G10)</f>
        <v>Non-FGD</v>
      </c>
      <c r="I140" s="8" t="str">
        <f>IF(I10="","",I10)</f>
        <v>Non-FGD</v>
      </c>
      <c r="K140" s="8" t="str">
        <f>IF(K10="","",K10)</f>
        <v>Non-FGD</v>
      </c>
      <c r="M140" s="8" t="str">
        <f t="shared" si="18"/>
        <v>Non-FGD</v>
      </c>
      <c r="N140" s="8" t="str">
        <f>IF(N10="","",N10)</f>
        <v>Non-FGD</v>
      </c>
      <c r="P140" s="8" t="str">
        <f>IF(P10="","",P10)</f>
        <v>Non-FGD</v>
      </c>
      <c r="R140" s="8" t="str">
        <f>IF(R10="","",R10)</f>
        <v>Non-FGD</v>
      </c>
      <c r="T140" s="8" t="str">
        <f>IF(T10="","",T10)</f>
        <v>Non-FGD</v>
      </c>
      <c r="V140" s="8" t="str">
        <f>IF(V10="","",V10)</f>
        <v>Non-FGD</v>
      </c>
      <c r="X140" s="8" t="str">
        <f>IF(X10="","",X10)</f>
        <v>Non-FGD</v>
      </c>
      <c r="Z140" s="8" t="str">
        <f>IF(Z10="","",Z10)</f>
        <v>Non-FGD</v>
      </c>
      <c r="AA140" s="1"/>
      <c r="AB140" s="8" t="str">
        <f>IF(AB10="","",AB10)</f>
        <v>Non-FGD</v>
      </c>
      <c r="AD140" s="8" t="str">
        <f>IF(AD10="","",AD10)</f>
        <v>Non-FGD</v>
      </c>
      <c r="AF140" s="8" t="str">
        <f>IF(AF10="","",AF10)</f>
        <v>Non-FGD</v>
      </c>
      <c r="AH140" s="8" t="str">
        <f>IF(AH10="","",AH10)</f>
        <v>Non-FGD</v>
      </c>
      <c r="AJ140" s="8" t="str">
        <f>IF(AJ10="","",AJ10)</f>
        <v>Non-FGD</v>
      </c>
      <c r="AL140" s="8" t="str">
        <f>IF(AL10="","",AL10)</f>
        <v>Non-FGD</v>
      </c>
      <c r="AN140" s="8" t="str">
        <f>IF(AN10="","",AN10)</f>
        <v>Non-FGD</v>
      </c>
      <c r="AP140" s="8" t="str">
        <f>IF(AP10="","",AP10)</f>
        <v>Non-FGD</v>
      </c>
      <c r="AR140" s="8" t="str">
        <f>IF(AR10="","",AR10)</f>
        <v>Non-FGD</v>
      </c>
      <c r="AT140" s="8" t="str">
        <f>IF(AT10="","",AT10)</f>
        <v>Non-FGD</v>
      </c>
      <c r="AV140" s="8" t="str">
        <f>IF(AV10="","",AV10)</f>
        <v>Non-FGD</v>
      </c>
      <c r="AX140" s="8" t="str">
        <f>IF(AX10="","",AX10)</f>
        <v>Non-FGD</v>
      </c>
      <c r="AY140" s="8"/>
      <c r="AZ140" s="8" t="str">
        <f t="shared" si="19"/>
        <v>Non-FGD</v>
      </c>
      <c r="BB140" s="8" t="str">
        <f>IF(BB10="","",BB10)</f>
        <v>Non-FGD</v>
      </c>
      <c r="BD140" s="8" t="str">
        <f>IF(BD10="","",BD10)</f>
        <v>Non FGD</v>
      </c>
      <c r="BE140" s="1"/>
      <c r="BF140" s="8" t="str">
        <f>IF(BF10="","",BF10)</f>
        <v>Non FGD</v>
      </c>
      <c r="BH140" s="8" t="str">
        <f>IF(BH10="","",BH10)</f>
        <v>Non FGD</v>
      </c>
      <c r="BJ140" s="8" t="str">
        <f>IF(BJ10="","",BJ10)</f>
        <v>Non FGD</v>
      </c>
      <c r="BL140" s="8" t="str">
        <f>IF(BL10="","",BL10)</f>
        <v>FGD</v>
      </c>
      <c r="BN140" s="8" t="str">
        <f t="shared" si="20"/>
        <v>FGD</v>
      </c>
      <c r="BP140" s="8" t="str">
        <f t="shared" si="20"/>
        <v>FGD</v>
      </c>
      <c r="BR140" s="8" t="str">
        <f>IF(BR10="","",BR10)</f>
        <v>FGD</v>
      </c>
      <c r="BT140" s="8" t="str">
        <f>IF(BT10="","",BT10)</f>
        <v>FGD</v>
      </c>
      <c r="BV140" s="8" t="str">
        <f>IF(BV10="","",BV10)</f>
        <v>FGD</v>
      </c>
      <c r="BW140" s="1"/>
      <c r="BX140" s="8" t="str">
        <f>IF(BX10="","",BX10)</f>
        <v>FGD</v>
      </c>
      <c r="BZ140" s="8" t="str">
        <f>IF(BZ10="","",BZ10)</f>
        <v>FGD</v>
      </c>
      <c r="CB140" s="8" t="str">
        <f>IF(CB10="","",CB10)</f>
        <v>FGD</v>
      </c>
      <c r="CD140" s="8" t="str">
        <f>IF(CD10="","",CD10)</f>
        <v>FGD</v>
      </c>
    </row>
    <row r="141" spans="1:82" ht="11.25" thickTop="1">
      <c r="A141" s="19"/>
      <c r="B141" s="20"/>
      <c r="C141" s="19"/>
      <c r="D141" s="22"/>
      <c r="E141" s="21" t="s">
        <v>3</v>
      </c>
      <c r="F141" s="22"/>
      <c r="G141" s="21" t="s">
        <v>3</v>
      </c>
      <c r="I141" s="21" t="s">
        <v>3</v>
      </c>
      <c r="K141" s="21" t="s">
        <v>3</v>
      </c>
      <c r="M141" s="21" t="s">
        <v>3</v>
      </c>
      <c r="N141" s="21" t="s">
        <v>3</v>
      </c>
      <c r="P141" s="21" t="s">
        <v>3</v>
      </c>
      <c r="R141" s="21" t="s">
        <v>3</v>
      </c>
      <c r="T141" s="21" t="s">
        <v>3</v>
      </c>
      <c r="V141" s="21" t="s">
        <v>3</v>
      </c>
      <c r="X141" s="21" t="s">
        <v>3</v>
      </c>
      <c r="Z141" s="21" t="s">
        <v>3</v>
      </c>
      <c r="AA141" s="19"/>
      <c r="AB141" s="21" t="s">
        <v>3</v>
      </c>
      <c r="AD141" s="21" t="s">
        <v>3</v>
      </c>
      <c r="AF141" s="21" t="s">
        <v>3</v>
      </c>
      <c r="AH141" s="21" t="s">
        <v>3</v>
      </c>
      <c r="AJ141" s="21" t="s">
        <v>3</v>
      </c>
      <c r="AL141" s="21" t="s">
        <v>3</v>
      </c>
      <c r="AN141" s="21" t="s">
        <v>3</v>
      </c>
      <c r="AP141" s="21" t="s">
        <v>3</v>
      </c>
      <c r="AR141" s="21" t="s">
        <v>3</v>
      </c>
      <c r="AT141" s="21" t="s">
        <v>3</v>
      </c>
      <c r="AV141" s="21" t="s">
        <v>3</v>
      </c>
      <c r="AX141" s="21" t="s">
        <v>3</v>
      </c>
      <c r="AY141" s="21"/>
      <c r="AZ141" s="21" t="s">
        <v>3</v>
      </c>
      <c r="BB141" s="21" t="s">
        <v>3</v>
      </c>
      <c r="BD141" s="21" t="s">
        <v>3</v>
      </c>
      <c r="BE141" s="19"/>
      <c r="BF141" s="21" t="s">
        <v>3</v>
      </c>
      <c r="BH141" s="21" t="s">
        <v>3</v>
      </c>
      <c r="BJ141" s="21" t="s">
        <v>3</v>
      </c>
      <c r="BL141" s="21" t="s">
        <v>3</v>
      </c>
      <c r="BN141" s="21" t="s">
        <v>3</v>
      </c>
      <c r="BP141" s="21" t="s">
        <v>3</v>
      </c>
      <c r="BR141" s="21" t="s">
        <v>3</v>
      </c>
      <c r="BT141" s="21" t="s">
        <v>3</v>
      </c>
      <c r="BV141" s="21" t="s">
        <v>3</v>
      </c>
      <c r="BW141" s="19"/>
      <c r="BX141" s="21" t="s">
        <v>3</v>
      </c>
      <c r="BZ141" s="21" t="s">
        <v>3</v>
      </c>
      <c r="CB141" s="21" t="s">
        <v>3</v>
      </c>
      <c r="CD141" s="21" t="s">
        <v>3</v>
      </c>
    </row>
    <row r="142" spans="1:82" ht="10.5">
      <c r="A142" s="19"/>
      <c r="B142" s="23"/>
      <c r="C142" s="23"/>
      <c r="D142" s="23"/>
      <c r="E142" s="23"/>
      <c r="F142" s="19"/>
      <c r="G142" s="23"/>
      <c r="I142" s="23"/>
      <c r="K142" s="23"/>
      <c r="M142" s="23"/>
      <c r="N142" s="23"/>
      <c r="P142" s="23"/>
      <c r="R142" s="23"/>
      <c r="T142" s="23"/>
      <c r="V142" s="23"/>
      <c r="X142" s="23"/>
      <c r="Z142" s="23"/>
      <c r="AA142" s="19"/>
      <c r="AB142" s="23"/>
      <c r="AD142" s="23"/>
      <c r="AF142" s="23"/>
      <c r="AH142" s="23"/>
      <c r="AJ142" s="23"/>
      <c r="AL142" s="23"/>
      <c r="AN142" s="23"/>
      <c r="AP142" s="23"/>
      <c r="AR142" s="23"/>
      <c r="AT142" s="23"/>
      <c r="AV142" s="23"/>
      <c r="AX142" s="23"/>
      <c r="AY142" s="23"/>
      <c r="AZ142" s="23"/>
      <c r="BB142" s="23"/>
      <c r="BD142" s="23"/>
      <c r="BE142" s="19"/>
      <c r="BF142" s="23"/>
      <c r="BH142" s="23"/>
      <c r="BJ142" s="23"/>
      <c r="BL142" s="23"/>
      <c r="BN142" s="23"/>
      <c r="BP142" s="23"/>
      <c r="BR142" s="23"/>
      <c r="BT142" s="23"/>
      <c r="BV142" s="23"/>
      <c r="BW142" s="19"/>
      <c r="BX142" s="23"/>
      <c r="BZ142" s="23"/>
      <c r="CB142" s="23"/>
      <c r="CD142" s="23"/>
    </row>
    <row r="143" spans="1:82" ht="12.75">
      <c r="A143" s="19"/>
      <c r="B143" s="24">
        <v>2000</v>
      </c>
      <c r="C143" s="23"/>
      <c r="D143" s="23"/>
      <c r="E143" s="23"/>
      <c r="F143" s="19"/>
      <c r="G143" s="23"/>
      <c r="I143" s="23"/>
      <c r="K143" s="23"/>
      <c r="M143" s="23"/>
      <c r="N143" s="23"/>
      <c r="P143" s="23"/>
      <c r="R143" s="23"/>
      <c r="T143" s="23"/>
      <c r="V143" s="23"/>
      <c r="X143" s="23"/>
      <c r="Z143" s="23"/>
      <c r="AA143" s="19"/>
      <c r="AB143" s="23"/>
      <c r="AD143" s="23"/>
      <c r="AF143" s="23"/>
      <c r="AH143" s="23"/>
      <c r="AJ143" s="23"/>
      <c r="AL143" s="23"/>
      <c r="AN143" s="23"/>
      <c r="AP143" s="23"/>
      <c r="AR143" s="23"/>
      <c r="AT143" s="23"/>
      <c r="AV143" s="23"/>
      <c r="AX143" s="23"/>
      <c r="AY143" s="23"/>
      <c r="AZ143" s="23"/>
      <c r="BB143" s="23"/>
      <c r="BD143" s="23"/>
      <c r="BE143" s="19"/>
      <c r="BF143" s="23"/>
      <c r="BH143" s="23"/>
      <c r="BJ143" s="23"/>
      <c r="BL143" s="23"/>
      <c r="BN143" s="23"/>
      <c r="BP143" s="23"/>
      <c r="BR143" s="23"/>
      <c r="BT143" s="23"/>
      <c r="BV143" s="23"/>
      <c r="BW143" s="19"/>
      <c r="BX143" s="23"/>
      <c r="BZ143" s="23"/>
      <c r="CB143" s="23"/>
      <c r="CD143" s="23"/>
    </row>
    <row r="144" spans="1:82" ht="11.25">
      <c r="A144" s="19"/>
      <c r="B144" s="25" t="s">
        <v>9</v>
      </c>
      <c r="C144" s="19"/>
      <c r="D144" s="19"/>
      <c r="E144" s="19">
        <v>0</v>
      </c>
      <c r="F144" s="19"/>
      <c r="G144" s="19">
        <v>0</v>
      </c>
      <c r="I144" s="19">
        <v>0</v>
      </c>
      <c r="K144" s="19">
        <v>0</v>
      </c>
      <c r="M144" s="19">
        <v>0</v>
      </c>
      <c r="N144" s="19">
        <v>0</v>
      </c>
      <c r="P144" s="19">
        <v>0</v>
      </c>
      <c r="R144" s="19">
        <v>0</v>
      </c>
      <c r="T144" s="19">
        <v>0</v>
      </c>
      <c r="V144" s="19">
        <v>0</v>
      </c>
      <c r="X144" s="19">
        <v>0</v>
      </c>
      <c r="Z144" s="19">
        <v>0</v>
      </c>
      <c r="AA144" s="19"/>
      <c r="AB144" s="19">
        <v>0</v>
      </c>
      <c r="AD144" s="19">
        <v>0</v>
      </c>
      <c r="AF144" s="19">
        <v>0</v>
      </c>
      <c r="AH144" s="19">
        <v>0</v>
      </c>
      <c r="AJ144" s="19">
        <v>0</v>
      </c>
      <c r="AL144" s="19">
        <v>0</v>
      </c>
      <c r="AN144" s="19">
        <v>0</v>
      </c>
      <c r="AP144" s="19">
        <v>0</v>
      </c>
      <c r="AR144" s="19">
        <v>0</v>
      </c>
      <c r="AT144" s="19">
        <v>0</v>
      </c>
      <c r="AV144" s="19">
        <v>0</v>
      </c>
      <c r="AX144" s="19">
        <v>0</v>
      </c>
      <c r="AY144" s="19"/>
      <c r="AZ144" s="19">
        <v>0</v>
      </c>
      <c r="BB144" s="19">
        <v>0</v>
      </c>
      <c r="BD144" s="19">
        <v>0</v>
      </c>
      <c r="BE144" s="19"/>
      <c r="BF144" s="19">
        <v>0</v>
      </c>
      <c r="BH144" s="19">
        <v>0</v>
      </c>
      <c r="BJ144" s="19">
        <v>0</v>
      </c>
      <c r="BL144" s="19">
        <v>0</v>
      </c>
      <c r="BN144" s="19">
        <v>0</v>
      </c>
      <c r="BP144" s="19">
        <v>0</v>
      </c>
      <c r="BR144" s="19">
        <v>0</v>
      </c>
      <c r="BT144" s="19">
        <v>0</v>
      </c>
      <c r="BV144" s="19">
        <v>0</v>
      </c>
      <c r="BW144" s="19"/>
      <c r="BX144" s="19">
        <v>0</v>
      </c>
      <c r="BZ144" s="19">
        <v>0</v>
      </c>
      <c r="CB144" s="19">
        <v>0</v>
      </c>
      <c r="CD144" s="19">
        <v>0</v>
      </c>
    </row>
    <row r="145" spans="1:82" ht="11.25">
      <c r="A145" s="19"/>
      <c r="B145" s="25" t="s">
        <v>18</v>
      </c>
      <c r="C145" s="19"/>
      <c r="D145" s="26"/>
      <c r="E145" s="26">
        <v>0</v>
      </c>
      <c r="F145" s="19"/>
      <c r="G145" s="26">
        <v>0</v>
      </c>
      <c r="I145" s="26">
        <v>0</v>
      </c>
      <c r="K145" s="26">
        <v>0</v>
      </c>
      <c r="M145" s="26">
        <v>0</v>
      </c>
      <c r="N145" s="26">
        <v>0</v>
      </c>
      <c r="P145" s="26">
        <v>0</v>
      </c>
      <c r="R145" s="26">
        <v>0</v>
      </c>
      <c r="T145" s="26">
        <v>0</v>
      </c>
      <c r="V145" s="26">
        <v>0</v>
      </c>
      <c r="X145" s="26">
        <v>0</v>
      </c>
      <c r="Z145" s="26">
        <v>0</v>
      </c>
      <c r="AA145" s="19"/>
      <c r="AB145" s="26">
        <v>0</v>
      </c>
      <c r="AD145" s="26">
        <v>0</v>
      </c>
      <c r="AF145" s="26">
        <v>0</v>
      </c>
      <c r="AH145" s="26">
        <v>0</v>
      </c>
      <c r="AJ145" s="26">
        <v>0</v>
      </c>
      <c r="AL145" s="26">
        <v>0</v>
      </c>
      <c r="AN145" s="26">
        <v>0</v>
      </c>
      <c r="AP145" s="26">
        <v>0</v>
      </c>
      <c r="AR145" s="26">
        <v>0</v>
      </c>
      <c r="AT145" s="26">
        <v>0</v>
      </c>
      <c r="AV145" s="26">
        <v>0</v>
      </c>
      <c r="AX145" s="26">
        <v>0</v>
      </c>
      <c r="AY145" s="26"/>
      <c r="AZ145" s="26">
        <v>0</v>
      </c>
      <c r="BB145" s="26">
        <v>0</v>
      </c>
      <c r="BD145" s="26">
        <v>0</v>
      </c>
      <c r="BE145" s="19"/>
      <c r="BF145" s="26">
        <v>0</v>
      </c>
      <c r="BH145" s="26">
        <v>0</v>
      </c>
      <c r="BJ145" s="26">
        <v>0</v>
      </c>
      <c r="BL145" s="26">
        <v>0</v>
      </c>
      <c r="BN145" s="26">
        <v>0</v>
      </c>
      <c r="BP145" s="26">
        <v>0</v>
      </c>
      <c r="BR145" s="26">
        <v>0</v>
      </c>
      <c r="BT145" s="26">
        <v>0</v>
      </c>
      <c r="BV145" s="26">
        <v>0</v>
      </c>
      <c r="BW145" s="19"/>
      <c r="BX145" s="26">
        <v>0</v>
      </c>
      <c r="BZ145" s="26">
        <v>0</v>
      </c>
      <c r="CB145" s="26">
        <v>0</v>
      </c>
      <c r="CD145" s="26">
        <v>0</v>
      </c>
    </row>
    <row r="146" spans="1:82" ht="10.5">
      <c r="A146" s="19"/>
      <c r="B146" s="19"/>
      <c r="C146" s="19"/>
      <c r="D146" s="19"/>
      <c r="E146" s="27" t="s">
        <v>3</v>
      </c>
      <c r="F146" s="19"/>
      <c r="G146" s="27" t="s">
        <v>3</v>
      </c>
      <c r="I146" s="27" t="s">
        <v>3</v>
      </c>
      <c r="K146" s="27" t="s">
        <v>3</v>
      </c>
      <c r="M146" s="27" t="s">
        <v>3</v>
      </c>
      <c r="N146" s="27" t="s">
        <v>3</v>
      </c>
      <c r="P146" s="27" t="s">
        <v>3</v>
      </c>
      <c r="R146" s="27" t="s">
        <v>3</v>
      </c>
      <c r="T146" s="27" t="s">
        <v>3</v>
      </c>
      <c r="V146" s="27" t="s">
        <v>3</v>
      </c>
      <c r="X146" s="27" t="s">
        <v>3</v>
      </c>
      <c r="Z146" s="27" t="s">
        <v>3</v>
      </c>
      <c r="AA146" s="19"/>
      <c r="AB146" s="27" t="s">
        <v>3</v>
      </c>
      <c r="AD146" s="27" t="s">
        <v>3</v>
      </c>
      <c r="AF146" s="27" t="s">
        <v>3</v>
      </c>
      <c r="AH146" s="27" t="s">
        <v>3</v>
      </c>
      <c r="AJ146" s="27" t="s">
        <v>3</v>
      </c>
      <c r="AL146" s="27" t="s">
        <v>3</v>
      </c>
      <c r="AN146" s="27" t="s">
        <v>3</v>
      </c>
      <c r="AP146" s="27" t="s">
        <v>3</v>
      </c>
      <c r="AR146" s="27" t="s">
        <v>3</v>
      </c>
      <c r="AT146" s="27" t="s">
        <v>3</v>
      </c>
      <c r="AV146" s="27" t="s">
        <v>3</v>
      </c>
      <c r="AX146" s="27" t="s">
        <v>3</v>
      </c>
      <c r="AY146" s="27"/>
      <c r="AZ146" s="27" t="s">
        <v>3</v>
      </c>
      <c r="BB146" s="27" t="s">
        <v>3</v>
      </c>
      <c r="BD146" s="27" t="s">
        <v>3</v>
      </c>
      <c r="BE146" s="19"/>
      <c r="BF146" s="27" t="s">
        <v>3</v>
      </c>
      <c r="BH146" s="27" t="s">
        <v>3</v>
      </c>
      <c r="BJ146" s="27" t="s">
        <v>3</v>
      </c>
      <c r="BL146" s="27" t="s">
        <v>3</v>
      </c>
      <c r="BN146" s="27" t="s">
        <v>3</v>
      </c>
      <c r="BP146" s="27" t="s">
        <v>3</v>
      </c>
      <c r="BR146" s="27" t="s">
        <v>3</v>
      </c>
      <c r="BT146" s="27" t="s">
        <v>3</v>
      </c>
      <c r="BV146" s="27" t="s">
        <v>3</v>
      </c>
      <c r="BW146" s="19"/>
      <c r="BX146" s="27" t="s">
        <v>3</v>
      </c>
      <c r="BZ146" s="27" t="s">
        <v>3</v>
      </c>
      <c r="CB146" s="27" t="s">
        <v>3</v>
      </c>
      <c r="CD146" s="27" t="s">
        <v>3</v>
      </c>
    </row>
    <row r="147" spans="1:82" ht="11.25">
      <c r="A147" s="19"/>
      <c r="B147" s="25" t="s">
        <v>26</v>
      </c>
      <c r="C147" s="19"/>
      <c r="D147" s="19"/>
      <c r="E147" s="19">
        <f>ROUND(E144*E145,0)</f>
        <v>0</v>
      </c>
      <c r="F147" s="19"/>
      <c r="G147" s="19">
        <f>ROUND(G144*G145,0)</f>
        <v>0</v>
      </c>
      <c r="I147" s="19">
        <f>ROUND(I144*I145,0)</f>
        <v>0</v>
      </c>
      <c r="K147" s="19">
        <f>ROUND(K144*K145,0)</f>
        <v>0</v>
      </c>
      <c r="M147" s="19">
        <f>ROUND(M144*M145,0)</f>
        <v>0</v>
      </c>
      <c r="N147" s="19">
        <f>ROUND(N144*N145,0)</f>
        <v>0</v>
      </c>
      <c r="P147" s="19">
        <f>ROUND(P144*P145,0)</f>
        <v>0</v>
      </c>
      <c r="R147" s="19">
        <f>ROUND(R144*R145,0)</f>
        <v>0</v>
      </c>
      <c r="T147" s="19">
        <f>ROUND(T144*T145,0)</f>
        <v>0</v>
      </c>
      <c r="V147" s="19">
        <f>ROUND(V144*V145,0)</f>
        <v>0</v>
      </c>
      <c r="X147" s="19">
        <f>ROUND(X144*X145,0)</f>
        <v>0</v>
      </c>
      <c r="Z147" s="19">
        <f>ROUND(Z144*Z145,0)</f>
        <v>0</v>
      </c>
      <c r="AA147" s="19"/>
      <c r="AB147" s="19">
        <f>ROUND(AB144*AB145,0)</f>
        <v>0</v>
      </c>
      <c r="AD147" s="19">
        <f>ROUND(AD144*AD145,0)</f>
        <v>0</v>
      </c>
      <c r="AF147" s="19">
        <f>ROUND(AF144*AF145,0)</f>
        <v>0</v>
      </c>
      <c r="AH147" s="19">
        <f>ROUND(AH144*AH145,0)</f>
        <v>0</v>
      </c>
      <c r="AJ147" s="19">
        <f>ROUND(AJ144*AJ145,0)</f>
        <v>0</v>
      </c>
      <c r="AL147" s="19">
        <f>ROUND(AL144*AL145,0)</f>
        <v>0</v>
      </c>
      <c r="AN147" s="19">
        <f>ROUND(AN144*AN145,0)</f>
        <v>0</v>
      </c>
      <c r="AP147" s="19">
        <f>ROUND(AP144*AP145,0)</f>
        <v>0</v>
      </c>
      <c r="AR147" s="19">
        <f>ROUND(AR144*AR145,0)</f>
        <v>0</v>
      </c>
      <c r="AT147" s="19">
        <f>ROUND(AT144*AT145,0)</f>
        <v>0</v>
      </c>
      <c r="AV147" s="19">
        <f>ROUND(AV144*AV145,0)</f>
        <v>0</v>
      </c>
      <c r="AX147" s="19">
        <f>ROUND(AX144*AX145,0)</f>
        <v>0</v>
      </c>
      <c r="AY147" s="19"/>
      <c r="AZ147" s="19">
        <f>ROUND(AZ144*AZ145,0)</f>
        <v>0</v>
      </c>
      <c r="BB147" s="19">
        <f>ROUND(BB144*BB145,0)</f>
        <v>0</v>
      </c>
      <c r="BD147" s="19">
        <f>ROUND(BD144*BD145,0)</f>
        <v>0</v>
      </c>
      <c r="BE147" s="19"/>
      <c r="BF147" s="19">
        <f>ROUND(BF144*BF145,0)</f>
        <v>0</v>
      </c>
      <c r="BH147" s="19">
        <f>ROUND(BH144*BH145,0)</f>
        <v>0</v>
      </c>
      <c r="BJ147" s="19">
        <f>ROUND(BJ144*BJ145,0)</f>
        <v>0</v>
      </c>
      <c r="BL147" s="19">
        <f>ROUND(BL144*BL145,0)</f>
        <v>0</v>
      </c>
      <c r="BN147" s="19">
        <f>ROUND(BN144*BN145,0)</f>
        <v>0</v>
      </c>
      <c r="BP147" s="19">
        <f>ROUND(BP144*BP145,0)</f>
        <v>0</v>
      </c>
      <c r="BR147" s="19">
        <f>ROUND(BR144*BR145,0)</f>
        <v>0</v>
      </c>
      <c r="BT147" s="19">
        <f>ROUND(BT144*BT145,0)</f>
        <v>0</v>
      </c>
      <c r="BV147" s="19">
        <f>ROUND(BV144*BV145,0)</f>
        <v>0</v>
      </c>
      <c r="BW147" s="19"/>
      <c r="BX147" s="19">
        <f>ROUND(BX144*BX145,0)</f>
        <v>0</v>
      </c>
      <c r="BZ147" s="19">
        <f>ROUND(BZ144*BZ145,0)</f>
        <v>0</v>
      </c>
      <c r="CB147" s="19">
        <f>ROUND(CB144*CB145,0)</f>
        <v>0</v>
      </c>
      <c r="CD147" s="19">
        <f>ROUND(CD144*CD145,0)</f>
        <v>0</v>
      </c>
    </row>
    <row r="148" spans="1:82" ht="10.5">
      <c r="A148" s="19"/>
      <c r="B148" s="19"/>
      <c r="C148" s="19"/>
      <c r="D148" s="19"/>
      <c r="E148" s="27" t="s">
        <v>8</v>
      </c>
      <c r="F148" s="19"/>
      <c r="G148" s="27" t="s">
        <v>8</v>
      </c>
      <c r="I148" s="27" t="s">
        <v>8</v>
      </c>
      <c r="K148" s="27" t="s">
        <v>8</v>
      </c>
      <c r="M148" s="27" t="s">
        <v>8</v>
      </c>
      <c r="N148" s="27" t="s">
        <v>8</v>
      </c>
      <c r="P148" s="27" t="s">
        <v>8</v>
      </c>
      <c r="R148" s="27" t="s">
        <v>8</v>
      </c>
      <c r="T148" s="27" t="s">
        <v>8</v>
      </c>
      <c r="V148" s="27" t="s">
        <v>8</v>
      </c>
      <c r="X148" s="27" t="s">
        <v>8</v>
      </c>
      <c r="Z148" s="27" t="s">
        <v>8</v>
      </c>
      <c r="AA148" s="19"/>
      <c r="AB148" s="27" t="s">
        <v>8</v>
      </c>
      <c r="AD148" s="27" t="s">
        <v>8</v>
      </c>
      <c r="AF148" s="27" t="s">
        <v>8</v>
      </c>
      <c r="AH148" s="27" t="s">
        <v>8</v>
      </c>
      <c r="AJ148" s="27" t="s">
        <v>8</v>
      </c>
      <c r="AL148" s="27" t="s">
        <v>8</v>
      </c>
      <c r="AN148" s="27" t="s">
        <v>8</v>
      </c>
      <c r="AP148" s="27" t="s">
        <v>8</v>
      </c>
      <c r="AR148" s="27" t="s">
        <v>8</v>
      </c>
      <c r="AT148" s="27" t="s">
        <v>8</v>
      </c>
      <c r="AV148" s="27" t="s">
        <v>8</v>
      </c>
      <c r="AX148" s="27" t="s">
        <v>8</v>
      </c>
      <c r="AY148" s="27"/>
      <c r="AZ148" s="27" t="s">
        <v>8</v>
      </c>
      <c r="BB148" s="27" t="s">
        <v>8</v>
      </c>
      <c r="BD148" s="27" t="s">
        <v>8</v>
      </c>
      <c r="BE148" s="19"/>
      <c r="BF148" s="27" t="s">
        <v>8</v>
      </c>
      <c r="BH148" s="27" t="s">
        <v>8</v>
      </c>
      <c r="BJ148" s="27" t="s">
        <v>8</v>
      </c>
      <c r="BL148" s="27" t="s">
        <v>8</v>
      </c>
      <c r="BN148" s="27" t="s">
        <v>8</v>
      </c>
      <c r="BP148" s="27" t="s">
        <v>8</v>
      </c>
      <c r="BR148" s="27" t="s">
        <v>8</v>
      </c>
      <c r="BT148" s="27" t="s">
        <v>8</v>
      </c>
      <c r="BV148" s="27" t="s">
        <v>8</v>
      </c>
      <c r="BW148" s="19"/>
      <c r="BX148" s="27" t="s">
        <v>8</v>
      </c>
      <c r="BZ148" s="27" t="s">
        <v>8</v>
      </c>
      <c r="CB148" s="27" t="s">
        <v>8</v>
      </c>
      <c r="CD148" s="27" t="s">
        <v>8</v>
      </c>
    </row>
    <row r="149" spans="1:82" ht="10.5">
      <c r="A149" s="19"/>
      <c r="B149" s="23"/>
      <c r="C149" s="23"/>
      <c r="D149" s="23"/>
      <c r="E149" s="23"/>
      <c r="F149" s="19"/>
      <c r="G149" s="23"/>
      <c r="I149" s="23"/>
      <c r="K149" s="23"/>
      <c r="M149" s="23"/>
      <c r="N149" s="23"/>
      <c r="P149" s="23"/>
      <c r="R149" s="23"/>
      <c r="T149" s="23"/>
      <c r="V149" s="23"/>
      <c r="X149" s="23"/>
      <c r="Z149" s="23"/>
      <c r="AA149" s="19"/>
      <c r="AB149" s="23"/>
      <c r="AD149" s="23"/>
      <c r="AF149" s="23"/>
      <c r="AH149" s="23"/>
      <c r="AJ149" s="23"/>
      <c r="AL149" s="23"/>
      <c r="AN149" s="23"/>
      <c r="AP149" s="23"/>
      <c r="AR149" s="23"/>
      <c r="AT149" s="23"/>
      <c r="AV149" s="23"/>
      <c r="AX149" s="23"/>
      <c r="AY149" s="23"/>
      <c r="AZ149" s="23"/>
      <c r="BB149" s="23"/>
      <c r="BD149" s="23"/>
      <c r="BE149" s="19"/>
      <c r="BF149" s="23"/>
      <c r="BH149" s="23"/>
      <c r="BJ149" s="23"/>
      <c r="BL149" s="23"/>
      <c r="BN149" s="23"/>
      <c r="BP149" s="23"/>
      <c r="BR149" s="23"/>
      <c r="BT149" s="23"/>
      <c r="BV149" s="23"/>
      <c r="BW149" s="19"/>
      <c r="BX149" s="23"/>
      <c r="BZ149" s="23"/>
      <c r="CB149" s="23"/>
      <c r="CD149" s="23"/>
    </row>
    <row r="150" spans="1:82" ht="12.75">
      <c r="A150" s="19"/>
      <c r="B150" s="24">
        <v>2001</v>
      </c>
      <c r="C150" s="23"/>
      <c r="D150" s="23"/>
      <c r="E150" s="23"/>
      <c r="F150" s="19"/>
      <c r="G150" s="23"/>
      <c r="I150" s="23"/>
      <c r="K150" s="23"/>
      <c r="M150" s="23"/>
      <c r="N150" s="23"/>
      <c r="P150" s="23"/>
      <c r="R150" s="23"/>
      <c r="T150" s="23"/>
      <c r="V150" s="23"/>
      <c r="X150" s="23"/>
      <c r="Z150" s="23"/>
      <c r="AA150" s="19"/>
      <c r="AB150" s="23"/>
      <c r="AD150" s="23"/>
      <c r="AF150" s="23"/>
      <c r="AH150" s="23"/>
      <c r="AJ150" s="23"/>
      <c r="AL150" s="23"/>
      <c r="AN150" s="23"/>
      <c r="AP150" s="23"/>
      <c r="AR150" s="23"/>
      <c r="AT150" s="23"/>
      <c r="AV150" s="23"/>
      <c r="AX150" s="23"/>
      <c r="AY150" s="23"/>
      <c r="AZ150" s="23"/>
      <c r="BB150" s="23"/>
      <c r="BD150" s="23"/>
      <c r="BE150" s="19"/>
      <c r="BF150" s="23"/>
      <c r="BH150" s="23"/>
      <c r="BJ150" s="23"/>
      <c r="BL150" s="23"/>
      <c r="BN150" s="23"/>
      <c r="BP150" s="23"/>
      <c r="BR150" s="23"/>
      <c r="BT150" s="23"/>
      <c r="BV150" s="23"/>
      <c r="BW150" s="19"/>
      <c r="BX150" s="23"/>
      <c r="BZ150" s="23"/>
      <c r="CB150" s="23"/>
      <c r="CD150" s="23"/>
    </row>
    <row r="151" spans="1:82" ht="11.25">
      <c r="A151" s="19"/>
      <c r="B151" s="25" t="s">
        <v>9</v>
      </c>
      <c r="C151" s="19"/>
      <c r="D151" s="19"/>
      <c r="E151" s="19">
        <f>E15</f>
        <v>1021330</v>
      </c>
      <c r="F151" s="19"/>
      <c r="G151" s="19">
        <v>0</v>
      </c>
      <c r="I151" s="19">
        <v>0</v>
      </c>
      <c r="K151" s="19">
        <v>0</v>
      </c>
      <c r="M151" s="19">
        <v>0</v>
      </c>
      <c r="N151" s="19">
        <v>0</v>
      </c>
      <c r="P151" s="19">
        <v>0</v>
      </c>
      <c r="R151" s="19">
        <v>0</v>
      </c>
      <c r="T151" s="19">
        <v>0</v>
      </c>
      <c r="V151" s="19">
        <v>0</v>
      </c>
      <c r="X151" s="19">
        <v>0</v>
      </c>
      <c r="Z151" s="19">
        <v>0</v>
      </c>
      <c r="AA151" s="19"/>
      <c r="AB151" s="19">
        <v>0</v>
      </c>
      <c r="AD151" s="19">
        <v>0</v>
      </c>
      <c r="AF151" s="19">
        <v>0</v>
      </c>
      <c r="AH151" s="19">
        <v>0</v>
      </c>
      <c r="AJ151" s="19">
        <v>0</v>
      </c>
      <c r="AL151" s="19">
        <v>0</v>
      </c>
      <c r="AN151" s="19">
        <v>0</v>
      </c>
      <c r="AP151" s="19">
        <v>0</v>
      </c>
      <c r="AR151" s="19">
        <v>0</v>
      </c>
      <c r="AT151" s="19">
        <v>0</v>
      </c>
      <c r="AV151" s="19">
        <v>0</v>
      </c>
      <c r="AX151" s="19">
        <v>0</v>
      </c>
      <c r="AY151" s="19"/>
      <c r="AZ151" s="19">
        <v>0</v>
      </c>
      <c r="BB151" s="19">
        <v>0</v>
      </c>
      <c r="BD151" s="19">
        <v>0</v>
      </c>
      <c r="BE151" s="19"/>
      <c r="BF151" s="19">
        <v>0</v>
      </c>
      <c r="BH151" s="19">
        <v>0</v>
      </c>
      <c r="BJ151" s="19">
        <v>0</v>
      </c>
      <c r="BL151" s="19">
        <v>0</v>
      </c>
      <c r="BN151" s="19">
        <v>0</v>
      </c>
      <c r="BP151" s="19">
        <v>0</v>
      </c>
      <c r="BR151" s="19">
        <v>0</v>
      </c>
      <c r="BT151" s="19">
        <v>0</v>
      </c>
      <c r="BV151" s="19">
        <v>0</v>
      </c>
      <c r="BW151" s="19"/>
      <c r="BX151" s="19">
        <v>0</v>
      </c>
      <c r="BZ151" s="19">
        <v>0</v>
      </c>
      <c r="CB151" s="19">
        <v>0</v>
      </c>
      <c r="CD151" s="19">
        <v>0</v>
      </c>
    </row>
    <row r="152" spans="1:82" ht="11.25">
      <c r="A152" s="19"/>
      <c r="B152" s="25" t="s">
        <v>18</v>
      </c>
      <c r="C152" s="19"/>
      <c r="D152" s="26"/>
      <c r="E152" s="26">
        <v>0.0375</v>
      </c>
      <c r="F152" s="19"/>
      <c r="G152" s="26">
        <v>0</v>
      </c>
      <c r="I152" s="26">
        <v>0</v>
      </c>
      <c r="K152" s="26">
        <v>0</v>
      </c>
      <c r="M152" s="26">
        <v>0</v>
      </c>
      <c r="N152" s="26">
        <v>0</v>
      </c>
      <c r="P152" s="26">
        <v>0</v>
      </c>
      <c r="R152" s="26">
        <v>0</v>
      </c>
      <c r="T152" s="26">
        <v>0</v>
      </c>
      <c r="V152" s="26">
        <v>0</v>
      </c>
      <c r="X152" s="26">
        <v>0</v>
      </c>
      <c r="Z152" s="26">
        <v>0</v>
      </c>
      <c r="AA152" s="19"/>
      <c r="AB152" s="26">
        <v>0</v>
      </c>
      <c r="AD152" s="26">
        <v>0</v>
      </c>
      <c r="AF152" s="26">
        <v>0</v>
      </c>
      <c r="AH152" s="26">
        <v>0</v>
      </c>
      <c r="AJ152" s="26">
        <v>0</v>
      </c>
      <c r="AL152" s="26">
        <v>0</v>
      </c>
      <c r="AN152" s="26">
        <v>0</v>
      </c>
      <c r="AP152" s="26">
        <v>0</v>
      </c>
      <c r="AR152" s="26">
        <v>0</v>
      </c>
      <c r="AT152" s="26">
        <v>0</v>
      </c>
      <c r="AV152" s="26">
        <v>0</v>
      </c>
      <c r="AX152" s="26">
        <v>0</v>
      </c>
      <c r="AY152" s="26"/>
      <c r="AZ152" s="26">
        <v>0</v>
      </c>
      <c r="BB152" s="26">
        <v>0</v>
      </c>
      <c r="BD152" s="26">
        <v>0</v>
      </c>
      <c r="BE152" s="19"/>
      <c r="BF152" s="26">
        <v>0</v>
      </c>
      <c r="BH152" s="26">
        <v>0</v>
      </c>
      <c r="BJ152" s="26">
        <v>0</v>
      </c>
      <c r="BL152" s="26">
        <v>0</v>
      </c>
      <c r="BN152" s="26">
        <v>0</v>
      </c>
      <c r="BP152" s="26">
        <v>0</v>
      </c>
      <c r="BR152" s="26">
        <v>0</v>
      </c>
      <c r="BT152" s="26">
        <v>0</v>
      </c>
      <c r="BV152" s="26">
        <v>0</v>
      </c>
      <c r="BW152" s="19"/>
      <c r="BX152" s="26">
        <v>0</v>
      </c>
      <c r="BZ152" s="26">
        <v>0</v>
      </c>
      <c r="CB152" s="26">
        <v>0</v>
      </c>
      <c r="CD152" s="26">
        <v>0</v>
      </c>
    </row>
    <row r="153" spans="1:82" ht="10.5">
      <c r="A153" s="19"/>
      <c r="B153" s="19"/>
      <c r="C153" s="19"/>
      <c r="D153" s="19"/>
      <c r="E153" s="27" t="s">
        <v>3</v>
      </c>
      <c r="F153" s="19"/>
      <c r="G153" s="27" t="s">
        <v>3</v>
      </c>
      <c r="I153" s="27" t="s">
        <v>3</v>
      </c>
      <c r="K153" s="27" t="s">
        <v>3</v>
      </c>
      <c r="M153" s="27" t="s">
        <v>3</v>
      </c>
      <c r="N153" s="27" t="s">
        <v>3</v>
      </c>
      <c r="P153" s="27" t="s">
        <v>3</v>
      </c>
      <c r="R153" s="27" t="s">
        <v>3</v>
      </c>
      <c r="T153" s="27" t="s">
        <v>3</v>
      </c>
      <c r="V153" s="27" t="s">
        <v>3</v>
      </c>
      <c r="X153" s="27" t="s">
        <v>3</v>
      </c>
      <c r="Z153" s="27" t="s">
        <v>3</v>
      </c>
      <c r="AA153" s="19"/>
      <c r="AB153" s="27" t="s">
        <v>3</v>
      </c>
      <c r="AD153" s="27" t="s">
        <v>3</v>
      </c>
      <c r="AF153" s="27" t="s">
        <v>3</v>
      </c>
      <c r="AH153" s="27" t="s">
        <v>3</v>
      </c>
      <c r="AJ153" s="27" t="s">
        <v>3</v>
      </c>
      <c r="AL153" s="27" t="s">
        <v>3</v>
      </c>
      <c r="AN153" s="27" t="s">
        <v>3</v>
      </c>
      <c r="AP153" s="27" t="s">
        <v>3</v>
      </c>
      <c r="AR153" s="27" t="s">
        <v>3</v>
      </c>
      <c r="AT153" s="27" t="s">
        <v>3</v>
      </c>
      <c r="AV153" s="27" t="s">
        <v>3</v>
      </c>
      <c r="AX153" s="27" t="s">
        <v>3</v>
      </c>
      <c r="AY153" s="27"/>
      <c r="AZ153" s="27" t="s">
        <v>3</v>
      </c>
      <c r="BB153" s="27" t="s">
        <v>3</v>
      </c>
      <c r="BD153" s="27" t="s">
        <v>3</v>
      </c>
      <c r="BE153" s="19"/>
      <c r="BF153" s="27" t="s">
        <v>3</v>
      </c>
      <c r="BH153" s="27" t="s">
        <v>3</v>
      </c>
      <c r="BJ153" s="27" t="s">
        <v>3</v>
      </c>
      <c r="BL153" s="27" t="s">
        <v>3</v>
      </c>
      <c r="BN153" s="27" t="s">
        <v>3</v>
      </c>
      <c r="BP153" s="27" t="s">
        <v>3</v>
      </c>
      <c r="BR153" s="27" t="s">
        <v>3</v>
      </c>
      <c r="BT153" s="27" t="s">
        <v>3</v>
      </c>
      <c r="BV153" s="27" t="s">
        <v>3</v>
      </c>
      <c r="BW153" s="19"/>
      <c r="BX153" s="27" t="s">
        <v>3</v>
      </c>
      <c r="BZ153" s="27" t="s">
        <v>3</v>
      </c>
      <c r="CB153" s="27" t="s">
        <v>3</v>
      </c>
      <c r="CD153" s="27" t="s">
        <v>3</v>
      </c>
    </row>
    <row r="154" spans="1:82" ht="11.25">
      <c r="A154" s="19"/>
      <c r="B154" s="25" t="s">
        <v>27</v>
      </c>
      <c r="C154" s="19"/>
      <c r="D154" s="19"/>
      <c r="E154" s="19">
        <f>+(E151-E155)*E152</f>
        <v>38299.875</v>
      </c>
      <c r="F154" s="19"/>
      <c r="G154" s="19">
        <f>ROUND(G151*G152,0)</f>
        <v>0</v>
      </c>
      <c r="I154" s="19">
        <f>ROUND(I151*I152,0)</f>
        <v>0</v>
      </c>
      <c r="K154" s="19">
        <f>ROUND(K151*K152,0)</f>
        <v>0</v>
      </c>
      <c r="M154" s="19">
        <f>ROUND(M151*M152,0)</f>
        <v>0</v>
      </c>
      <c r="N154" s="19">
        <f>ROUND(N151*N152,0)</f>
        <v>0</v>
      </c>
      <c r="P154" s="19">
        <f>ROUND(P151*P152,0)</f>
        <v>0</v>
      </c>
      <c r="R154" s="19">
        <f>ROUND(R151*R152,0)</f>
        <v>0</v>
      </c>
      <c r="T154" s="19">
        <f>ROUND(T151*T152,0)</f>
        <v>0</v>
      </c>
      <c r="V154" s="19">
        <f>ROUND(V151*V152,0)</f>
        <v>0</v>
      </c>
      <c r="X154" s="19">
        <f>ROUND(X151*X152,0)</f>
        <v>0</v>
      </c>
      <c r="Z154" s="19">
        <f>ROUND(Z151*Z152,0)</f>
        <v>0</v>
      </c>
      <c r="AA154" s="19"/>
      <c r="AB154" s="19">
        <f>ROUND(AB151*AB152,0)</f>
        <v>0</v>
      </c>
      <c r="AD154" s="19">
        <f>ROUND(AD151*AD152,0)</f>
        <v>0</v>
      </c>
      <c r="AF154" s="19">
        <f>ROUND(AF151*AF152,0)</f>
        <v>0</v>
      </c>
      <c r="AH154" s="19">
        <f>ROUND(AH151*AH152,0)</f>
        <v>0</v>
      </c>
      <c r="AJ154" s="19">
        <f>ROUND(AJ151*AJ152,0)</f>
        <v>0</v>
      </c>
      <c r="AL154" s="19">
        <f>ROUND(AL151*AL152,0)</f>
        <v>0</v>
      </c>
      <c r="AN154" s="19">
        <f>ROUND(AN151*AN152,0)</f>
        <v>0</v>
      </c>
      <c r="AP154" s="19">
        <f>ROUND(AP151*AP152,0)</f>
        <v>0</v>
      </c>
      <c r="AR154" s="19">
        <f>ROUND(AR151*AR152,0)</f>
        <v>0</v>
      </c>
      <c r="AT154" s="19">
        <f>ROUND(AT151*AT152,0)</f>
        <v>0</v>
      </c>
      <c r="AV154" s="19">
        <f>ROUND(AV151*AV152,0)</f>
        <v>0</v>
      </c>
      <c r="AX154" s="19">
        <f>ROUND(AX151*AX152,0)</f>
        <v>0</v>
      </c>
      <c r="AY154" s="19"/>
      <c r="AZ154" s="19">
        <f>ROUND(AZ151*AZ152,0)</f>
        <v>0</v>
      </c>
      <c r="BB154" s="19">
        <f>ROUND(BB151*BB152,0)</f>
        <v>0</v>
      </c>
      <c r="BD154" s="19">
        <f>ROUND(BD151*BD152,0)</f>
        <v>0</v>
      </c>
      <c r="BE154" s="19"/>
      <c r="BF154" s="19">
        <f>ROUND(BF151*BF152,0)</f>
        <v>0</v>
      </c>
      <c r="BH154" s="19">
        <f>ROUND(BH151*BH152,0)</f>
        <v>0</v>
      </c>
      <c r="BJ154" s="19">
        <f>ROUND(BJ151*BJ152,0)</f>
        <v>0</v>
      </c>
      <c r="BL154" s="19">
        <f>ROUND(BL151*BL152,0)</f>
        <v>0</v>
      </c>
      <c r="BN154" s="19">
        <f>ROUND(BN151*BN152,0)</f>
        <v>0</v>
      </c>
      <c r="BP154" s="19">
        <f>ROUND(BP151*BP152,0)</f>
        <v>0</v>
      </c>
      <c r="BR154" s="19">
        <f>ROUND(BR151*BR152,0)</f>
        <v>0</v>
      </c>
      <c r="BT154" s="19">
        <f>ROUND(BT151*BT152,0)</f>
        <v>0</v>
      </c>
      <c r="BV154" s="19">
        <f>ROUND(BV151*BV152,0)</f>
        <v>0</v>
      </c>
      <c r="BW154" s="19"/>
      <c r="BX154" s="19">
        <f>ROUND(BX151*BX152,0)</f>
        <v>0</v>
      </c>
      <c r="BZ154" s="19">
        <f>ROUND(BZ151*BZ152,0)</f>
        <v>0</v>
      </c>
      <c r="CB154" s="19">
        <f>ROUND(CB151*CB152,0)</f>
        <v>0</v>
      </c>
      <c r="CD154" s="19">
        <f>ROUND(CD151*CD152,0)</f>
        <v>0</v>
      </c>
    </row>
    <row r="155" spans="1:82" ht="11.25">
      <c r="A155" s="19"/>
      <c r="B155" s="9" t="s">
        <v>34</v>
      </c>
      <c r="C155" s="1"/>
      <c r="D155" s="19"/>
      <c r="E155" s="77">
        <v>0</v>
      </c>
      <c r="F155" s="19"/>
      <c r="G155" s="19">
        <f>+G151*0.3</f>
        <v>0</v>
      </c>
      <c r="I155" s="19">
        <v>0</v>
      </c>
      <c r="K155" s="19">
        <v>0</v>
      </c>
      <c r="M155" s="19">
        <v>0</v>
      </c>
      <c r="N155" s="19">
        <v>0</v>
      </c>
      <c r="P155" s="19">
        <v>0</v>
      </c>
      <c r="R155" s="19">
        <v>0</v>
      </c>
      <c r="T155" s="19">
        <v>0</v>
      </c>
      <c r="V155" s="19">
        <v>0</v>
      </c>
      <c r="X155" s="19">
        <v>0</v>
      </c>
      <c r="Z155" s="19">
        <v>0</v>
      </c>
      <c r="AA155" s="19"/>
      <c r="AB155" s="19">
        <v>0</v>
      </c>
      <c r="AD155" s="19">
        <v>0</v>
      </c>
      <c r="AF155" s="19">
        <v>0</v>
      </c>
      <c r="AH155" s="19">
        <v>0</v>
      </c>
      <c r="AJ155" s="19">
        <v>0</v>
      </c>
      <c r="AL155" s="19">
        <v>0</v>
      </c>
      <c r="AN155" s="19">
        <v>0</v>
      </c>
      <c r="AP155" s="19">
        <v>0</v>
      </c>
      <c r="AR155" s="19">
        <f>+AR151*0.3</f>
        <v>0</v>
      </c>
      <c r="AT155" s="19">
        <v>0</v>
      </c>
      <c r="AV155" s="19">
        <v>0</v>
      </c>
      <c r="AX155" s="19">
        <v>0</v>
      </c>
      <c r="AY155" s="19"/>
      <c r="AZ155" s="19">
        <v>0</v>
      </c>
      <c r="BB155" s="19">
        <v>0</v>
      </c>
      <c r="BD155" s="19">
        <v>0</v>
      </c>
      <c r="BE155" s="19"/>
      <c r="BF155" s="19">
        <v>0</v>
      </c>
      <c r="BH155" s="19">
        <v>0</v>
      </c>
      <c r="BJ155" s="19">
        <v>0</v>
      </c>
      <c r="BL155" s="19">
        <v>0</v>
      </c>
      <c r="BN155" s="19">
        <v>0</v>
      </c>
      <c r="BP155" s="19">
        <v>0</v>
      </c>
      <c r="BR155" s="19">
        <v>0</v>
      </c>
      <c r="BT155" s="19">
        <v>0</v>
      </c>
      <c r="BV155" s="19">
        <v>0</v>
      </c>
      <c r="BW155" s="19"/>
      <c r="BX155" s="19">
        <v>0</v>
      </c>
      <c r="BZ155" s="19">
        <v>0</v>
      </c>
      <c r="CB155" s="19">
        <v>0</v>
      </c>
      <c r="CD155" s="19">
        <v>0</v>
      </c>
    </row>
    <row r="156" spans="1:82" ht="11.25">
      <c r="A156" s="19"/>
      <c r="B156" s="25"/>
      <c r="C156" s="19"/>
      <c r="D156" s="19"/>
      <c r="E156" s="27" t="s">
        <v>35</v>
      </c>
      <c r="F156" s="19"/>
      <c r="G156" s="27" t="s">
        <v>35</v>
      </c>
      <c r="I156" s="27" t="s">
        <v>35</v>
      </c>
      <c r="K156" s="27" t="s">
        <v>35</v>
      </c>
      <c r="M156" s="27" t="s">
        <v>35</v>
      </c>
      <c r="N156" s="27" t="s">
        <v>35</v>
      </c>
      <c r="P156" s="27" t="s">
        <v>35</v>
      </c>
      <c r="R156" s="27" t="s">
        <v>35</v>
      </c>
      <c r="T156" s="27" t="s">
        <v>35</v>
      </c>
      <c r="V156" s="27" t="s">
        <v>35</v>
      </c>
      <c r="X156" s="27" t="s">
        <v>35</v>
      </c>
      <c r="Z156" s="27" t="s">
        <v>35</v>
      </c>
      <c r="AA156" s="19"/>
      <c r="AB156" s="27" t="s">
        <v>35</v>
      </c>
      <c r="AD156" s="27" t="s">
        <v>35</v>
      </c>
      <c r="AF156" s="27" t="s">
        <v>35</v>
      </c>
      <c r="AH156" s="27" t="s">
        <v>35</v>
      </c>
      <c r="AJ156" s="27" t="s">
        <v>35</v>
      </c>
      <c r="AL156" s="27" t="s">
        <v>35</v>
      </c>
      <c r="AN156" s="27" t="s">
        <v>35</v>
      </c>
      <c r="AP156" s="27" t="s">
        <v>35</v>
      </c>
      <c r="AR156" s="27" t="s">
        <v>35</v>
      </c>
      <c r="AT156" s="27" t="s">
        <v>35</v>
      </c>
      <c r="AV156" s="27" t="s">
        <v>35</v>
      </c>
      <c r="AX156" s="27" t="s">
        <v>35</v>
      </c>
      <c r="AY156" s="27"/>
      <c r="AZ156" s="27" t="s">
        <v>35</v>
      </c>
      <c r="BB156" s="27" t="s">
        <v>35</v>
      </c>
      <c r="BD156" s="27" t="s">
        <v>35</v>
      </c>
      <c r="BE156" s="19"/>
      <c r="BF156" s="27" t="s">
        <v>35</v>
      </c>
      <c r="BH156" s="27" t="s">
        <v>35</v>
      </c>
      <c r="BJ156" s="27" t="s">
        <v>35</v>
      </c>
      <c r="BL156" s="27" t="s">
        <v>35</v>
      </c>
      <c r="BN156" s="27" t="s">
        <v>35</v>
      </c>
      <c r="BP156" s="27" t="s">
        <v>35</v>
      </c>
      <c r="BR156" s="27" t="s">
        <v>35</v>
      </c>
      <c r="BT156" s="27" t="s">
        <v>35</v>
      </c>
      <c r="BV156" s="27" t="s">
        <v>35</v>
      </c>
      <c r="BW156" s="19"/>
      <c r="BX156" s="27" t="s">
        <v>35</v>
      </c>
      <c r="BZ156" s="27" t="s">
        <v>35</v>
      </c>
      <c r="CB156" s="27" t="s">
        <v>35</v>
      </c>
      <c r="CD156" s="27" t="s">
        <v>35</v>
      </c>
    </row>
    <row r="157" spans="1:82" ht="11.25">
      <c r="A157" s="19"/>
      <c r="B157" s="71" t="s">
        <v>27</v>
      </c>
      <c r="C157" s="19"/>
      <c r="D157" s="19"/>
      <c r="E157" s="19">
        <f>E154+E155</f>
        <v>38299.875</v>
      </c>
      <c r="F157" s="19"/>
      <c r="G157" s="19">
        <f>G154+G155</f>
        <v>0</v>
      </c>
      <c r="I157" s="19">
        <f>I154+I155</f>
        <v>0</v>
      </c>
      <c r="K157" s="19">
        <f>K154+K155</f>
        <v>0</v>
      </c>
      <c r="M157" s="19">
        <f>M154+M155</f>
        <v>0</v>
      </c>
      <c r="N157" s="19">
        <f>N154+N155</f>
        <v>0</v>
      </c>
      <c r="P157" s="19">
        <f>P154+P155</f>
        <v>0</v>
      </c>
      <c r="R157" s="19">
        <f>R154+R155</f>
        <v>0</v>
      </c>
      <c r="T157" s="19">
        <f>T154+T155</f>
        <v>0</v>
      </c>
      <c r="V157" s="19">
        <f>V154+V155</f>
        <v>0</v>
      </c>
      <c r="X157" s="19">
        <f>X154+X155</f>
        <v>0</v>
      </c>
      <c r="Z157" s="19">
        <f>Z154+Z155</f>
        <v>0</v>
      </c>
      <c r="AA157" s="19"/>
      <c r="AB157" s="19">
        <f>AB154+AB155</f>
        <v>0</v>
      </c>
      <c r="AD157" s="19">
        <f>AD154+AD155</f>
        <v>0</v>
      </c>
      <c r="AF157" s="19">
        <f>AF154+AF155</f>
        <v>0</v>
      </c>
      <c r="AH157" s="19">
        <f>AH154+AH155</f>
        <v>0</v>
      </c>
      <c r="AJ157" s="19">
        <f>AJ154+AJ155</f>
        <v>0</v>
      </c>
      <c r="AL157" s="19">
        <f>AL154+AL155</f>
        <v>0</v>
      </c>
      <c r="AN157" s="19">
        <f>AN154+AN155</f>
        <v>0</v>
      </c>
      <c r="AP157" s="19">
        <f>AP154+AP155</f>
        <v>0</v>
      </c>
      <c r="AR157" s="19">
        <f>AR154+AR155</f>
        <v>0</v>
      </c>
      <c r="AT157" s="19">
        <f>AT154+AT155</f>
        <v>0</v>
      </c>
      <c r="AV157" s="19">
        <f>AV154+AV155</f>
        <v>0</v>
      </c>
      <c r="AX157" s="19">
        <f>AX154+AX155</f>
        <v>0</v>
      </c>
      <c r="AY157" s="19"/>
      <c r="AZ157" s="19">
        <f>AZ154+AZ155</f>
        <v>0</v>
      </c>
      <c r="BB157" s="19">
        <f>BB154+BB155</f>
        <v>0</v>
      </c>
      <c r="BD157" s="19">
        <f>BD154+BD155</f>
        <v>0</v>
      </c>
      <c r="BE157" s="19"/>
      <c r="BF157" s="19">
        <f>BF154+BF155</f>
        <v>0</v>
      </c>
      <c r="BH157" s="19">
        <f>BH154+BH155</f>
        <v>0</v>
      </c>
      <c r="BJ157" s="19">
        <f>BJ154+BJ155</f>
        <v>0</v>
      </c>
      <c r="BL157" s="19">
        <f>BL154+BL155</f>
        <v>0</v>
      </c>
      <c r="BN157" s="19">
        <f>BN154+BN155</f>
        <v>0</v>
      </c>
      <c r="BP157" s="19">
        <f>BP154+BP155</f>
        <v>0</v>
      </c>
      <c r="BR157" s="19">
        <f>BR154+BR155</f>
        <v>0</v>
      </c>
      <c r="BT157" s="19">
        <f>BT154+BT155</f>
        <v>0</v>
      </c>
      <c r="BV157" s="19">
        <f>BV154+BV155</f>
        <v>0</v>
      </c>
      <c r="BW157" s="19"/>
      <c r="BX157" s="19">
        <f>BX154+BX155</f>
        <v>0</v>
      </c>
      <c r="BZ157" s="19">
        <f>BZ154+BZ155</f>
        <v>0</v>
      </c>
      <c r="CB157" s="19">
        <f>CB154+CB155</f>
        <v>0</v>
      </c>
      <c r="CD157" s="19">
        <f>CD154+CD155</f>
        <v>0</v>
      </c>
    </row>
    <row r="158" spans="1:82" ht="10.5">
      <c r="A158" s="19"/>
      <c r="B158" s="19"/>
      <c r="C158" s="19"/>
      <c r="D158" s="19"/>
      <c r="E158" s="27" t="s">
        <v>8</v>
      </c>
      <c r="F158" s="19"/>
      <c r="G158" s="27" t="s">
        <v>8</v>
      </c>
      <c r="I158" s="27" t="s">
        <v>8</v>
      </c>
      <c r="K158" s="27" t="s">
        <v>8</v>
      </c>
      <c r="M158" s="27" t="s">
        <v>8</v>
      </c>
      <c r="N158" s="27" t="s">
        <v>8</v>
      </c>
      <c r="P158" s="27" t="s">
        <v>8</v>
      </c>
      <c r="R158" s="27" t="s">
        <v>8</v>
      </c>
      <c r="T158" s="27" t="s">
        <v>8</v>
      </c>
      <c r="V158" s="27" t="s">
        <v>8</v>
      </c>
      <c r="X158" s="27" t="s">
        <v>8</v>
      </c>
      <c r="Z158" s="27" t="s">
        <v>8</v>
      </c>
      <c r="AA158" s="19"/>
      <c r="AB158" s="27" t="s">
        <v>8</v>
      </c>
      <c r="AD158" s="27" t="s">
        <v>8</v>
      </c>
      <c r="AF158" s="27" t="s">
        <v>8</v>
      </c>
      <c r="AH158" s="27" t="s">
        <v>8</v>
      </c>
      <c r="AJ158" s="27" t="s">
        <v>8</v>
      </c>
      <c r="AL158" s="27" t="s">
        <v>8</v>
      </c>
      <c r="AN158" s="27" t="s">
        <v>8</v>
      </c>
      <c r="AP158" s="27" t="s">
        <v>8</v>
      </c>
      <c r="AR158" s="27" t="s">
        <v>8</v>
      </c>
      <c r="AT158" s="27" t="s">
        <v>8</v>
      </c>
      <c r="AV158" s="27" t="s">
        <v>8</v>
      </c>
      <c r="AX158" s="27" t="s">
        <v>8</v>
      </c>
      <c r="AY158" s="27"/>
      <c r="AZ158" s="27" t="s">
        <v>8</v>
      </c>
      <c r="BB158" s="27" t="s">
        <v>8</v>
      </c>
      <c r="BD158" s="27" t="s">
        <v>8</v>
      </c>
      <c r="BE158" s="19"/>
      <c r="BF158" s="27" t="s">
        <v>8</v>
      </c>
      <c r="BH158" s="27" t="s">
        <v>8</v>
      </c>
      <c r="BJ158" s="27" t="s">
        <v>8</v>
      </c>
      <c r="BL158" s="27" t="s">
        <v>8</v>
      </c>
      <c r="BN158" s="27" t="s">
        <v>8</v>
      </c>
      <c r="BP158" s="27" t="s">
        <v>8</v>
      </c>
      <c r="BR158" s="27" t="s">
        <v>8</v>
      </c>
      <c r="BT158" s="27" t="s">
        <v>8</v>
      </c>
      <c r="BV158" s="27" t="s">
        <v>8</v>
      </c>
      <c r="BW158" s="19"/>
      <c r="BX158" s="27" t="s">
        <v>8</v>
      </c>
      <c r="BZ158" s="27" t="s">
        <v>8</v>
      </c>
      <c r="CB158" s="27" t="s">
        <v>8</v>
      </c>
      <c r="CD158" s="27" t="s">
        <v>8</v>
      </c>
    </row>
    <row r="159" spans="1:82" ht="10.5">
      <c r="A159" s="19"/>
      <c r="B159" s="19"/>
      <c r="C159" s="19"/>
      <c r="D159" s="19"/>
      <c r="E159" s="27"/>
      <c r="F159" s="19"/>
      <c r="G159" s="27"/>
      <c r="I159" s="27"/>
      <c r="K159" s="27"/>
      <c r="M159" s="27"/>
      <c r="N159" s="27"/>
      <c r="P159" s="27"/>
      <c r="R159" s="27"/>
      <c r="T159" s="27"/>
      <c r="V159" s="27"/>
      <c r="X159" s="27"/>
      <c r="Z159" s="27"/>
      <c r="AA159" s="19"/>
      <c r="AB159" s="27"/>
      <c r="AD159" s="27"/>
      <c r="AF159" s="27"/>
      <c r="AH159" s="27"/>
      <c r="AJ159" s="27"/>
      <c r="AL159" s="27"/>
      <c r="AN159" s="27"/>
      <c r="AP159" s="27"/>
      <c r="AR159" s="27"/>
      <c r="AT159" s="27"/>
      <c r="AV159" s="27"/>
      <c r="AX159" s="27"/>
      <c r="AY159" s="27"/>
      <c r="AZ159" s="27"/>
      <c r="BB159" s="27"/>
      <c r="BD159" s="27"/>
      <c r="BE159" s="19"/>
      <c r="BF159" s="27"/>
      <c r="BH159" s="27"/>
      <c r="BJ159" s="27"/>
      <c r="BL159" s="27"/>
      <c r="BN159" s="27"/>
      <c r="BP159" s="27"/>
      <c r="BR159" s="27"/>
      <c r="BT159" s="27"/>
      <c r="BV159" s="27"/>
      <c r="BW159" s="19"/>
      <c r="BX159" s="27"/>
      <c r="BZ159" s="27"/>
      <c r="CB159" s="27"/>
      <c r="CD159" s="27"/>
    </row>
    <row r="160" spans="1:82" ht="11.25">
      <c r="A160" s="19"/>
      <c r="B160" s="87">
        <v>2002</v>
      </c>
      <c r="C160" s="19"/>
      <c r="D160" s="19"/>
      <c r="E160" s="27"/>
      <c r="F160" s="19"/>
      <c r="G160" s="27"/>
      <c r="I160" s="27"/>
      <c r="K160" s="27"/>
      <c r="M160" s="27"/>
      <c r="N160" s="27"/>
      <c r="P160" s="27"/>
      <c r="R160" s="27"/>
      <c r="T160" s="27"/>
      <c r="V160" s="27"/>
      <c r="X160" s="27"/>
      <c r="Z160" s="27"/>
      <c r="AA160" s="19"/>
      <c r="AB160" s="27"/>
      <c r="AD160" s="27"/>
      <c r="AF160" s="27"/>
      <c r="AH160" s="27"/>
      <c r="AJ160" s="27"/>
      <c r="AL160" s="27"/>
      <c r="AN160" s="27"/>
      <c r="AP160" s="27"/>
      <c r="AR160" s="27"/>
      <c r="AT160" s="27"/>
      <c r="AV160" s="27"/>
      <c r="AX160" s="27"/>
      <c r="AY160" s="27"/>
      <c r="AZ160" s="27"/>
      <c r="BB160" s="27"/>
      <c r="BD160" s="27"/>
      <c r="BE160" s="19"/>
      <c r="BF160" s="27"/>
      <c r="BH160" s="27"/>
      <c r="BJ160" s="27"/>
      <c r="BL160" s="27"/>
      <c r="BN160" s="27"/>
      <c r="BP160" s="27"/>
      <c r="BR160" s="27"/>
      <c r="BT160" s="27"/>
      <c r="BV160" s="27"/>
      <c r="BW160" s="19"/>
      <c r="BX160" s="27"/>
      <c r="BZ160" s="27"/>
      <c r="CB160" s="27"/>
      <c r="CD160" s="27"/>
    </row>
    <row r="161" spans="1:82" ht="11.25">
      <c r="A161" s="19"/>
      <c r="B161" s="25" t="s">
        <v>9</v>
      </c>
      <c r="C161" s="19"/>
      <c r="D161" s="19"/>
      <c r="E161" s="19">
        <f>+E151-E155</f>
        <v>1021330</v>
      </c>
      <c r="F161" s="19"/>
      <c r="G161" s="19">
        <f>G26</f>
        <v>6450298.74</v>
      </c>
      <c r="I161" s="19">
        <v>0</v>
      </c>
      <c r="K161" s="19">
        <v>0</v>
      </c>
      <c r="M161" s="19">
        <v>0</v>
      </c>
      <c r="N161" s="19">
        <v>0</v>
      </c>
      <c r="P161" s="19">
        <v>0</v>
      </c>
      <c r="R161" s="19">
        <v>0</v>
      </c>
      <c r="T161" s="19">
        <v>0</v>
      </c>
      <c r="V161" s="19">
        <v>0</v>
      </c>
      <c r="X161" s="19">
        <v>0</v>
      </c>
      <c r="Z161" s="19">
        <v>0</v>
      </c>
      <c r="AA161" s="19"/>
      <c r="AB161" s="19">
        <v>0</v>
      </c>
      <c r="AD161" s="19">
        <v>0</v>
      </c>
      <c r="AF161" s="19">
        <v>0</v>
      </c>
      <c r="AH161" s="19">
        <v>0</v>
      </c>
      <c r="AJ161" s="19">
        <v>0</v>
      </c>
      <c r="AL161" s="19">
        <v>0</v>
      </c>
      <c r="AN161" s="19">
        <v>0</v>
      </c>
      <c r="AP161" s="19">
        <v>0</v>
      </c>
      <c r="AR161" s="19">
        <f>AR26</f>
        <v>18885</v>
      </c>
      <c r="AT161" s="19">
        <v>0</v>
      </c>
      <c r="AV161" s="19">
        <v>0</v>
      </c>
      <c r="AX161" s="19">
        <v>0</v>
      </c>
      <c r="AY161" s="19"/>
      <c r="AZ161" s="19">
        <v>0</v>
      </c>
      <c r="BB161" s="19">
        <v>0</v>
      </c>
      <c r="BD161" s="19">
        <v>0</v>
      </c>
      <c r="BE161" s="19"/>
      <c r="BF161" s="19">
        <v>0</v>
      </c>
      <c r="BH161" s="19">
        <v>0</v>
      </c>
      <c r="BJ161" s="19">
        <v>0</v>
      </c>
      <c r="BL161" s="19">
        <v>0</v>
      </c>
      <c r="BN161" s="19">
        <v>0</v>
      </c>
      <c r="BP161" s="19">
        <v>0</v>
      </c>
      <c r="BR161" s="19">
        <v>0</v>
      </c>
      <c r="BT161" s="19">
        <v>0</v>
      </c>
      <c r="BV161" s="19">
        <v>0</v>
      </c>
      <c r="BW161" s="19"/>
      <c r="BX161" s="19">
        <v>0</v>
      </c>
      <c r="BZ161" s="19">
        <v>0</v>
      </c>
      <c r="CB161" s="19">
        <v>0</v>
      </c>
      <c r="CD161" s="19">
        <v>0</v>
      </c>
    </row>
    <row r="162" spans="1:82" ht="11.25">
      <c r="A162" s="19"/>
      <c r="B162" s="25" t="s">
        <v>18</v>
      </c>
      <c r="C162" s="19"/>
      <c r="D162" s="26"/>
      <c r="E162" s="26">
        <v>0.07219</v>
      </c>
      <c r="F162" s="19"/>
      <c r="G162" s="26">
        <v>0.0375</v>
      </c>
      <c r="I162" s="26">
        <v>0</v>
      </c>
      <c r="K162" s="26">
        <v>0</v>
      </c>
      <c r="M162" s="26">
        <v>0</v>
      </c>
      <c r="N162" s="26">
        <v>0</v>
      </c>
      <c r="P162" s="26">
        <v>0</v>
      </c>
      <c r="R162" s="26">
        <v>0</v>
      </c>
      <c r="T162" s="26">
        <v>0</v>
      </c>
      <c r="V162" s="26">
        <v>0</v>
      </c>
      <c r="X162" s="26">
        <v>0</v>
      </c>
      <c r="Z162" s="26">
        <v>0</v>
      </c>
      <c r="AA162" s="19"/>
      <c r="AB162" s="26">
        <v>0</v>
      </c>
      <c r="AD162" s="26">
        <v>0</v>
      </c>
      <c r="AF162" s="26">
        <v>0</v>
      </c>
      <c r="AH162" s="26">
        <v>0</v>
      </c>
      <c r="AJ162" s="26">
        <v>0</v>
      </c>
      <c r="AL162" s="26">
        <v>0</v>
      </c>
      <c r="AN162" s="26">
        <v>0</v>
      </c>
      <c r="AP162" s="26">
        <v>0</v>
      </c>
      <c r="AR162" s="26">
        <v>0.0375</v>
      </c>
      <c r="AT162" s="26">
        <v>0</v>
      </c>
      <c r="AV162" s="26">
        <v>0</v>
      </c>
      <c r="AX162" s="26">
        <v>0</v>
      </c>
      <c r="AY162" s="26"/>
      <c r="AZ162" s="26">
        <v>0</v>
      </c>
      <c r="BB162" s="26">
        <v>0</v>
      </c>
      <c r="BD162" s="26">
        <v>0</v>
      </c>
      <c r="BE162" s="19"/>
      <c r="BF162" s="26">
        <v>0</v>
      </c>
      <c r="BH162" s="26">
        <v>0</v>
      </c>
      <c r="BJ162" s="26">
        <v>0</v>
      </c>
      <c r="BL162" s="26">
        <v>0</v>
      </c>
      <c r="BN162" s="26">
        <v>0</v>
      </c>
      <c r="BP162" s="26">
        <v>0</v>
      </c>
      <c r="BR162" s="26">
        <v>0</v>
      </c>
      <c r="BT162" s="26">
        <v>0</v>
      </c>
      <c r="BV162" s="26">
        <v>0</v>
      </c>
      <c r="BW162" s="19"/>
      <c r="BX162" s="26">
        <v>0</v>
      </c>
      <c r="BZ162" s="26">
        <v>0</v>
      </c>
      <c r="CB162" s="26">
        <v>0</v>
      </c>
      <c r="CD162" s="26">
        <v>0</v>
      </c>
    </row>
    <row r="163" spans="1:82" ht="10.5">
      <c r="A163" s="19"/>
      <c r="B163" s="19"/>
      <c r="C163" s="19"/>
      <c r="D163" s="19"/>
      <c r="E163" s="27" t="s">
        <v>3</v>
      </c>
      <c r="F163" s="19"/>
      <c r="G163" s="27" t="s">
        <v>3</v>
      </c>
      <c r="I163" s="27" t="s">
        <v>3</v>
      </c>
      <c r="K163" s="27" t="s">
        <v>3</v>
      </c>
      <c r="M163" s="27" t="s">
        <v>3</v>
      </c>
      <c r="N163" s="27" t="s">
        <v>3</v>
      </c>
      <c r="P163" s="27" t="s">
        <v>3</v>
      </c>
      <c r="R163" s="27" t="s">
        <v>3</v>
      </c>
      <c r="T163" s="27" t="s">
        <v>3</v>
      </c>
      <c r="V163" s="27" t="s">
        <v>3</v>
      </c>
      <c r="X163" s="27" t="s">
        <v>3</v>
      </c>
      <c r="Z163" s="27" t="s">
        <v>3</v>
      </c>
      <c r="AA163" s="19"/>
      <c r="AB163" s="27" t="s">
        <v>3</v>
      </c>
      <c r="AD163" s="27" t="s">
        <v>3</v>
      </c>
      <c r="AF163" s="27" t="s">
        <v>3</v>
      </c>
      <c r="AH163" s="27" t="s">
        <v>3</v>
      </c>
      <c r="AJ163" s="27" t="s">
        <v>3</v>
      </c>
      <c r="AL163" s="27" t="s">
        <v>3</v>
      </c>
      <c r="AN163" s="27" t="s">
        <v>3</v>
      </c>
      <c r="AP163" s="27" t="s">
        <v>3</v>
      </c>
      <c r="AR163" s="27" t="s">
        <v>3</v>
      </c>
      <c r="AT163" s="27" t="s">
        <v>3</v>
      </c>
      <c r="AV163" s="27" t="s">
        <v>3</v>
      </c>
      <c r="AX163" s="27" t="s">
        <v>3</v>
      </c>
      <c r="AY163" s="27"/>
      <c r="AZ163" s="27" t="s">
        <v>3</v>
      </c>
      <c r="BB163" s="27" t="s">
        <v>3</v>
      </c>
      <c r="BD163" s="27" t="s">
        <v>3</v>
      </c>
      <c r="BE163" s="19"/>
      <c r="BF163" s="27" t="s">
        <v>3</v>
      </c>
      <c r="BH163" s="27" t="s">
        <v>3</v>
      </c>
      <c r="BJ163" s="27" t="s">
        <v>3</v>
      </c>
      <c r="BL163" s="27" t="s">
        <v>3</v>
      </c>
      <c r="BN163" s="27" t="s">
        <v>3</v>
      </c>
      <c r="BP163" s="27" t="s">
        <v>3</v>
      </c>
      <c r="BR163" s="27" t="s">
        <v>3</v>
      </c>
      <c r="BT163" s="27" t="s">
        <v>3</v>
      </c>
      <c r="BV163" s="27" t="s">
        <v>3</v>
      </c>
      <c r="BW163" s="19"/>
      <c r="BX163" s="27" t="s">
        <v>3</v>
      </c>
      <c r="BZ163" s="27" t="s">
        <v>3</v>
      </c>
      <c r="CB163" s="27" t="s">
        <v>3</v>
      </c>
      <c r="CD163" s="27" t="s">
        <v>3</v>
      </c>
    </row>
    <row r="164" spans="1:82" ht="11.25">
      <c r="A164" s="19"/>
      <c r="B164" s="25" t="s">
        <v>31</v>
      </c>
      <c r="C164" s="19"/>
      <c r="D164" s="19"/>
      <c r="E164" s="19">
        <f>ROUND(E161*E162,0)</f>
        <v>73730</v>
      </c>
      <c r="F164" s="19"/>
      <c r="G164" s="19">
        <f>+(G161-G165)*G162</f>
        <v>241886.20275</v>
      </c>
      <c r="I164" s="19">
        <f>ROUND(I161*I162,0)</f>
        <v>0</v>
      </c>
      <c r="K164" s="19">
        <f>ROUND(K161*K162,0)</f>
        <v>0</v>
      </c>
      <c r="M164" s="19">
        <f>ROUND(M161*M162,0)</f>
        <v>0</v>
      </c>
      <c r="N164" s="19">
        <f>ROUND(N161*N162,0)</f>
        <v>0</v>
      </c>
      <c r="P164" s="19">
        <f>ROUND(P161*P162,0)</f>
        <v>0</v>
      </c>
      <c r="R164" s="19">
        <f>ROUND(R161*R162,0)</f>
        <v>0</v>
      </c>
      <c r="T164" s="19">
        <f>ROUND(T161*T162,0)</f>
        <v>0</v>
      </c>
      <c r="V164" s="19">
        <f>ROUND(V161*V162,0)</f>
        <v>0</v>
      </c>
      <c r="X164" s="19">
        <f>ROUND(X161*X162,0)</f>
        <v>0</v>
      </c>
      <c r="Z164" s="19">
        <f>ROUND(Z161*Z162,0)</f>
        <v>0</v>
      </c>
      <c r="AA164" s="19"/>
      <c r="AB164" s="19">
        <f>ROUND(AB161*AB162,0)</f>
        <v>0</v>
      </c>
      <c r="AD164" s="19">
        <f>ROUND(AD161*AD162,0)</f>
        <v>0</v>
      </c>
      <c r="AF164" s="19">
        <f>ROUND(AF161*AF162,0)</f>
        <v>0</v>
      </c>
      <c r="AH164" s="19">
        <f>ROUND(AH161*AH162,0)</f>
        <v>0</v>
      </c>
      <c r="AJ164" s="19">
        <f>ROUND(AJ161*AJ162,0)</f>
        <v>0</v>
      </c>
      <c r="AL164" s="19">
        <f>ROUND(AL161*AL162,0)</f>
        <v>0</v>
      </c>
      <c r="AN164" s="19">
        <f>ROUND(AN161*AN162,0)</f>
        <v>0</v>
      </c>
      <c r="AP164" s="19">
        <f>ROUND(AP161*AP162,0)</f>
        <v>0</v>
      </c>
      <c r="AR164" s="19">
        <f>+(AR161-AR165)*AR162</f>
        <v>708.1875</v>
      </c>
      <c r="AT164" s="19">
        <f>ROUND(AT161*AT162,0)</f>
        <v>0</v>
      </c>
      <c r="AV164" s="19">
        <f>ROUND(AV161*AV162,0)</f>
        <v>0</v>
      </c>
      <c r="AX164" s="19">
        <f>ROUND(AX161*AX162,0)</f>
        <v>0</v>
      </c>
      <c r="AY164" s="19"/>
      <c r="AZ164" s="19">
        <f>ROUND(AZ161*AZ162,0)</f>
        <v>0</v>
      </c>
      <c r="BB164" s="19">
        <f>ROUND(BB161*BB162,0)</f>
        <v>0</v>
      </c>
      <c r="BD164" s="19">
        <f>ROUND(BD161*BD162,0)</f>
        <v>0</v>
      </c>
      <c r="BE164" s="19"/>
      <c r="BF164" s="19">
        <f>ROUND(BF161*BF162,0)</f>
        <v>0</v>
      </c>
      <c r="BH164" s="19">
        <f>ROUND(BH161*BH162,0)</f>
        <v>0</v>
      </c>
      <c r="BJ164" s="19">
        <f>ROUND(BJ161*BJ162,0)</f>
        <v>0</v>
      </c>
      <c r="BL164" s="19">
        <f>ROUND(BL161*BL162,0)</f>
        <v>0</v>
      </c>
      <c r="BN164" s="19">
        <f>ROUND(BN161*BN162,0)</f>
        <v>0</v>
      </c>
      <c r="BP164" s="19">
        <f>ROUND(BP161*BP162,0)</f>
        <v>0</v>
      </c>
      <c r="BR164" s="19">
        <f>ROUND(BR161*BR162,0)</f>
        <v>0</v>
      </c>
      <c r="BT164" s="19">
        <f>ROUND(BT161*BT162,0)</f>
        <v>0</v>
      </c>
      <c r="BV164" s="19">
        <f>ROUND(BV161*BV162,0)</f>
        <v>0</v>
      </c>
      <c r="BW164" s="19"/>
      <c r="BX164" s="19">
        <f>ROUND(BX161*BX162,0)</f>
        <v>0</v>
      </c>
      <c r="BZ164" s="19">
        <f>ROUND(BZ161*BZ162,0)</f>
        <v>0</v>
      </c>
      <c r="CB164" s="19">
        <f>ROUND(CB161*CB162,0)</f>
        <v>0</v>
      </c>
      <c r="CD164" s="19">
        <f>ROUND(CD161*CD162,0)</f>
        <v>0</v>
      </c>
    </row>
    <row r="165" spans="1:82" ht="11.25">
      <c r="A165" s="19"/>
      <c r="B165" s="9" t="s">
        <v>34</v>
      </c>
      <c r="C165" s="1"/>
      <c r="D165" s="19"/>
      <c r="E165" s="19">
        <v>0</v>
      </c>
      <c r="F165" s="19"/>
      <c r="G165" s="77">
        <v>0</v>
      </c>
      <c r="I165" s="19">
        <v>0</v>
      </c>
      <c r="K165" s="19">
        <f>-K24</f>
        <v>0</v>
      </c>
      <c r="M165" s="19">
        <f>-M24</f>
        <v>0</v>
      </c>
      <c r="N165" s="19">
        <f>-N24</f>
        <v>0</v>
      </c>
      <c r="P165" s="19">
        <f>-P24</f>
        <v>0</v>
      </c>
      <c r="R165" s="19">
        <v>0</v>
      </c>
      <c r="T165" s="19">
        <v>0</v>
      </c>
      <c r="V165" s="19">
        <f>-V24</f>
        <v>0</v>
      </c>
      <c r="X165" s="19">
        <f>-X24</f>
        <v>0</v>
      </c>
      <c r="Z165" s="19">
        <f>-Z24</f>
        <v>0</v>
      </c>
      <c r="AA165" s="19"/>
      <c r="AB165" s="19">
        <v>0</v>
      </c>
      <c r="AD165" s="19">
        <v>0</v>
      </c>
      <c r="AF165" s="19">
        <v>0</v>
      </c>
      <c r="AH165" s="19">
        <f>-AH24</f>
        <v>0</v>
      </c>
      <c r="AJ165" s="19">
        <f>-AJ24</f>
        <v>0</v>
      </c>
      <c r="AL165" s="19">
        <f>-AL24</f>
        <v>0</v>
      </c>
      <c r="AN165" s="19">
        <f>-AN24</f>
        <v>0</v>
      </c>
      <c r="AP165" s="19">
        <f>-AP24</f>
        <v>0</v>
      </c>
      <c r="AR165" s="77">
        <v>0</v>
      </c>
      <c r="AT165" s="19">
        <v>0</v>
      </c>
      <c r="AV165" s="19">
        <f>-AV24</f>
        <v>0</v>
      </c>
      <c r="AX165" s="19">
        <f>-AX24</f>
        <v>0</v>
      </c>
      <c r="AY165" s="19"/>
      <c r="AZ165" s="19">
        <f>-AZ24</f>
        <v>0</v>
      </c>
      <c r="BB165" s="19">
        <f>-BB24</f>
        <v>0</v>
      </c>
      <c r="BD165" s="19">
        <f>-BD24</f>
        <v>0</v>
      </c>
      <c r="BE165" s="19"/>
      <c r="BF165" s="19">
        <v>0</v>
      </c>
      <c r="BH165" s="19">
        <v>0</v>
      </c>
      <c r="BJ165" s="19">
        <f>-BJ24</f>
        <v>0</v>
      </c>
      <c r="BL165" s="19">
        <f>-BL24</f>
        <v>0</v>
      </c>
      <c r="BN165" s="19">
        <f>-BN24</f>
        <v>0</v>
      </c>
      <c r="BP165" s="19">
        <f>-BP24</f>
        <v>0</v>
      </c>
      <c r="BR165" s="19">
        <v>0</v>
      </c>
      <c r="BT165" s="19">
        <f>-BT24</f>
        <v>0</v>
      </c>
      <c r="BV165" s="19">
        <f>-BV24</f>
        <v>0</v>
      </c>
      <c r="BW165" s="19"/>
      <c r="BX165" s="19">
        <v>0</v>
      </c>
      <c r="BZ165" s="19">
        <v>0</v>
      </c>
      <c r="CB165" s="19">
        <f>-CB24</f>
        <v>0</v>
      </c>
      <c r="CD165" s="19">
        <f>-CD24</f>
        <v>0</v>
      </c>
    </row>
    <row r="166" spans="1:82" ht="11.25">
      <c r="A166" s="19"/>
      <c r="B166" s="25"/>
      <c r="C166" s="19"/>
      <c r="D166" s="19"/>
      <c r="E166" s="27" t="s">
        <v>35</v>
      </c>
      <c r="F166" s="19"/>
      <c r="G166" s="27" t="s">
        <v>35</v>
      </c>
      <c r="I166" s="27" t="s">
        <v>35</v>
      </c>
      <c r="K166" s="27" t="s">
        <v>35</v>
      </c>
      <c r="M166" s="27" t="s">
        <v>35</v>
      </c>
      <c r="N166" s="27" t="s">
        <v>35</v>
      </c>
      <c r="P166" s="27" t="s">
        <v>35</v>
      </c>
      <c r="R166" s="27" t="s">
        <v>35</v>
      </c>
      <c r="T166" s="27" t="s">
        <v>35</v>
      </c>
      <c r="V166" s="27" t="s">
        <v>35</v>
      </c>
      <c r="X166" s="27" t="s">
        <v>35</v>
      </c>
      <c r="Z166" s="27" t="s">
        <v>35</v>
      </c>
      <c r="AA166" s="19"/>
      <c r="AB166" s="27" t="s">
        <v>35</v>
      </c>
      <c r="AD166" s="27" t="s">
        <v>35</v>
      </c>
      <c r="AF166" s="27" t="s">
        <v>35</v>
      </c>
      <c r="AH166" s="27" t="s">
        <v>35</v>
      </c>
      <c r="AJ166" s="27" t="s">
        <v>35</v>
      </c>
      <c r="AL166" s="27" t="s">
        <v>35</v>
      </c>
      <c r="AN166" s="27" t="s">
        <v>35</v>
      </c>
      <c r="AP166" s="27" t="s">
        <v>35</v>
      </c>
      <c r="AR166" s="27" t="s">
        <v>35</v>
      </c>
      <c r="AT166" s="27" t="s">
        <v>35</v>
      </c>
      <c r="AV166" s="27" t="s">
        <v>35</v>
      </c>
      <c r="AX166" s="27" t="s">
        <v>35</v>
      </c>
      <c r="AY166" s="27"/>
      <c r="AZ166" s="27" t="s">
        <v>35</v>
      </c>
      <c r="BB166" s="27" t="s">
        <v>35</v>
      </c>
      <c r="BD166" s="27" t="s">
        <v>35</v>
      </c>
      <c r="BE166" s="19"/>
      <c r="BF166" s="27" t="s">
        <v>35</v>
      </c>
      <c r="BH166" s="27" t="s">
        <v>35</v>
      </c>
      <c r="BJ166" s="27" t="s">
        <v>35</v>
      </c>
      <c r="BL166" s="27" t="s">
        <v>35</v>
      </c>
      <c r="BN166" s="27" t="s">
        <v>35</v>
      </c>
      <c r="BP166" s="27" t="s">
        <v>35</v>
      </c>
      <c r="BR166" s="27" t="s">
        <v>35</v>
      </c>
      <c r="BT166" s="27" t="s">
        <v>35</v>
      </c>
      <c r="BV166" s="27" t="s">
        <v>35</v>
      </c>
      <c r="BW166" s="19"/>
      <c r="BX166" s="27" t="s">
        <v>35</v>
      </c>
      <c r="BZ166" s="27" t="s">
        <v>35</v>
      </c>
      <c r="CB166" s="27" t="s">
        <v>35</v>
      </c>
      <c r="CD166" s="27" t="s">
        <v>35</v>
      </c>
    </row>
    <row r="167" spans="1:82" ht="11.25">
      <c r="A167" s="19"/>
      <c r="B167" s="25" t="s">
        <v>31</v>
      </c>
      <c r="C167" s="19"/>
      <c r="D167" s="19"/>
      <c r="E167" s="19">
        <f>E164+E165</f>
        <v>73730</v>
      </c>
      <c r="F167" s="19"/>
      <c r="G167" s="19">
        <f>G164+G165</f>
        <v>241886.20275</v>
      </c>
      <c r="I167" s="19">
        <f>I164+I165</f>
        <v>0</v>
      </c>
      <c r="K167" s="19">
        <f>K164+K165</f>
        <v>0</v>
      </c>
      <c r="M167" s="19">
        <f>M164+M165</f>
        <v>0</v>
      </c>
      <c r="N167" s="19">
        <f>N164+N165</f>
        <v>0</v>
      </c>
      <c r="P167" s="19">
        <f>P164+P165</f>
        <v>0</v>
      </c>
      <c r="R167" s="19">
        <f>R164+R165</f>
        <v>0</v>
      </c>
      <c r="T167" s="19">
        <f>T164+T165</f>
        <v>0</v>
      </c>
      <c r="V167" s="19">
        <f>V164+V165</f>
        <v>0</v>
      </c>
      <c r="X167" s="19">
        <f>X164+X165</f>
        <v>0</v>
      </c>
      <c r="Z167" s="19">
        <f>Z164+Z165</f>
        <v>0</v>
      </c>
      <c r="AA167" s="19"/>
      <c r="AB167" s="19">
        <f>AB164+AB165</f>
        <v>0</v>
      </c>
      <c r="AD167" s="19">
        <f>AD164+AD165</f>
        <v>0</v>
      </c>
      <c r="AF167" s="19">
        <f>AF164+AF165</f>
        <v>0</v>
      </c>
      <c r="AH167" s="19">
        <f>AH164+AH165</f>
        <v>0</v>
      </c>
      <c r="AJ167" s="19">
        <f>AJ164+AJ165</f>
        <v>0</v>
      </c>
      <c r="AL167" s="19">
        <f>AL164+AL165</f>
        <v>0</v>
      </c>
      <c r="AN167" s="19">
        <f>AN164+AN165</f>
        <v>0</v>
      </c>
      <c r="AP167" s="19">
        <f>AP164+AP165</f>
        <v>0</v>
      </c>
      <c r="AR167" s="19">
        <f>AR164+AR165</f>
        <v>708.1875</v>
      </c>
      <c r="AT167" s="19">
        <f>AT164+AT165</f>
        <v>0</v>
      </c>
      <c r="AV167" s="19">
        <f>AV164+AV165</f>
        <v>0</v>
      </c>
      <c r="AX167" s="19">
        <f>AX164+AX165</f>
        <v>0</v>
      </c>
      <c r="AY167" s="19"/>
      <c r="AZ167" s="19">
        <f>AZ164+AZ165</f>
        <v>0</v>
      </c>
      <c r="BB167" s="19">
        <f>BB164+BB165</f>
        <v>0</v>
      </c>
      <c r="BD167" s="19">
        <f>BD164+BD165</f>
        <v>0</v>
      </c>
      <c r="BE167" s="19"/>
      <c r="BF167" s="19">
        <f>BF164+BF165</f>
        <v>0</v>
      </c>
      <c r="BH167" s="19">
        <f>BH164+BH165</f>
        <v>0</v>
      </c>
      <c r="BJ167" s="19">
        <f>BJ164+BJ165</f>
        <v>0</v>
      </c>
      <c r="BL167" s="19">
        <f>BL164+BL165</f>
        <v>0</v>
      </c>
      <c r="BN167" s="19">
        <f>BN164+BN165</f>
        <v>0</v>
      </c>
      <c r="BP167" s="19">
        <f>BP164+BP165</f>
        <v>0</v>
      </c>
      <c r="BR167" s="19">
        <f>BR164+BR165</f>
        <v>0</v>
      </c>
      <c r="BT167" s="19">
        <f>BT164+BT165</f>
        <v>0</v>
      </c>
      <c r="BV167" s="19">
        <f>BV164+BV165</f>
        <v>0</v>
      </c>
      <c r="BW167" s="19"/>
      <c r="BX167" s="19">
        <f>BX164+BX165</f>
        <v>0</v>
      </c>
      <c r="BZ167" s="19">
        <f>BZ164+BZ165</f>
        <v>0</v>
      </c>
      <c r="CB167" s="19">
        <f>CB164+CB165</f>
        <v>0</v>
      </c>
      <c r="CD167" s="19">
        <f>CD164+CD165</f>
        <v>0</v>
      </c>
    </row>
    <row r="168" spans="1:82" ht="10.5">
      <c r="A168" s="19"/>
      <c r="B168" s="19"/>
      <c r="C168" s="19"/>
      <c r="D168" s="19"/>
      <c r="E168" s="27" t="s">
        <v>8</v>
      </c>
      <c r="F168" s="19"/>
      <c r="G168" s="27" t="s">
        <v>8</v>
      </c>
      <c r="I168" s="27" t="s">
        <v>8</v>
      </c>
      <c r="K168" s="27" t="s">
        <v>8</v>
      </c>
      <c r="M168" s="27" t="s">
        <v>8</v>
      </c>
      <c r="N168" s="27" t="s">
        <v>8</v>
      </c>
      <c r="P168" s="27" t="s">
        <v>8</v>
      </c>
      <c r="R168" s="27" t="s">
        <v>8</v>
      </c>
      <c r="T168" s="27" t="s">
        <v>8</v>
      </c>
      <c r="V168" s="27" t="s">
        <v>8</v>
      </c>
      <c r="X168" s="27" t="s">
        <v>8</v>
      </c>
      <c r="Z168" s="27" t="s">
        <v>8</v>
      </c>
      <c r="AA168" s="19"/>
      <c r="AB168" s="27" t="s">
        <v>8</v>
      </c>
      <c r="AD168" s="27" t="s">
        <v>8</v>
      </c>
      <c r="AF168" s="27" t="s">
        <v>8</v>
      </c>
      <c r="AH168" s="27" t="s">
        <v>8</v>
      </c>
      <c r="AJ168" s="27" t="s">
        <v>8</v>
      </c>
      <c r="AL168" s="27" t="s">
        <v>8</v>
      </c>
      <c r="AN168" s="27" t="s">
        <v>8</v>
      </c>
      <c r="AP168" s="27" t="s">
        <v>8</v>
      </c>
      <c r="AR168" s="27" t="s">
        <v>8</v>
      </c>
      <c r="AT168" s="27" t="s">
        <v>8</v>
      </c>
      <c r="AV168" s="27" t="s">
        <v>8</v>
      </c>
      <c r="AX168" s="27" t="s">
        <v>8</v>
      </c>
      <c r="AY168" s="27"/>
      <c r="AZ168" s="27" t="s">
        <v>8</v>
      </c>
      <c r="BB168" s="27" t="s">
        <v>8</v>
      </c>
      <c r="BD168" s="27" t="s">
        <v>8</v>
      </c>
      <c r="BE168" s="19"/>
      <c r="BF168" s="27" t="s">
        <v>8</v>
      </c>
      <c r="BH168" s="27" t="s">
        <v>8</v>
      </c>
      <c r="BJ168" s="27" t="s">
        <v>8</v>
      </c>
      <c r="BL168" s="27" t="s">
        <v>8</v>
      </c>
      <c r="BN168" s="27" t="s">
        <v>8</v>
      </c>
      <c r="BP168" s="27" t="s">
        <v>8</v>
      </c>
      <c r="BR168" s="27" t="s">
        <v>8</v>
      </c>
      <c r="BT168" s="27" t="s">
        <v>8</v>
      </c>
      <c r="BV168" s="27" t="s">
        <v>8</v>
      </c>
      <c r="BW168" s="19"/>
      <c r="BX168" s="27" t="s">
        <v>8</v>
      </c>
      <c r="BZ168" s="27" t="s">
        <v>8</v>
      </c>
      <c r="CB168" s="27" t="s">
        <v>8</v>
      </c>
      <c r="CD168" s="27" t="s">
        <v>8</v>
      </c>
    </row>
    <row r="169" spans="1:82" ht="10.5">
      <c r="A169" s="19"/>
      <c r="B169" s="23"/>
      <c r="C169" s="23"/>
      <c r="D169" s="23"/>
      <c r="E169" s="23"/>
      <c r="F169" s="19"/>
      <c r="G169" s="23"/>
      <c r="I169" s="23"/>
      <c r="K169" s="23"/>
      <c r="M169" s="23"/>
      <c r="N169" s="23"/>
      <c r="P169" s="23"/>
      <c r="R169" s="23"/>
      <c r="T169" s="23"/>
      <c r="V169" s="23"/>
      <c r="X169" s="23"/>
      <c r="Z169" s="23"/>
      <c r="AA169" s="19"/>
      <c r="AB169" s="23"/>
      <c r="AD169" s="23"/>
      <c r="AF169" s="23"/>
      <c r="AH169" s="23"/>
      <c r="AJ169" s="23"/>
      <c r="AL169" s="23"/>
      <c r="AN169" s="23"/>
      <c r="AP169" s="23"/>
      <c r="AR169" s="23"/>
      <c r="AT169" s="23"/>
      <c r="AV169" s="23"/>
      <c r="AX169" s="23"/>
      <c r="AY169" s="23"/>
      <c r="AZ169" s="23"/>
      <c r="BB169" s="23"/>
      <c r="BD169" s="23"/>
      <c r="BE169" s="19"/>
      <c r="BF169" s="23"/>
      <c r="BH169" s="23"/>
      <c r="BJ169" s="23"/>
      <c r="BL169" s="23"/>
      <c r="BN169" s="23"/>
      <c r="BP169" s="23"/>
      <c r="BR169" s="23"/>
      <c r="BT169" s="23"/>
      <c r="BV169" s="23"/>
      <c r="BW169" s="19"/>
      <c r="BX169" s="23"/>
      <c r="BZ169" s="23"/>
      <c r="CB169" s="23"/>
      <c r="CD169" s="23"/>
    </row>
    <row r="170" spans="1:82" ht="12.75">
      <c r="A170" s="19"/>
      <c r="B170" s="24">
        <v>2003</v>
      </c>
      <c r="C170" s="19"/>
      <c r="D170" s="19"/>
      <c r="E170" s="19"/>
      <c r="F170" s="19"/>
      <c r="G170" s="19"/>
      <c r="I170" s="19"/>
      <c r="K170" s="19"/>
      <c r="M170" s="19"/>
      <c r="N170" s="19"/>
      <c r="P170" s="19"/>
      <c r="R170" s="19"/>
      <c r="T170" s="19"/>
      <c r="V170" s="19"/>
      <c r="X170" s="19"/>
      <c r="Z170" s="19"/>
      <c r="AA170" s="19"/>
      <c r="AB170" s="19"/>
      <c r="AD170" s="19"/>
      <c r="AF170" s="19"/>
      <c r="AH170" s="19"/>
      <c r="AJ170" s="19"/>
      <c r="AL170" s="19"/>
      <c r="AN170" s="19"/>
      <c r="AP170" s="19"/>
      <c r="AR170" s="19"/>
      <c r="AT170" s="19"/>
      <c r="AV170" s="19"/>
      <c r="AX170" s="19"/>
      <c r="AY170" s="19"/>
      <c r="AZ170" s="19"/>
      <c r="BB170" s="19"/>
      <c r="BD170" s="19"/>
      <c r="BE170" s="19"/>
      <c r="BF170" s="19"/>
      <c r="BH170" s="19"/>
      <c r="BJ170" s="19"/>
      <c r="BL170" s="19"/>
      <c r="BN170" s="19"/>
      <c r="BP170" s="19"/>
      <c r="BR170" s="19"/>
      <c r="BT170" s="19"/>
      <c r="BV170" s="19"/>
      <c r="BW170" s="19"/>
      <c r="BX170" s="19"/>
      <c r="BZ170" s="19"/>
      <c r="CB170" s="19"/>
      <c r="CD170" s="19"/>
    </row>
    <row r="171" spans="1:82" ht="11.25">
      <c r="A171" s="19"/>
      <c r="B171" s="25" t="s">
        <v>9</v>
      </c>
      <c r="C171" s="19"/>
      <c r="D171" s="19"/>
      <c r="E171" s="19">
        <f>+E161</f>
        <v>1021330</v>
      </c>
      <c r="F171" s="19"/>
      <c r="G171" s="19">
        <f>+G161-G165</f>
        <v>6450298.74</v>
      </c>
      <c r="I171" s="19">
        <f>I26</f>
        <v>986588.58</v>
      </c>
      <c r="K171" s="19">
        <v>0</v>
      </c>
      <c r="M171" s="19">
        <v>0</v>
      </c>
      <c r="N171" s="19">
        <v>0</v>
      </c>
      <c r="P171" s="19">
        <v>0</v>
      </c>
      <c r="R171" s="19">
        <v>0</v>
      </c>
      <c r="T171" s="19">
        <v>0</v>
      </c>
      <c r="V171" s="19">
        <v>0</v>
      </c>
      <c r="X171" s="19">
        <v>0</v>
      </c>
      <c r="Z171" s="19">
        <v>0</v>
      </c>
      <c r="AA171" s="19"/>
      <c r="AB171" s="19">
        <v>0</v>
      </c>
      <c r="AD171" s="19">
        <v>0</v>
      </c>
      <c r="AF171" s="19">
        <v>0</v>
      </c>
      <c r="AH171" s="19">
        <v>0</v>
      </c>
      <c r="AJ171" s="19">
        <v>0</v>
      </c>
      <c r="AL171" s="19">
        <v>0</v>
      </c>
      <c r="AN171" s="19">
        <v>0</v>
      </c>
      <c r="AP171" s="19">
        <v>0</v>
      </c>
      <c r="AR171" s="19">
        <f>+AR161-AR165</f>
        <v>18885</v>
      </c>
      <c r="AT171" s="19">
        <f>AT26</f>
        <v>24217</v>
      </c>
      <c r="AV171" s="19">
        <v>0</v>
      </c>
      <c r="AX171" s="19">
        <v>0</v>
      </c>
      <c r="AY171" s="19"/>
      <c r="AZ171" s="19">
        <v>0</v>
      </c>
      <c r="BB171" s="19">
        <v>0</v>
      </c>
      <c r="BD171" s="19">
        <v>0</v>
      </c>
      <c r="BE171" s="19"/>
      <c r="BF171" s="19">
        <v>0</v>
      </c>
      <c r="BH171" s="19">
        <v>0</v>
      </c>
      <c r="BJ171" s="19">
        <v>0</v>
      </c>
      <c r="BL171" s="19">
        <v>0</v>
      </c>
      <c r="BN171" s="19">
        <v>0</v>
      </c>
      <c r="BP171" s="19">
        <v>0</v>
      </c>
      <c r="BR171" s="19">
        <v>0</v>
      </c>
      <c r="BT171" s="19">
        <v>0</v>
      </c>
      <c r="BV171" s="19">
        <v>0</v>
      </c>
      <c r="BW171" s="19"/>
      <c r="BX171" s="19">
        <v>0</v>
      </c>
      <c r="BZ171" s="19">
        <v>0</v>
      </c>
      <c r="CB171" s="19">
        <v>0</v>
      </c>
      <c r="CD171" s="19">
        <v>0</v>
      </c>
    </row>
    <row r="172" spans="1:82" ht="11.25">
      <c r="A172" s="19"/>
      <c r="B172" s="25" t="s">
        <v>18</v>
      </c>
      <c r="C172" s="19"/>
      <c r="D172" s="26"/>
      <c r="E172" s="31">
        <v>0.06667</v>
      </c>
      <c r="F172" s="19"/>
      <c r="G172" s="31">
        <v>0.07219</v>
      </c>
      <c r="I172" s="31">
        <v>0.0375</v>
      </c>
      <c r="K172" s="31">
        <v>0</v>
      </c>
      <c r="M172" s="31">
        <v>0</v>
      </c>
      <c r="N172" s="31">
        <v>0</v>
      </c>
      <c r="P172" s="31">
        <v>0</v>
      </c>
      <c r="R172" s="31">
        <v>0</v>
      </c>
      <c r="T172" s="31">
        <v>0</v>
      </c>
      <c r="V172" s="31">
        <v>0</v>
      </c>
      <c r="X172" s="31">
        <v>0</v>
      </c>
      <c r="Z172" s="31">
        <v>0</v>
      </c>
      <c r="AA172" s="19"/>
      <c r="AB172" s="31">
        <v>0</v>
      </c>
      <c r="AD172" s="31">
        <v>0</v>
      </c>
      <c r="AF172" s="31">
        <v>0</v>
      </c>
      <c r="AH172" s="31">
        <v>0</v>
      </c>
      <c r="AJ172" s="31">
        <v>0</v>
      </c>
      <c r="AL172" s="31">
        <v>0</v>
      </c>
      <c r="AN172" s="31">
        <v>0</v>
      </c>
      <c r="AP172" s="31">
        <v>0</v>
      </c>
      <c r="AR172" s="31">
        <v>0.07219</v>
      </c>
      <c r="AT172" s="31">
        <v>0.0375</v>
      </c>
      <c r="AV172" s="31">
        <v>0</v>
      </c>
      <c r="AX172" s="31">
        <v>0</v>
      </c>
      <c r="AY172" s="26"/>
      <c r="AZ172" s="31">
        <v>0</v>
      </c>
      <c r="BB172" s="31">
        <v>0</v>
      </c>
      <c r="BD172" s="31">
        <v>0</v>
      </c>
      <c r="BE172" s="19"/>
      <c r="BF172" s="31">
        <v>0</v>
      </c>
      <c r="BH172" s="31">
        <v>0</v>
      </c>
      <c r="BJ172" s="31">
        <v>0</v>
      </c>
      <c r="BL172" s="31">
        <v>0</v>
      </c>
      <c r="BN172" s="31">
        <v>0</v>
      </c>
      <c r="BP172" s="31">
        <v>0</v>
      </c>
      <c r="BR172" s="31">
        <v>0</v>
      </c>
      <c r="BT172" s="31">
        <v>0</v>
      </c>
      <c r="BV172" s="31">
        <v>0</v>
      </c>
      <c r="BW172" s="19"/>
      <c r="BX172" s="31">
        <v>0</v>
      </c>
      <c r="BZ172" s="31">
        <v>0</v>
      </c>
      <c r="CB172" s="31">
        <v>0</v>
      </c>
      <c r="CD172" s="31">
        <v>0</v>
      </c>
    </row>
    <row r="173" spans="1:82" ht="10.5">
      <c r="A173" s="19"/>
      <c r="B173" s="19"/>
      <c r="C173" s="19"/>
      <c r="D173" s="19"/>
      <c r="E173" s="27" t="s">
        <v>3</v>
      </c>
      <c r="F173" s="19"/>
      <c r="G173" s="27" t="s">
        <v>3</v>
      </c>
      <c r="I173" s="27" t="s">
        <v>3</v>
      </c>
      <c r="K173" s="27" t="s">
        <v>3</v>
      </c>
      <c r="M173" s="27" t="s">
        <v>3</v>
      </c>
      <c r="N173" s="27" t="s">
        <v>3</v>
      </c>
      <c r="P173" s="27" t="s">
        <v>3</v>
      </c>
      <c r="R173" s="27" t="s">
        <v>3</v>
      </c>
      <c r="T173" s="27" t="s">
        <v>3</v>
      </c>
      <c r="V173" s="27" t="s">
        <v>3</v>
      </c>
      <c r="X173" s="27" t="s">
        <v>3</v>
      </c>
      <c r="Z173" s="27" t="s">
        <v>3</v>
      </c>
      <c r="AA173" s="19"/>
      <c r="AB173" s="27" t="s">
        <v>3</v>
      </c>
      <c r="AD173" s="27" t="s">
        <v>3</v>
      </c>
      <c r="AF173" s="27" t="s">
        <v>3</v>
      </c>
      <c r="AH173" s="27" t="s">
        <v>3</v>
      </c>
      <c r="AJ173" s="27" t="s">
        <v>3</v>
      </c>
      <c r="AL173" s="27" t="s">
        <v>3</v>
      </c>
      <c r="AN173" s="27" t="s">
        <v>3</v>
      </c>
      <c r="AP173" s="27" t="s">
        <v>3</v>
      </c>
      <c r="AR173" s="27" t="s">
        <v>3</v>
      </c>
      <c r="AT173" s="27" t="s">
        <v>3</v>
      </c>
      <c r="AV173" s="27" t="s">
        <v>3</v>
      </c>
      <c r="AX173" s="27" t="s">
        <v>3</v>
      </c>
      <c r="AY173" s="27"/>
      <c r="AZ173" s="27" t="s">
        <v>3</v>
      </c>
      <c r="BB173" s="27" t="s">
        <v>3</v>
      </c>
      <c r="BD173" s="27" t="s">
        <v>3</v>
      </c>
      <c r="BE173" s="19"/>
      <c r="BF173" s="27" t="s">
        <v>3</v>
      </c>
      <c r="BH173" s="27" t="s">
        <v>3</v>
      </c>
      <c r="BJ173" s="27" t="s">
        <v>3</v>
      </c>
      <c r="BL173" s="27" t="s">
        <v>3</v>
      </c>
      <c r="BN173" s="27" t="s">
        <v>3</v>
      </c>
      <c r="BP173" s="27" t="s">
        <v>3</v>
      </c>
      <c r="BR173" s="27" t="s">
        <v>3</v>
      </c>
      <c r="BT173" s="27" t="s">
        <v>3</v>
      </c>
      <c r="BV173" s="27" t="s">
        <v>3</v>
      </c>
      <c r="BW173" s="19"/>
      <c r="BX173" s="27" t="s">
        <v>3</v>
      </c>
      <c r="BZ173" s="27" t="s">
        <v>3</v>
      </c>
      <c r="CB173" s="27" t="s">
        <v>3</v>
      </c>
      <c r="CD173" s="27" t="s">
        <v>3</v>
      </c>
    </row>
    <row r="174" spans="1:82" ht="11.25">
      <c r="A174" s="19"/>
      <c r="B174" s="25" t="s">
        <v>37</v>
      </c>
      <c r="C174" s="19"/>
      <c r="D174" s="19"/>
      <c r="E174" s="19">
        <f>ROUND(E171*E172,0)</f>
        <v>68092</v>
      </c>
      <c r="F174" s="19"/>
      <c r="G174" s="19">
        <f>ROUND(G171*G172,0)</f>
        <v>465647</v>
      </c>
      <c r="I174" s="19">
        <f>(+I171-I177)*I172</f>
        <v>25897.950225</v>
      </c>
      <c r="K174" s="19">
        <f>ROUND(K171*K172,0)</f>
        <v>0</v>
      </c>
      <c r="M174" s="19">
        <f>ROUND(M171*M172,0)</f>
        <v>0</v>
      </c>
      <c r="N174" s="19">
        <f>ROUND(N171*N172,0)</f>
        <v>0</v>
      </c>
      <c r="P174" s="19">
        <f>ROUND(P171*P172,0)</f>
        <v>0</v>
      </c>
      <c r="R174" s="19">
        <f>(+R171-R177)*0.4*R172</f>
        <v>0</v>
      </c>
      <c r="T174" s="19">
        <f>(+T171-T177)*0.4*T172</f>
        <v>0</v>
      </c>
      <c r="V174" s="19">
        <f>(+V171-V177)*0.4*V172</f>
        <v>0</v>
      </c>
      <c r="X174" s="19">
        <f>(+X171-X177)*0.4*X172</f>
        <v>0</v>
      </c>
      <c r="Z174" s="19">
        <f>(+Z171-Z177)*0.4*Z172</f>
        <v>0</v>
      </c>
      <c r="AA174" s="19"/>
      <c r="AB174" s="19">
        <f>(+AB171-AB177)*0.4*AB172</f>
        <v>0</v>
      </c>
      <c r="AD174" s="19">
        <f>(+AD171-AD177)*0.4*AD172</f>
        <v>0</v>
      </c>
      <c r="AF174" s="19">
        <f>(+AF171-AF177)*0.4*AF172</f>
        <v>0</v>
      </c>
      <c r="AH174" s="19">
        <f>(+AH171-AH177)*0.4*AH172</f>
        <v>0</v>
      </c>
      <c r="AJ174" s="19">
        <f>(+AJ171-AJ177)*0.4*AJ172</f>
        <v>0</v>
      </c>
      <c r="AL174" s="19">
        <f>(+AL171-AL177)*0.4*AL172</f>
        <v>0</v>
      </c>
      <c r="AN174" s="19">
        <f>(+AN171-AN177)*0.4*AN172</f>
        <v>0</v>
      </c>
      <c r="AP174" s="19">
        <f>(+AP171-AP177)*0.4*AP172</f>
        <v>0</v>
      </c>
      <c r="AR174" s="19">
        <f>ROUND(AR171*AR172,0)</f>
        <v>1363</v>
      </c>
      <c r="AT174" s="19">
        <f>(+AT171-AT177)*AT172</f>
        <v>635.6962500000001</v>
      </c>
      <c r="AV174" s="19">
        <f>ROUND(AV171*AV172,0)</f>
        <v>0</v>
      </c>
      <c r="AX174" s="19">
        <f>ROUND(AX171*AX172,0)</f>
        <v>0</v>
      </c>
      <c r="AY174" s="19"/>
      <c r="AZ174" s="19">
        <f>(+AZ171-AZ177)*AZ172</f>
        <v>0</v>
      </c>
      <c r="BB174" s="19">
        <f>(+BB171-BB177)*0.4*BB172</f>
        <v>0</v>
      </c>
      <c r="BD174" s="19">
        <f>(+BD171-BD177)*0.4*BD172</f>
        <v>0</v>
      </c>
      <c r="BE174" s="19"/>
      <c r="BF174" s="19">
        <f>(+BF171-BF177)*0.4*BF172</f>
        <v>0</v>
      </c>
      <c r="BH174" s="19">
        <f>(+BH171-BH177)*0.4*BH172</f>
        <v>0</v>
      </c>
      <c r="BJ174" s="19">
        <f>(+BJ171-BJ177)*0.4*BJ172</f>
        <v>0</v>
      </c>
      <c r="BL174" s="19">
        <f>ROUND(BL171*BL172,0)</f>
        <v>0</v>
      </c>
      <c r="BN174" s="22">
        <f>+(BN171-BN177)*BN172</f>
        <v>0</v>
      </c>
      <c r="BP174" s="22">
        <f>+(BP171-BP177)*BP172</f>
        <v>0</v>
      </c>
      <c r="BR174" s="19">
        <f>(+BR171-BR177)*0.4*BR172</f>
        <v>0</v>
      </c>
      <c r="BT174" s="19">
        <f>(+BT171-BT177)*0.4*BT172</f>
        <v>0</v>
      </c>
      <c r="BV174" s="19">
        <f>(+BV171-BV177)*0.4*BV172</f>
        <v>0</v>
      </c>
      <c r="BW174" s="19"/>
      <c r="BX174" s="19">
        <f>(+BX171-BX177)*0.4*BX172</f>
        <v>0</v>
      </c>
      <c r="BZ174" s="19">
        <f>(+BZ171-BZ177)*0.4*BZ172</f>
        <v>0</v>
      </c>
      <c r="CB174" s="19">
        <f>(+CB171-CB177)*0.4*CB172</f>
        <v>0</v>
      </c>
      <c r="CD174" s="19">
        <f>(+CD171-CD177)*0.4*CD172</f>
        <v>0</v>
      </c>
    </row>
    <row r="175" spans="1:83" ht="11.25">
      <c r="A175" s="19"/>
      <c r="B175" s="25" t="s">
        <v>38</v>
      </c>
      <c r="C175" s="19"/>
      <c r="D175" s="19"/>
      <c r="E175" s="19"/>
      <c r="F175" s="19"/>
      <c r="G175" s="19"/>
      <c r="I175" s="19"/>
      <c r="K175" s="19"/>
      <c r="M175" s="19"/>
      <c r="N175" s="19"/>
      <c r="P175" s="19"/>
      <c r="R175" s="36">
        <f>+(R171-R177)*0.6/60*7</f>
        <v>0</v>
      </c>
      <c r="T175" s="36">
        <f>+(T171-T177)*0.6/60*7</f>
        <v>0</v>
      </c>
      <c r="V175" s="36">
        <f>+(V171-V177)*0.6/60*7</f>
        <v>0</v>
      </c>
      <c r="X175" s="36">
        <f>+(X171-X177)*0.6/60*7</f>
        <v>0</v>
      </c>
      <c r="Z175" s="36">
        <f>+(Z171-Z177)*0.6/60*7</f>
        <v>0</v>
      </c>
      <c r="AA175" s="19"/>
      <c r="AB175" s="36">
        <f>+(AB171-AB177)*0.6/60*7</f>
        <v>0</v>
      </c>
      <c r="AD175" s="36">
        <f>+(AD171-AD177)*0.6/60*7</f>
        <v>0</v>
      </c>
      <c r="AF175" s="36">
        <f>+(AF171-AF177)*0.6/60*7</f>
        <v>0</v>
      </c>
      <c r="AH175" s="36">
        <f>+(AH171-AH177)*0.6/60*7</f>
        <v>0</v>
      </c>
      <c r="AJ175" s="36">
        <f>+(AJ171-AJ177)*0.6/60*7</f>
        <v>0</v>
      </c>
      <c r="AL175" s="36">
        <f>+(AL171-AL177)*0.6/60*7</f>
        <v>0</v>
      </c>
      <c r="AN175" s="36">
        <f>+(AN171-AN177)*0.6/60*7</f>
        <v>0</v>
      </c>
      <c r="AP175" s="36">
        <f>+(AP171-AP177)*0.6/60*7</f>
        <v>0</v>
      </c>
      <c r="AR175" s="19"/>
      <c r="AT175" s="19"/>
      <c r="AV175" s="19"/>
      <c r="AX175" s="19"/>
      <c r="AY175" s="19"/>
      <c r="AZ175" s="36">
        <v>0</v>
      </c>
      <c r="BB175" s="36">
        <f>+(BB171-BB177)*0.6/60*7</f>
        <v>0</v>
      </c>
      <c r="BD175" s="36">
        <f>+(BD171-BD177)*0.6/60*7</f>
        <v>0</v>
      </c>
      <c r="BE175" s="19"/>
      <c r="BF175" s="36">
        <f>+(BF171-BF177)*0.6/60*7</f>
        <v>0</v>
      </c>
      <c r="BH175" s="36">
        <f>+(BH171-BH177)*0.6/60*7</f>
        <v>0</v>
      </c>
      <c r="BJ175" s="36">
        <f>+(BJ171-BJ177)*0.6/60*7</f>
        <v>0</v>
      </c>
      <c r="BL175" s="19"/>
      <c r="BN175" s="19">
        <v>0</v>
      </c>
      <c r="BP175" s="19">
        <v>0</v>
      </c>
      <c r="BR175" s="36">
        <f>+(BR171-BR177)*0.6/60*7</f>
        <v>0</v>
      </c>
      <c r="BT175" s="36">
        <f>+(BT171-BT177)*0.6/60*7</f>
        <v>0</v>
      </c>
      <c r="BV175" s="36">
        <f>+(BV171-BV177)*0.6/60*7</f>
        <v>0</v>
      </c>
      <c r="BW175" s="19"/>
      <c r="BX175" s="36">
        <f>+(BX171-BX177)*0.6/60*7</f>
        <v>0</v>
      </c>
      <c r="BZ175" s="36">
        <f>+(BZ171-BZ177)*0.6/60*7</f>
        <v>0</v>
      </c>
      <c r="CB175" s="36">
        <f>+(CB171-CB177)*0.6/60*7</f>
        <v>0</v>
      </c>
      <c r="CC175" s="23"/>
      <c r="CD175" s="36">
        <f>+(CD171-CD177)*0.6/60*7</f>
        <v>0</v>
      </c>
      <c r="CE175" s="23"/>
    </row>
    <row r="176" spans="1:83" ht="11.25">
      <c r="A176" s="19"/>
      <c r="B176" s="25"/>
      <c r="C176" s="19"/>
      <c r="D176" s="19"/>
      <c r="E176" s="19"/>
      <c r="F176" s="19"/>
      <c r="G176" s="19"/>
      <c r="I176" s="19"/>
      <c r="K176" s="19"/>
      <c r="M176" s="19"/>
      <c r="N176" s="19"/>
      <c r="P176" s="19"/>
      <c r="R176" s="19"/>
      <c r="T176" s="19"/>
      <c r="V176" s="19"/>
      <c r="X176" s="19"/>
      <c r="Z176" s="19"/>
      <c r="AA176" s="19"/>
      <c r="AB176" s="19"/>
      <c r="AD176" s="19"/>
      <c r="AF176" s="19"/>
      <c r="AH176" s="19"/>
      <c r="AJ176" s="19"/>
      <c r="AL176" s="19"/>
      <c r="AN176" s="19"/>
      <c r="AP176" s="19"/>
      <c r="AR176" s="19"/>
      <c r="AT176" s="19"/>
      <c r="AV176" s="19"/>
      <c r="AX176" s="19"/>
      <c r="AY176" s="19"/>
      <c r="AZ176" s="19"/>
      <c r="BB176" s="19"/>
      <c r="BD176" s="19"/>
      <c r="BE176" s="19"/>
      <c r="BF176" s="19"/>
      <c r="BH176" s="19"/>
      <c r="BJ176" s="19"/>
      <c r="BL176" s="19"/>
      <c r="BN176" s="19"/>
      <c r="BP176" s="19"/>
      <c r="BR176" s="19"/>
      <c r="BT176" s="19"/>
      <c r="BV176" s="19"/>
      <c r="BW176" s="19"/>
      <c r="BX176" s="19"/>
      <c r="BZ176" s="19"/>
      <c r="CB176" s="19"/>
      <c r="CC176" s="23"/>
      <c r="CD176" s="19"/>
      <c r="CE176" s="23"/>
    </row>
    <row r="177" spans="1:83" ht="11.25">
      <c r="A177" s="19"/>
      <c r="B177" s="9" t="s">
        <v>34</v>
      </c>
      <c r="C177" s="19"/>
      <c r="D177" s="19"/>
      <c r="E177" s="36">
        <v>0</v>
      </c>
      <c r="F177" s="19"/>
      <c r="G177" s="19">
        <v>0</v>
      </c>
      <c r="I177" s="36">
        <f>+I171*0.3</f>
        <v>295976.57399999996</v>
      </c>
      <c r="K177" s="19">
        <f>-K24</f>
        <v>0</v>
      </c>
      <c r="M177" s="19">
        <f>-M24</f>
        <v>0</v>
      </c>
      <c r="N177" s="19">
        <f>-N24</f>
        <v>0</v>
      </c>
      <c r="P177" s="19">
        <f>-P24</f>
        <v>0</v>
      </c>
      <c r="R177" s="36">
        <f>+R171*0.3</f>
        <v>0</v>
      </c>
      <c r="T177" s="36">
        <f>+T171*0.3</f>
        <v>0</v>
      </c>
      <c r="V177" s="36">
        <f>+V171*0.3</f>
        <v>0</v>
      </c>
      <c r="X177" s="36">
        <f>+X171*0.3</f>
        <v>0</v>
      </c>
      <c r="Z177" s="36">
        <f>+Z171*0.3</f>
        <v>0</v>
      </c>
      <c r="AA177" s="19"/>
      <c r="AB177" s="36">
        <f>+AB171*0.3</f>
        <v>0</v>
      </c>
      <c r="AD177" s="36">
        <f>+AD171*0.3</f>
        <v>0</v>
      </c>
      <c r="AF177" s="36">
        <f>+AF171*0.3</f>
        <v>0</v>
      </c>
      <c r="AH177" s="36">
        <f>+AH171*0.3</f>
        <v>0</v>
      </c>
      <c r="AJ177" s="36">
        <f>+AJ171*0.3</f>
        <v>0</v>
      </c>
      <c r="AL177" s="36">
        <f>+AL171*0.3</f>
        <v>0</v>
      </c>
      <c r="AN177" s="36">
        <f>+AN171*0.3</f>
        <v>0</v>
      </c>
      <c r="AP177" s="36">
        <f>+AP171*0.3</f>
        <v>0</v>
      </c>
      <c r="AR177" s="19">
        <v>0</v>
      </c>
      <c r="AT177" s="36">
        <f>+AT171*0.3</f>
        <v>7265.099999999999</v>
      </c>
      <c r="AV177" s="19">
        <f>-AV24</f>
        <v>0</v>
      </c>
      <c r="AX177" s="19">
        <f>-AX24</f>
        <v>0</v>
      </c>
      <c r="AY177" s="36"/>
      <c r="AZ177" s="36">
        <v>0</v>
      </c>
      <c r="BB177" s="36">
        <f>+BB171*0.3</f>
        <v>0</v>
      </c>
      <c r="BD177" s="36">
        <f>+BD171*0.3</f>
        <v>0</v>
      </c>
      <c r="BE177" s="19"/>
      <c r="BF177" s="36">
        <f>+BF171*0.3</f>
        <v>0</v>
      </c>
      <c r="BH177" s="36">
        <f>+BH171*0.3</f>
        <v>0</v>
      </c>
      <c r="BJ177" s="36">
        <f>+BJ171*0.3</f>
        <v>0</v>
      </c>
      <c r="BL177" s="19">
        <f>-BL24</f>
        <v>0</v>
      </c>
      <c r="BN177" s="36">
        <f>+BN171*0.3</f>
        <v>0</v>
      </c>
      <c r="BP177" s="36">
        <f>+BP171*0.3</f>
        <v>0</v>
      </c>
      <c r="BR177" s="36">
        <f>+BR171*0.3</f>
        <v>0</v>
      </c>
      <c r="BT177" s="36">
        <f>+BT171*0.3</f>
        <v>0</v>
      </c>
      <c r="BV177" s="36">
        <f>+BV171*0.3</f>
        <v>0</v>
      </c>
      <c r="BW177" s="19"/>
      <c r="BX177" s="36">
        <f>+BX171*0.3</f>
        <v>0</v>
      </c>
      <c r="BZ177" s="36">
        <f>+BZ171*0.3</f>
        <v>0</v>
      </c>
      <c r="CB177" s="36">
        <f>+CB171*0.3</f>
        <v>0</v>
      </c>
      <c r="CC177" s="23"/>
      <c r="CD177" s="36">
        <f>+CD171*0.3</f>
        <v>0</v>
      </c>
      <c r="CE177" s="23"/>
    </row>
    <row r="178" spans="1:82" ht="11.25">
      <c r="A178" s="19"/>
      <c r="B178" s="25"/>
      <c r="C178" s="19"/>
      <c r="D178" s="19"/>
      <c r="E178" s="27" t="s">
        <v>3</v>
      </c>
      <c r="F178" s="19"/>
      <c r="G178" s="27" t="s">
        <v>3</v>
      </c>
      <c r="I178" s="27" t="s">
        <v>3</v>
      </c>
      <c r="K178" s="27" t="s">
        <v>3</v>
      </c>
      <c r="M178" s="27" t="s">
        <v>3</v>
      </c>
      <c r="N178" s="27" t="s">
        <v>3</v>
      </c>
      <c r="P178" s="27" t="s">
        <v>3</v>
      </c>
      <c r="R178" s="27" t="s">
        <v>3</v>
      </c>
      <c r="T178" s="27" t="s">
        <v>3</v>
      </c>
      <c r="V178" s="27" t="s">
        <v>3</v>
      </c>
      <c r="X178" s="27" t="s">
        <v>3</v>
      </c>
      <c r="Z178" s="27" t="s">
        <v>3</v>
      </c>
      <c r="AA178" s="19"/>
      <c r="AB178" s="27" t="s">
        <v>3</v>
      </c>
      <c r="AD178" s="27" t="s">
        <v>3</v>
      </c>
      <c r="AF178" s="27" t="s">
        <v>3</v>
      </c>
      <c r="AH178" s="27" t="s">
        <v>3</v>
      </c>
      <c r="AJ178" s="27" t="s">
        <v>3</v>
      </c>
      <c r="AL178" s="27" t="s">
        <v>3</v>
      </c>
      <c r="AN178" s="27" t="s">
        <v>3</v>
      </c>
      <c r="AP178" s="27" t="s">
        <v>3</v>
      </c>
      <c r="AR178" s="27" t="s">
        <v>3</v>
      </c>
      <c r="AT178" s="27" t="s">
        <v>3</v>
      </c>
      <c r="AV178" s="27" t="s">
        <v>3</v>
      </c>
      <c r="AX178" s="27" t="s">
        <v>3</v>
      </c>
      <c r="AY178" s="27"/>
      <c r="AZ178" s="27" t="s">
        <v>3</v>
      </c>
      <c r="BB178" s="27" t="s">
        <v>3</v>
      </c>
      <c r="BD178" s="27" t="s">
        <v>3</v>
      </c>
      <c r="BE178" s="19"/>
      <c r="BF178" s="27" t="s">
        <v>3</v>
      </c>
      <c r="BH178" s="27" t="s">
        <v>3</v>
      </c>
      <c r="BJ178" s="27" t="s">
        <v>3</v>
      </c>
      <c r="BL178" s="27" t="s">
        <v>3</v>
      </c>
      <c r="BN178" s="27" t="s">
        <v>3</v>
      </c>
      <c r="BP178" s="27" t="s">
        <v>3</v>
      </c>
      <c r="BR178" s="27" t="s">
        <v>3</v>
      </c>
      <c r="BT178" s="27" t="s">
        <v>3</v>
      </c>
      <c r="BV178" s="27" t="s">
        <v>3</v>
      </c>
      <c r="BW178" s="19"/>
      <c r="BX178" s="27" t="s">
        <v>3</v>
      </c>
      <c r="BZ178" s="27" t="s">
        <v>3</v>
      </c>
      <c r="CB178" s="27" t="s">
        <v>3</v>
      </c>
      <c r="CD178" s="27" t="s">
        <v>3</v>
      </c>
    </row>
    <row r="179" spans="1:82" ht="11.25">
      <c r="A179" s="19"/>
      <c r="B179" s="25" t="s">
        <v>32</v>
      </c>
      <c r="C179" s="19"/>
      <c r="D179" s="19"/>
      <c r="E179" s="19">
        <f>E174+E177</f>
        <v>68092</v>
      </c>
      <c r="F179" s="19"/>
      <c r="G179" s="19">
        <f>G174+G177</f>
        <v>465647</v>
      </c>
      <c r="I179" s="19">
        <f>I174+I177</f>
        <v>321874.52422499994</v>
      </c>
      <c r="K179" s="19">
        <f>K174+K177</f>
        <v>0</v>
      </c>
      <c r="M179" s="19">
        <f>M174+M177</f>
        <v>0</v>
      </c>
      <c r="N179" s="19">
        <f>N174+N177</f>
        <v>0</v>
      </c>
      <c r="P179" s="19">
        <f>P174+P177</f>
        <v>0</v>
      </c>
      <c r="R179" s="19">
        <f>SUM(R174:R177)</f>
        <v>0</v>
      </c>
      <c r="T179" s="19">
        <f>SUM(T174:T177)</f>
        <v>0</v>
      </c>
      <c r="V179" s="19">
        <f>SUM(V174:V177)</f>
        <v>0</v>
      </c>
      <c r="X179" s="19">
        <f>SUM(X174:X177)</f>
        <v>0</v>
      </c>
      <c r="Z179" s="19">
        <f>SUM(Z174:Z177)</f>
        <v>0</v>
      </c>
      <c r="AA179" s="19"/>
      <c r="AB179" s="19">
        <f>SUM(AB174:AB177)</f>
        <v>0</v>
      </c>
      <c r="AD179" s="19">
        <f>SUM(AD174:AD177)</f>
        <v>0</v>
      </c>
      <c r="AF179" s="19">
        <f>SUM(AF174:AF177)</f>
        <v>0</v>
      </c>
      <c r="AH179" s="19">
        <f>SUM(AH174:AH177)</f>
        <v>0</v>
      </c>
      <c r="AJ179" s="19">
        <f>SUM(AJ174:AJ177)</f>
        <v>0</v>
      </c>
      <c r="AL179" s="19">
        <f>SUM(AL174:AL177)</f>
        <v>0</v>
      </c>
      <c r="AN179" s="19">
        <f>SUM(AN174:AN177)</f>
        <v>0</v>
      </c>
      <c r="AP179" s="19">
        <f>SUM(AP174:AP177)</f>
        <v>0</v>
      </c>
      <c r="AR179" s="19">
        <f>AR174+AR177</f>
        <v>1363</v>
      </c>
      <c r="AT179" s="19">
        <f>AT174+AT177</f>
        <v>7900.796249999999</v>
      </c>
      <c r="AV179" s="19">
        <f>AV174+AV177</f>
        <v>0</v>
      </c>
      <c r="AX179" s="19">
        <f>AX174+AX177</f>
        <v>0</v>
      </c>
      <c r="AY179" s="19"/>
      <c r="AZ179" s="19">
        <f>SUM(AZ174:AZ177)</f>
        <v>0</v>
      </c>
      <c r="BB179" s="19">
        <f>SUM(BB174:BB177)</f>
        <v>0</v>
      </c>
      <c r="BD179" s="19">
        <f>SUM(BD174:BD177)</f>
        <v>0</v>
      </c>
      <c r="BE179" s="19"/>
      <c r="BF179" s="19">
        <f>SUM(BF174:BF177)</f>
        <v>0</v>
      </c>
      <c r="BH179" s="19">
        <f>SUM(BH174:BH177)</f>
        <v>0</v>
      </c>
      <c r="BJ179" s="19">
        <f>SUM(BJ174:BJ177)</f>
        <v>0</v>
      </c>
      <c r="BL179" s="19">
        <f>BL174+BL177</f>
        <v>0</v>
      </c>
      <c r="BN179" s="19">
        <f>SUM(BN174:BN177)</f>
        <v>0</v>
      </c>
      <c r="BP179" s="19">
        <f>SUM(BP174:BP177)</f>
        <v>0</v>
      </c>
      <c r="BR179" s="19">
        <f>SUM(BR174:BR177)</f>
        <v>0</v>
      </c>
      <c r="BT179" s="19">
        <f>SUM(BT174:BT177)</f>
        <v>0</v>
      </c>
      <c r="BV179" s="19">
        <f>SUM(BV174:BV177)</f>
        <v>0</v>
      </c>
      <c r="BW179" s="19"/>
      <c r="BX179" s="19">
        <f>SUM(BX174:BX177)</f>
        <v>0</v>
      </c>
      <c r="BZ179" s="19">
        <f>SUM(BZ174:BZ177)</f>
        <v>0</v>
      </c>
      <c r="CB179" s="19">
        <f>SUM(CB174:CB177)</f>
        <v>0</v>
      </c>
      <c r="CD179" s="19">
        <f>SUM(CD174:CD177)</f>
        <v>0</v>
      </c>
    </row>
    <row r="180" spans="1:82" ht="10.5">
      <c r="A180" s="19"/>
      <c r="B180" s="19"/>
      <c r="C180" s="19"/>
      <c r="D180" s="19"/>
      <c r="E180" s="27" t="s">
        <v>8</v>
      </c>
      <c r="F180" s="19"/>
      <c r="G180" s="27" t="s">
        <v>8</v>
      </c>
      <c r="I180" s="27" t="s">
        <v>8</v>
      </c>
      <c r="K180" s="27" t="s">
        <v>8</v>
      </c>
      <c r="M180" s="27" t="s">
        <v>8</v>
      </c>
      <c r="N180" s="27" t="s">
        <v>8</v>
      </c>
      <c r="P180" s="27" t="s">
        <v>8</v>
      </c>
      <c r="R180" s="27" t="s">
        <v>8</v>
      </c>
      <c r="T180" s="27" t="s">
        <v>8</v>
      </c>
      <c r="V180" s="27" t="s">
        <v>8</v>
      </c>
      <c r="X180" s="27" t="s">
        <v>8</v>
      </c>
      <c r="Z180" s="27" t="s">
        <v>8</v>
      </c>
      <c r="AA180" s="19"/>
      <c r="AB180" s="27" t="s">
        <v>8</v>
      </c>
      <c r="AD180" s="27" t="s">
        <v>8</v>
      </c>
      <c r="AF180" s="27" t="s">
        <v>8</v>
      </c>
      <c r="AH180" s="27" t="s">
        <v>8</v>
      </c>
      <c r="AJ180" s="27" t="s">
        <v>8</v>
      </c>
      <c r="AL180" s="27" t="s">
        <v>8</v>
      </c>
      <c r="AN180" s="27" t="s">
        <v>8</v>
      </c>
      <c r="AP180" s="27" t="s">
        <v>8</v>
      </c>
      <c r="AR180" s="27" t="s">
        <v>8</v>
      </c>
      <c r="AT180" s="27" t="s">
        <v>8</v>
      </c>
      <c r="AV180" s="27" t="s">
        <v>8</v>
      </c>
      <c r="AX180" s="27" t="s">
        <v>8</v>
      </c>
      <c r="AY180" s="27"/>
      <c r="AZ180" s="27" t="s">
        <v>8</v>
      </c>
      <c r="BB180" s="27" t="s">
        <v>8</v>
      </c>
      <c r="BD180" s="27" t="s">
        <v>8</v>
      </c>
      <c r="BE180" s="19"/>
      <c r="BF180" s="27" t="s">
        <v>8</v>
      </c>
      <c r="BH180" s="27" t="s">
        <v>8</v>
      </c>
      <c r="BJ180" s="27" t="s">
        <v>8</v>
      </c>
      <c r="BL180" s="27" t="s">
        <v>8</v>
      </c>
      <c r="BN180" s="27" t="s">
        <v>8</v>
      </c>
      <c r="BP180" s="27" t="s">
        <v>8</v>
      </c>
      <c r="BR180" s="27" t="s">
        <v>8</v>
      </c>
      <c r="BT180" s="27" t="s">
        <v>8</v>
      </c>
      <c r="BV180" s="27" t="s">
        <v>8</v>
      </c>
      <c r="BW180" s="19"/>
      <c r="BX180" s="27" t="s">
        <v>8</v>
      </c>
      <c r="BZ180" s="27" t="s">
        <v>8</v>
      </c>
      <c r="CB180" s="27" t="s">
        <v>8</v>
      </c>
      <c r="CD180" s="27" t="s">
        <v>8</v>
      </c>
    </row>
    <row r="181" spans="1:82" ht="10.5">
      <c r="A181" s="19"/>
      <c r="B181" s="19"/>
      <c r="C181" s="19"/>
      <c r="D181" s="19"/>
      <c r="E181" s="19"/>
      <c r="F181" s="19"/>
      <c r="G181" s="19"/>
      <c r="H181" s="23"/>
      <c r="I181" s="19"/>
      <c r="K181" s="19"/>
      <c r="M181" s="19"/>
      <c r="N181" s="19"/>
      <c r="P181" s="19"/>
      <c r="R181" s="19"/>
      <c r="T181" s="19"/>
      <c r="V181" s="19"/>
      <c r="X181" s="19"/>
      <c r="Z181" s="19"/>
      <c r="AA181" s="19"/>
      <c r="AB181" s="19"/>
      <c r="AD181" s="19"/>
      <c r="AF181" s="19"/>
      <c r="AH181" s="19"/>
      <c r="AJ181" s="19"/>
      <c r="AL181" s="19"/>
      <c r="AN181" s="19"/>
      <c r="AP181" s="19"/>
      <c r="AR181" s="19"/>
      <c r="AT181" s="19"/>
      <c r="AV181" s="19"/>
      <c r="AX181" s="19"/>
      <c r="AY181" s="19"/>
      <c r="AZ181" s="19"/>
      <c r="BB181" s="19"/>
      <c r="BD181" s="19"/>
      <c r="BE181" s="19"/>
      <c r="BF181" s="19"/>
      <c r="BH181" s="19"/>
      <c r="BJ181" s="19"/>
      <c r="BL181" s="19"/>
      <c r="BN181" s="19"/>
      <c r="BP181" s="19"/>
      <c r="BR181" s="19"/>
      <c r="BT181" s="19"/>
      <c r="BV181" s="19"/>
      <c r="BW181" s="19"/>
      <c r="BX181" s="19"/>
      <c r="BZ181" s="19"/>
      <c r="CB181" s="19"/>
      <c r="CD181" s="19"/>
    </row>
    <row r="182" spans="1:82" ht="12.75">
      <c r="A182" s="19"/>
      <c r="B182" s="24">
        <v>2004</v>
      </c>
      <c r="C182" s="19"/>
      <c r="D182" s="19"/>
      <c r="E182" s="19"/>
      <c r="F182" s="19"/>
      <c r="G182" s="19"/>
      <c r="I182" s="19"/>
      <c r="K182" s="19"/>
      <c r="M182" s="19"/>
      <c r="N182" s="19"/>
      <c r="P182" s="19"/>
      <c r="R182" s="19"/>
      <c r="T182" s="19"/>
      <c r="V182" s="19"/>
      <c r="X182" s="19"/>
      <c r="Z182" s="19"/>
      <c r="AA182" s="19"/>
      <c r="AB182" s="19"/>
      <c r="AD182" s="19"/>
      <c r="AF182" s="19"/>
      <c r="AH182" s="19"/>
      <c r="AJ182" s="19"/>
      <c r="AL182" s="19"/>
      <c r="AN182" s="19"/>
      <c r="AP182" s="19"/>
      <c r="AR182" s="19"/>
      <c r="AT182" s="19"/>
      <c r="AV182" s="19"/>
      <c r="AX182" s="19"/>
      <c r="AY182" s="19"/>
      <c r="AZ182" s="19"/>
      <c r="BB182" s="19"/>
      <c r="BD182" s="19"/>
      <c r="BE182" s="19"/>
      <c r="BF182" s="19"/>
      <c r="BH182" s="19"/>
      <c r="BJ182" s="19"/>
      <c r="BL182" s="19"/>
      <c r="BN182" s="19"/>
      <c r="BP182" s="19"/>
      <c r="BR182" s="19"/>
      <c r="BT182" s="19"/>
      <c r="BV182" s="19"/>
      <c r="BW182" s="19"/>
      <c r="BX182" s="19"/>
      <c r="BZ182" s="19"/>
      <c r="CB182" s="19"/>
      <c r="CD182" s="19"/>
    </row>
    <row r="183" spans="1:82" ht="11.25">
      <c r="A183" s="19"/>
      <c r="B183" s="25" t="s">
        <v>9</v>
      </c>
      <c r="C183" s="19"/>
      <c r="D183" s="19"/>
      <c r="E183" s="19">
        <f>+E161</f>
        <v>1021330</v>
      </c>
      <c r="F183" s="19"/>
      <c r="G183" s="19">
        <f>+G171</f>
        <v>6450298.74</v>
      </c>
      <c r="I183" s="43">
        <f>+I171-I177</f>
        <v>690612.006</v>
      </c>
      <c r="K183" s="19">
        <f>+K26</f>
        <v>767640.5</v>
      </c>
      <c r="M183" s="19">
        <v>0</v>
      </c>
      <c r="N183" s="19">
        <v>0</v>
      </c>
      <c r="P183" s="19">
        <v>0</v>
      </c>
      <c r="R183" s="43">
        <f>+R171-R177</f>
        <v>0</v>
      </c>
      <c r="T183" s="43">
        <f>+T171-T177</f>
        <v>0</v>
      </c>
      <c r="V183" s="43">
        <f>+V171-V177</f>
        <v>0</v>
      </c>
      <c r="X183" s="43">
        <f>+X171-X177</f>
        <v>0</v>
      </c>
      <c r="Z183" s="43">
        <f>+Z171-Z177</f>
        <v>0</v>
      </c>
      <c r="AA183" s="19"/>
      <c r="AB183" s="43">
        <f>+AB171-AB177</f>
        <v>0</v>
      </c>
      <c r="AD183" s="43">
        <f>+AD171-AD177</f>
        <v>0</v>
      </c>
      <c r="AF183" s="43">
        <f>+AF171-AF177</f>
        <v>0</v>
      </c>
      <c r="AH183" s="43">
        <f>+AH171-AH177</f>
        <v>0</v>
      </c>
      <c r="AJ183" s="43">
        <f>+AJ171-AJ177</f>
        <v>0</v>
      </c>
      <c r="AL183" s="43">
        <f>+AL171-AL177</f>
        <v>0</v>
      </c>
      <c r="AN183" s="43">
        <f>+AN171-AN177</f>
        <v>0</v>
      </c>
      <c r="AP183" s="43">
        <f>+AP171-AP177</f>
        <v>0</v>
      </c>
      <c r="AR183" s="19">
        <f>+AR171</f>
        <v>18885</v>
      </c>
      <c r="AT183" s="43">
        <f>+AT171-AT177</f>
        <v>16951.9</v>
      </c>
      <c r="AV183" s="19">
        <f>+AV26</f>
        <v>13174</v>
      </c>
      <c r="AX183" s="19">
        <v>0</v>
      </c>
      <c r="AY183" s="43"/>
      <c r="AZ183" s="43">
        <f>+AZ171-AZ177</f>
        <v>0</v>
      </c>
      <c r="BB183" s="43">
        <f>+BB171-BB177</f>
        <v>0</v>
      </c>
      <c r="BD183" s="43">
        <f>+BD171-BD177</f>
        <v>0</v>
      </c>
      <c r="BE183" s="19"/>
      <c r="BF183" s="43">
        <f>+BF171-BF177</f>
        <v>0</v>
      </c>
      <c r="BH183" s="43">
        <f>+BH171-BH177</f>
        <v>0</v>
      </c>
      <c r="BJ183" s="43">
        <f>+BJ171-BJ177</f>
        <v>0</v>
      </c>
      <c r="BL183" s="19">
        <v>0</v>
      </c>
      <c r="BN183" s="43">
        <v>0</v>
      </c>
      <c r="BP183" s="43">
        <v>0</v>
      </c>
      <c r="BR183" s="43">
        <f>+BR171-BR177</f>
        <v>0</v>
      </c>
      <c r="BT183" s="43">
        <f>+BT171-BT177</f>
        <v>0</v>
      </c>
      <c r="BV183" s="43">
        <f>+BV171-BV177</f>
        <v>0</v>
      </c>
      <c r="BW183" s="19"/>
      <c r="BX183" s="43">
        <f>+BX171-BX177</f>
        <v>0</v>
      </c>
      <c r="BZ183" s="43">
        <f>+BZ171-BZ177</f>
        <v>0</v>
      </c>
      <c r="CB183" s="43">
        <f>+CB171-CB177</f>
        <v>0</v>
      </c>
      <c r="CD183" s="43">
        <f>+CD171-CD177</f>
        <v>0</v>
      </c>
    </row>
    <row r="184" spans="1:82" ht="11.25">
      <c r="A184" s="19"/>
      <c r="B184" s="25" t="s">
        <v>18</v>
      </c>
      <c r="C184" s="19"/>
      <c r="D184" s="19"/>
      <c r="E184" s="31">
        <v>0.06177</v>
      </c>
      <c r="F184" s="19"/>
      <c r="G184" s="31">
        <v>0.06677</v>
      </c>
      <c r="I184" s="31">
        <v>0.07219</v>
      </c>
      <c r="K184" s="31">
        <v>0.0375</v>
      </c>
      <c r="M184" s="31">
        <v>0</v>
      </c>
      <c r="N184" s="31">
        <v>0</v>
      </c>
      <c r="P184" s="31">
        <v>0</v>
      </c>
      <c r="R184" s="31">
        <v>0</v>
      </c>
      <c r="T184" s="31">
        <v>0</v>
      </c>
      <c r="V184" s="31">
        <v>0</v>
      </c>
      <c r="X184" s="31">
        <v>0</v>
      </c>
      <c r="Z184" s="31">
        <v>0</v>
      </c>
      <c r="AA184" s="19"/>
      <c r="AB184" s="31">
        <v>0</v>
      </c>
      <c r="AD184" s="31">
        <v>0</v>
      </c>
      <c r="AF184" s="31">
        <v>0</v>
      </c>
      <c r="AH184" s="31">
        <v>0</v>
      </c>
      <c r="AJ184" s="31">
        <v>0</v>
      </c>
      <c r="AL184" s="31">
        <v>0</v>
      </c>
      <c r="AN184" s="31">
        <v>0</v>
      </c>
      <c r="AP184" s="31">
        <v>0</v>
      </c>
      <c r="AR184" s="31">
        <v>0.06677</v>
      </c>
      <c r="AT184" s="31">
        <v>0.07219</v>
      </c>
      <c r="AV184" s="31">
        <v>0.0375</v>
      </c>
      <c r="AX184" s="31">
        <v>0</v>
      </c>
      <c r="AY184" s="26"/>
      <c r="AZ184" s="31">
        <v>0</v>
      </c>
      <c r="BB184" s="31">
        <v>0</v>
      </c>
      <c r="BD184" s="31">
        <v>0</v>
      </c>
      <c r="BE184" s="19"/>
      <c r="BF184" s="31">
        <v>0</v>
      </c>
      <c r="BH184" s="31">
        <v>0</v>
      </c>
      <c r="BJ184" s="31">
        <v>0</v>
      </c>
      <c r="BL184" s="31">
        <v>0</v>
      </c>
      <c r="BN184" s="31">
        <v>0</v>
      </c>
      <c r="BP184" s="31">
        <v>0</v>
      </c>
      <c r="BR184" s="31">
        <v>0</v>
      </c>
      <c r="BT184" s="31">
        <v>0</v>
      </c>
      <c r="BV184" s="31">
        <v>0</v>
      </c>
      <c r="BW184" s="19"/>
      <c r="BX184" s="31">
        <v>0</v>
      </c>
      <c r="BZ184" s="31">
        <v>0</v>
      </c>
      <c r="CB184" s="31">
        <v>0</v>
      </c>
      <c r="CD184" s="31">
        <v>0</v>
      </c>
    </row>
    <row r="185" spans="1:82" ht="10.5">
      <c r="A185" s="19"/>
      <c r="B185" s="19"/>
      <c r="C185" s="19"/>
      <c r="D185" s="19"/>
      <c r="E185" s="27" t="s">
        <v>3</v>
      </c>
      <c r="F185" s="19"/>
      <c r="G185" s="27" t="s">
        <v>3</v>
      </c>
      <c r="I185" s="27" t="s">
        <v>3</v>
      </c>
      <c r="K185" s="27" t="s">
        <v>3</v>
      </c>
      <c r="M185" s="27" t="s">
        <v>3</v>
      </c>
      <c r="N185" s="27" t="s">
        <v>3</v>
      </c>
      <c r="P185" s="27" t="s">
        <v>3</v>
      </c>
      <c r="R185" s="27" t="s">
        <v>3</v>
      </c>
      <c r="T185" s="27" t="s">
        <v>3</v>
      </c>
      <c r="V185" s="27" t="s">
        <v>3</v>
      </c>
      <c r="X185" s="27" t="s">
        <v>3</v>
      </c>
      <c r="Z185" s="27" t="s">
        <v>3</v>
      </c>
      <c r="AA185" s="19"/>
      <c r="AB185" s="27" t="s">
        <v>3</v>
      </c>
      <c r="AD185" s="27" t="s">
        <v>3</v>
      </c>
      <c r="AF185" s="27" t="s">
        <v>3</v>
      </c>
      <c r="AH185" s="27" t="s">
        <v>3</v>
      </c>
      <c r="AJ185" s="27" t="s">
        <v>3</v>
      </c>
      <c r="AL185" s="27" t="s">
        <v>3</v>
      </c>
      <c r="AN185" s="27" t="s">
        <v>3</v>
      </c>
      <c r="AP185" s="27" t="s">
        <v>3</v>
      </c>
      <c r="AR185" s="27" t="s">
        <v>3</v>
      </c>
      <c r="AT185" s="27" t="s">
        <v>3</v>
      </c>
      <c r="AV185" s="27" t="s">
        <v>3</v>
      </c>
      <c r="AX185" s="27" t="s">
        <v>3</v>
      </c>
      <c r="AY185" s="27"/>
      <c r="AZ185" s="27" t="s">
        <v>3</v>
      </c>
      <c r="BB185" s="27" t="s">
        <v>3</v>
      </c>
      <c r="BD185" s="27" t="s">
        <v>3</v>
      </c>
      <c r="BE185" s="19"/>
      <c r="BF185" s="27" t="s">
        <v>3</v>
      </c>
      <c r="BH185" s="27" t="s">
        <v>3</v>
      </c>
      <c r="BJ185" s="27" t="s">
        <v>3</v>
      </c>
      <c r="BL185" s="27" t="s">
        <v>3</v>
      </c>
      <c r="BN185" s="27" t="s">
        <v>3</v>
      </c>
      <c r="BP185" s="27" t="s">
        <v>3</v>
      </c>
      <c r="BR185" s="27" t="s">
        <v>3</v>
      </c>
      <c r="BT185" s="27" t="s">
        <v>3</v>
      </c>
      <c r="BV185" s="27" t="s">
        <v>3</v>
      </c>
      <c r="BW185" s="19"/>
      <c r="BX185" s="27" t="s">
        <v>3</v>
      </c>
      <c r="BZ185" s="27" t="s">
        <v>3</v>
      </c>
      <c r="CB185" s="27" t="s">
        <v>3</v>
      </c>
      <c r="CD185" s="27" t="s">
        <v>3</v>
      </c>
    </row>
    <row r="186" spans="1:82" ht="11.25">
      <c r="A186" s="19"/>
      <c r="B186" s="25" t="s">
        <v>39</v>
      </c>
      <c r="C186" s="19"/>
      <c r="D186" s="19"/>
      <c r="E186" s="19">
        <f>ROUND(E183*E184,0)</f>
        <v>63088</v>
      </c>
      <c r="F186" s="19"/>
      <c r="G186" s="19">
        <f>ROUND(G183*G184,0)</f>
        <v>430686</v>
      </c>
      <c r="I186" s="22">
        <f>ROUND(I183*I184,0)</f>
        <v>49855</v>
      </c>
      <c r="K186" s="22">
        <f>+(K183-K189)*K184</f>
        <v>20150.563124999997</v>
      </c>
      <c r="M186" s="22">
        <f>+(M183-M189)*M184</f>
        <v>0</v>
      </c>
      <c r="N186" s="22">
        <f>+(N183-N189)*N184</f>
        <v>0</v>
      </c>
      <c r="P186" s="19">
        <f>ROUND(P183*P184,0)</f>
        <v>0</v>
      </c>
      <c r="R186" s="19">
        <f>(+R183)*0.4*R184</f>
        <v>0</v>
      </c>
      <c r="T186" s="19">
        <f>(+T183)*0.4*T184</f>
        <v>0</v>
      </c>
      <c r="U186" s="23"/>
      <c r="V186" s="19">
        <f>(+V183)*0.4*V184</f>
        <v>0</v>
      </c>
      <c r="W186" s="23"/>
      <c r="X186" s="19">
        <f>(+X183)*0.4*X184</f>
        <v>0</v>
      </c>
      <c r="Y186" s="23"/>
      <c r="Z186" s="19">
        <f>(+Z183)*0.4*Z184</f>
        <v>0</v>
      </c>
      <c r="AA186" s="19"/>
      <c r="AB186" s="19">
        <f>(+AB183)*0.4*AB184</f>
        <v>0</v>
      </c>
      <c r="AC186" s="23"/>
      <c r="AD186" s="19">
        <f>(+AD183)*0.4*AD184</f>
        <v>0</v>
      </c>
      <c r="AE186" s="23"/>
      <c r="AF186" s="19">
        <f>(+AF183)*0.4*AF184</f>
        <v>0</v>
      </c>
      <c r="AG186" s="23"/>
      <c r="AH186" s="19">
        <f>(+AH183)*0.4*AH184</f>
        <v>0</v>
      </c>
      <c r="AI186" s="23"/>
      <c r="AJ186" s="19">
        <f>(+AJ183)*0.4*AJ184</f>
        <v>0</v>
      </c>
      <c r="AK186" s="23"/>
      <c r="AL186" s="19">
        <f>(+AL183)*0.4*AL184</f>
        <v>0</v>
      </c>
      <c r="AM186" s="23"/>
      <c r="AN186" s="19">
        <f>(+AN183)*0.4*AN184</f>
        <v>0</v>
      </c>
      <c r="AO186" s="23"/>
      <c r="AP186" s="19">
        <f>(+AP183)*0.4*AP184</f>
        <v>0</v>
      </c>
      <c r="AQ186" s="23"/>
      <c r="AR186" s="19">
        <f>ROUND(AR183*AR184,0)</f>
        <v>1261</v>
      </c>
      <c r="AS186" s="23"/>
      <c r="AT186" s="22">
        <f>ROUND(AT183*AT184,0)</f>
        <v>1224</v>
      </c>
      <c r="AV186" s="22">
        <f>+(AV183-AV189)*AV184</f>
        <v>345.81749999999994</v>
      </c>
      <c r="AX186" s="22">
        <f>+(AX183-AX189)*AX184</f>
        <v>0</v>
      </c>
      <c r="AY186" s="22"/>
      <c r="AZ186" s="19">
        <f>(+AZ183)*AZ184</f>
        <v>0</v>
      </c>
      <c r="BA186" s="23"/>
      <c r="BB186" s="19">
        <f>(+BB183)*0.4*BB184</f>
        <v>0</v>
      </c>
      <c r="BC186" s="23"/>
      <c r="BD186" s="19">
        <f>(+BD183)*0.4*BD184</f>
        <v>0</v>
      </c>
      <c r="BE186" s="19"/>
      <c r="BF186" s="19">
        <f>(+BF183)*0.4*BF184</f>
        <v>0</v>
      </c>
      <c r="BG186" s="23"/>
      <c r="BH186" s="19">
        <f>(+BH183)*0.4*BH184</f>
        <v>0</v>
      </c>
      <c r="BI186" s="23"/>
      <c r="BJ186" s="19">
        <f>(+BJ183)*0.4*BJ184</f>
        <v>0</v>
      </c>
      <c r="BK186" s="23"/>
      <c r="BL186" s="22">
        <f>+(BL183-BL189)*BL184</f>
        <v>0</v>
      </c>
      <c r="BM186" s="23"/>
      <c r="BN186" s="22">
        <f>+(BN183-BN189)*BN184</f>
        <v>0</v>
      </c>
      <c r="BO186" s="23"/>
      <c r="BP186" s="22">
        <f>+(BP183-BP189)*BP184</f>
        <v>0</v>
      </c>
      <c r="BQ186" s="23"/>
      <c r="BR186" s="19">
        <f>(+BR183)*0.4*BR184</f>
        <v>0</v>
      </c>
      <c r="BS186" s="23"/>
      <c r="BT186" s="19">
        <f>(+BT183)*0.4*BT184</f>
        <v>0</v>
      </c>
      <c r="BU186" s="23"/>
      <c r="BV186" s="19">
        <f>(+BV183)*0.4*BV184</f>
        <v>0</v>
      </c>
      <c r="BW186" s="19"/>
      <c r="BX186" s="19">
        <f>(+BX183)*0.4*BX184</f>
        <v>0</v>
      </c>
      <c r="BY186" s="23"/>
      <c r="BZ186" s="19">
        <f>(+BZ183)*0.4*BZ184</f>
        <v>0</v>
      </c>
      <c r="CA186" s="23"/>
      <c r="CB186" s="19">
        <f>(+CB183)*0.4*CB184</f>
        <v>0</v>
      </c>
      <c r="CD186" s="19">
        <f>(+CD183)*0.4*CD184</f>
        <v>0</v>
      </c>
    </row>
    <row r="187" spans="1:82" ht="11.25">
      <c r="A187" s="19"/>
      <c r="B187" s="25" t="s">
        <v>40</v>
      </c>
      <c r="C187" s="19"/>
      <c r="D187" s="19"/>
      <c r="E187" s="19"/>
      <c r="F187" s="19"/>
      <c r="G187" s="19">
        <v>0</v>
      </c>
      <c r="I187" s="22">
        <v>0</v>
      </c>
      <c r="K187" s="19">
        <v>0</v>
      </c>
      <c r="M187" s="19">
        <v>0</v>
      </c>
      <c r="N187" s="19">
        <v>0</v>
      </c>
      <c r="P187" s="19">
        <v>0</v>
      </c>
      <c r="R187" s="19">
        <f>+(R183)*0.6/60*12</f>
        <v>0</v>
      </c>
      <c r="T187" s="19">
        <f>+(T183)*0.6/60*12</f>
        <v>0</v>
      </c>
      <c r="U187" s="23"/>
      <c r="V187" s="19">
        <f>+(V183)*0.6/60*12</f>
        <v>0</v>
      </c>
      <c r="W187" s="23"/>
      <c r="X187" s="19">
        <f>+(X183)*0.6/60*12</f>
        <v>0</v>
      </c>
      <c r="Y187" s="23"/>
      <c r="Z187" s="19">
        <f>+(Z183)*0.6/60*12</f>
        <v>0</v>
      </c>
      <c r="AA187" s="19"/>
      <c r="AB187" s="19">
        <f>+(AB183)*0.6/60*12</f>
        <v>0</v>
      </c>
      <c r="AC187" s="23"/>
      <c r="AD187" s="19">
        <f>+(AD183)*0.6/60*12</f>
        <v>0</v>
      </c>
      <c r="AE187" s="23"/>
      <c r="AF187" s="19">
        <f>+(AF183)*0.6/60*12</f>
        <v>0</v>
      </c>
      <c r="AG187" s="23"/>
      <c r="AH187" s="19">
        <f>+(AH183)*0.6/60*12</f>
        <v>0</v>
      </c>
      <c r="AI187" s="23"/>
      <c r="AJ187" s="19">
        <f>+(AJ183)*0.6/60*12</f>
        <v>0</v>
      </c>
      <c r="AK187" s="23"/>
      <c r="AL187" s="19">
        <f>+(AL183)*0.6/60*12</f>
        <v>0</v>
      </c>
      <c r="AM187" s="23"/>
      <c r="AN187" s="19">
        <f>+(AN183)*0.6/60*12</f>
        <v>0</v>
      </c>
      <c r="AO187" s="23"/>
      <c r="AP187" s="19">
        <f>+(AP183)*0.6/60*12</f>
        <v>0</v>
      </c>
      <c r="AQ187" s="23"/>
      <c r="AR187" s="19">
        <v>0</v>
      </c>
      <c r="AS187" s="23"/>
      <c r="AT187" s="22">
        <v>0</v>
      </c>
      <c r="AV187" s="19">
        <v>0</v>
      </c>
      <c r="AX187" s="19">
        <v>0</v>
      </c>
      <c r="AY187" s="19"/>
      <c r="AZ187" s="19">
        <v>0</v>
      </c>
      <c r="BA187" s="23"/>
      <c r="BB187" s="19">
        <f>+(BB183)*0.6/60*12</f>
        <v>0</v>
      </c>
      <c r="BC187" s="23"/>
      <c r="BD187" s="19">
        <f>+(BD183)*0.6/60*12</f>
        <v>0</v>
      </c>
      <c r="BE187" s="19"/>
      <c r="BF187" s="19">
        <f>+(BF183)*0.6/60*12</f>
        <v>0</v>
      </c>
      <c r="BG187" s="23"/>
      <c r="BH187" s="19">
        <f>+(BH183)*0.6/60*12</f>
        <v>0</v>
      </c>
      <c r="BI187" s="23"/>
      <c r="BJ187" s="19">
        <f>+(BJ183)*0.6/60*12</f>
        <v>0</v>
      </c>
      <c r="BK187" s="23"/>
      <c r="BL187" s="19">
        <v>0</v>
      </c>
      <c r="BM187" s="23"/>
      <c r="BN187" s="19">
        <v>0</v>
      </c>
      <c r="BO187" s="23"/>
      <c r="BP187" s="19">
        <v>0</v>
      </c>
      <c r="BQ187" s="23"/>
      <c r="BR187" s="19">
        <f>+(BR183)*0.6/60*12</f>
        <v>0</v>
      </c>
      <c r="BS187" s="23"/>
      <c r="BT187" s="19">
        <f>+(BT183)*0.6/60*12</f>
        <v>0</v>
      </c>
      <c r="BU187" s="23"/>
      <c r="BV187" s="19">
        <f>+(BV183)*0.6/60*12</f>
        <v>0</v>
      </c>
      <c r="BW187" s="19"/>
      <c r="BX187" s="19">
        <f>+(BX183)*0.6/60*12</f>
        <v>0</v>
      </c>
      <c r="BY187" s="23"/>
      <c r="BZ187" s="19">
        <f>+(BZ183)*0.6/60*12</f>
        <v>0</v>
      </c>
      <c r="CA187" s="23"/>
      <c r="CB187" s="19">
        <f>+(CB183)*0.6/60*12</f>
        <v>0</v>
      </c>
      <c r="CD187" s="19">
        <f>+(CD183)*0.6/60*12</f>
        <v>0</v>
      </c>
    </row>
    <row r="188" spans="1:82" ht="11.25">
      <c r="A188" s="19"/>
      <c r="B188" s="25"/>
      <c r="C188" s="19"/>
      <c r="D188" s="19"/>
      <c r="E188" s="19"/>
      <c r="F188" s="19"/>
      <c r="G188" s="19"/>
      <c r="I188" s="22"/>
      <c r="K188" s="19"/>
      <c r="M188" s="19"/>
      <c r="N188" s="19"/>
      <c r="P188" s="19"/>
      <c r="R188" s="19"/>
      <c r="T188" s="19"/>
      <c r="V188" s="19"/>
      <c r="X188" s="19"/>
      <c r="Z188" s="19"/>
      <c r="AA188" s="19"/>
      <c r="AB188" s="19"/>
      <c r="AD188" s="19"/>
      <c r="AF188" s="19"/>
      <c r="AH188" s="19"/>
      <c r="AJ188" s="19"/>
      <c r="AL188" s="19"/>
      <c r="AN188" s="19"/>
      <c r="AP188" s="19"/>
      <c r="AR188" s="19"/>
      <c r="AT188" s="22"/>
      <c r="AV188" s="19"/>
      <c r="AX188" s="19"/>
      <c r="AY188" s="19"/>
      <c r="AZ188" s="19"/>
      <c r="BB188" s="19"/>
      <c r="BD188" s="19"/>
      <c r="BE188" s="19"/>
      <c r="BF188" s="19"/>
      <c r="BH188" s="19"/>
      <c r="BJ188" s="19"/>
      <c r="BL188" s="19"/>
      <c r="BN188" s="19"/>
      <c r="BP188" s="19"/>
      <c r="BR188" s="19"/>
      <c r="BT188" s="19"/>
      <c r="BV188" s="19"/>
      <c r="BW188" s="19"/>
      <c r="BX188" s="19"/>
      <c r="BZ188" s="19"/>
      <c r="CB188" s="19"/>
      <c r="CD188" s="19"/>
    </row>
    <row r="189" spans="1:82" ht="11.25">
      <c r="A189" s="19"/>
      <c r="B189" s="9" t="s">
        <v>34</v>
      </c>
      <c r="C189" s="19"/>
      <c r="D189" s="19"/>
      <c r="E189" s="36">
        <v>0</v>
      </c>
      <c r="F189" s="19"/>
      <c r="G189" s="19">
        <v>0</v>
      </c>
      <c r="I189" s="22">
        <v>0</v>
      </c>
      <c r="K189" s="36">
        <f>+K183*0.3</f>
        <v>230292.15</v>
      </c>
      <c r="M189" s="36">
        <f>+M183*0.3</f>
        <v>0</v>
      </c>
      <c r="N189" s="36">
        <f>+N183*0.3</f>
        <v>0</v>
      </c>
      <c r="P189" s="36">
        <f>+P183*0.3</f>
        <v>0</v>
      </c>
      <c r="R189" s="19">
        <v>0</v>
      </c>
      <c r="T189" s="19">
        <v>0</v>
      </c>
      <c r="V189" s="19">
        <v>0</v>
      </c>
      <c r="X189" s="19">
        <v>0</v>
      </c>
      <c r="Z189" s="19">
        <v>0</v>
      </c>
      <c r="AA189" s="19"/>
      <c r="AB189" s="19">
        <v>0</v>
      </c>
      <c r="AD189" s="19">
        <v>0</v>
      </c>
      <c r="AF189" s="19">
        <v>0</v>
      </c>
      <c r="AH189" s="19">
        <v>0</v>
      </c>
      <c r="AJ189" s="19">
        <v>0</v>
      </c>
      <c r="AL189" s="19">
        <v>0</v>
      </c>
      <c r="AN189" s="19">
        <v>0</v>
      </c>
      <c r="AP189" s="19">
        <v>0</v>
      </c>
      <c r="AR189" s="19">
        <v>0</v>
      </c>
      <c r="AT189" s="22">
        <v>0</v>
      </c>
      <c r="AV189" s="36">
        <f>+AV183*0.3</f>
        <v>3952.2</v>
      </c>
      <c r="AX189" s="36">
        <f>+AX183*0.3</f>
        <v>0</v>
      </c>
      <c r="AY189" s="36"/>
      <c r="AZ189" s="19">
        <v>0</v>
      </c>
      <c r="BB189" s="19">
        <v>0</v>
      </c>
      <c r="BD189" s="19">
        <v>0</v>
      </c>
      <c r="BE189" s="19"/>
      <c r="BF189" s="19">
        <v>0</v>
      </c>
      <c r="BH189" s="19">
        <v>0</v>
      </c>
      <c r="BJ189" s="19">
        <v>0</v>
      </c>
      <c r="BL189" s="36">
        <f>+BL183*0.3</f>
        <v>0</v>
      </c>
      <c r="BN189" s="36">
        <f>+BN183*0.3</f>
        <v>0</v>
      </c>
      <c r="BP189" s="36">
        <f>+BP183*0.3</f>
        <v>0</v>
      </c>
      <c r="BR189" s="19">
        <v>0</v>
      </c>
      <c r="BT189" s="19">
        <v>0</v>
      </c>
      <c r="BV189" s="19">
        <v>0</v>
      </c>
      <c r="BW189" s="19"/>
      <c r="BX189" s="19">
        <v>0</v>
      </c>
      <c r="BZ189" s="19">
        <v>0</v>
      </c>
      <c r="CB189" s="19">
        <v>0</v>
      </c>
      <c r="CD189" s="19">
        <v>0</v>
      </c>
    </row>
    <row r="190" spans="1:82" ht="11.25">
      <c r="A190" s="19"/>
      <c r="B190" s="25"/>
      <c r="C190" s="19"/>
      <c r="D190" s="19"/>
      <c r="E190" s="27" t="s">
        <v>3</v>
      </c>
      <c r="F190" s="19"/>
      <c r="G190" s="27" t="s">
        <v>3</v>
      </c>
      <c r="I190" s="27" t="s">
        <v>3</v>
      </c>
      <c r="K190" s="27" t="s">
        <v>3</v>
      </c>
      <c r="M190" s="27" t="s">
        <v>3</v>
      </c>
      <c r="N190" s="27" t="s">
        <v>3</v>
      </c>
      <c r="P190" s="27" t="s">
        <v>3</v>
      </c>
      <c r="R190" s="27" t="s">
        <v>3</v>
      </c>
      <c r="T190" s="27" t="s">
        <v>3</v>
      </c>
      <c r="V190" s="27" t="s">
        <v>3</v>
      </c>
      <c r="X190" s="27" t="s">
        <v>3</v>
      </c>
      <c r="Z190" s="27" t="s">
        <v>3</v>
      </c>
      <c r="AA190" s="19"/>
      <c r="AB190" s="27" t="s">
        <v>3</v>
      </c>
      <c r="AD190" s="27" t="s">
        <v>3</v>
      </c>
      <c r="AF190" s="27" t="s">
        <v>3</v>
      </c>
      <c r="AH190" s="27" t="s">
        <v>3</v>
      </c>
      <c r="AJ190" s="27" t="s">
        <v>3</v>
      </c>
      <c r="AL190" s="27" t="s">
        <v>3</v>
      </c>
      <c r="AN190" s="27" t="s">
        <v>3</v>
      </c>
      <c r="AP190" s="27" t="s">
        <v>3</v>
      </c>
      <c r="AR190" s="27" t="s">
        <v>3</v>
      </c>
      <c r="AT190" s="27" t="s">
        <v>3</v>
      </c>
      <c r="AV190" s="27" t="s">
        <v>3</v>
      </c>
      <c r="AX190" s="27" t="s">
        <v>3</v>
      </c>
      <c r="AY190" s="27"/>
      <c r="AZ190" s="27" t="s">
        <v>3</v>
      </c>
      <c r="BB190" s="27" t="s">
        <v>3</v>
      </c>
      <c r="BD190" s="27" t="s">
        <v>3</v>
      </c>
      <c r="BE190" s="19"/>
      <c r="BF190" s="27" t="s">
        <v>3</v>
      </c>
      <c r="BH190" s="27" t="s">
        <v>3</v>
      </c>
      <c r="BJ190" s="27" t="s">
        <v>3</v>
      </c>
      <c r="BL190" s="27" t="s">
        <v>3</v>
      </c>
      <c r="BN190" s="27" t="s">
        <v>3</v>
      </c>
      <c r="BP190" s="27" t="s">
        <v>3</v>
      </c>
      <c r="BR190" s="27" t="s">
        <v>3</v>
      </c>
      <c r="BT190" s="27" t="s">
        <v>3</v>
      </c>
      <c r="BV190" s="27" t="s">
        <v>3</v>
      </c>
      <c r="BW190" s="19"/>
      <c r="BX190" s="27" t="s">
        <v>3</v>
      </c>
      <c r="BZ190" s="27" t="s">
        <v>3</v>
      </c>
      <c r="CB190" s="27" t="s">
        <v>3</v>
      </c>
      <c r="CD190" s="27" t="s">
        <v>3</v>
      </c>
    </row>
    <row r="191" spans="1:82" ht="11.25">
      <c r="A191" s="19"/>
      <c r="B191" s="25" t="s">
        <v>41</v>
      </c>
      <c r="C191" s="19"/>
      <c r="D191" s="19"/>
      <c r="E191" s="19">
        <f>E186+E189</f>
        <v>63088</v>
      </c>
      <c r="F191" s="19"/>
      <c r="G191" s="19">
        <f>G186+G189</f>
        <v>430686</v>
      </c>
      <c r="I191" s="19">
        <f>I186+I189</f>
        <v>49855</v>
      </c>
      <c r="K191" s="19">
        <f>SUM(K186:K189)</f>
        <v>250442.71312499998</v>
      </c>
      <c r="M191" s="19">
        <f>SUM(M186:M189)</f>
        <v>0</v>
      </c>
      <c r="N191" s="19">
        <f>SUM(N186:N189)</f>
        <v>0</v>
      </c>
      <c r="P191" s="19">
        <f>P186+P189</f>
        <v>0</v>
      </c>
      <c r="R191" s="19">
        <f>SUM(R186:R189)</f>
        <v>0</v>
      </c>
      <c r="T191" s="19">
        <f>SUM(T186:T189)</f>
        <v>0</v>
      </c>
      <c r="V191" s="19">
        <f>SUM(V186:V189)</f>
        <v>0</v>
      </c>
      <c r="X191" s="19">
        <f>SUM(X186:X189)</f>
        <v>0</v>
      </c>
      <c r="Z191" s="19">
        <f>SUM(Z186:Z189)</f>
        <v>0</v>
      </c>
      <c r="AA191" s="19"/>
      <c r="AB191" s="19">
        <f>SUM(AB186:AB189)</f>
        <v>0</v>
      </c>
      <c r="AD191" s="19">
        <f>SUM(AD186:AD189)</f>
        <v>0</v>
      </c>
      <c r="AF191" s="19">
        <f>SUM(AF186:AF189)</f>
        <v>0</v>
      </c>
      <c r="AH191" s="19">
        <f>SUM(AH186:AH189)</f>
        <v>0</v>
      </c>
      <c r="AJ191" s="19">
        <f>SUM(AJ186:AJ189)</f>
        <v>0</v>
      </c>
      <c r="AL191" s="19">
        <f>SUM(AL186:AL189)</f>
        <v>0</v>
      </c>
      <c r="AN191" s="19">
        <f>SUM(AN186:AN189)</f>
        <v>0</v>
      </c>
      <c r="AP191" s="19">
        <f>SUM(AP186:AP189)</f>
        <v>0</v>
      </c>
      <c r="AR191" s="19">
        <f>AR186+AR189</f>
        <v>1261</v>
      </c>
      <c r="AT191" s="19">
        <f>AT186+AT189</f>
        <v>1224</v>
      </c>
      <c r="AV191" s="19">
        <f>SUM(AV186:AV189)</f>
        <v>4298.0175</v>
      </c>
      <c r="AX191" s="19">
        <f>SUM(AX186:AX189)</f>
        <v>0</v>
      </c>
      <c r="AY191" s="19"/>
      <c r="AZ191" s="43">
        <f>SUM(AZ186:AZ189)</f>
        <v>0</v>
      </c>
      <c r="BB191" s="19">
        <f>SUM(BB186:BB189)</f>
        <v>0</v>
      </c>
      <c r="BD191" s="19">
        <f>SUM(BD186:BD189)</f>
        <v>0</v>
      </c>
      <c r="BE191" s="19"/>
      <c r="BF191" s="19">
        <f>SUM(BF186:BF189)</f>
        <v>0</v>
      </c>
      <c r="BH191" s="19">
        <f>SUM(BH186:BH189)</f>
        <v>0</v>
      </c>
      <c r="BJ191" s="19">
        <f>SUM(BJ186:BJ189)</f>
        <v>0</v>
      </c>
      <c r="BL191" s="19">
        <f>SUM(BL186:BL189)</f>
        <v>0</v>
      </c>
      <c r="BN191" s="19">
        <f>SUM(BN186:BN189)</f>
        <v>0</v>
      </c>
      <c r="BP191" s="19">
        <f>SUM(BP186:BP189)</f>
        <v>0</v>
      </c>
      <c r="BR191" s="19">
        <f>SUM(BR186:BR189)</f>
        <v>0</v>
      </c>
      <c r="BT191" s="19">
        <f>SUM(BT186:BT189)</f>
        <v>0</v>
      </c>
      <c r="BV191" s="19">
        <f>SUM(BV186:BV189)</f>
        <v>0</v>
      </c>
      <c r="BW191" s="19"/>
      <c r="BX191" s="19">
        <f>SUM(BX186:BX189)</f>
        <v>0</v>
      </c>
      <c r="BZ191" s="19">
        <f>SUM(BZ186:BZ189)</f>
        <v>0</v>
      </c>
      <c r="CB191" s="19">
        <f>SUM(CB186:CB189)</f>
        <v>0</v>
      </c>
      <c r="CD191" s="19">
        <f>SUM(CD186:CD189)</f>
        <v>0</v>
      </c>
    </row>
    <row r="192" spans="1:82" ht="10.5">
      <c r="A192" s="19"/>
      <c r="B192" s="19"/>
      <c r="C192" s="19"/>
      <c r="D192" s="19"/>
      <c r="E192" s="27" t="s">
        <v>8</v>
      </c>
      <c r="F192" s="19"/>
      <c r="G192" s="27" t="s">
        <v>8</v>
      </c>
      <c r="I192" s="27" t="s">
        <v>8</v>
      </c>
      <c r="K192" s="27" t="s">
        <v>8</v>
      </c>
      <c r="M192" s="27" t="s">
        <v>8</v>
      </c>
      <c r="N192" s="27"/>
      <c r="P192" s="27" t="s">
        <v>8</v>
      </c>
      <c r="R192" s="27" t="s">
        <v>8</v>
      </c>
      <c r="T192" s="27" t="s">
        <v>8</v>
      </c>
      <c r="V192" s="27" t="s">
        <v>8</v>
      </c>
      <c r="X192" s="27" t="s">
        <v>8</v>
      </c>
      <c r="Z192" s="27" t="s">
        <v>8</v>
      </c>
      <c r="AA192" s="19"/>
      <c r="AB192" s="27" t="s">
        <v>8</v>
      </c>
      <c r="AD192" s="27" t="s">
        <v>8</v>
      </c>
      <c r="AF192" s="27" t="s">
        <v>8</v>
      </c>
      <c r="AH192" s="27" t="s">
        <v>8</v>
      </c>
      <c r="AJ192" s="27" t="s">
        <v>8</v>
      </c>
      <c r="AL192" s="27" t="s">
        <v>8</v>
      </c>
      <c r="AN192" s="27" t="s">
        <v>8</v>
      </c>
      <c r="AP192" s="27" t="s">
        <v>8</v>
      </c>
      <c r="AR192" s="27" t="s">
        <v>8</v>
      </c>
      <c r="AT192" s="27" t="s">
        <v>8</v>
      </c>
      <c r="AV192" s="27" t="s">
        <v>8</v>
      </c>
      <c r="AX192" s="27" t="s">
        <v>8</v>
      </c>
      <c r="AY192" s="27"/>
      <c r="AZ192" s="27" t="s">
        <v>8</v>
      </c>
      <c r="BB192" s="27" t="s">
        <v>8</v>
      </c>
      <c r="BD192" s="27" t="s">
        <v>8</v>
      </c>
      <c r="BE192" s="19"/>
      <c r="BF192" s="27" t="s">
        <v>8</v>
      </c>
      <c r="BH192" s="27" t="s">
        <v>8</v>
      </c>
      <c r="BJ192" s="27" t="s">
        <v>8</v>
      </c>
      <c r="BL192" s="27" t="s">
        <v>8</v>
      </c>
      <c r="BN192" s="27" t="s">
        <v>8</v>
      </c>
      <c r="BP192" s="27" t="s">
        <v>8</v>
      </c>
      <c r="BR192" s="27" t="s">
        <v>8</v>
      </c>
      <c r="BT192" s="27" t="s">
        <v>8</v>
      </c>
      <c r="BV192" s="27" t="s">
        <v>8</v>
      </c>
      <c r="BW192" s="19"/>
      <c r="BX192" s="27" t="s">
        <v>8</v>
      </c>
      <c r="BZ192" s="27" t="s">
        <v>8</v>
      </c>
      <c r="CB192" s="27" t="s">
        <v>8</v>
      </c>
      <c r="CD192" s="27" t="s">
        <v>8</v>
      </c>
    </row>
    <row r="193" spans="1:82" ht="10.5">
      <c r="A193" s="19"/>
      <c r="B193" s="19"/>
      <c r="C193" s="19"/>
      <c r="D193" s="19"/>
      <c r="E193" s="19"/>
      <c r="F193" s="19"/>
      <c r="G193" s="19"/>
      <c r="I193" s="19"/>
      <c r="K193" s="19"/>
      <c r="M193" s="19"/>
      <c r="N193" s="19"/>
      <c r="P193" s="19"/>
      <c r="R193" s="19"/>
      <c r="T193" s="19"/>
      <c r="V193" s="19"/>
      <c r="X193" s="19"/>
      <c r="Z193" s="19"/>
      <c r="AA193" s="19"/>
      <c r="AB193" s="19"/>
      <c r="AD193" s="19"/>
      <c r="AF193" s="19"/>
      <c r="AH193" s="19"/>
      <c r="AJ193" s="19"/>
      <c r="AL193" s="19"/>
      <c r="AN193" s="19"/>
      <c r="AP193" s="19"/>
      <c r="AR193" s="19"/>
      <c r="AT193" s="19"/>
      <c r="AV193" s="19"/>
      <c r="AX193" s="19"/>
      <c r="AY193" s="19"/>
      <c r="AZ193" s="19"/>
      <c r="BB193" s="19"/>
      <c r="BD193" s="19"/>
      <c r="BE193" s="19"/>
      <c r="BF193" s="19"/>
      <c r="BH193" s="19"/>
      <c r="BJ193" s="19"/>
      <c r="BL193" s="19"/>
      <c r="BN193" s="19"/>
      <c r="BP193" s="19"/>
      <c r="BR193" s="19"/>
      <c r="BT193" s="19"/>
      <c r="BV193" s="19"/>
      <c r="BW193" s="19"/>
      <c r="BX193" s="19"/>
      <c r="BZ193" s="19"/>
      <c r="CB193" s="19"/>
      <c r="CD193" s="19"/>
    </row>
    <row r="194" spans="1:86" ht="10.5">
      <c r="A194" s="19"/>
      <c r="B194" s="19"/>
      <c r="C194" s="19"/>
      <c r="D194" s="19"/>
      <c r="F194" s="19"/>
      <c r="G194" s="19"/>
      <c r="I194" s="19"/>
      <c r="K194" s="19"/>
      <c r="M194" s="12"/>
      <c r="N194" s="12"/>
      <c r="P194" s="19"/>
      <c r="R194" s="19"/>
      <c r="T194" s="19"/>
      <c r="V194" s="19"/>
      <c r="X194" s="19"/>
      <c r="AA194" s="19"/>
      <c r="AB194" s="30" t="str">
        <f ca="1">CELL("filename",$A$1)</f>
        <v>H:\Internal\Regulatory Services\2014  KY Rate Case\Documents Electronically filed February 11, 2015\KIUC Attachments\KIUC-1-17\Elliott\[KIUC_1_17_Attachment169_ADFIT.xlsm]2015</v>
      </c>
      <c r="AD194" s="19"/>
      <c r="AF194" s="19"/>
      <c r="AJ194" s="12"/>
      <c r="AL194" s="19"/>
      <c r="AR194" s="19"/>
      <c r="AT194" s="19"/>
      <c r="AV194" s="19"/>
      <c r="AX194" s="12"/>
      <c r="AY194" s="12"/>
      <c r="AZ194" s="30" t="str">
        <f ca="1">CELL("filename",$A$1)</f>
        <v>H:\Internal\Regulatory Services\2014  KY Rate Case\Documents Electronically filed February 11, 2015\KIUC Attachments\KIUC-1-17\Elliott\[KIUC_1_17_Attachment169_ADFIT.xlsm]2015</v>
      </c>
      <c r="BB194" s="19"/>
      <c r="BE194" s="19"/>
      <c r="BF194" s="30" t="str">
        <f ca="1">CELL("filename",$A$1)</f>
        <v>H:\Internal\Regulatory Services\2014  KY Rate Case\Documents Electronically filed February 11, 2015\KIUC Attachments\KIUC-1-17\Elliott\[KIUC_1_17_Attachment169_ADFIT.xlsm]2015</v>
      </c>
      <c r="BH194" s="19"/>
      <c r="BL194" s="12"/>
      <c r="BN194" s="19"/>
      <c r="BP194" s="19"/>
      <c r="BR194" s="19"/>
      <c r="BT194" s="19"/>
      <c r="BW194" s="19"/>
      <c r="BX194" s="30" t="str">
        <f ca="1">CELL("filename",$A$1)</f>
        <v>H:\Internal\Regulatory Services\2014  KY Rate Case\Documents Electronically filed February 11, 2015\KIUC Attachments\KIUC-1-17\Elliott\[KIUC_1_17_Attachment169_ADFIT.xlsm]2015</v>
      </c>
      <c r="BZ194" s="19"/>
      <c r="CH194" s="30" t="str">
        <f ca="1">CELL("filename",$A$1)</f>
        <v>H:\Internal\Regulatory Services\2014  KY Rate Case\Documents Electronically filed February 11, 2015\KIUC Attachments\KIUC-1-17\Elliott\[KIUC_1_17_Attachment169_ADFIT.xlsm]2015</v>
      </c>
    </row>
    <row r="195" spans="1:82" ht="18">
      <c r="A195" s="19"/>
      <c r="B195" s="6" t="s">
        <v>50</v>
      </c>
      <c r="C195" s="1"/>
      <c r="D195" s="2"/>
      <c r="E195" s="2"/>
      <c r="F195" s="1"/>
      <c r="G195" s="2"/>
      <c r="I195" s="2"/>
      <c r="K195" s="2"/>
      <c r="P195" s="2"/>
      <c r="R195" s="2"/>
      <c r="T195" s="2"/>
      <c r="V195" s="2"/>
      <c r="X195" s="2"/>
      <c r="AA195" s="1"/>
      <c r="AB195" s="2"/>
      <c r="AD195" s="2"/>
      <c r="AF195" s="2"/>
      <c r="AH195" s="2"/>
      <c r="AL195" s="2"/>
      <c r="AP195" s="2"/>
      <c r="AR195" s="2"/>
      <c r="AT195" s="2"/>
      <c r="AV195" s="2"/>
      <c r="AZ195" s="2"/>
      <c r="BB195" s="2"/>
      <c r="BE195" s="1"/>
      <c r="BF195" s="2"/>
      <c r="BH195" s="2"/>
      <c r="BJ195" s="2"/>
      <c r="BN195" s="2"/>
      <c r="BP195" s="2"/>
      <c r="BR195" s="2"/>
      <c r="BT195" s="2"/>
      <c r="BW195" s="1"/>
      <c r="BX195" s="2"/>
      <c r="BZ195" s="2"/>
      <c r="CB195" s="2"/>
      <c r="CD195" s="2"/>
    </row>
    <row r="196" spans="1:82" ht="12.75">
      <c r="A196" s="19"/>
      <c r="B196" s="7" t="s">
        <v>0</v>
      </c>
      <c r="C196" s="1"/>
      <c r="D196" s="1"/>
      <c r="E196" s="1"/>
      <c r="F196" s="1"/>
      <c r="G196" s="1"/>
      <c r="I196" s="1"/>
      <c r="K196" s="1"/>
      <c r="P196" s="1"/>
      <c r="R196" s="1"/>
      <c r="T196" s="1"/>
      <c r="V196" s="1"/>
      <c r="X196" s="1"/>
      <c r="AA196" s="1"/>
      <c r="AB196" s="1"/>
      <c r="AD196" s="1"/>
      <c r="AF196" s="1"/>
      <c r="AH196" s="1"/>
      <c r="AL196" s="1"/>
      <c r="AP196" s="1"/>
      <c r="AR196" s="1"/>
      <c r="AT196" s="1"/>
      <c r="AV196" s="1"/>
      <c r="AZ196" s="1"/>
      <c r="BB196" s="1"/>
      <c r="BE196" s="1"/>
      <c r="BF196" s="1"/>
      <c r="BH196" s="1"/>
      <c r="BJ196" s="1"/>
      <c r="BN196" s="1"/>
      <c r="BP196" s="1"/>
      <c r="BR196" s="1"/>
      <c r="BT196" s="1"/>
      <c r="BW196" s="1"/>
      <c r="BX196" s="1"/>
      <c r="BZ196" s="1"/>
      <c r="CB196" s="1"/>
      <c r="CD196" s="1"/>
    </row>
    <row r="197" spans="1:82" ht="11.25">
      <c r="A197" s="19"/>
      <c r="B197" s="8" t="s">
        <v>1</v>
      </c>
      <c r="C197" s="1"/>
      <c r="D197" s="1"/>
      <c r="E197" s="1"/>
      <c r="F197" s="1"/>
      <c r="G197" s="1"/>
      <c r="I197" s="1"/>
      <c r="K197" s="1"/>
      <c r="P197" s="1"/>
      <c r="R197" s="1"/>
      <c r="T197" s="1"/>
      <c r="V197" s="1"/>
      <c r="X197" s="1"/>
      <c r="AA197" s="1"/>
      <c r="AB197" s="1"/>
      <c r="AD197" s="1"/>
      <c r="AF197" s="1"/>
      <c r="AH197" s="1"/>
      <c r="AL197" s="1"/>
      <c r="AP197" s="1"/>
      <c r="AR197" s="1"/>
      <c r="AT197" s="1"/>
      <c r="AV197" s="1"/>
      <c r="AZ197" s="1"/>
      <c r="BB197" s="1"/>
      <c r="BE197" s="1"/>
      <c r="BF197" s="1"/>
      <c r="BH197" s="1"/>
      <c r="BJ197" s="1"/>
      <c r="BN197" s="1"/>
      <c r="BP197" s="1"/>
      <c r="BR197" s="1"/>
      <c r="BT197" s="1"/>
      <c r="BW197" s="1"/>
      <c r="BX197" s="1"/>
      <c r="BZ197" s="1"/>
      <c r="CB197" s="1"/>
      <c r="CD197" s="1"/>
    </row>
    <row r="198" spans="1:82" ht="11.25">
      <c r="A198" s="19"/>
      <c r="B198" s="9"/>
      <c r="C198" s="1"/>
      <c r="D198" s="1"/>
      <c r="E198" s="1"/>
      <c r="F198" s="1"/>
      <c r="G198" s="1"/>
      <c r="I198" s="1"/>
      <c r="K198" s="1"/>
      <c r="P198" s="1"/>
      <c r="R198" s="1"/>
      <c r="T198" s="1"/>
      <c r="V198" s="1"/>
      <c r="X198" s="1"/>
      <c r="AA198" s="1"/>
      <c r="AB198" s="1"/>
      <c r="AD198" s="1"/>
      <c r="AF198" s="1"/>
      <c r="AH198" s="1"/>
      <c r="AL198" s="1"/>
      <c r="AP198" s="1"/>
      <c r="AR198" s="1"/>
      <c r="AT198" s="1"/>
      <c r="AV198" s="1"/>
      <c r="AZ198" s="1"/>
      <c r="BB198" s="1"/>
      <c r="BE198" s="1"/>
      <c r="BF198" s="1"/>
      <c r="BH198" s="1"/>
      <c r="BJ198" s="1"/>
      <c r="BN198" s="1"/>
      <c r="BP198" s="1"/>
      <c r="BR198" s="1"/>
      <c r="BT198" s="1"/>
      <c r="BW198" s="1"/>
      <c r="BX198" s="1"/>
      <c r="BZ198" s="1"/>
      <c r="CB198" s="1"/>
      <c r="CD198" s="1"/>
    </row>
    <row r="199" spans="1:82" ht="11.25">
      <c r="A199" s="19"/>
      <c r="B199" s="1"/>
      <c r="C199" s="1"/>
      <c r="D199" s="1"/>
      <c r="E199" s="1"/>
      <c r="F199" s="1"/>
      <c r="G199" s="1"/>
      <c r="I199" s="1"/>
      <c r="K199" s="1"/>
      <c r="M199" s="8">
        <f aca="true" t="shared" si="21" ref="M199:N204">IF(M70="","",M70)</f>
      </c>
      <c r="N199" s="8">
        <f t="shared" si="21"/>
      </c>
      <c r="P199" s="1"/>
      <c r="R199" s="1"/>
      <c r="T199" s="1"/>
      <c r="V199" s="1"/>
      <c r="X199" s="1"/>
      <c r="AA199" s="1"/>
      <c r="AB199" s="1"/>
      <c r="AD199" s="1"/>
      <c r="AF199" s="1"/>
      <c r="AH199" s="1"/>
      <c r="AJ199" s="8">
        <f aca="true" t="shared" si="22" ref="AJ199:AJ204">IF(AJ70="","",AJ70)</f>
      </c>
      <c r="AL199" s="1"/>
      <c r="AP199" s="1"/>
      <c r="AR199" s="1"/>
      <c r="AT199" s="1"/>
      <c r="AV199" s="1"/>
      <c r="AX199" s="8">
        <f aca="true" t="shared" si="23" ref="AX199:AX204">IF(AX70="","",AX70)</f>
      </c>
      <c r="AY199" s="8"/>
      <c r="AZ199" s="8">
        <f aca="true" t="shared" si="24" ref="AZ199:AZ204">IF(AZ70="","",AZ70)</f>
      </c>
      <c r="BB199" s="1"/>
      <c r="BE199" s="1"/>
      <c r="BF199" s="1"/>
      <c r="BH199" s="1"/>
      <c r="BJ199" s="1"/>
      <c r="BL199" s="8">
        <f aca="true" t="shared" si="25" ref="BL199:BL204">IF(BL70="","",BL70)</f>
      </c>
      <c r="BN199" s="8">
        <f aca="true" t="shared" si="26" ref="BN199:BN204">IF(BN70="","",BN70)</f>
      </c>
      <c r="BP199" s="8">
        <f aca="true" t="shared" si="27" ref="BP199:BP204">IF(BP70="","",BP70)</f>
      </c>
      <c r="BR199" s="1"/>
      <c r="BT199" s="1"/>
      <c r="BW199" s="1"/>
      <c r="BX199" s="1"/>
      <c r="BZ199" s="1"/>
      <c r="CB199" s="1"/>
      <c r="CD199" s="1"/>
    </row>
    <row r="200" spans="1:82" ht="11.25">
      <c r="A200" s="19"/>
      <c r="B200" s="1"/>
      <c r="C200" s="1"/>
      <c r="D200" s="1"/>
      <c r="E200" s="1"/>
      <c r="F200" s="1"/>
      <c r="G200" s="1"/>
      <c r="I200" s="1"/>
      <c r="K200" s="1"/>
      <c r="M200" s="8">
        <f t="shared" si="21"/>
      </c>
      <c r="N200" s="8">
        <f t="shared" si="21"/>
      </c>
      <c r="P200" s="1"/>
      <c r="R200" s="1"/>
      <c r="T200" s="1"/>
      <c r="V200" s="1"/>
      <c r="X200" s="1"/>
      <c r="Z200" s="8">
        <f>IF(Z71="","",Z71)</f>
      </c>
      <c r="AA200" s="1"/>
      <c r="AB200" s="8">
        <f>IF(AB71="","",AB71)</f>
      </c>
      <c r="AD200" s="1"/>
      <c r="AF200" s="1"/>
      <c r="AH200" s="1"/>
      <c r="AJ200" s="8">
        <f t="shared" si="22"/>
      </c>
      <c r="AL200" s="1"/>
      <c r="AN200" s="8">
        <f>IF(AN71="","",AN71)</f>
      </c>
      <c r="AP200" s="1"/>
      <c r="AR200" s="1"/>
      <c r="AT200" s="1"/>
      <c r="AV200" s="1"/>
      <c r="AX200" s="8">
        <f t="shared" si="23"/>
      </c>
      <c r="AY200" s="8"/>
      <c r="AZ200" s="8">
        <f t="shared" si="24"/>
      </c>
      <c r="BB200" s="1"/>
      <c r="BD200" s="8">
        <f>IF(BD71="","",BD71)</f>
      </c>
      <c r="BE200" s="1"/>
      <c r="BF200" s="8">
        <f>IF(BF71="","",BF71)</f>
      </c>
      <c r="BH200" s="1"/>
      <c r="BJ200" s="1"/>
      <c r="BL200" s="8">
        <f t="shared" si="25"/>
      </c>
      <c r="BN200" s="8">
        <f t="shared" si="26"/>
      </c>
      <c r="BP200" s="8">
        <f t="shared" si="27"/>
      </c>
      <c r="BR200" s="1"/>
      <c r="BT200" s="1"/>
      <c r="BV200" s="8">
        <f>IF(BV71="","",BV71)</f>
      </c>
      <c r="BW200" s="1"/>
      <c r="BX200" s="8">
        <f>IF(BX71="","",BX71)</f>
      </c>
      <c r="BZ200" s="1"/>
      <c r="CB200" s="1"/>
      <c r="CD200" s="1"/>
    </row>
    <row r="201" spans="1:82" ht="11.25">
      <c r="A201" s="19"/>
      <c r="B201" s="1"/>
      <c r="C201" s="1"/>
      <c r="D201" s="1"/>
      <c r="E201" s="8"/>
      <c r="F201" s="1"/>
      <c r="G201" s="8">
        <f>IF(G72="","",G72)</f>
      </c>
      <c r="I201" s="8" t="str">
        <f>IF(I72="","",I72)</f>
        <v>SCR</v>
      </c>
      <c r="K201" s="8">
        <f>IF(K72="","",K72)</f>
      </c>
      <c r="M201" s="8">
        <f t="shared" si="21"/>
      </c>
      <c r="N201" s="8">
        <f t="shared" si="21"/>
      </c>
      <c r="P201" s="8">
        <f>IF(P72="","",P72)</f>
      </c>
      <c r="R201" s="8">
        <f>IF(R72="","",R72)</f>
      </c>
      <c r="T201" s="8">
        <f>IF(T72="","",T72)</f>
      </c>
      <c r="V201" s="8"/>
      <c r="X201" s="8"/>
      <c r="Z201" s="8">
        <f>IF(Z72="","",Z72)</f>
      </c>
      <c r="AA201" s="1"/>
      <c r="AB201" s="8">
        <f>IF(AB72="","",AB72)</f>
      </c>
      <c r="AD201" s="8">
        <f>IF(AD72="","",AD72)</f>
      </c>
      <c r="AF201" s="8">
        <f>IF(AF72="","",AF72)</f>
      </c>
      <c r="AH201" s="8">
        <f>IF(AH72="","",AH72)</f>
      </c>
      <c r="AJ201" s="8">
        <f t="shared" si="22"/>
      </c>
      <c r="AL201" s="8"/>
      <c r="AN201" s="8">
        <f>IF(AN72="","",AN72)</f>
      </c>
      <c r="AP201" s="8">
        <f>IF(AP72="","",AP72)</f>
      </c>
      <c r="AR201" s="8">
        <f>IF(AR72="","",AR72)</f>
      </c>
      <c r="AT201" s="8">
        <f>IF(AT72="","",AT72)</f>
      </c>
      <c r="AV201" s="8">
        <f>IF(AV72="","",AV72)</f>
      </c>
      <c r="AX201" s="8">
        <f t="shared" si="23"/>
      </c>
      <c r="AY201" s="8"/>
      <c r="AZ201" s="8">
        <f t="shared" si="24"/>
      </c>
      <c r="BB201" s="8"/>
      <c r="BD201" s="8">
        <f>IF(BD72="","",BD72)</f>
      </c>
      <c r="BE201" s="1"/>
      <c r="BF201" s="8">
        <f>IF(BF72="","",BF72)</f>
      </c>
      <c r="BH201" s="8">
        <f>IF(BH72="","",BH72)</f>
      </c>
      <c r="BJ201" s="8">
        <f>IF(BJ72="","",BJ72)</f>
      </c>
      <c r="BL201" s="8">
        <f t="shared" si="25"/>
      </c>
      <c r="BN201" s="8" t="str">
        <f t="shared" si="26"/>
        <v>Amortizable</v>
      </c>
      <c r="BP201" s="8">
        <f t="shared" si="27"/>
      </c>
      <c r="BR201" s="8">
        <f>IF(BR72="","",BR72)</f>
      </c>
      <c r="BT201" s="8"/>
      <c r="BV201" s="8">
        <f>IF(BV72="","",BV72)</f>
      </c>
      <c r="BW201" s="1"/>
      <c r="BX201" s="8">
        <f>IF(BX72="","",BX72)</f>
      </c>
      <c r="BZ201" s="8">
        <f>IF(BZ72="","",BZ72)</f>
      </c>
      <c r="CB201" s="8">
        <f>IF(CB72="","",CB72)</f>
      </c>
      <c r="CD201" s="8">
        <f>IF(CD72="","",CD72)</f>
      </c>
    </row>
    <row r="202" spans="1:82" ht="11.25">
      <c r="A202" s="19"/>
      <c r="B202" s="1"/>
      <c r="C202" s="1"/>
      <c r="D202" s="8"/>
      <c r="E202" s="8" t="str">
        <f>E73</f>
        <v>Air Pollution </v>
      </c>
      <c r="F202" s="1"/>
      <c r="G202" s="8" t="str">
        <f>IF(G73="","",G73)</f>
        <v>Air Pollution</v>
      </c>
      <c r="I202" s="8" t="str">
        <f>IF(I73="","",I73)</f>
        <v>Air Pollution</v>
      </c>
      <c r="K202" s="8" t="str">
        <f>IF(K73="","",K73)</f>
        <v>Air Pollution</v>
      </c>
      <c r="M202" s="8" t="str">
        <f t="shared" si="21"/>
        <v>Air Pollution</v>
      </c>
      <c r="N202" s="8" t="str">
        <f t="shared" si="21"/>
        <v>Air Pollution</v>
      </c>
      <c r="P202" s="8" t="str">
        <f>IF(P73="","",P73)</f>
        <v>Air Pollution</v>
      </c>
      <c r="R202" s="8" t="str">
        <f>IF(R73="","",R73)</f>
        <v>Air Pollution</v>
      </c>
      <c r="T202" s="8" t="str">
        <f>IF(T73="","",T73)</f>
        <v>Air Pollution</v>
      </c>
      <c r="V202" s="8" t="str">
        <f>IF(V73="","",V73)</f>
        <v>Air Pollution</v>
      </c>
      <c r="X202" s="8" t="str">
        <f>IF(X73="","",X73)</f>
        <v>Air Pollution</v>
      </c>
      <c r="Z202" s="8" t="str">
        <f>IF(Z73="","",Z73)</f>
        <v>Air Pollution</v>
      </c>
      <c r="AA202" s="1"/>
      <c r="AB202" s="8" t="str">
        <f>IF(AB73="","",AB73)</f>
        <v>Air Pollution</v>
      </c>
      <c r="AD202" s="8" t="str">
        <f>IF(AD73="","",AD73)</f>
        <v>Air Pollution</v>
      </c>
      <c r="AF202" s="8" t="str">
        <f>IF(AF73="","",AF73)</f>
        <v>Air Pollution</v>
      </c>
      <c r="AH202" s="8" t="str">
        <f>IF(AH73="","",AH73)</f>
        <v>Air Pollution</v>
      </c>
      <c r="AJ202" s="8" t="str">
        <f t="shared" si="22"/>
        <v>Solid Waste</v>
      </c>
      <c r="AL202" s="8" t="str">
        <f>IF(AL73="","",AL73)</f>
        <v>Solid Waste</v>
      </c>
      <c r="AN202" s="8" t="str">
        <f>IF(AN73="","",AN73)</f>
        <v>Solid Waste</v>
      </c>
      <c r="AP202" s="8" t="str">
        <f>IF(AP73="","",AP73)</f>
        <v>Solid Waste</v>
      </c>
      <c r="AR202" s="8" t="str">
        <f>IF(AR73="","",AR73)</f>
        <v>Water Pollution</v>
      </c>
      <c r="AT202" s="8" t="str">
        <f>IF(AT73="","",AT73)</f>
        <v>Water Pollution</v>
      </c>
      <c r="AV202" s="8" t="str">
        <f>IF(AV73="","",AV73)</f>
        <v>Water Pollution</v>
      </c>
      <c r="AX202" s="8" t="str">
        <f t="shared" si="23"/>
        <v>Water Pollution</v>
      </c>
      <c r="AY202" s="8"/>
      <c r="AZ202" s="8" t="str">
        <f t="shared" si="24"/>
        <v>Water Pollution</v>
      </c>
      <c r="BB202" s="8" t="str">
        <f>IF(BB73="","",BB73)</f>
        <v>Water Pollution</v>
      </c>
      <c r="BD202" s="8" t="str">
        <f>IF(BD73="","",BD73)</f>
        <v>Water Pollution</v>
      </c>
      <c r="BE202" s="1"/>
      <c r="BF202" s="8" t="str">
        <f>IF(BF73="","",BF73)</f>
        <v>Water Pollution</v>
      </c>
      <c r="BH202" s="8" t="str">
        <f>IF(BH73="","",BH73)</f>
        <v>Water Pollution</v>
      </c>
      <c r="BJ202" s="8" t="str">
        <f>IF(BJ73="","",BJ73)</f>
        <v>Water Pollution</v>
      </c>
      <c r="BL202" s="8" t="str">
        <f t="shared" si="25"/>
        <v>Air Pollution </v>
      </c>
      <c r="BN202" s="8" t="str">
        <f t="shared" si="26"/>
        <v>Air Pollution </v>
      </c>
      <c r="BP202" s="8" t="str">
        <f t="shared" si="27"/>
        <v>Air Pollution </v>
      </c>
      <c r="BR202" s="8" t="str">
        <f>IF(BR73="","",BR73)</f>
        <v>Air Pollution </v>
      </c>
      <c r="BT202" s="8" t="str">
        <f>IF(BT73="","",BT73)</f>
        <v>Air Pollution </v>
      </c>
      <c r="BV202" s="8" t="str">
        <f>IF(BV73="","",BV73)</f>
        <v>Air Pollution </v>
      </c>
      <c r="BW202" s="1"/>
      <c r="BX202" s="8" t="str">
        <f>IF(BX73="","",BX73)</f>
        <v>Air Pollution </v>
      </c>
      <c r="BZ202" s="8" t="str">
        <f>IF(BZ73="","",BZ73)</f>
        <v>Air Pollution </v>
      </c>
      <c r="CB202" s="8" t="str">
        <f>IF(CB73="","",CB73)</f>
        <v>Air Pollution </v>
      </c>
      <c r="CD202" s="8" t="str">
        <f>IF(CD73="","",CD73)</f>
        <v>Water Pollution</v>
      </c>
    </row>
    <row r="203" spans="1:84" s="76" customFormat="1" ht="12" thickBot="1">
      <c r="A203" s="88"/>
      <c r="B203" s="75"/>
      <c r="C203" s="75"/>
      <c r="D203" s="74"/>
      <c r="E203" s="74">
        <f>E74</f>
        <v>2001</v>
      </c>
      <c r="F203" s="75"/>
      <c r="G203" s="74">
        <f>IF(G74="","",G74)</f>
        <v>2002</v>
      </c>
      <c r="I203" s="74">
        <f>IF(I74="","",I74)</f>
        <v>2003</v>
      </c>
      <c r="K203" s="74">
        <f>IF(K74="","",K74)</f>
        <v>2004</v>
      </c>
      <c r="M203" s="74">
        <f t="shared" si="21"/>
        <v>2005</v>
      </c>
      <c r="N203" s="74">
        <f t="shared" si="21"/>
        <v>2006</v>
      </c>
      <c r="P203" s="74">
        <f>IF(P74="","",P74)</f>
        <v>2007</v>
      </c>
      <c r="R203" s="74">
        <f>IF(R74="","",R74)</f>
        <v>2008</v>
      </c>
      <c r="T203" s="74">
        <f>IF(T74="","",T74)</f>
        <v>2008</v>
      </c>
      <c r="V203" s="74">
        <f>IF(V74="","",V74)</f>
        <v>2009</v>
      </c>
      <c r="X203" s="74">
        <f>IF(X74="","",X74)</f>
        <v>2009</v>
      </c>
      <c r="Z203" s="74">
        <f>IF(Z74="","",Z74)</f>
        <v>2010</v>
      </c>
      <c r="AA203" s="75"/>
      <c r="AB203" s="74">
        <f>IF(AB74="","",AB74)</f>
        <v>2011</v>
      </c>
      <c r="AD203" s="74">
        <f>IF(AD74="","",AD74)</f>
        <v>2012</v>
      </c>
      <c r="AF203" s="74">
        <f>IF(AF74="","",AF74)</f>
        <v>2012</v>
      </c>
      <c r="AH203" s="74">
        <f>IF(AH74="","",AH74)</f>
        <v>2013</v>
      </c>
      <c r="AJ203" s="74">
        <f t="shared" si="22"/>
        <v>2006</v>
      </c>
      <c r="AL203" s="74">
        <f>IF(AL74="","",AL74)</f>
        <v>2009</v>
      </c>
      <c r="AN203" s="74">
        <f>IF(AN74="","",AN74)</f>
        <v>2010</v>
      </c>
      <c r="AP203" s="74">
        <f>IF(AP74="","",AP74)</f>
        <v>2013</v>
      </c>
      <c r="AR203" s="74">
        <f>IF(AR74="","",AR74)</f>
        <v>2002</v>
      </c>
      <c r="AT203" s="74">
        <f>IF(AT74="","",AT74)</f>
        <v>2003</v>
      </c>
      <c r="AV203" s="74">
        <f>IF(AV74="","",AV74)</f>
        <v>2004</v>
      </c>
      <c r="AX203" s="74">
        <f t="shared" si="23"/>
        <v>2005</v>
      </c>
      <c r="AY203" s="74"/>
      <c r="AZ203" s="74">
        <f t="shared" si="24"/>
        <v>2006</v>
      </c>
      <c r="BB203" s="74">
        <f>IF(BB74="","",BB74)</f>
        <v>2009</v>
      </c>
      <c r="BD203" s="74">
        <f>IF(BD74="","",BD74)</f>
        <v>2010</v>
      </c>
      <c r="BE203" s="75"/>
      <c r="BF203" s="74">
        <f>IF(BF74="","",BF74)</f>
        <v>2011</v>
      </c>
      <c r="BH203" s="74">
        <f>IF(BH74="","",BH74)</f>
        <v>2012</v>
      </c>
      <c r="BJ203" s="74">
        <f>IF(BJ74="","",BJ74)</f>
        <v>2013</v>
      </c>
      <c r="BL203" s="74">
        <f t="shared" si="25"/>
        <v>2005</v>
      </c>
      <c r="BN203" s="74">
        <f t="shared" si="26"/>
        <v>2006</v>
      </c>
      <c r="BP203" s="74">
        <f t="shared" si="27"/>
        <v>2007</v>
      </c>
      <c r="BR203" s="74">
        <f>IF(BR74="","",BR74)</f>
        <v>2008</v>
      </c>
      <c r="BT203" s="74">
        <f>IF(BT74="","",BT74)</f>
        <v>2009</v>
      </c>
      <c r="BV203" s="74">
        <f>IF(BV74="","",BV74)</f>
        <v>2010</v>
      </c>
      <c r="BW203" s="75"/>
      <c r="BX203" s="74">
        <f>IF(BX74="","",BX74)</f>
        <v>2011</v>
      </c>
      <c r="BZ203" s="74">
        <f>IF(BZ74="","",BZ74)</f>
        <v>2012</v>
      </c>
      <c r="CB203" s="74">
        <f>IF(CB74="","",CB74)</f>
        <v>2013</v>
      </c>
      <c r="CD203" s="74">
        <f>IF(CD74="","",CD74)</f>
        <v>2013</v>
      </c>
      <c r="CF203" s="89"/>
    </row>
    <row r="204" spans="1:82" ht="14.25" thickBot="1" thickTop="1">
      <c r="A204" s="19"/>
      <c r="B204" s="13" t="s">
        <v>43</v>
      </c>
      <c r="C204" s="5"/>
      <c r="D204" s="8"/>
      <c r="E204" s="8" t="str">
        <f>E75</f>
        <v>Non-FGD</v>
      </c>
      <c r="F204" s="1"/>
      <c r="G204" s="8" t="str">
        <f>IF(G75="","",G75)</f>
        <v>Non-FGD</v>
      </c>
      <c r="I204" s="8" t="str">
        <f>IF(I75="","",I75)</f>
        <v>Non-FGD</v>
      </c>
      <c r="K204" s="8" t="str">
        <f>IF(K75="","",K75)</f>
        <v>Non-FGD</v>
      </c>
      <c r="M204" s="8" t="str">
        <f t="shared" si="21"/>
        <v>Non-FGD</v>
      </c>
      <c r="N204" s="8" t="str">
        <f t="shared" si="21"/>
        <v>Non-FGD</v>
      </c>
      <c r="P204" s="8" t="str">
        <f>IF(P75="","",P75)</f>
        <v>Non-FGD</v>
      </c>
      <c r="R204" s="8" t="str">
        <f>IF(R75="","",R75)</f>
        <v>Non-FGD</v>
      </c>
      <c r="T204" s="8" t="str">
        <f>IF(T75="","",T75)</f>
        <v>Non-FGD</v>
      </c>
      <c r="V204" s="8" t="str">
        <f>IF(V75="","",V75)</f>
        <v>Non-FGD</v>
      </c>
      <c r="X204" s="8" t="str">
        <f>IF(X75="","",X75)</f>
        <v>Non-FGD</v>
      </c>
      <c r="Z204" s="8" t="str">
        <f>IF(Z75="","",Z75)</f>
        <v>Non-FGD</v>
      </c>
      <c r="AA204" s="1"/>
      <c r="AB204" s="8" t="str">
        <f>IF(AB75="","",AB75)</f>
        <v>Non-FGD</v>
      </c>
      <c r="AD204" s="8" t="str">
        <f>IF(AD75="","",AD75)</f>
        <v>Non-FGD</v>
      </c>
      <c r="AF204" s="8" t="str">
        <f>IF(AF75="","",AF75)</f>
        <v>Non-FGD</v>
      </c>
      <c r="AH204" s="8" t="str">
        <f>IF(AH75="","",AH75)</f>
        <v>Non-FGD</v>
      </c>
      <c r="AJ204" s="8" t="str">
        <f t="shared" si="22"/>
        <v>Non-FGD</v>
      </c>
      <c r="AL204" s="8" t="str">
        <f>IF(AL75="","",AL75)</f>
        <v>Non-FGD</v>
      </c>
      <c r="AN204" s="8" t="str">
        <f>IF(AN75="","",AN75)</f>
        <v>Non-FGD</v>
      </c>
      <c r="AP204" s="8" t="str">
        <f>IF(AP75="","",AP75)</f>
        <v>Non-FGD</v>
      </c>
      <c r="AR204" s="8" t="str">
        <f>IF(AR75="","",AR75)</f>
        <v>Non-FGD</v>
      </c>
      <c r="AT204" s="8" t="str">
        <f>IF(AT75="","",AT75)</f>
        <v>Non-FGD</v>
      </c>
      <c r="AV204" s="8" t="str">
        <f>IF(AV75="","",AV75)</f>
        <v>Non-FGD</v>
      </c>
      <c r="AX204" s="8" t="str">
        <f t="shared" si="23"/>
        <v>Non-FGD</v>
      </c>
      <c r="AY204" s="8"/>
      <c r="AZ204" s="8" t="str">
        <f t="shared" si="24"/>
        <v>Non-FGD</v>
      </c>
      <c r="BB204" s="8" t="str">
        <f>IF(BB75="","",BB75)</f>
        <v>Non-FGD</v>
      </c>
      <c r="BD204" s="8" t="str">
        <f>IF(BD75="","",BD75)</f>
        <v>Non FGD</v>
      </c>
      <c r="BE204" s="1"/>
      <c r="BF204" s="8" t="str">
        <f>IF(BF75="","",BF75)</f>
        <v>Non FGD</v>
      </c>
      <c r="BH204" s="8" t="str">
        <f>IF(BH75="","",BH75)</f>
        <v>Non FGD</v>
      </c>
      <c r="BJ204" s="8" t="str">
        <f>IF(BJ75="","",BJ75)</f>
        <v>Non FGD</v>
      </c>
      <c r="BL204" s="8" t="str">
        <f t="shared" si="25"/>
        <v>FGD</v>
      </c>
      <c r="BN204" s="8" t="str">
        <f t="shared" si="26"/>
        <v>FGD</v>
      </c>
      <c r="BP204" s="8" t="str">
        <f t="shared" si="27"/>
        <v>FGD</v>
      </c>
      <c r="BR204" s="8" t="str">
        <f>IF(BR75="","",BR75)</f>
        <v>FGD</v>
      </c>
      <c r="BT204" s="8" t="str">
        <f>IF(BT75="","",BT75)</f>
        <v>FGD</v>
      </c>
      <c r="BV204" s="8" t="str">
        <f>IF(BV75="","",BV75)</f>
        <v>FGD</v>
      </c>
      <c r="BW204" s="1"/>
      <c r="BX204" s="8" t="str">
        <f>IF(BX75="","",BX75)</f>
        <v>FGD</v>
      </c>
      <c r="BZ204" s="8" t="str">
        <f>IF(BZ75="","",BZ75)</f>
        <v>FGD</v>
      </c>
      <c r="CB204" s="8" t="str">
        <f>IF(CB75="","",CB75)</f>
        <v>FGD</v>
      </c>
      <c r="CD204" s="8" t="str">
        <f>IF(CD75="","",CD75)</f>
        <v>FGD</v>
      </c>
    </row>
    <row r="205" spans="1:82" ht="11.25" thickTop="1">
      <c r="A205" s="19"/>
      <c r="B205" s="20"/>
      <c r="C205" s="19"/>
      <c r="D205" s="22"/>
      <c r="E205" s="21" t="s">
        <v>3</v>
      </c>
      <c r="F205" s="22"/>
      <c r="G205" s="21" t="s">
        <v>3</v>
      </c>
      <c r="I205" s="21" t="s">
        <v>3</v>
      </c>
      <c r="K205" s="21" t="s">
        <v>3</v>
      </c>
      <c r="M205" s="21" t="s">
        <v>3</v>
      </c>
      <c r="N205" s="21" t="s">
        <v>3</v>
      </c>
      <c r="P205" s="21" t="s">
        <v>3</v>
      </c>
      <c r="R205" s="21" t="s">
        <v>3</v>
      </c>
      <c r="T205" s="21" t="s">
        <v>3</v>
      </c>
      <c r="V205" s="21" t="s">
        <v>3</v>
      </c>
      <c r="X205" s="21" t="s">
        <v>3</v>
      </c>
      <c r="Z205" s="21" t="s">
        <v>3</v>
      </c>
      <c r="AA205" s="19"/>
      <c r="AB205" s="21" t="s">
        <v>3</v>
      </c>
      <c r="AD205" s="21" t="s">
        <v>3</v>
      </c>
      <c r="AF205" s="21" t="s">
        <v>3</v>
      </c>
      <c r="AH205" s="21" t="s">
        <v>3</v>
      </c>
      <c r="AJ205" s="21" t="s">
        <v>3</v>
      </c>
      <c r="AL205" s="21" t="s">
        <v>3</v>
      </c>
      <c r="AN205" s="21" t="s">
        <v>3</v>
      </c>
      <c r="AP205" s="21" t="s">
        <v>3</v>
      </c>
      <c r="AR205" s="21" t="s">
        <v>3</v>
      </c>
      <c r="AT205" s="21" t="s">
        <v>3</v>
      </c>
      <c r="AV205" s="21" t="s">
        <v>3</v>
      </c>
      <c r="AX205" s="21" t="s">
        <v>3</v>
      </c>
      <c r="AY205" s="21"/>
      <c r="AZ205" s="21" t="s">
        <v>3</v>
      </c>
      <c r="BB205" s="21" t="s">
        <v>3</v>
      </c>
      <c r="BD205" s="21" t="s">
        <v>3</v>
      </c>
      <c r="BE205" s="19"/>
      <c r="BF205" s="21" t="s">
        <v>3</v>
      </c>
      <c r="BH205" s="21" t="s">
        <v>3</v>
      </c>
      <c r="BJ205" s="21" t="s">
        <v>3</v>
      </c>
      <c r="BL205" s="21" t="s">
        <v>3</v>
      </c>
      <c r="BN205" s="21" t="s">
        <v>3</v>
      </c>
      <c r="BP205" s="21" t="s">
        <v>3</v>
      </c>
      <c r="BR205" s="21" t="s">
        <v>3</v>
      </c>
      <c r="BT205" s="21" t="s">
        <v>3</v>
      </c>
      <c r="BV205" s="21" t="s">
        <v>3</v>
      </c>
      <c r="BW205" s="19"/>
      <c r="BX205" s="21" t="s">
        <v>3</v>
      </c>
      <c r="BZ205" s="21" t="s">
        <v>3</v>
      </c>
      <c r="CB205" s="21" t="s">
        <v>3</v>
      </c>
      <c r="CD205" s="21" t="s">
        <v>3</v>
      </c>
    </row>
    <row r="206" spans="1:82" ht="10.5">
      <c r="A206" s="19"/>
      <c r="B206" s="23"/>
      <c r="C206" s="23"/>
      <c r="D206" s="23"/>
      <c r="E206" s="23" t="str">
        <f>E79</f>
        <v>Half-Year</v>
      </c>
      <c r="F206" s="19"/>
      <c r="G206" s="23" t="str">
        <f>G79</f>
        <v>Half-Year</v>
      </c>
      <c r="I206" s="23" t="str">
        <f>I79</f>
        <v>Half-Year</v>
      </c>
      <c r="K206" s="23" t="str">
        <f>K79</f>
        <v>Half-Year</v>
      </c>
      <c r="M206" s="50" t="str">
        <f>M79</f>
        <v>Half-Year</v>
      </c>
      <c r="N206" s="50" t="str">
        <f>N79</f>
        <v>Half-Year</v>
      </c>
      <c r="P206" s="23" t="str">
        <f>P79</f>
        <v>Half-Year</v>
      </c>
      <c r="R206" s="23" t="str">
        <f>R79</f>
        <v>Half-Year</v>
      </c>
      <c r="T206" s="23" t="str">
        <f>T79</f>
        <v>Half-Year</v>
      </c>
      <c r="V206" s="23" t="str">
        <f>V79</f>
        <v>Half-Year</v>
      </c>
      <c r="X206" s="23" t="str">
        <f>X79</f>
        <v>Half-Year</v>
      </c>
      <c r="Z206" s="23" t="str">
        <f>Z79</f>
        <v>Half-Year</v>
      </c>
      <c r="AA206" s="19"/>
      <c r="AB206" s="23" t="str">
        <f>AB79</f>
        <v>Half-Year</v>
      </c>
      <c r="AD206" s="23" t="str">
        <f>AD79</f>
        <v>Half-Year</v>
      </c>
      <c r="AF206" s="23" t="str">
        <f>AF79</f>
        <v>Half-Year</v>
      </c>
      <c r="AH206" s="23" t="str">
        <f>AH79</f>
        <v>Half-Year</v>
      </c>
      <c r="AJ206" s="50" t="str">
        <f>AJ79</f>
        <v>Half-Year</v>
      </c>
      <c r="AL206" s="23" t="str">
        <f>AL79</f>
        <v>Half-Year</v>
      </c>
      <c r="AN206" s="23" t="str">
        <f>AN79</f>
        <v>Half-Year</v>
      </c>
      <c r="AP206" s="23" t="str">
        <f>AP79</f>
        <v>Half-Year</v>
      </c>
      <c r="AR206" s="23" t="str">
        <f>AR79</f>
        <v>Half-Year</v>
      </c>
      <c r="AT206" s="23" t="str">
        <f>AT79</f>
        <v>Half-Year</v>
      </c>
      <c r="AV206" s="23" t="str">
        <f>AV79</f>
        <v>Half-Year</v>
      </c>
      <c r="AX206" s="50" t="str">
        <f>AX79</f>
        <v>Half-Year</v>
      </c>
      <c r="AY206" s="50"/>
      <c r="AZ206" s="23" t="str">
        <f>AZ79</f>
        <v>Half-Year</v>
      </c>
      <c r="BB206" s="23" t="str">
        <f>BB79</f>
        <v>Half-Year</v>
      </c>
      <c r="BD206" s="23" t="str">
        <f>BD79</f>
        <v>Half-Year</v>
      </c>
      <c r="BE206" s="19"/>
      <c r="BF206" s="23" t="str">
        <f>BF79</f>
        <v>Half-Year</v>
      </c>
      <c r="BH206" s="23" t="str">
        <f>BH79</f>
        <v>Half-Year</v>
      </c>
      <c r="BJ206" s="23" t="str">
        <f>BJ79</f>
        <v>Half-Year</v>
      </c>
      <c r="BL206" s="50" t="str">
        <f>BL79</f>
        <v>Half-Year</v>
      </c>
      <c r="BN206" s="50" t="str">
        <f>BN79</f>
        <v>Half-Year</v>
      </c>
      <c r="BP206" s="50" t="str">
        <f>BP79</f>
        <v>Half-Year</v>
      </c>
      <c r="BR206" s="23" t="str">
        <f>BR79</f>
        <v>Half-Year</v>
      </c>
      <c r="BT206" s="23" t="str">
        <f>BT79</f>
        <v>Half-Year</v>
      </c>
      <c r="BV206" s="23" t="str">
        <f>BV79</f>
        <v>Half-Year</v>
      </c>
      <c r="BW206" s="19"/>
      <c r="BX206" s="23" t="str">
        <f>BX79</f>
        <v>Half-Year</v>
      </c>
      <c r="BZ206" s="23" t="str">
        <f>BZ79</f>
        <v>Half-Year</v>
      </c>
      <c r="CB206" s="23" t="str">
        <f>CB79</f>
        <v>Half-Year</v>
      </c>
      <c r="CD206" s="23" t="str">
        <f>CD79</f>
        <v>Half-Year</v>
      </c>
    </row>
    <row r="207" spans="1:82" ht="10.5">
      <c r="A207" s="19"/>
      <c r="B207" s="23"/>
      <c r="C207" s="23"/>
      <c r="D207" s="23"/>
      <c r="E207" s="23">
        <f>E12</f>
        <v>37072</v>
      </c>
      <c r="F207" s="19"/>
      <c r="G207" s="50">
        <f>G12</f>
        <v>37437</v>
      </c>
      <c r="I207" s="50">
        <f>I12</f>
        <v>37802</v>
      </c>
      <c r="K207" s="50">
        <f>K12</f>
        <v>38168</v>
      </c>
      <c r="M207" s="50" t="str">
        <f>M12</f>
        <v>06/30/05/</v>
      </c>
      <c r="N207" s="50">
        <f>N12</f>
        <v>38898</v>
      </c>
      <c r="P207" s="50">
        <f>P12</f>
        <v>39263</v>
      </c>
      <c r="R207" s="50">
        <f>R12</f>
        <v>39629</v>
      </c>
      <c r="T207" s="50">
        <f>T12</f>
        <v>39629</v>
      </c>
      <c r="V207" s="50">
        <f>V12</f>
        <v>39994</v>
      </c>
      <c r="X207" s="50">
        <f>X12</f>
        <v>39994</v>
      </c>
      <c r="Z207" s="50">
        <f>Z12</f>
        <v>40359</v>
      </c>
      <c r="AA207" s="19"/>
      <c r="AB207" s="50" t="str">
        <f>AB12</f>
        <v> 06/30/11</v>
      </c>
      <c r="AD207" s="50">
        <f>AD12</f>
        <v>41090</v>
      </c>
      <c r="AF207" s="50">
        <f>AF12</f>
        <v>41090</v>
      </c>
      <c r="AH207" s="50">
        <f>AH12</f>
        <v>41455</v>
      </c>
      <c r="AJ207" s="50">
        <f>AJ12</f>
        <v>38898</v>
      </c>
      <c r="AL207" s="50">
        <f>AL12</f>
        <v>39994</v>
      </c>
      <c r="AN207" s="50">
        <f>AN12</f>
        <v>40359</v>
      </c>
      <c r="AP207" s="50">
        <f>AP12</f>
        <v>41455</v>
      </c>
      <c r="AR207" s="50">
        <f>AR12</f>
        <v>37437</v>
      </c>
      <c r="AT207" s="50">
        <f>AT12</f>
        <v>37802</v>
      </c>
      <c r="AV207" s="50">
        <f>AV12</f>
        <v>38168</v>
      </c>
      <c r="AX207" s="50">
        <f>AX12</f>
        <v>38533</v>
      </c>
      <c r="AY207" s="50"/>
      <c r="AZ207" s="50">
        <f>AZ12</f>
        <v>38898</v>
      </c>
      <c r="BB207" s="50">
        <f>BB12</f>
        <v>39994</v>
      </c>
      <c r="BD207" s="50">
        <f>BD12</f>
        <v>40359</v>
      </c>
      <c r="BE207" s="19"/>
      <c r="BF207" s="50" t="str">
        <f>BF12</f>
        <v> 06/30/11</v>
      </c>
      <c r="BH207" s="50">
        <f>BH12</f>
        <v>41090</v>
      </c>
      <c r="BJ207" s="50">
        <f>BJ12</f>
        <v>41455</v>
      </c>
      <c r="BL207" s="50">
        <f>BL12</f>
        <v>38533</v>
      </c>
      <c r="BN207" s="50">
        <f>BN12</f>
        <v>39263</v>
      </c>
      <c r="BP207" s="50">
        <f>BP12</f>
        <v>39263</v>
      </c>
      <c r="BR207" s="50">
        <f>BR12</f>
        <v>39629</v>
      </c>
      <c r="BT207" s="50">
        <f>BT12</f>
        <v>39994</v>
      </c>
      <c r="BV207" s="50">
        <f>BV12</f>
        <v>40359</v>
      </c>
      <c r="BW207" s="19"/>
      <c r="BX207" s="50">
        <f>BX12</f>
        <v>40724</v>
      </c>
      <c r="BZ207" s="50">
        <f>BZ12</f>
        <v>41090</v>
      </c>
      <c r="CB207" s="50">
        <f>CB12</f>
        <v>41455</v>
      </c>
      <c r="CD207" s="50">
        <f>CD12</f>
        <v>41455</v>
      </c>
    </row>
    <row r="208" spans="1:82" ht="12.75">
      <c r="A208" s="19"/>
      <c r="B208" s="24">
        <v>2005</v>
      </c>
      <c r="C208" s="19"/>
      <c r="D208" s="19"/>
      <c r="E208" s="19"/>
      <c r="F208" s="19"/>
      <c r="G208" s="19"/>
      <c r="I208" s="19"/>
      <c r="K208" s="19"/>
      <c r="M208" s="19"/>
      <c r="N208" s="19"/>
      <c r="P208" s="19"/>
      <c r="R208" s="19"/>
      <c r="T208" s="19"/>
      <c r="V208" s="19"/>
      <c r="X208" s="19"/>
      <c r="Z208" s="19"/>
      <c r="AA208" s="19"/>
      <c r="AB208" s="19"/>
      <c r="AD208" s="19"/>
      <c r="AF208" s="19"/>
      <c r="AH208" s="19"/>
      <c r="AJ208" s="19"/>
      <c r="AL208" s="19"/>
      <c r="AN208" s="19"/>
      <c r="AP208" s="19"/>
      <c r="AR208" s="19"/>
      <c r="AT208" s="19"/>
      <c r="AV208" s="19"/>
      <c r="AX208" s="19"/>
      <c r="AY208" s="19"/>
      <c r="AZ208" s="19"/>
      <c r="BB208" s="19"/>
      <c r="BD208" s="19"/>
      <c r="BE208" s="19"/>
      <c r="BF208" s="19"/>
      <c r="BH208" s="19"/>
      <c r="BJ208" s="19"/>
      <c r="BL208" s="19"/>
      <c r="BN208" s="19"/>
      <c r="BP208" s="19"/>
      <c r="BR208" s="19"/>
      <c r="BT208" s="19"/>
      <c r="BV208" s="19"/>
      <c r="BW208" s="19"/>
      <c r="BX208" s="19"/>
      <c r="BZ208" s="19"/>
      <c r="CB208" s="19"/>
      <c r="CD208" s="19"/>
    </row>
    <row r="209" spans="1:82" ht="11.25">
      <c r="A209" s="19"/>
      <c r="B209" s="25" t="s">
        <v>9</v>
      </c>
      <c r="C209" s="19"/>
      <c r="D209" s="19"/>
      <c r="E209" s="19">
        <f>+E161</f>
        <v>1021330</v>
      </c>
      <c r="F209" s="19"/>
      <c r="G209" s="19">
        <f>+G183</f>
        <v>6450298.74</v>
      </c>
      <c r="I209" s="19">
        <f>+I183</f>
        <v>690612.006</v>
      </c>
      <c r="K209" s="19">
        <f>+K183-K189</f>
        <v>537348.35</v>
      </c>
      <c r="M209" s="43">
        <f>M15</f>
        <v>25829646.08</v>
      </c>
      <c r="N209" s="43"/>
      <c r="P209" s="19">
        <v>0</v>
      </c>
      <c r="R209" s="19">
        <f>R183</f>
        <v>0</v>
      </c>
      <c r="T209" s="19">
        <f>T183</f>
        <v>0</v>
      </c>
      <c r="V209" s="19">
        <f>V183</f>
        <v>0</v>
      </c>
      <c r="X209" s="19">
        <f>X183</f>
        <v>0</v>
      </c>
      <c r="Z209" s="19">
        <f>Z183</f>
        <v>0</v>
      </c>
      <c r="AA209" s="19"/>
      <c r="AB209" s="43">
        <v>0</v>
      </c>
      <c r="AD209" s="43">
        <v>0</v>
      </c>
      <c r="AF209" s="43">
        <v>0</v>
      </c>
      <c r="AH209" s="43">
        <v>0</v>
      </c>
      <c r="AJ209" s="43">
        <v>0</v>
      </c>
      <c r="AL209" s="19">
        <f>AL183</f>
        <v>0</v>
      </c>
      <c r="AN209" s="19">
        <f>AN183</f>
        <v>0</v>
      </c>
      <c r="AP209" s="43">
        <v>0</v>
      </c>
      <c r="AR209" s="19">
        <f>+AR183</f>
        <v>18885</v>
      </c>
      <c r="AT209" s="19">
        <f>+AT183</f>
        <v>16951.9</v>
      </c>
      <c r="AV209" s="19">
        <f>+AV183-AV189</f>
        <v>9221.8</v>
      </c>
      <c r="AX209" s="43">
        <f>AX15</f>
        <v>90895</v>
      </c>
      <c r="AY209" s="43"/>
      <c r="AZ209" s="43">
        <v>0</v>
      </c>
      <c r="BB209" s="19">
        <f>BB183</f>
        <v>0</v>
      </c>
      <c r="BD209" s="19">
        <f>BD183</f>
        <v>0</v>
      </c>
      <c r="BE209" s="19"/>
      <c r="BF209" s="43">
        <v>0</v>
      </c>
      <c r="BH209" s="43">
        <v>0</v>
      </c>
      <c r="BJ209" s="43">
        <v>0</v>
      </c>
      <c r="BL209" s="43">
        <f>BL15</f>
        <v>2713192.07</v>
      </c>
      <c r="BN209" s="43">
        <f>+BN183-BN189</f>
        <v>0</v>
      </c>
      <c r="BP209" s="43">
        <f>+BP183-BP189</f>
        <v>0</v>
      </c>
      <c r="BR209" s="19">
        <f>BR183</f>
        <v>0</v>
      </c>
      <c r="BT209" s="19">
        <f>BT183</f>
        <v>0</v>
      </c>
      <c r="BV209" s="19">
        <f>BV183</f>
        <v>0</v>
      </c>
      <c r="BW209" s="19"/>
      <c r="BX209" s="43">
        <v>0</v>
      </c>
      <c r="BZ209" s="43">
        <v>0</v>
      </c>
      <c r="CB209" s="43">
        <v>0</v>
      </c>
      <c r="CD209" s="43">
        <v>0</v>
      </c>
    </row>
    <row r="210" spans="1:82" ht="11.25">
      <c r="A210" s="19"/>
      <c r="B210" s="25" t="s">
        <v>18</v>
      </c>
      <c r="C210" s="19"/>
      <c r="D210" s="19"/>
      <c r="E210" s="31">
        <v>0.05713</v>
      </c>
      <c r="F210" s="19"/>
      <c r="G210" s="31">
        <v>0.06177</v>
      </c>
      <c r="I210" s="31">
        <v>0.06677</v>
      </c>
      <c r="K210" s="31">
        <v>0.07219</v>
      </c>
      <c r="M210" s="31">
        <v>0.0375</v>
      </c>
      <c r="N210" s="31"/>
      <c r="P210" s="31">
        <v>0</v>
      </c>
      <c r="R210" s="31">
        <v>0</v>
      </c>
      <c r="T210" s="31">
        <v>0</v>
      </c>
      <c r="V210" s="31">
        <v>0</v>
      </c>
      <c r="X210" s="31">
        <v>0</v>
      </c>
      <c r="Z210" s="31">
        <v>0</v>
      </c>
      <c r="AA210" s="19"/>
      <c r="AB210" s="31">
        <v>0</v>
      </c>
      <c r="AD210" s="31">
        <v>0</v>
      </c>
      <c r="AF210" s="31">
        <v>0</v>
      </c>
      <c r="AH210" s="31">
        <v>0</v>
      </c>
      <c r="AJ210" s="31">
        <v>0</v>
      </c>
      <c r="AL210" s="31">
        <v>0</v>
      </c>
      <c r="AN210" s="31">
        <v>0</v>
      </c>
      <c r="AP210" s="31">
        <v>0</v>
      </c>
      <c r="AR210" s="31">
        <v>0.06177</v>
      </c>
      <c r="AT210" s="31">
        <v>0.06677</v>
      </c>
      <c r="AV210" s="31">
        <v>0.07219</v>
      </c>
      <c r="AX210" s="31">
        <v>0.0375</v>
      </c>
      <c r="AY210" s="31"/>
      <c r="AZ210" s="31">
        <v>0</v>
      </c>
      <c r="BB210" s="31">
        <v>0</v>
      </c>
      <c r="BD210" s="31">
        <v>0</v>
      </c>
      <c r="BE210" s="19"/>
      <c r="BF210" s="31">
        <v>0</v>
      </c>
      <c r="BH210" s="31">
        <v>0</v>
      </c>
      <c r="BJ210" s="31">
        <v>0</v>
      </c>
      <c r="BL210" s="31">
        <v>0.0375</v>
      </c>
      <c r="BN210" s="31">
        <v>0</v>
      </c>
      <c r="BP210" s="31">
        <v>0</v>
      </c>
      <c r="BR210" s="31">
        <v>0</v>
      </c>
      <c r="BT210" s="31">
        <v>0</v>
      </c>
      <c r="BV210" s="31">
        <v>0</v>
      </c>
      <c r="BW210" s="19"/>
      <c r="BX210" s="31">
        <v>0</v>
      </c>
      <c r="BZ210" s="31">
        <v>0</v>
      </c>
      <c r="CB210" s="31">
        <v>0</v>
      </c>
      <c r="CD210" s="31">
        <v>0</v>
      </c>
    </row>
    <row r="211" spans="1:82" ht="10.5">
      <c r="A211" s="19"/>
      <c r="B211" s="19"/>
      <c r="C211" s="19"/>
      <c r="D211" s="19"/>
      <c r="E211" s="27" t="s">
        <v>3</v>
      </c>
      <c r="F211" s="19"/>
      <c r="G211" s="27" t="s">
        <v>3</v>
      </c>
      <c r="I211" s="27" t="s">
        <v>3</v>
      </c>
      <c r="K211" s="27" t="s">
        <v>3</v>
      </c>
      <c r="M211" s="27" t="s">
        <v>3</v>
      </c>
      <c r="N211" s="27"/>
      <c r="P211" s="27" t="s">
        <v>3</v>
      </c>
      <c r="R211" s="27" t="s">
        <v>3</v>
      </c>
      <c r="T211" s="27" t="s">
        <v>3</v>
      </c>
      <c r="V211" s="27" t="s">
        <v>3</v>
      </c>
      <c r="X211" s="27" t="s">
        <v>3</v>
      </c>
      <c r="Z211" s="27" t="s">
        <v>3</v>
      </c>
      <c r="AA211" s="19"/>
      <c r="AB211" s="27" t="s">
        <v>3</v>
      </c>
      <c r="AD211" s="27" t="s">
        <v>3</v>
      </c>
      <c r="AF211" s="27" t="s">
        <v>3</v>
      </c>
      <c r="AH211" s="27" t="s">
        <v>3</v>
      </c>
      <c r="AJ211" s="27" t="s">
        <v>3</v>
      </c>
      <c r="AL211" s="27" t="s">
        <v>3</v>
      </c>
      <c r="AN211" s="27" t="s">
        <v>3</v>
      </c>
      <c r="AP211" s="27" t="s">
        <v>3</v>
      </c>
      <c r="AR211" s="27" t="s">
        <v>3</v>
      </c>
      <c r="AT211" s="27" t="s">
        <v>3</v>
      </c>
      <c r="AV211" s="27" t="s">
        <v>3</v>
      </c>
      <c r="AX211" s="27" t="s">
        <v>3</v>
      </c>
      <c r="AY211" s="27"/>
      <c r="AZ211" s="27" t="s">
        <v>3</v>
      </c>
      <c r="BB211" s="27" t="s">
        <v>3</v>
      </c>
      <c r="BD211" s="27" t="s">
        <v>3</v>
      </c>
      <c r="BE211" s="19"/>
      <c r="BF211" s="27" t="s">
        <v>3</v>
      </c>
      <c r="BH211" s="27" t="s">
        <v>3</v>
      </c>
      <c r="BJ211" s="27" t="s">
        <v>3</v>
      </c>
      <c r="BL211" s="27" t="s">
        <v>3</v>
      </c>
      <c r="BN211" s="27" t="s">
        <v>3</v>
      </c>
      <c r="BP211" s="27" t="s">
        <v>3</v>
      </c>
      <c r="BR211" s="27" t="s">
        <v>3</v>
      </c>
      <c r="BT211" s="27" t="s">
        <v>3</v>
      </c>
      <c r="BV211" s="27" t="s">
        <v>3</v>
      </c>
      <c r="BW211" s="19"/>
      <c r="BX211" s="27" t="s">
        <v>3</v>
      </c>
      <c r="BZ211" s="27" t="s">
        <v>3</v>
      </c>
      <c r="CB211" s="27" t="s">
        <v>3</v>
      </c>
      <c r="CD211" s="27" t="s">
        <v>3</v>
      </c>
    </row>
    <row r="212" spans="1:82" ht="11.25">
      <c r="A212" s="19"/>
      <c r="B212" s="25" t="s">
        <v>45</v>
      </c>
      <c r="C212" s="19"/>
      <c r="D212" s="19"/>
      <c r="E212" s="19">
        <f>ROUND(E209*E210,0)</f>
        <v>58349</v>
      </c>
      <c r="F212" s="19"/>
      <c r="G212" s="19">
        <f>ROUND(G209*G210,0)</f>
        <v>398435</v>
      </c>
      <c r="I212" s="22">
        <f>ROUND(I209*I210,0)</f>
        <v>46112</v>
      </c>
      <c r="K212" s="22">
        <f>+K209*K210</f>
        <v>38791.1773865</v>
      </c>
      <c r="M212" s="22">
        <f>+M209*M210</f>
        <v>968611.7279999999</v>
      </c>
      <c r="N212" s="22"/>
      <c r="P212" s="19">
        <f>ROUND(P209*P210,0)</f>
        <v>0</v>
      </c>
      <c r="R212" s="19">
        <f>(+R209)*0.4*R210</f>
        <v>0</v>
      </c>
      <c r="T212" s="19">
        <f>(+T209)*0.4*T210</f>
        <v>0</v>
      </c>
      <c r="U212" s="23"/>
      <c r="V212" s="19">
        <f>(+V209)*0.4*V210</f>
        <v>0</v>
      </c>
      <c r="W212" s="23"/>
      <c r="X212" s="19">
        <f>(+X209)*0.4*X210</f>
        <v>0</v>
      </c>
      <c r="Y212" s="23"/>
      <c r="Z212" s="19">
        <f>(+Z209)*0.4*Z210</f>
        <v>0</v>
      </c>
      <c r="AA212" s="19"/>
      <c r="AB212" s="19">
        <f>(+AB209)*0.4*AB210</f>
        <v>0</v>
      </c>
      <c r="AC212" s="23"/>
      <c r="AD212" s="19">
        <f>(+AD209)*0.4*AD210</f>
        <v>0</v>
      </c>
      <c r="AE212" s="23"/>
      <c r="AF212" s="19">
        <f>(+AF209)*0.4*AF210</f>
        <v>0</v>
      </c>
      <c r="AG212" s="23"/>
      <c r="AH212" s="19">
        <f>(+AH209)*0.4*AH210</f>
        <v>0</v>
      </c>
      <c r="AI212" s="23"/>
      <c r="AJ212" s="19">
        <f>(+AJ209)*0.4*AJ210</f>
        <v>0</v>
      </c>
      <c r="AK212" s="23"/>
      <c r="AL212" s="19">
        <f>(+AL209)*0.4*AL210</f>
        <v>0</v>
      </c>
      <c r="AM212" s="23"/>
      <c r="AN212" s="19">
        <f>(+AN209)*0.4*AN210</f>
        <v>0</v>
      </c>
      <c r="AO212" s="23"/>
      <c r="AP212" s="19">
        <f>(+AP209)*0.4*AP210</f>
        <v>0</v>
      </c>
      <c r="AQ212" s="23"/>
      <c r="AR212" s="19">
        <f>ROUND(AR209*AR210,0)</f>
        <v>1167</v>
      </c>
      <c r="AS212" s="23"/>
      <c r="AT212" s="22">
        <f>ROUND(AT209*AT210,0)</f>
        <v>1132</v>
      </c>
      <c r="AV212" s="22">
        <f>+AV209*AV210</f>
        <v>665.721742</v>
      </c>
      <c r="AX212" s="22">
        <f>+(AX209-AX215)*AX210</f>
        <v>3408.5625</v>
      </c>
      <c r="AY212" s="22"/>
      <c r="AZ212" s="19">
        <f>(+AZ209)*AZ210</f>
        <v>0</v>
      </c>
      <c r="BA212" s="23"/>
      <c r="BB212" s="19">
        <f>(+BB209)*0.4*BB210</f>
        <v>0</v>
      </c>
      <c r="BC212" s="23"/>
      <c r="BD212" s="19">
        <f>(+BD209)*0.4*BD210</f>
        <v>0</v>
      </c>
      <c r="BE212" s="19"/>
      <c r="BF212" s="19">
        <f>(+BF209)*0.4*BF210</f>
        <v>0</v>
      </c>
      <c r="BG212" s="23"/>
      <c r="BH212" s="19">
        <f>(+BH209)*0.4*BH210</f>
        <v>0</v>
      </c>
      <c r="BI212" s="23"/>
      <c r="BJ212" s="19">
        <f>(+BJ209)*0.4*BJ210</f>
        <v>0</v>
      </c>
      <c r="BK212" s="23"/>
      <c r="BL212" s="22">
        <f>+BL209*BL210</f>
        <v>101744.70262499999</v>
      </c>
      <c r="BM212" s="23"/>
      <c r="BN212" s="22">
        <f>+BN209*BN210</f>
        <v>0</v>
      </c>
      <c r="BO212" s="23"/>
      <c r="BP212" s="22">
        <f>+BP209*BP210</f>
        <v>0</v>
      </c>
      <c r="BQ212" s="23"/>
      <c r="BR212" s="19">
        <f>(+BR209)*0.4*BR210</f>
        <v>0</v>
      </c>
      <c r="BS212" s="23"/>
      <c r="BT212" s="19">
        <f>(+BT209)*0.4*BT210</f>
        <v>0</v>
      </c>
      <c r="BU212" s="23"/>
      <c r="BV212" s="19">
        <f>(+BV209)*0.4*BV210</f>
        <v>0</v>
      </c>
      <c r="BW212" s="19"/>
      <c r="BX212" s="19">
        <f>(+BX209)*0.4*BX210</f>
        <v>0</v>
      </c>
      <c r="BY212" s="23"/>
      <c r="BZ212" s="19">
        <f>(+BZ209)*0.4*BZ210</f>
        <v>0</v>
      </c>
      <c r="CA212" s="23"/>
      <c r="CB212" s="19">
        <f>(+CB209)*0.4*CB210</f>
        <v>0</v>
      </c>
      <c r="CC212" s="23"/>
      <c r="CD212" s="19">
        <f>(+CD209)*0.4*CD210</f>
        <v>0</v>
      </c>
    </row>
    <row r="213" spans="1:82" ht="11.25">
      <c r="A213" s="19"/>
      <c r="B213" s="25" t="s">
        <v>46</v>
      </c>
      <c r="C213" s="19"/>
      <c r="D213" s="19"/>
      <c r="E213" s="19"/>
      <c r="F213" s="19"/>
      <c r="G213" s="19">
        <v>0</v>
      </c>
      <c r="I213" s="22">
        <v>0</v>
      </c>
      <c r="K213" s="19">
        <v>0</v>
      </c>
      <c r="M213" s="19">
        <v>0</v>
      </c>
      <c r="N213" s="19"/>
      <c r="P213" s="19">
        <v>0</v>
      </c>
      <c r="R213" s="19">
        <f>+(R209)*0.6/60*12</f>
        <v>0</v>
      </c>
      <c r="T213" s="19">
        <f>+(T209)*0.6/60*12</f>
        <v>0</v>
      </c>
      <c r="U213" s="23"/>
      <c r="V213" s="19">
        <f>+(V209)*0.6/60*12</f>
        <v>0</v>
      </c>
      <c r="W213" s="23"/>
      <c r="X213" s="19">
        <f>+(X209)*0.6/60*12</f>
        <v>0</v>
      </c>
      <c r="Y213" s="23"/>
      <c r="Z213" s="19">
        <f>+(Z209)*0.6/60*12</f>
        <v>0</v>
      </c>
      <c r="AA213" s="19"/>
      <c r="AB213" s="19">
        <f>+(AB209)*0.6/60*12</f>
        <v>0</v>
      </c>
      <c r="AC213" s="23"/>
      <c r="AD213" s="19">
        <f>+(AD209)*0.6/60*12</f>
        <v>0</v>
      </c>
      <c r="AE213" s="23"/>
      <c r="AF213" s="19">
        <f>+(AF209)*0.6/60*12</f>
        <v>0</v>
      </c>
      <c r="AG213" s="23"/>
      <c r="AH213" s="19">
        <f>+(AH209)*0.6/60*12</f>
        <v>0</v>
      </c>
      <c r="AI213" s="23"/>
      <c r="AJ213" s="19">
        <f>+(AJ209)*0.6/60*12</f>
        <v>0</v>
      </c>
      <c r="AK213" s="23"/>
      <c r="AL213" s="19">
        <f>+(AL209)*0.6/60*12</f>
        <v>0</v>
      </c>
      <c r="AM213" s="23"/>
      <c r="AN213" s="19">
        <f>+(AN209)*0.6/60*12</f>
        <v>0</v>
      </c>
      <c r="AO213" s="23"/>
      <c r="AP213" s="19">
        <f>+(AP209)*0.6/60*12</f>
        <v>0</v>
      </c>
      <c r="AQ213" s="23"/>
      <c r="AR213" s="19">
        <v>0</v>
      </c>
      <c r="AS213" s="23"/>
      <c r="AT213" s="22">
        <v>0</v>
      </c>
      <c r="AV213" s="19">
        <v>0</v>
      </c>
      <c r="AX213" s="19">
        <v>0</v>
      </c>
      <c r="AY213" s="19"/>
      <c r="AZ213" s="19">
        <v>0</v>
      </c>
      <c r="BA213" s="23"/>
      <c r="BB213" s="19">
        <f>+(BB209)*0.6/60*12</f>
        <v>0</v>
      </c>
      <c r="BC213" s="23"/>
      <c r="BD213" s="19">
        <f>+(BD209)*0.6/60*12</f>
        <v>0</v>
      </c>
      <c r="BE213" s="19"/>
      <c r="BF213" s="19">
        <f>+(BF209)*0.6/60*12</f>
        <v>0</v>
      </c>
      <c r="BG213" s="23"/>
      <c r="BH213" s="19">
        <f>+(BH209)*0.6/60*12</f>
        <v>0</v>
      </c>
      <c r="BI213" s="23"/>
      <c r="BJ213" s="19">
        <f>+(BJ209)*0.6/60*12</f>
        <v>0</v>
      </c>
      <c r="BK213" s="23"/>
      <c r="BL213" s="19">
        <v>0</v>
      </c>
      <c r="BM213" s="23"/>
      <c r="BN213" s="19">
        <v>0</v>
      </c>
      <c r="BO213" s="23"/>
      <c r="BP213" s="19">
        <v>0</v>
      </c>
      <c r="BQ213" s="23"/>
      <c r="BR213" s="19">
        <f>+(BR209)*0.6/60*12</f>
        <v>0</v>
      </c>
      <c r="BS213" s="23"/>
      <c r="BT213" s="19">
        <f>+(BT209)*0.6/60*12</f>
        <v>0</v>
      </c>
      <c r="BU213" s="23"/>
      <c r="BV213" s="19">
        <f>+(BV209)*0.6/60*12</f>
        <v>0</v>
      </c>
      <c r="BW213" s="19"/>
      <c r="BX213" s="19">
        <f>+(BX209)*0.6/60*12</f>
        <v>0</v>
      </c>
      <c r="BY213" s="23"/>
      <c r="BZ213" s="19">
        <f>+(BZ209)*0.6/60*12</f>
        <v>0</v>
      </c>
      <c r="CA213" s="23"/>
      <c r="CB213" s="19">
        <f>+(CB209)*0.6/60*12</f>
        <v>0</v>
      </c>
      <c r="CC213" s="23"/>
      <c r="CD213" s="19">
        <f>+(CD209)*0.6/60*12</f>
        <v>0</v>
      </c>
    </row>
    <row r="214" spans="1:82" ht="11.25">
      <c r="A214" s="19"/>
      <c r="B214" s="25"/>
      <c r="C214" s="19"/>
      <c r="D214" s="19"/>
      <c r="E214" s="19"/>
      <c r="F214" s="19"/>
      <c r="G214" s="19"/>
      <c r="I214" s="22"/>
      <c r="K214" s="19"/>
      <c r="M214" s="19"/>
      <c r="N214" s="19"/>
      <c r="P214" s="19"/>
      <c r="R214" s="19"/>
      <c r="T214" s="19"/>
      <c r="V214" s="19"/>
      <c r="X214" s="19"/>
      <c r="Z214" s="19"/>
      <c r="AA214" s="19"/>
      <c r="AB214" s="19"/>
      <c r="AD214" s="19"/>
      <c r="AF214" s="19"/>
      <c r="AH214" s="19"/>
      <c r="AJ214" s="19"/>
      <c r="AL214" s="19"/>
      <c r="AN214" s="19"/>
      <c r="AP214" s="19"/>
      <c r="AR214" s="19"/>
      <c r="AT214" s="22"/>
      <c r="AV214" s="19"/>
      <c r="AX214" s="19"/>
      <c r="AY214" s="19"/>
      <c r="AZ214" s="19"/>
      <c r="BB214" s="19"/>
      <c r="BD214" s="19"/>
      <c r="BE214" s="19"/>
      <c r="BF214" s="19"/>
      <c r="BH214" s="19"/>
      <c r="BJ214" s="19"/>
      <c r="BL214" s="19"/>
      <c r="BN214" s="19"/>
      <c r="BP214" s="19"/>
      <c r="BR214" s="19"/>
      <c r="BT214" s="19"/>
      <c r="BV214" s="19"/>
      <c r="BW214" s="19"/>
      <c r="BX214" s="19"/>
      <c r="BZ214" s="19"/>
      <c r="CB214" s="19"/>
      <c r="CD214" s="19"/>
    </row>
    <row r="215" spans="1:82" ht="11.25">
      <c r="A215" s="19"/>
      <c r="B215" s="9" t="s">
        <v>34</v>
      </c>
      <c r="C215" s="19"/>
      <c r="D215" s="19"/>
      <c r="E215" s="36">
        <v>0</v>
      </c>
      <c r="F215" s="19"/>
      <c r="G215" s="36">
        <v>0</v>
      </c>
      <c r="I215" s="36">
        <v>0</v>
      </c>
      <c r="K215" s="36">
        <v>0</v>
      </c>
      <c r="M215" s="36">
        <v>0</v>
      </c>
      <c r="N215" s="36"/>
      <c r="P215" s="36">
        <v>0</v>
      </c>
      <c r="R215" s="36">
        <v>0</v>
      </c>
      <c r="T215" s="36">
        <v>0</v>
      </c>
      <c r="V215" s="36">
        <v>0</v>
      </c>
      <c r="X215" s="36">
        <v>0</v>
      </c>
      <c r="Z215" s="36">
        <v>0</v>
      </c>
      <c r="AA215" s="19"/>
      <c r="AB215" s="36">
        <v>0</v>
      </c>
      <c r="AD215" s="36">
        <v>0</v>
      </c>
      <c r="AF215" s="36">
        <v>0</v>
      </c>
      <c r="AH215" s="36">
        <v>0</v>
      </c>
      <c r="AJ215" s="36">
        <v>0</v>
      </c>
      <c r="AL215" s="36">
        <v>0</v>
      </c>
      <c r="AN215" s="36">
        <v>0</v>
      </c>
      <c r="AP215" s="36">
        <v>0</v>
      </c>
      <c r="AR215" s="36">
        <v>0</v>
      </c>
      <c r="AT215" s="36">
        <v>0</v>
      </c>
      <c r="AV215" s="36">
        <v>0</v>
      </c>
      <c r="AX215" s="36">
        <v>0</v>
      </c>
      <c r="AY215" s="36"/>
      <c r="AZ215" s="36">
        <v>0</v>
      </c>
      <c r="BB215" s="36">
        <v>0</v>
      </c>
      <c r="BD215" s="36">
        <v>0</v>
      </c>
      <c r="BE215" s="19"/>
      <c r="BF215" s="36">
        <v>0</v>
      </c>
      <c r="BH215" s="36">
        <v>0</v>
      </c>
      <c r="BJ215" s="36">
        <v>0</v>
      </c>
      <c r="BL215" s="36">
        <v>0</v>
      </c>
      <c r="BN215" s="36">
        <v>0</v>
      </c>
      <c r="BP215" s="36">
        <v>0</v>
      </c>
      <c r="BR215" s="36">
        <v>0</v>
      </c>
      <c r="BT215" s="36">
        <v>0</v>
      </c>
      <c r="BV215" s="36">
        <v>0</v>
      </c>
      <c r="BW215" s="19"/>
      <c r="BX215" s="36">
        <v>0</v>
      </c>
      <c r="BZ215" s="36">
        <v>0</v>
      </c>
      <c r="CB215" s="36">
        <v>0</v>
      </c>
      <c r="CD215" s="36">
        <v>0</v>
      </c>
    </row>
    <row r="216" spans="1:82" ht="11.25">
      <c r="A216" s="19"/>
      <c r="B216" s="25"/>
      <c r="C216" s="19"/>
      <c r="D216" s="19"/>
      <c r="E216" s="19"/>
      <c r="F216" s="19"/>
      <c r="G216" s="19"/>
      <c r="I216" s="19"/>
      <c r="K216" s="19"/>
      <c r="M216" s="19"/>
      <c r="N216" s="19"/>
      <c r="P216" s="19"/>
      <c r="R216" s="19"/>
      <c r="T216" s="19"/>
      <c r="V216" s="19"/>
      <c r="X216" s="19"/>
      <c r="Z216" s="19"/>
      <c r="AA216" s="19"/>
      <c r="AB216" s="19"/>
      <c r="AD216" s="19"/>
      <c r="AF216" s="19"/>
      <c r="AH216" s="19"/>
      <c r="AJ216" s="19"/>
      <c r="AL216" s="19"/>
      <c r="AN216" s="19"/>
      <c r="AP216" s="19"/>
      <c r="AR216" s="19"/>
      <c r="AT216" s="19"/>
      <c r="AV216" s="19"/>
      <c r="AX216" s="19"/>
      <c r="AY216" s="19"/>
      <c r="AZ216" s="19"/>
      <c r="BB216" s="19"/>
      <c r="BD216" s="19"/>
      <c r="BE216" s="19"/>
      <c r="BF216" s="19"/>
      <c r="BH216" s="19"/>
      <c r="BJ216" s="19"/>
      <c r="BL216" s="19"/>
      <c r="BN216" s="19"/>
      <c r="BP216" s="19"/>
      <c r="BR216" s="19"/>
      <c r="BT216" s="19"/>
      <c r="BV216" s="19"/>
      <c r="BW216" s="19"/>
      <c r="BX216" s="19"/>
      <c r="BZ216" s="19"/>
      <c r="CB216" s="19"/>
      <c r="CD216" s="19"/>
    </row>
    <row r="217" spans="1:82" ht="10.5">
      <c r="A217" s="19"/>
      <c r="B217" s="19"/>
      <c r="C217" s="19"/>
      <c r="D217" s="19"/>
      <c r="E217" s="27"/>
      <c r="F217" s="19"/>
      <c r="G217" s="27"/>
      <c r="I217" s="27"/>
      <c r="K217" s="27"/>
      <c r="M217" s="27"/>
      <c r="N217" s="27"/>
      <c r="P217" s="27"/>
      <c r="R217" s="27"/>
      <c r="T217" s="27"/>
      <c r="V217" s="27"/>
      <c r="X217" s="27"/>
      <c r="Z217" s="27"/>
      <c r="AA217" s="19"/>
      <c r="AB217" s="27"/>
      <c r="AD217" s="27"/>
      <c r="AF217" s="27"/>
      <c r="AH217" s="27"/>
      <c r="AJ217" s="27"/>
      <c r="AL217" s="27"/>
      <c r="AN217" s="27"/>
      <c r="AP217" s="27"/>
      <c r="AR217" s="27"/>
      <c r="AT217" s="27"/>
      <c r="AV217" s="27"/>
      <c r="AX217" s="27"/>
      <c r="AY217" s="27"/>
      <c r="AZ217" s="27"/>
      <c r="BB217" s="27"/>
      <c r="BD217" s="27"/>
      <c r="BE217" s="19"/>
      <c r="BF217" s="27"/>
      <c r="BH217" s="27"/>
      <c r="BJ217" s="27"/>
      <c r="BL217" s="27"/>
      <c r="BN217" s="27"/>
      <c r="BP217" s="27"/>
      <c r="BR217" s="27"/>
      <c r="BT217" s="27"/>
      <c r="BV217" s="27"/>
      <c r="BW217" s="19"/>
      <c r="BX217" s="27"/>
      <c r="BZ217" s="27"/>
      <c r="CB217" s="27"/>
      <c r="CD217" s="27"/>
    </row>
    <row r="218" spans="1:82" ht="12" thickBot="1">
      <c r="A218" s="19"/>
      <c r="B218" s="25" t="s">
        <v>47</v>
      </c>
      <c r="C218" s="19"/>
      <c r="D218" s="19"/>
      <c r="E218" s="49">
        <f>E212+E215</f>
        <v>58349</v>
      </c>
      <c r="F218" s="19"/>
      <c r="G218" s="49">
        <f>G212+G215+G213</f>
        <v>398435</v>
      </c>
      <c r="I218" s="49">
        <f>I212+I215+I213</f>
        <v>46112</v>
      </c>
      <c r="K218" s="49">
        <f>K212+K215+K213</f>
        <v>38791.1773865</v>
      </c>
      <c r="M218" s="49">
        <f>M212+M215+M213</f>
        <v>968611.7279999999</v>
      </c>
      <c r="N218" s="49">
        <f>N212+N215+N213</f>
        <v>0</v>
      </c>
      <c r="P218" s="49">
        <f>P212+P215+P213</f>
        <v>0</v>
      </c>
      <c r="R218" s="49">
        <f>R212+R215+R213</f>
        <v>0</v>
      </c>
      <c r="T218" s="49">
        <f>T212+T215+T213</f>
        <v>0</v>
      </c>
      <c r="V218" s="49">
        <f>V212+V215+V213</f>
        <v>0</v>
      </c>
      <c r="X218" s="49">
        <f>X212+X215+X213</f>
        <v>0</v>
      </c>
      <c r="Z218" s="49">
        <f>Z212+Z215+Z213</f>
        <v>0</v>
      </c>
      <c r="AA218" s="19"/>
      <c r="AB218" s="49">
        <f>AB212+AB215+AB213</f>
        <v>0</v>
      </c>
      <c r="AD218" s="49">
        <f>AD212+AD215+AD213</f>
        <v>0</v>
      </c>
      <c r="AF218" s="49">
        <f>AF212+AF215+AF213</f>
        <v>0</v>
      </c>
      <c r="AH218" s="49">
        <f>AH212+AH215+AH213</f>
        <v>0</v>
      </c>
      <c r="AJ218" s="49">
        <f>AJ212+AJ215+AJ213</f>
        <v>0</v>
      </c>
      <c r="AL218" s="49">
        <f>AL212+AL215+AL213</f>
        <v>0</v>
      </c>
      <c r="AN218" s="49">
        <f>AN212+AN215+AN213</f>
        <v>0</v>
      </c>
      <c r="AP218" s="49">
        <f>AP212+AP215+AP213</f>
        <v>0</v>
      </c>
      <c r="AR218" s="49">
        <f>AR212+AR215+AR213</f>
        <v>1167</v>
      </c>
      <c r="AT218" s="49">
        <f>AT212+AT215+AT213</f>
        <v>1132</v>
      </c>
      <c r="AV218" s="49">
        <f>AV212+AV215+AV213</f>
        <v>665.721742</v>
      </c>
      <c r="AX218" s="49">
        <f>AX212+AX215+AX213</f>
        <v>3408.5625</v>
      </c>
      <c r="AY218" s="49"/>
      <c r="AZ218" s="49">
        <f>AZ212+AZ215+AZ213</f>
        <v>0</v>
      </c>
      <c r="BB218" s="49">
        <f>BB212+BB215+BB213</f>
        <v>0</v>
      </c>
      <c r="BD218" s="49">
        <f>BD212+BD215+BD213</f>
        <v>0</v>
      </c>
      <c r="BE218" s="19"/>
      <c r="BF218" s="49">
        <f>BF212+BF215+BF213</f>
        <v>0</v>
      </c>
      <c r="BH218" s="49">
        <f>BH212+BH215+BH213</f>
        <v>0</v>
      </c>
      <c r="BJ218" s="49">
        <f>BJ212+BJ215+BJ213</f>
        <v>0</v>
      </c>
      <c r="BL218" s="49">
        <f>BL212+BL215+BL213</f>
        <v>101744.70262499999</v>
      </c>
      <c r="BN218" s="49">
        <f>BN212+BN215+BN213</f>
        <v>0</v>
      </c>
      <c r="BP218" s="49">
        <f>BP212+BP215+BP213</f>
        <v>0</v>
      </c>
      <c r="BR218" s="49">
        <f>BR212+BR215+BR213</f>
        <v>0</v>
      </c>
      <c r="BT218" s="49">
        <f>BT212+BT215+BT213</f>
        <v>0</v>
      </c>
      <c r="BV218" s="49">
        <f>BV212+BV215+BV213</f>
        <v>0</v>
      </c>
      <c r="BW218" s="19"/>
      <c r="BX218" s="49">
        <f>BX212+BX215+BX213</f>
        <v>0</v>
      </c>
      <c r="BZ218" s="49">
        <f>BZ212+BZ215+BZ213</f>
        <v>0</v>
      </c>
      <c r="CB218" s="49">
        <f>CB212+CB215+CB213</f>
        <v>0</v>
      </c>
      <c r="CD218" s="49">
        <f>CD212+CD215+CD213</f>
        <v>0</v>
      </c>
    </row>
    <row r="219" spans="1:82" ht="11.25" thickTop="1">
      <c r="A219" s="19"/>
      <c r="B219" s="19"/>
      <c r="C219" s="19"/>
      <c r="D219" s="19"/>
      <c r="E219" s="27"/>
      <c r="F219" s="19"/>
      <c r="G219" s="27"/>
      <c r="I219" s="27"/>
      <c r="K219" s="27"/>
      <c r="M219" s="27"/>
      <c r="N219" s="27"/>
      <c r="P219" s="27"/>
      <c r="R219" s="27"/>
      <c r="T219" s="27"/>
      <c r="V219" s="27"/>
      <c r="X219" s="27"/>
      <c r="Z219" s="27"/>
      <c r="AA219" s="19"/>
      <c r="AB219" s="27"/>
      <c r="AD219" s="27"/>
      <c r="AF219" s="27"/>
      <c r="AH219" s="27"/>
      <c r="AJ219" s="27"/>
      <c r="AL219" s="27"/>
      <c r="AN219" s="27"/>
      <c r="AP219" s="27"/>
      <c r="AR219" s="27"/>
      <c r="AT219" s="27"/>
      <c r="AV219" s="27"/>
      <c r="AX219" s="27"/>
      <c r="AY219" s="27"/>
      <c r="AZ219" s="27"/>
      <c r="BB219" s="27"/>
      <c r="BD219" s="27"/>
      <c r="BE219" s="19"/>
      <c r="BF219" s="27"/>
      <c r="BH219" s="27"/>
      <c r="BJ219" s="27"/>
      <c r="BL219" s="27"/>
      <c r="BN219" s="27"/>
      <c r="BP219" s="27"/>
      <c r="BR219" s="27"/>
      <c r="BT219" s="27"/>
      <c r="BV219" s="27"/>
      <c r="BW219" s="19"/>
      <c r="BX219" s="27"/>
      <c r="BZ219" s="27"/>
      <c r="CB219" s="27"/>
      <c r="CD219" s="27"/>
    </row>
    <row r="220" spans="1:82" ht="11.25">
      <c r="A220" s="19"/>
      <c r="B220" s="25"/>
      <c r="C220" s="19"/>
      <c r="D220" s="19"/>
      <c r="E220" s="19"/>
      <c r="F220" s="19"/>
      <c r="G220" s="19"/>
      <c r="I220" s="19"/>
      <c r="K220" s="19"/>
      <c r="M220" s="19"/>
      <c r="N220" s="19"/>
      <c r="P220" s="19"/>
      <c r="R220" s="19"/>
      <c r="T220" s="19"/>
      <c r="V220" s="19"/>
      <c r="X220" s="19"/>
      <c r="Z220" s="19"/>
      <c r="AA220" s="19"/>
      <c r="AB220" s="19"/>
      <c r="AD220" s="19"/>
      <c r="AF220" s="19"/>
      <c r="AH220" s="19"/>
      <c r="AJ220" s="19"/>
      <c r="AL220" s="19"/>
      <c r="AN220" s="19"/>
      <c r="AP220" s="19"/>
      <c r="AR220" s="19"/>
      <c r="AT220" s="19"/>
      <c r="AV220" s="19"/>
      <c r="AX220" s="19"/>
      <c r="AY220" s="19"/>
      <c r="AZ220" s="19"/>
      <c r="BB220" s="19"/>
      <c r="BD220" s="19"/>
      <c r="BE220" s="19"/>
      <c r="BF220" s="19"/>
      <c r="BH220" s="19"/>
      <c r="BJ220" s="19"/>
      <c r="BL220" s="19"/>
      <c r="BN220" s="19"/>
      <c r="BP220" s="19"/>
      <c r="BR220" s="19"/>
      <c r="BT220" s="19"/>
      <c r="BV220" s="19"/>
      <c r="BW220" s="19"/>
      <c r="BX220" s="19"/>
      <c r="BZ220" s="19"/>
      <c r="CB220" s="19"/>
      <c r="CD220" s="19"/>
    </row>
    <row r="221" spans="1:82" ht="12.75">
      <c r="A221" s="19"/>
      <c r="B221" s="24">
        <v>2006</v>
      </c>
      <c r="C221" s="19"/>
      <c r="D221" s="19"/>
      <c r="E221" s="19"/>
      <c r="F221" s="19"/>
      <c r="G221" s="19"/>
      <c r="I221" s="19"/>
      <c r="K221" s="19"/>
      <c r="M221" s="19"/>
      <c r="N221" s="19"/>
      <c r="P221" s="19"/>
      <c r="R221" s="19"/>
      <c r="T221" s="19"/>
      <c r="V221" s="19"/>
      <c r="X221" s="19"/>
      <c r="Z221" s="19"/>
      <c r="AA221" s="19"/>
      <c r="AB221" s="19"/>
      <c r="AD221" s="19"/>
      <c r="AF221" s="19"/>
      <c r="AH221" s="19"/>
      <c r="AJ221" s="19"/>
      <c r="AL221" s="19"/>
      <c r="AN221" s="19"/>
      <c r="AP221" s="19"/>
      <c r="AR221" s="19"/>
      <c r="AT221" s="19"/>
      <c r="AV221" s="19"/>
      <c r="AX221" s="19"/>
      <c r="AY221" s="19"/>
      <c r="AZ221" s="19"/>
      <c r="BB221" s="19"/>
      <c r="BD221" s="19"/>
      <c r="BE221" s="19"/>
      <c r="BF221" s="19"/>
      <c r="BH221" s="19"/>
      <c r="BJ221" s="19"/>
      <c r="BL221" s="19"/>
      <c r="BN221" s="19"/>
      <c r="BP221" s="19"/>
      <c r="BR221" s="19"/>
      <c r="BT221" s="19"/>
      <c r="BV221" s="19"/>
      <c r="BW221" s="19"/>
      <c r="BX221" s="19"/>
      <c r="BZ221" s="19"/>
      <c r="CB221" s="19"/>
      <c r="CD221" s="19"/>
    </row>
    <row r="222" spans="1:82" ht="11.25">
      <c r="A222" s="19"/>
      <c r="B222" s="25" t="s">
        <v>9</v>
      </c>
      <c r="C222" s="19"/>
      <c r="D222" s="19"/>
      <c r="E222" s="19">
        <f>E209</f>
        <v>1021330</v>
      </c>
      <c r="F222" s="19"/>
      <c r="G222" s="19">
        <f>G209</f>
        <v>6450298.74</v>
      </c>
      <c r="I222" s="19">
        <f>I209</f>
        <v>690612.006</v>
      </c>
      <c r="K222" s="19">
        <f>K209</f>
        <v>537348.35</v>
      </c>
      <c r="M222" s="43">
        <f>+M209-M215</f>
        <v>25829646.08</v>
      </c>
      <c r="N222" s="43">
        <f>N15</f>
        <v>13725092</v>
      </c>
      <c r="P222" s="19">
        <f>P209</f>
        <v>0</v>
      </c>
      <c r="R222" s="19">
        <f>R209</f>
        <v>0</v>
      </c>
      <c r="T222" s="19">
        <f>T209</f>
        <v>0</v>
      </c>
      <c r="V222" s="19">
        <f>V209</f>
        <v>0</v>
      </c>
      <c r="X222" s="19">
        <f>X209</f>
        <v>0</v>
      </c>
      <c r="Z222" s="19">
        <f>Z209</f>
        <v>0</v>
      </c>
      <c r="AA222" s="19"/>
      <c r="AB222" s="43">
        <f>AB209</f>
        <v>0</v>
      </c>
      <c r="AD222" s="43">
        <f>AD209</f>
        <v>0</v>
      </c>
      <c r="AF222" s="43">
        <f>AF209</f>
        <v>0</v>
      </c>
      <c r="AH222" s="43">
        <v>0</v>
      </c>
      <c r="AJ222" s="43">
        <f>+AJ15</f>
        <v>1372</v>
      </c>
      <c r="AL222" s="19">
        <f>AL209</f>
        <v>0</v>
      </c>
      <c r="AN222" s="19">
        <f>AN209</f>
        <v>0</v>
      </c>
      <c r="AP222" s="43">
        <v>0</v>
      </c>
      <c r="AR222" s="19">
        <f>AR209</f>
        <v>18885</v>
      </c>
      <c r="AT222" s="19">
        <f>AT209</f>
        <v>16951.9</v>
      </c>
      <c r="AV222" s="19">
        <f>AV209</f>
        <v>9221.8</v>
      </c>
      <c r="AX222" s="43">
        <f>+AX209-AX215</f>
        <v>90895</v>
      </c>
      <c r="AY222" s="43"/>
      <c r="AZ222" s="43">
        <f>AZ26</f>
        <v>133607</v>
      </c>
      <c r="BB222" s="19">
        <f>BB209</f>
        <v>0</v>
      </c>
      <c r="BD222" s="19">
        <f>BD209</f>
        <v>0</v>
      </c>
      <c r="BE222" s="19"/>
      <c r="BF222" s="43">
        <f>BF209</f>
        <v>0</v>
      </c>
      <c r="BH222" s="43">
        <f>BH209</f>
        <v>0</v>
      </c>
      <c r="BJ222" s="43">
        <v>0</v>
      </c>
      <c r="BL222" s="43">
        <f>+BL209-BL215</f>
        <v>2713192.07</v>
      </c>
      <c r="BN222" s="43">
        <f>BN209-BN215</f>
        <v>0</v>
      </c>
      <c r="BP222" s="43">
        <f>BP209-BP215</f>
        <v>0</v>
      </c>
      <c r="BR222" s="19">
        <f>BR209</f>
        <v>0</v>
      </c>
      <c r="BT222" s="19">
        <f>BT209</f>
        <v>0</v>
      </c>
      <c r="BV222" s="19">
        <f>BV209</f>
        <v>0</v>
      </c>
      <c r="BW222" s="19"/>
      <c r="BX222" s="43">
        <f>BX209</f>
        <v>0</v>
      </c>
      <c r="BZ222" s="43">
        <f>BZ209</f>
        <v>0</v>
      </c>
      <c r="CB222" s="43">
        <v>0</v>
      </c>
      <c r="CD222" s="43">
        <v>0</v>
      </c>
    </row>
    <row r="223" spans="1:82" ht="11.25">
      <c r="A223" s="19"/>
      <c r="B223" s="25" t="s">
        <v>18</v>
      </c>
      <c r="C223" s="19"/>
      <c r="D223" s="19"/>
      <c r="E223" s="31">
        <v>0.05285</v>
      </c>
      <c r="F223" s="19"/>
      <c r="G223" s="31">
        <v>0.05713</v>
      </c>
      <c r="I223" s="31">
        <v>0.06177</v>
      </c>
      <c r="K223" s="31">
        <v>0.06677</v>
      </c>
      <c r="M223" s="31">
        <v>0.07219</v>
      </c>
      <c r="N223" s="31">
        <v>0.0375</v>
      </c>
      <c r="P223" s="31">
        <v>0</v>
      </c>
      <c r="R223" s="31">
        <v>0</v>
      </c>
      <c r="T223" s="31">
        <v>0</v>
      </c>
      <c r="V223" s="31">
        <v>0</v>
      </c>
      <c r="X223" s="31">
        <v>0</v>
      </c>
      <c r="Z223" s="31">
        <v>0</v>
      </c>
      <c r="AA223" s="19"/>
      <c r="AB223" s="31">
        <v>0</v>
      </c>
      <c r="AD223" s="31">
        <v>0</v>
      </c>
      <c r="AF223" s="31">
        <v>0</v>
      </c>
      <c r="AH223" s="31">
        <v>0</v>
      </c>
      <c r="AJ223" s="31">
        <v>0.0375</v>
      </c>
      <c r="AL223" s="31">
        <v>0</v>
      </c>
      <c r="AN223" s="31">
        <v>0</v>
      </c>
      <c r="AP223" s="31">
        <v>0</v>
      </c>
      <c r="AR223" s="31">
        <v>0.05713</v>
      </c>
      <c r="AT223" s="31">
        <v>0.06177</v>
      </c>
      <c r="AV223" s="31">
        <v>0.06677</v>
      </c>
      <c r="AX223" s="31">
        <v>0.07219</v>
      </c>
      <c r="AY223" s="31"/>
      <c r="AZ223" s="31">
        <v>0.0375</v>
      </c>
      <c r="BB223" s="31">
        <v>0</v>
      </c>
      <c r="BD223" s="31">
        <v>0</v>
      </c>
      <c r="BE223" s="19"/>
      <c r="BF223" s="31">
        <v>0</v>
      </c>
      <c r="BH223" s="31">
        <v>0</v>
      </c>
      <c r="BJ223" s="31">
        <v>0</v>
      </c>
      <c r="BL223" s="31">
        <v>0.07219</v>
      </c>
      <c r="BN223" s="31">
        <v>0</v>
      </c>
      <c r="BP223" s="31">
        <v>0</v>
      </c>
      <c r="BR223" s="31">
        <v>0</v>
      </c>
      <c r="BT223" s="31">
        <v>0</v>
      </c>
      <c r="BV223" s="31">
        <v>0</v>
      </c>
      <c r="BW223" s="19"/>
      <c r="BX223" s="31">
        <v>0</v>
      </c>
      <c r="BZ223" s="31">
        <v>0</v>
      </c>
      <c r="CB223" s="31">
        <v>0</v>
      </c>
      <c r="CD223" s="31">
        <v>0</v>
      </c>
    </row>
    <row r="224" spans="1:82" ht="10.5">
      <c r="A224" s="19"/>
      <c r="B224" s="19"/>
      <c r="C224" s="19"/>
      <c r="D224" s="19"/>
      <c r="E224" s="27" t="s">
        <v>3</v>
      </c>
      <c r="F224" s="19"/>
      <c r="G224" s="27" t="s">
        <v>3</v>
      </c>
      <c r="I224" s="27" t="s">
        <v>3</v>
      </c>
      <c r="K224" s="27" t="s">
        <v>3</v>
      </c>
      <c r="M224" s="27" t="s">
        <v>3</v>
      </c>
      <c r="N224" s="27" t="s">
        <v>3</v>
      </c>
      <c r="P224" s="27" t="s">
        <v>3</v>
      </c>
      <c r="R224" s="27" t="s">
        <v>3</v>
      </c>
      <c r="T224" s="27" t="s">
        <v>3</v>
      </c>
      <c r="V224" s="27" t="s">
        <v>3</v>
      </c>
      <c r="X224" s="27" t="s">
        <v>3</v>
      </c>
      <c r="Z224" s="27" t="s">
        <v>3</v>
      </c>
      <c r="AA224" s="19"/>
      <c r="AB224" s="27" t="s">
        <v>3</v>
      </c>
      <c r="AD224" s="27" t="s">
        <v>3</v>
      </c>
      <c r="AF224" s="27" t="s">
        <v>3</v>
      </c>
      <c r="AH224" s="27" t="s">
        <v>3</v>
      </c>
      <c r="AJ224" s="27" t="s">
        <v>3</v>
      </c>
      <c r="AL224" s="27" t="s">
        <v>3</v>
      </c>
      <c r="AN224" s="27" t="s">
        <v>3</v>
      </c>
      <c r="AP224" s="27" t="s">
        <v>3</v>
      </c>
      <c r="AR224" s="27" t="s">
        <v>3</v>
      </c>
      <c r="AT224" s="27" t="s">
        <v>3</v>
      </c>
      <c r="AV224" s="27" t="s">
        <v>3</v>
      </c>
      <c r="AX224" s="27" t="s">
        <v>3</v>
      </c>
      <c r="AY224" s="27"/>
      <c r="AZ224" s="27" t="s">
        <v>3</v>
      </c>
      <c r="BB224" s="27" t="s">
        <v>3</v>
      </c>
      <c r="BD224" s="27" t="s">
        <v>3</v>
      </c>
      <c r="BE224" s="19"/>
      <c r="BF224" s="27" t="s">
        <v>3</v>
      </c>
      <c r="BH224" s="27" t="s">
        <v>3</v>
      </c>
      <c r="BJ224" s="27" t="s">
        <v>3</v>
      </c>
      <c r="BL224" s="27" t="s">
        <v>3</v>
      </c>
      <c r="BN224" s="27" t="s">
        <v>3</v>
      </c>
      <c r="BP224" s="27" t="s">
        <v>3</v>
      </c>
      <c r="BR224" s="27" t="s">
        <v>3</v>
      </c>
      <c r="BT224" s="27" t="s">
        <v>3</v>
      </c>
      <c r="BV224" s="27" t="s">
        <v>3</v>
      </c>
      <c r="BW224" s="19"/>
      <c r="BX224" s="27" t="s">
        <v>3</v>
      </c>
      <c r="BZ224" s="27" t="s">
        <v>3</v>
      </c>
      <c r="CB224" s="27" t="s">
        <v>3</v>
      </c>
      <c r="CD224" s="27" t="s">
        <v>3</v>
      </c>
    </row>
    <row r="225" spans="1:82" ht="11.25">
      <c r="A225" s="19"/>
      <c r="B225" s="25" t="s">
        <v>48</v>
      </c>
      <c r="C225" s="19"/>
      <c r="D225" s="19"/>
      <c r="E225" s="19">
        <f>ROUND(E222*E223,0)</f>
        <v>53977</v>
      </c>
      <c r="F225" s="19"/>
      <c r="G225" s="19">
        <f>ROUND(G222*G223,0)</f>
        <v>368506</v>
      </c>
      <c r="I225" s="22">
        <f>ROUND(I222*I223,0)</f>
        <v>42659</v>
      </c>
      <c r="K225" s="22">
        <f>+K222*K223</f>
        <v>35878.749329499995</v>
      </c>
      <c r="M225" s="22">
        <f>+M222*M223</f>
        <v>1864642.1505151999</v>
      </c>
      <c r="N225" s="22">
        <f>+N222*N223</f>
        <v>514690.94999999995</v>
      </c>
      <c r="P225" s="19">
        <f>ROUND(P222*P223,0)</f>
        <v>0</v>
      </c>
      <c r="R225" s="19">
        <f>(+R222)*0.4*R223</f>
        <v>0</v>
      </c>
      <c r="T225" s="19">
        <f>(+T222)*0.4*T223</f>
        <v>0</v>
      </c>
      <c r="U225" s="23"/>
      <c r="V225" s="19">
        <f>(+V222)*0.4*V223</f>
        <v>0</v>
      </c>
      <c r="W225" s="23"/>
      <c r="X225" s="19">
        <f>(+X222)*0.4*X223</f>
        <v>0</v>
      </c>
      <c r="Y225" s="23"/>
      <c r="Z225" s="19">
        <f>(+Z222)*0.4*Z223</f>
        <v>0</v>
      </c>
      <c r="AA225" s="19"/>
      <c r="AB225" s="19">
        <f>(+AB222)*0.4*AB223</f>
        <v>0</v>
      </c>
      <c r="AC225" s="23"/>
      <c r="AD225" s="19">
        <f>(+AD222)*0.4*AD223</f>
        <v>0</v>
      </c>
      <c r="AE225" s="23"/>
      <c r="AF225" s="19">
        <f>(+AF222)*0.4*AF223</f>
        <v>0</v>
      </c>
      <c r="AG225" s="23"/>
      <c r="AH225" s="19">
        <f>(+AH222)*0.4*AH223</f>
        <v>0</v>
      </c>
      <c r="AI225" s="23"/>
      <c r="AJ225" s="22">
        <f>+AJ222*AJ223</f>
        <v>51.449999999999996</v>
      </c>
      <c r="AK225" s="23"/>
      <c r="AL225" s="19">
        <f>(+AL222)*0.4*AL223</f>
        <v>0</v>
      </c>
      <c r="AM225" s="23"/>
      <c r="AN225" s="19">
        <f>(+AN222)*0.4*AN223</f>
        <v>0</v>
      </c>
      <c r="AO225" s="23"/>
      <c r="AP225" s="19">
        <f>(+AP222)*0.4*AP223</f>
        <v>0</v>
      </c>
      <c r="AQ225" s="23"/>
      <c r="AR225" s="19">
        <f>ROUND(AR222*AR223,0)</f>
        <v>1079</v>
      </c>
      <c r="AS225" s="23"/>
      <c r="AT225" s="22">
        <f>ROUND(AT222*AT223,0)</f>
        <v>1047</v>
      </c>
      <c r="AV225" s="22">
        <f>+AV222*AV223</f>
        <v>615.7395859999999</v>
      </c>
      <c r="AX225" s="22">
        <f>+AX222*AX223</f>
        <v>6561.710050000001</v>
      </c>
      <c r="AY225" s="22"/>
      <c r="AZ225" s="19">
        <f>(+AZ222)*AZ223</f>
        <v>5010.2625</v>
      </c>
      <c r="BA225" s="23"/>
      <c r="BB225" s="19">
        <f>(+BB222)*0.4*BB223</f>
        <v>0</v>
      </c>
      <c r="BC225" s="23"/>
      <c r="BD225" s="19">
        <f>(+BD222)*0.4*BD223</f>
        <v>0</v>
      </c>
      <c r="BE225" s="19"/>
      <c r="BF225" s="19">
        <f>(+BF222)*0.4*BF223</f>
        <v>0</v>
      </c>
      <c r="BG225" s="23"/>
      <c r="BH225" s="19">
        <f>(+BH222)*0.4*BH223</f>
        <v>0</v>
      </c>
      <c r="BI225" s="23"/>
      <c r="BJ225" s="19">
        <f>(+BJ222)*0.4*BJ223</f>
        <v>0</v>
      </c>
      <c r="BK225" s="23"/>
      <c r="BL225" s="22">
        <f>+BL222*BL223</f>
        <v>195865.3355333</v>
      </c>
      <c r="BM225" s="23"/>
      <c r="BN225" s="22">
        <f>+BN222*BN223</f>
        <v>0</v>
      </c>
      <c r="BO225" s="23"/>
      <c r="BP225" s="22">
        <f>+BP222*BP223</f>
        <v>0</v>
      </c>
      <c r="BQ225" s="23"/>
      <c r="BR225" s="19">
        <f>(+BR222)*0.4*BR223</f>
        <v>0</v>
      </c>
      <c r="BS225" s="23"/>
      <c r="BT225" s="19">
        <f>(+BT222)*0.4*BT223</f>
        <v>0</v>
      </c>
      <c r="BU225" s="23"/>
      <c r="BV225" s="19">
        <f>(+BV222)*0.4*BV223</f>
        <v>0</v>
      </c>
      <c r="BW225" s="19"/>
      <c r="BX225" s="19">
        <f>(+BX222)*0.4*BX223</f>
        <v>0</v>
      </c>
      <c r="BY225" s="23"/>
      <c r="BZ225" s="19">
        <f>(+BZ222)*0.4*BZ223</f>
        <v>0</v>
      </c>
      <c r="CA225" s="23"/>
      <c r="CB225" s="19">
        <f>(+CB222)*0.4*CB223</f>
        <v>0</v>
      </c>
      <c r="CC225" s="23"/>
      <c r="CD225" s="19">
        <f>(+CD222)*0.4*CD223</f>
        <v>0</v>
      </c>
    </row>
    <row r="226" spans="1:82" ht="11.25">
      <c r="A226" s="19"/>
      <c r="B226" s="25" t="s">
        <v>55</v>
      </c>
      <c r="C226" s="19"/>
      <c r="D226" s="19"/>
      <c r="E226" s="19"/>
      <c r="F226" s="19"/>
      <c r="G226" s="19">
        <v>0</v>
      </c>
      <c r="I226" s="22">
        <v>0</v>
      </c>
      <c r="K226" s="19">
        <v>0</v>
      </c>
      <c r="M226" s="19">
        <v>0</v>
      </c>
      <c r="N226" s="19">
        <v>0</v>
      </c>
      <c r="P226" s="19">
        <v>0</v>
      </c>
      <c r="R226" s="19">
        <f>+(R222)*0.6/60*12</f>
        <v>0</v>
      </c>
      <c r="T226" s="19">
        <f>+(T222)*0.6/60*12</f>
        <v>0</v>
      </c>
      <c r="U226" s="23"/>
      <c r="V226" s="19">
        <f>+(V222)*0.6/60*12</f>
        <v>0</v>
      </c>
      <c r="W226" s="23"/>
      <c r="X226" s="19">
        <f>+(X222)*0.6/60*12</f>
        <v>0</v>
      </c>
      <c r="Y226" s="23"/>
      <c r="Z226" s="19">
        <f>+(Z222)*0.6/60*12</f>
        <v>0</v>
      </c>
      <c r="AA226" s="19"/>
      <c r="AB226" s="19">
        <f>+(AB222)*0.6/60*12</f>
        <v>0</v>
      </c>
      <c r="AC226" s="23"/>
      <c r="AD226" s="19">
        <f>+(AD222)*0.6/60*12</f>
        <v>0</v>
      </c>
      <c r="AE226" s="23"/>
      <c r="AF226" s="19">
        <f>+(AF222)*0.6/60*12</f>
        <v>0</v>
      </c>
      <c r="AG226" s="23"/>
      <c r="AH226" s="19">
        <f>+(AH222)*0.6/60*12</f>
        <v>0</v>
      </c>
      <c r="AI226" s="23"/>
      <c r="AJ226" s="19">
        <v>0</v>
      </c>
      <c r="AK226" s="23"/>
      <c r="AL226" s="19">
        <f>+(AL222)*0.6/60*12</f>
        <v>0</v>
      </c>
      <c r="AM226" s="23"/>
      <c r="AN226" s="19">
        <f>+(AN222)*0.6/60*12</f>
        <v>0</v>
      </c>
      <c r="AO226" s="23"/>
      <c r="AP226" s="19">
        <f>+(AP222)*0.6/60*12</f>
        <v>0</v>
      </c>
      <c r="AQ226" s="23"/>
      <c r="AR226" s="19">
        <v>0</v>
      </c>
      <c r="AS226" s="23"/>
      <c r="AT226" s="22">
        <v>0</v>
      </c>
      <c r="AV226" s="19">
        <v>0</v>
      </c>
      <c r="AX226" s="19">
        <v>0</v>
      </c>
      <c r="AY226" s="19"/>
      <c r="AZ226" s="19">
        <v>0</v>
      </c>
      <c r="BA226" s="23"/>
      <c r="BB226" s="19">
        <f>+(BB222)*0.6/60*12</f>
        <v>0</v>
      </c>
      <c r="BC226" s="23"/>
      <c r="BD226" s="19">
        <f>+(BD222)*0.6/60*12</f>
        <v>0</v>
      </c>
      <c r="BE226" s="19"/>
      <c r="BF226" s="19">
        <f>+(BF222)*0.6/60*12</f>
        <v>0</v>
      </c>
      <c r="BG226" s="23"/>
      <c r="BH226" s="19">
        <f>+(BH222)*0.6/60*12</f>
        <v>0</v>
      </c>
      <c r="BI226" s="23"/>
      <c r="BJ226" s="19">
        <f>+(BJ222)*0.6/60*12</f>
        <v>0</v>
      </c>
      <c r="BK226" s="23"/>
      <c r="BL226" s="19">
        <v>0</v>
      </c>
      <c r="BM226" s="23"/>
      <c r="BN226" s="19">
        <v>0</v>
      </c>
      <c r="BO226" s="23"/>
      <c r="BP226" s="19">
        <v>0</v>
      </c>
      <c r="BQ226" s="23"/>
      <c r="BR226" s="19">
        <f>+(BR222)*0.6/60*12</f>
        <v>0</v>
      </c>
      <c r="BS226" s="23"/>
      <c r="BT226" s="19">
        <f>+(BT222)*0.6/60*12</f>
        <v>0</v>
      </c>
      <c r="BU226" s="23"/>
      <c r="BV226" s="19">
        <f>+(BV222)*0.6/60*12</f>
        <v>0</v>
      </c>
      <c r="BW226" s="19"/>
      <c r="BX226" s="19">
        <f>+(BX222)*0.6/60*12</f>
        <v>0</v>
      </c>
      <c r="BY226" s="23"/>
      <c r="BZ226" s="19">
        <f>+(BZ222)*0.6/60*12</f>
        <v>0</v>
      </c>
      <c r="CA226" s="23"/>
      <c r="CB226" s="19">
        <f>+(CB222)*0.6/60*12</f>
        <v>0</v>
      </c>
      <c r="CC226" s="23"/>
      <c r="CD226" s="19">
        <f>+(CD222)*0.6/60*12</f>
        <v>0</v>
      </c>
    </row>
    <row r="227" spans="1:82" ht="11.25">
      <c r="A227" s="19"/>
      <c r="B227" s="25"/>
      <c r="C227" s="19"/>
      <c r="D227" s="19"/>
      <c r="E227" s="19"/>
      <c r="F227" s="19"/>
      <c r="G227" s="19"/>
      <c r="I227" s="22"/>
      <c r="K227" s="19"/>
      <c r="M227" s="19"/>
      <c r="N227" s="19"/>
      <c r="P227" s="19"/>
      <c r="R227" s="19"/>
      <c r="T227" s="19"/>
      <c r="U227" s="23"/>
      <c r="V227" s="19"/>
      <c r="W227" s="23"/>
      <c r="X227" s="19"/>
      <c r="Y227" s="23"/>
      <c r="Z227" s="19"/>
      <c r="AA227" s="19"/>
      <c r="AB227" s="19"/>
      <c r="AC227" s="23"/>
      <c r="AD227" s="19"/>
      <c r="AE227" s="23"/>
      <c r="AF227" s="19"/>
      <c r="AG227" s="23"/>
      <c r="AH227" s="19"/>
      <c r="AI227" s="23"/>
      <c r="AJ227" s="19"/>
      <c r="AK227" s="23"/>
      <c r="AL227" s="19"/>
      <c r="AM227" s="23"/>
      <c r="AN227" s="19"/>
      <c r="AO227" s="23"/>
      <c r="AP227" s="19"/>
      <c r="AQ227" s="23"/>
      <c r="AR227" s="19"/>
      <c r="AS227" s="23"/>
      <c r="AT227" s="22"/>
      <c r="AV227" s="19"/>
      <c r="AX227" s="19"/>
      <c r="AY227" s="19"/>
      <c r="AZ227" s="19"/>
      <c r="BA227" s="23"/>
      <c r="BB227" s="19"/>
      <c r="BC227" s="23"/>
      <c r="BD227" s="19"/>
      <c r="BE227" s="19"/>
      <c r="BF227" s="19"/>
      <c r="BG227" s="23"/>
      <c r="BH227" s="19"/>
      <c r="BI227" s="23"/>
      <c r="BJ227" s="19"/>
      <c r="BK227" s="23"/>
      <c r="BL227" s="19"/>
      <c r="BM227" s="23"/>
      <c r="BN227" s="19"/>
      <c r="BO227" s="23"/>
      <c r="BP227" s="19"/>
      <c r="BQ227" s="23"/>
      <c r="BR227" s="19"/>
      <c r="BS227" s="23"/>
      <c r="BT227" s="19"/>
      <c r="BU227" s="23"/>
      <c r="BV227" s="19"/>
      <c r="BW227" s="19"/>
      <c r="BX227" s="19"/>
      <c r="BY227" s="23"/>
      <c r="BZ227" s="19"/>
      <c r="CA227" s="23"/>
      <c r="CB227" s="19"/>
      <c r="CC227" s="23"/>
      <c r="CD227" s="19"/>
    </row>
    <row r="228" spans="1:82" ht="11.25">
      <c r="A228" s="19"/>
      <c r="B228" s="9" t="s">
        <v>34</v>
      </c>
      <c r="C228" s="19"/>
      <c r="D228" s="19"/>
      <c r="E228" s="36"/>
      <c r="F228" s="19"/>
      <c r="G228" s="36"/>
      <c r="I228" s="36"/>
      <c r="K228" s="36"/>
      <c r="M228" s="36"/>
      <c r="N228" s="36">
        <v>0</v>
      </c>
      <c r="P228" s="36"/>
      <c r="R228" s="36"/>
      <c r="T228" s="36"/>
      <c r="V228" s="36"/>
      <c r="X228" s="36"/>
      <c r="Z228" s="36"/>
      <c r="AA228" s="19"/>
      <c r="AB228" s="36"/>
      <c r="AD228" s="36"/>
      <c r="AF228" s="36"/>
      <c r="AH228" s="36"/>
      <c r="AJ228" s="36"/>
      <c r="AL228" s="36"/>
      <c r="AN228" s="36"/>
      <c r="AP228" s="36"/>
      <c r="AR228" s="36"/>
      <c r="AT228" s="36"/>
      <c r="AV228" s="36"/>
      <c r="AX228" s="36"/>
      <c r="AY228" s="36"/>
      <c r="AZ228" s="36"/>
      <c r="BB228" s="36"/>
      <c r="BD228" s="36"/>
      <c r="BE228" s="19"/>
      <c r="BF228" s="36"/>
      <c r="BH228" s="36"/>
      <c r="BJ228" s="36"/>
      <c r="BL228" s="36"/>
      <c r="BN228" s="36"/>
      <c r="BP228" s="36"/>
      <c r="BR228" s="36"/>
      <c r="BT228" s="36"/>
      <c r="BV228" s="36"/>
      <c r="BW228" s="19"/>
      <c r="BX228" s="36"/>
      <c r="BZ228" s="36"/>
      <c r="CB228" s="36"/>
      <c r="CD228" s="36"/>
    </row>
    <row r="229" spans="1:82" ht="11.25">
      <c r="A229" s="19"/>
      <c r="B229" s="25"/>
      <c r="C229" s="19"/>
      <c r="D229" s="19"/>
      <c r="E229" s="27" t="s">
        <v>3</v>
      </c>
      <c r="F229" s="19"/>
      <c r="G229" s="27" t="s">
        <v>3</v>
      </c>
      <c r="I229" s="27" t="s">
        <v>3</v>
      </c>
      <c r="K229" s="27" t="s">
        <v>3</v>
      </c>
      <c r="M229" s="27" t="s">
        <v>3</v>
      </c>
      <c r="N229" s="27" t="s">
        <v>3</v>
      </c>
      <c r="P229" s="27" t="s">
        <v>3</v>
      </c>
      <c r="R229" s="27" t="s">
        <v>3</v>
      </c>
      <c r="T229" s="27" t="s">
        <v>3</v>
      </c>
      <c r="V229" s="27" t="s">
        <v>3</v>
      </c>
      <c r="X229" s="27" t="s">
        <v>3</v>
      </c>
      <c r="Z229" s="27" t="s">
        <v>3</v>
      </c>
      <c r="AA229" s="19"/>
      <c r="AB229" s="27" t="s">
        <v>3</v>
      </c>
      <c r="AD229" s="27" t="s">
        <v>3</v>
      </c>
      <c r="AF229" s="27" t="s">
        <v>3</v>
      </c>
      <c r="AH229" s="27" t="s">
        <v>3</v>
      </c>
      <c r="AJ229" s="27" t="s">
        <v>3</v>
      </c>
      <c r="AL229" s="27" t="s">
        <v>3</v>
      </c>
      <c r="AN229" s="27" t="s">
        <v>3</v>
      </c>
      <c r="AP229" s="27" t="s">
        <v>3</v>
      </c>
      <c r="AR229" s="27" t="s">
        <v>3</v>
      </c>
      <c r="AT229" s="27" t="s">
        <v>3</v>
      </c>
      <c r="AV229" s="27" t="s">
        <v>3</v>
      </c>
      <c r="AX229" s="27" t="s">
        <v>3</v>
      </c>
      <c r="AY229" s="27"/>
      <c r="AZ229" s="27" t="s">
        <v>3</v>
      </c>
      <c r="BB229" s="27" t="s">
        <v>3</v>
      </c>
      <c r="BD229" s="27" t="s">
        <v>3</v>
      </c>
      <c r="BE229" s="19"/>
      <c r="BF229" s="27" t="s">
        <v>3</v>
      </c>
      <c r="BH229" s="27" t="s">
        <v>3</v>
      </c>
      <c r="BJ229" s="27" t="s">
        <v>3</v>
      </c>
      <c r="BL229" s="27" t="s">
        <v>3</v>
      </c>
      <c r="BN229" s="27" t="s">
        <v>3</v>
      </c>
      <c r="BP229" s="27" t="s">
        <v>3</v>
      </c>
      <c r="BR229" s="27" t="s">
        <v>3</v>
      </c>
      <c r="BT229" s="27" t="s">
        <v>3</v>
      </c>
      <c r="BV229" s="27" t="s">
        <v>3</v>
      </c>
      <c r="BW229" s="19"/>
      <c r="BX229" s="27" t="s">
        <v>3</v>
      </c>
      <c r="BZ229" s="27" t="s">
        <v>3</v>
      </c>
      <c r="CB229" s="27" t="s">
        <v>3</v>
      </c>
      <c r="CD229" s="27" t="s">
        <v>3</v>
      </c>
    </row>
    <row r="230" spans="1:82" ht="11.25">
      <c r="A230" s="19"/>
      <c r="B230" s="25" t="s">
        <v>49</v>
      </c>
      <c r="C230" s="19"/>
      <c r="D230" s="19"/>
      <c r="E230" s="19">
        <f>SUM(E225:E228)</f>
        <v>53977</v>
      </c>
      <c r="F230" s="19"/>
      <c r="G230" s="19">
        <f>SUM(G225:G228)</f>
        <v>368506</v>
      </c>
      <c r="I230" s="19">
        <f>SUM(I225:I228)</f>
        <v>42659</v>
      </c>
      <c r="K230" s="19">
        <f>SUM(K225:K228)</f>
        <v>35878.749329499995</v>
      </c>
      <c r="M230" s="19">
        <f>SUM(M225:M228)</f>
        <v>1864642.1505151999</v>
      </c>
      <c r="N230" s="19">
        <f>SUM(N225:N228)</f>
        <v>514690.94999999995</v>
      </c>
      <c r="P230" s="19">
        <f>SUM(P225:P228)</f>
        <v>0</v>
      </c>
      <c r="R230" s="19">
        <f>SUM(R225:R228)</f>
        <v>0</v>
      </c>
      <c r="T230" s="19">
        <f>SUM(T225:T228)</f>
        <v>0</v>
      </c>
      <c r="V230" s="19">
        <f>SUM(V225:V228)</f>
        <v>0</v>
      </c>
      <c r="X230" s="19">
        <f>SUM(X225:X228)</f>
        <v>0</v>
      </c>
      <c r="Z230" s="19">
        <f>SUM(Z225:Z228)</f>
        <v>0</v>
      </c>
      <c r="AA230" s="19"/>
      <c r="AB230" s="19">
        <f>SUM(AB225:AB228)</f>
        <v>0</v>
      </c>
      <c r="AD230" s="19">
        <f>SUM(AD225:AD228)</f>
        <v>0</v>
      </c>
      <c r="AF230" s="19">
        <f>SUM(AF225:AF228)</f>
        <v>0</v>
      </c>
      <c r="AH230" s="19">
        <f>SUM(AH225:AH228)</f>
        <v>0</v>
      </c>
      <c r="AJ230" s="19">
        <f>SUM(AJ225:AJ228)</f>
        <v>51.449999999999996</v>
      </c>
      <c r="AL230" s="19">
        <f>SUM(AL225:AL228)</f>
        <v>0</v>
      </c>
      <c r="AN230" s="19">
        <f>SUM(AN225:AN228)</f>
        <v>0</v>
      </c>
      <c r="AP230" s="19">
        <f>SUM(AP225:AP228)</f>
        <v>0</v>
      </c>
      <c r="AR230" s="19">
        <f>SUM(AR225:AR228)</f>
        <v>1079</v>
      </c>
      <c r="AT230" s="19">
        <f>SUM(AT225:AT228)</f>
        <v>1047</v>
      </c>
      <c r="AV230" s="19">
        <f>SUM(AV225:AV228)</f>
        <v>615.7395859999999</v>
      </c>
      <c r="AX230" s="19">
        <f>SUM(AX225:AX228)</f>
        <v>6561.710050000001</v>
      </c>
      <c r="AY230" s="19"/>
      <c r="AZ230" s="43">
        <f>SUM(AZ225:AZ228)</f>
        <v>5010.2625</v>
      </c>
      <c r="BB230" s="19">
        <f>SUM(BB225:BB228)</f>
        <v>0</v>
      </c>
      <c r="BD230" s="19">
        <f>SUM(BD225:BD228)</f>
        <v>0</v>
      </c>
      <c r="BE230" s="19"/>
      <c r="BF230" s="19">
        <f>SUM(BF225:BF228)</f>
        <v>0</v>
      </c>
      <c r="BH230" s="19">
        <f>SUM(BH225:BH228)</f>
        <v>0</v>
      </c>
      <c r="BJ230" s="19">
        <f>SUM(BJ225:BJ228)</f>
        <v>0</v>
      </c>
      <c r="BL230" s="19">
        <f>SUM(BL225:BL228)</f>
        <v>195865.3355333</v>
      </c>
      <c r="BN230" s="19">
        <f>SUM(BN225:BN228)</f>
        <v>0</v>
      </c>
      <c r="BP230" s="19">
        <f>SUM(BP225:BP228)</f>
        <v>0</v>
      </c>
      <c r="BR230" s="19">
        <f>SUM(BR225:BR228)</f>
        <v>0</v>
      </c>
      <c r="BT230" s="19">
        <f>SUM(BT225:BT228)</f>
        <v>0</v>
      </c>
      <c r="BV230" s="19">
        <f>SUM(BV225:BV228)</f>
        <v>0</v>
      </c>
      <c r="BW230" s="19"/>
      <c r="BX230" s="19">
        <f>SUM(BX225:BX228)</f>
        <v>0</v>
      </c>
      <c r="BZ230" s="19">
        <f>SUM(BZ225:BZ228)</f>
        <v>0</v>
      </c>
      <c r="CB230" s="19">
        <f>SUM(CB225:CB228)</f>
        <v>0</v>
      </c>
      <c r="CD230" s="19">
        <f>SUM(CD225:CD228)</f>
        <v>0</v>
      </c>
    </row>
    <row r="231" spans="1:82" ht="11.25">
      <c r="A231" s="19"/>
      <c r="B231" s="25" t="s">
        <v>28</v>
      </c>
      <c r="C231" s="19"/>
      <c r="D231" s="19"/>
      <c r="E231" s="28">
        <v>1</v>
      </c>
      <c r="F231" s="19"/>
      <c r="G231" s="28">
        <v>1</v>
      </c>
      <c r="I231" s="28">
        <v>1</v>
      </c>
      <c r="K231" s="28">
        <v>1</v>
      </c>
      <c r="M231" s="28">
        <v>1</v>
      </c>
      <c r="N231" s="28">
        <v>1</v>
      </c>
      <c r="P231" s="28">
        <v>0</v>
      </c>
      <c r="R231" s="28">
        <v>0</v>
      </c>
      <c r="T231" s="28">
        <v>0</v>
      </c>
      <c r="V231" s="28">
        <v>0</v>
      </c>
      <c r="X231" s="28">
        <v>0</v>
      </c>
      <c r="Z231" s="28">
        <v>0</v>
      </c>
      <c r="AA231" s="19"/>
      <c r="AB231" s="28">
        <v>0</v>
      </c>
      <c r="AD231" s="28">
        <v>0</v>
      </c>
      <c r="AF231" s="28">
        <v>0</v>
      </c>
      <c r="AH231" s="28">
        <v>0</v>
      </c>
      <c r="AJ231" s="28">
        <v>1</v>
      </c>
      <c r="AL231" s="28">
        <v>0</v>
      </c>
      <c r="AN231" s="28">
        <v>0</v>
      </c>
      <c r="AP231" s="28">
        <v>0</v>
      </c>
      <c r="AR231" s="28">
        <v>1</v>
      </c>
      <c r="AT231" s="28">
        <v>1</v>
      </c>
      <c r="AV231" s="28">
        <v>1</v>
      </c>
      <c r="AX231" s="28">
        <v>1</v>
      </c>
      <c r="AY231" s="28"/>
      <c r="AZ231" s="28">
        <v>1</v>
      </c>
      <c r="BB231" s="28">
        <v>0</v>
      </c>
      <c r="BD231" s="28">
        <v>0</v>
      </c>
      <c r="BE231" s="19"/>
      <c r="BF231" s="28">
        <v>0</v>
      </c>
      <c r="BH231" s="28">
        <v>0</v>
      </c>
      <c r="BJ231" s="28">
        <v>0</v>
      </c>
      <c r="BL231" s="28">
        <v>1</v>
      </c>
      <c r="BN231" s="28">
        <v>1</v>
      </c>
      <c r="BP231" s="28">
        <v>1</v>
      </c>
      <c r="BR231" s="28">
        <v>0</v>
      </c>
      <c r="BT231" s="28">
        <v>0</v>
      </c>
      <c r="BV231" s="28">
        <v>0</v>
      </c>
      <c r="BW231" s="19"/>
      <c r="BX231" s="28">
        <v>0</v>
      </c>
      <c r="BZ231" s="28">
        <v>0</v>
      </c>
      <c r="CB231" s="28">
        <v>0</v>
      </c>
      <c r="CD231" s="28">
        <v>0</v>
      </c>
    </row>
    <row r="232" spans="1:82" ht="11.25">
      <c r="A232" s="19"/>
      <c r="B232" s="25" t="s">
        <v>29</v>
      </c>
      <c r="C232" s="19"/>
      <c r="D232" s="19"/>
      <c r="E232" s="28"/>
      <c r="F232" s="19"/>
      <c r="G232" s="28"/>
      <c r="I232" s="28"/>
      <c r="K232" s="28"/>
      <c r="M232" s="28"/>
      <c r="N232" s="28"/>
      <c r="P232" s="28"/>
      <c r="R232" s="28"/>
      <c r="T232" s="28"/>
      <c r="V232" s="28"/>
      <c r="X232" s="28"/>
      <c r="Z232" s="28"/>
      <c r="AA232" s="19"/>
      <c r="AB232" s="28"/>
      <c r="AD232" s="28"/>
      <c r="AF232" s="28"/>
      <c r="AH232" s="28"/>
      <c r="AJ232" s="28"/>
      <c r="AL232" s="28"/>
      <c r="AN232" s="28"/>
      <c r="AP232" s="28"/>
      <c r="AR232" s="28"/>
      <c r="AT232" s="28"/>
      <c r="AV232" s="28"/>
      <c r="AX232" s="28"/>
      <c r="AY232" s="28"/>
      <c r="AZ232" s="28"/>
      <c r="BB232" s="28"/>
      <c r="BD232" s="28"/>
      <c r="BE232" s="19"/>
      <c r="BF232" s="28"/>
      <c r="BH232" s="28"/>
      <c r="BJ232" s="28"/>
      <c r="BL232" s="28"/>
      <c r="BN232" s="28"/>
      <c r="BP232" s="28"/>
      <c r="BR232" s="28"/>
      <c r="BT232" s="28"/>
      <c r="BV232" s="28"/>
      <c r="BW232" s="19"/>
      <c r="BX232" s="28"/>
      <c r="BZ232" s="28"/>
      <c r="CB232" s="28"/>
      <c r="CD232" s="28"/>
    </row>
    <row r="233" spans="1:82" ht="10.5">
      <c r="A233" s="19"/>
      <c r="B233" s="19"/>
      <c r="C233" s="19"/>
      <c r="D233" s="19"/>
      <c r="E233" s="27" t="s">
        <v>3</v>
      </c>
      <c r="F233" s="19"/>
      <c r="G233" s="27" t="s">
        <v>3</v>
      </c>
      <c r="I233" s="27" t="s">
        <v>3</v>
      </c>
      <c r="K233" s="27" t="s">
        <v>3</v>
      </c>
      <c r="M233" s="27" t="s">
        <v>3</v>
      </c>
      <c r="N233" s="27" t="s">
        <v>3</v>
      </c>
      <c r="P233" s="27" t="s">
        <v>3</v>
      </c>
      <c r="R233" s="27" t="s">
        <v>3</v>
      </c>
      <c r="T233" s="27" t="s">
        <v>3</v>
      </c>
      <c r="V233" s="27" t="s">
        <v>3</v>
      </c>
      <c r="X233" s="27" t="s">
        <v>3</v>
      </c>
      <c r="Z233" s="27" t="s">
        <v>3</v>
      </c>
      <c r="AA233" s="19"/>
      <c r="AB233" s="27" t="s">
        <v>3</v>
      </c>
      <c r="AD233" s="27" t="s">
        <v>3</v>
      </c>
      <c r="AF233" s="27" t="s">
        <v>3</v>
      </c>
      <c r="AH233" s="27" t="s">
        <v>3</v>
      </c>
      <c r="AJ233" s="27" t="s">
        <v>3</v>
      </c>
      <c r="AL233" s="27" t="s">
        <v>3</v>
      </c>
      <c r="AN233" s="27" t="s">
        <v>3</v>
      </c>
      <c r="AP233" s="27" t="s">
        <v>3</v>
      </c>
      <c r="AR233" s="27" t="s">
        <v>3</v>
      </c>
      <c r="AT233" s="27" t="s">
        <v>3</v>
      </c>
      <c r="AV233" s="27" t="s">
        <v>3</v>
      </c>
      <c r="AX233" s="27" t="s">
        <v>3</v>
      </c>
      <c r="AY233" s="27"/>
      <c r="AZ233" s="27" t="s">
        <v>3</v>
      </c>
      <c r="BB233" s="27" t="s">
        <v>3</v>
      </c>
      <c r="BD233" s="27" t="s">
        <v>3</v>
      </c>
      <c r="BE233" s="19"/>
      <c r="BF233" s="27" t="s">
        <v>3</v>
      </c>
      <c r="BH233" s="27" t="s">
        <v>3</v>
      </c>
      <c r="BJ233" s="27" t="s">
        <v>3</v>
      </c>
      <c r="BL233" s="27" t="s">
        <v>3</v>
      </c>
      <c r="BN233" s="27" t="s">
        <v>3</v>
      </c>
      <c r="BP233" s="27" t="s">
        <v>3</v>
      </c>
      <c r="BR233" s="27" t="s">
        <v>3</v>
      </c>
      <c r="BT233" s="27" t="s">
        <v>3</v>
      </c>
      <c r="BV233" s="27" t="s">
        <v>3</v>
      </c>
      <c r="BW233" s="19"/>
      <c r="BX233" s="27" t="s">
        <v>3</v>
      </c>
      <c r="BZ233" s="27" t="s">
        <v>3</v>
      </c>
      <c r="CB233" s="27" t="s">
        <v>3</v>
      </c>
      <c r="CD233" s="27" t="s">
        <v>3</v>
      </c>
    </row>
    <row r="234" spans="1:82" ht="11.25">
      <c r="A234" s="51"/>
      <c r="B234" s="25" t="s">
        <v>49</v>
      </c>
      <c r="C234" s="19"/>
      <c r="D234" s="19"/>
      <c r="E234" s="19">
        <f>ROUND(E230*E231,0)</f>
        <v>53977</v>
      </c>
      <c r="F234" s="19"/>
      <c r="G234" s="19">
        <f>ROUND(G230*G231,0)</f>
        <v>368506</v>
      </c>
      <c r="I234" s="19">
        <f>ROUND(I230*I231,0)</f>
        <v>42659</v>
      </c>
      <c r="K234" s="19">
        <f>ROUND(K230*K231,0)</f>
        <v>35879</v>
      </c>
      <c r="M234" s="19">
        <f>ROUND(M230*M231,0)</f>
        <v>1864642</v>
      </c>
      <c r="N234" s="19">
        <f>ROUND(N230*N231,0)</f>
        <v>514691</v>
      </c>
      <c r="P234" s="19">
        <f>ROUND(P230*P231,0)</f>
        <v>0</v>
      </c>
      <c r="R234" s="19">
        <f>ROUND(R230*R231,0)</f>
        <v>0</v>
      </c>
      <c r="T234" s="19">
        <f>ROUND(T230*T231,0)</f>
        <v>0</v>
      </c>
      <c r="V234" s="19">
        <f>ROUND(V230*V231,0)</f>
        <v>0</v>
      </c>
      <c r="X234" s="19">
        <f>ROUND(X230*X231,0)</f>
        <v>0</v>
      </c>
      <c r="Z234" s="19">
        <f>ROUND(Z230*Z231,0)</f>
        <v>0</v>
      </c>
      <c r="AA234" s="19"/>
      <c r="AB234" s="19">
        <f>ROUND(AB230*AB231,0)</f>
        <v>0</v>
      </c>
      <c r="AD234" s="19">
        <f>ROUND(AD230*AD231,0)</f>
        <v>0</v>
      </c>
      <c r="AF234" s="19">
        <f>ROUND(AF230*AF231,0)</f>
        <v>0</v>
      </c>
      <c r="AH234" s="19">
        <f>ROUND(AH230*AH231,0)</f>
        <v>0</v>
      </c>
      <c r="AJ234" s="19">
        <f>ROUND(AJ230*AJ231,0)</f>
        <v>51</v>
      </c>
      <c r="AL234" s="19">
        <f>ROUND(AL230*AL231,0)</f>
        <v>0</v>
      </c>
      <c r="AN234" s="19">
        <f>ROUND(AN230*AN231,0)</f>
        <v>0</v>
      </c>
      <c r="AP234" s="19">
        <f>ROUND(AP230*AP231,0)</f>
        <v>0</v>
      </c>
      <c r="AR234" s="19">
        <f>ROUND(AR230*AR231,0)</f>
        <v>1079</v>
      </c>
      <c r="AT234" s="19">
        <f>ROUND(AT230*AT231,0)</f>
        <v>1047</v>
      </c>
      <c r="AV234" s="19">
        <f>ROUND(AV230*AV231,0)</f>
        <v>616</v>
      </c>
      <c r="AX234" s="19">
        <f>ROUND(AX230*AX231,0)</f>
        <v>6562</v>
      </c>
      <c r="AY234" s="19"/>
      <c r="AZ234" s="19">
        <f>ROUND(AZ230*AZ231,0)</f>
        <v>5010</v>
      </c>
      <c r="BB234" s="19">
        <f>ROUND(BB230*BB231,0)</f>
        <v>0</v>
      </c>
      <c r="BD234" s="19">
        <f>ROUND(BD230*BD231,0)</f>
        <v>0</v>
      </c>
      <c r="BE234" s="19"/>
      <c r="BF234" s="19">
        <f>ROUND(BF230*BF231,0)</f>
        <v>0</v>
      </c>
      <c r="BH234" s="19">
        <f>ROUND(BH230*BH231,0)</f>
        <v>0</v>
      </c>
      <c r="BJ234" s="19">
        <f>ROUND(BJ230*BJ231,0)</f>
        <v>0</v>
      </c>
      <c r="BL234" s="19">
        <f>ROUND(BL230*BL231,0)</f>
        <v>195865</v>
      </c>
      <c r="BN234" s="19">
        <f>ROUND(BN230*BN231,0)</f>
        <v>0</v>
      </c>
      <c r="BP234" s="19">
        <f>ROUND(BP230*BP231,0)</f>
        <v>0</v>
      </c>
      <c r="BR234" s="19">
        <f>ROUND(BR230*BR231,0)</f>
        <v>0</v>
      </c>
      <c r="BT234" s="19">
        <f>ROUND(BT230*BT231,0)</f>
        <v>0</v>
      </c>
      <c r="BV234" s="19">
        <f>ROUND(BV230*BV231,0)</f>
        <v>0</v>
      </c>
      <c r="BW234" s="19"/>
      <c r="BX234" s="19">
        <f>ROUND(BX230*BX231,0)</f>
        <v>0</v>
      </c>
      <c r="BZ234" s="19">
        <f>ROUND(BZ230*BZ231,0)</f>
        <v>0</v>
      </c>
      <c r="CB234" s="19">
        <f>ROUND(CB230*CB231,0)</f>
        <v>0</v>
      </c>
      <c r="CD234" s="19">
        <f>ROUND(CD230*CD231,0)</f>
        <v>0</v>
      </c>
    </row>
    <row r="235" spans="1:82" ht="10.5">
      <c r="A235" s="19"/>
      <c r="B235" s="19"/>
      <c r="C235" s="19"/>
      <c r="D235" s="19"/>
      <c r="E235" s="27" t="s">
        <v>8</v>
      </c>
      <c r="F235" s="19"/>
      <c r="G235" s="27" t="s">
        <v>8</v>
      </c>
      <c r="I235" s="27" t="s">
        <v>8</v>
      </c>
      <c r="K235" s="27" t="s">
        <v>8</v>
      </c>
      <c r="M235" s="27" t="s">
        <v>8</v>
      </c>
      <c r="N235" s="27" t="s">
        <v>8</v>
      </c>
      <c r="P235" s="27" t="s">
        <v>8</v>
      </c>
      <c r="R235" s="27" t="s">
        <v>8</v>
      </c>
      <c r="T235" s="27" t="s">
        <v>8</v>
      </c>
      <c r="V235" s="27" t="s">
        <v>8</v>
      </c>
      <c r="X235" s="27" t="s">
        <v>8</v>
      </c>
      <c r="Z235" s="27" t="s">
        <v>8</v>
      </c>
      <c r="AA235" s="19"/>
      <c r="AB235" s="27" t="s">
        <v>8</v>
      </c>
      <c r="AD235" s="27" t="s">
        <v>8</v>
      </c>
      <c r="AF235" s="27" t="s">
        <v>8</v>
      </c>
      <c r="AH235" s="27" t="s">
        <v>8</v>
      </c>
      <c r="AJ235" s="27" t="s">
        <v>8</v>
      </c>
      <c r="AL235" s="27" t="s">
        <v>8</v>
      </c>
      <c r="AN235" s="27" t="s">
        <v>8</v>
      </c>
      <c r="AP235" s="27" t="s">
        <v>8</v>
      </c>
      <c r="AR235" s="27" t="s">
        <v>8</v>
      </c>
      <c r="AT235" s="27" t="s">
        <v>8</v>
      </c>
      <c r="AV235" s="27" t="s">
        <v>8</v>
      </c>
      <c r="AX235" s="27" t="s">
        <v>8</v>
      </c>
      <c r="AY235" s="27"/>
      <c r="AZ235" s="27" t="s">
        <v>8</v>
      </c>
      <c r="BB235" s="27" t="s">
        <v>8</v>
      </c>
      <c r="BD235" s="27" t="s">
        <v>8</v>
      </c>
      <c r="BE235" s="19"/>
      <c r="BF235" s="27" t="s">
        <v>8</v>
      </c>
      <c r="BH235" s="27" t="s">
        <v>8</v>
      </c>
      <c r="BJ235" s="27" t="s">
        <v>8</v>
      </c>
      <c r="BL235" s="27" t="s">
        <v>8</v>
      </c>
      <c r="BN235" s="27" t="s">
        <v>8</v>
      </c>
      <c r="BP235" s="27" t="s">
        <v>8</v>
      </c>
      <c r="BR235" s="27" t="s">
        <v>8</v>
      </c>
      <c r="BT235" s="27" t="s">
        <v>8</v>
      </c>
      <c r="BV235" s="27" t="s">
        <v>8</v>
      </c>
      <c r="BW235" s="19"/>
      <c r="BX235" s="27" t="s">
        <v>8</v>
      </c>
      <c r="BZ235" s="27" t="s">
        <v>8</v>
      </c>
      <c r="CB235" s="27" t="s">
        <v>8</v>
      </c>
      <c r="CD235" s="27" t="s">
        <v>8</v>
      </c>
    </row>
    <row r="236" spans="1:82" ht="11.25">
      <c r="A236" s="19"/>
      <c r="B236" s="25"/>
      <c r="C236" s="19"/>
      <c r="D236" s="19"/>
      <c r="E236" s="19"/>
      <c r="F236" s="19"/>
      <c r="G236" s="19"/>
      <c r="I236" s="19"/>
      <c r="K236" s="19"/>
      <c r="M236" s="19"/>
      <c r="N236" s="19"/>
      <c r="P236" s="19"/>
      <c r="R236" s="19"/>
      <c r="T236" s="19"/>
      <c r="V236" s="19"/>
      <c r="X236" s="19"/>
      <c r="Z236" s="19"/>
      <c r="AA236" s="19"/>
      <c r="AB236" s="19"/>
      <c r="AD236" s="19"/>
      <c r="AF236" s="19"/>
      <c r="AH236" s="19"/>
      <c r="AJ236" s="19"/>
      <c r="AL236" s="19"/>
      <c r="AN236" s="19"/>
      <c r="AP236" s="19"/>
      <c r="AR236" s="19"/>
      <c r="AT236" s="19"/>
      <c r="AV236" s="19"/>
      <c r="AX236" s="19"/>
      <c r="AY236" s="19"/>
      <c r="AZ236" s="19"/>
      <c r="BB236" s="19"/>
      <c r="BD236" s="19"/>
      <c r="BE236" s="19"/>
      <c r="BF236" s="19"/>
      <c r="BH236" s="19"/>
      <c r="BJ236" s="19"/>
      <c r="BL236" s="19"/>
      <c r="BN236" s="19"/>
      <c r="BP236" s="19"/>
      <c r="BR236" s="19"/>
      <c r="BT236" s="19"/>
      <c r="BV236" s="19"/>
      <c r="BW236" s="19"/>
      <c r="BX236" s="19"/>
      <c r="BZ236" s="19"/>
      <c r="CB236" s="19"/>
      <c r="CD236" s="19"/>
    </row>
    <row r="237" spans="1:82" ht="12.75">
      <c r="A237" s="19"/>
      <c r="B237" s="24">
        <v>2007</v>
      </c>
      <c r="C237" s="19"/>
      <c r="D237" s="19"/>
      <c r="E237" s="19"/>
      <c r="F237" s="19"/>
      <c r="G237" s="19"/>
      <c r="I237" s="19"/>
      <c r="K237" s="19"/>
      <c r="M237" s="19"/>
      <c r="N237" s="19"/>
      <c r="P237" s="19"/>
      <c r="R237" s="19"/>
      <c r="T237" s="19"/>
      <c r="V237" s="19"/>
      <c r="X237" s="19"/>
      <c r="Z237" s="19"/>
      <c r="AA237" s="19"/>
      <c r="AB237" s="19"/>
      <c r="AD237" s="19"/>
      <c r="AF237" s="19"/>
      <c r="AH237" s="19"/>
      <c r="AJ237" s="19"/>
      <c r="AL237" s="19"/>
      <c r="AN237" s="19"/>
      <c r="AP237" s="19"/>
      <c r="AR237" s="19"/>
      <c r="AT237" s="19"/>
      <c r="AV237" s="19"/>
      <c r="AX237" s="19"/>
      <c r="AY237" s="19"/>
      <c r="AZ237" s="19"/>
      <c r="BB237" s="19"/>
      <c r="BD237" s="19"/>
      <c r="BE237" s="19"/>
      <c r="BF237" s="19"/>
      <c r="BH237" s="19"/>
      <c r="BJ237" s="19"/>
      <c r="BL237" s="19"/>
      <c r="BN237" s="19"/>
      <c r="BP237" s="19"/>
      <c r="BR237" s="19"/>
      <c r="BT237" s="19"/>
      <c r="BV237" s="19"/>
      <c r="BW237" s="19"/>
      <c r="BX237" s="19"/>
      <c r="BZ237" s="19"/>
      <c r="CB237" s="19"/>
      <c r="CD237" s="19"/>
    </row>
    <row r="238" spans="1:82" ht="11.25">
      <c r="A238" s="19"/>
      <c r="B238" s="25" t="s">
        <v>9</v>
      </c>
      <c r="C238" s="19"/>
      <c r="D238" s="19"/>
      <c r="E238" s="19">
        <f>+E222</f>
        <v>1021330</v>
      </c>
      <c r="F238" s="19"/>
      <c r="G238" s="19">
        <f>+G222</f>
        <v>6450298.74</v>
      </c>
      <c r="I238" s="19">
        <f>+I222</f>
        <v>690612.006</v>
      </c>
      <c r="K238" s="19">
        <f>+K222</f>
        <v>537348.35</v>
      </c>
      <c r="M238" s="19">
        <f>+M222</f>
        <v>25829646.08</v>
      </c>
      <c r="N238" s="19">
        <f>+N222-N228</f>
        <v>13725092</v>
      </c>
      <c r="P238" s="19">
        <f>P15</f>
        <v>34511633</v>
      </c>
      <c r="R238" s="19">
        <f>+R222</f>
        <v>0</v>
      </c>
      <c r="T238" s="19">
        <f>+T222</f>
        <v>0</v>
      </c>
      <c r="V238" s="19">
        <f>+V222</f>
        <v>0</v>
      </c>
      <c r="X238" s="19">
        <f>+X222</f>
        <v>0</v>
      </c>
      <c r="Z238" s="19">
        <f>+Z222</f>
        <v>0</v>
      </c>
      <c r="AA238" s="19"/>
      <c r="AB238" s="19">
        <f>+AB222</f>
        <v>0</v>
      </c>
      <c r="AD238" s="19">
        <f>+AD222</f>
        <v>0</v>
      </c>
      <c r="AF238" s="19">
        <f>+AF222</f>
        <v>0</v>
      </c>
      <c r="AH238" s="19">
        <f>+AH222</f>
        <v>0</v>
      </c>
      <c r="AJ238" s="19">
        <f>+AJ222-AJ228</f>
        <v>1372</v>
      </c>
      <c r="AL238" s="19">
        <f>+AL222</f>
        <v>0</v>
      </c>
      <c r="AN238" s="19">
        <f>+AN222</f>
        <v>0</v>
      </c>
      <c r="AP238" s="19">
        <f>+AP222</f>
        <v>0</v>
      </c>
      <c r="AR238" s="19">
        <f>+AR222</f>
        <v>18885</v>
      </c>
      <c r="AT238" s="19">
        <f>+AT222</f>
        <v>16951.9</v>
      </c>
      <c r="AV238" s="19">
        <f>+AV222</f>
        <v>9221.8</v>
      </c>
      <c r="AX238" s="19">
        <f>+AX222</f>
        <v>90895</v>
      </c>
      <c r="AY238" s="19"/>
      <c r="AZ238" s="19">
        <f>+AZ222</f>
        <v>133607</v>
      </c>
      <c r="BB238" s="19">
        <f>+BB222</f>
        <v>0</v>
      </c>
      <c r="BD238" s="19">
        <f>+BD222</f>
        <v>0</v>
      </c>
      <c r="BE238" s="19"/>
      <c r="BF238" s="19">
        <f>+BF222</f>
        <v>0</v>
      </c>
      <c r="BH238" s="19">
        <f>+BH222</f>
        <v>0</v>
      </c>
      <c r="BJ238" s="19">
        <f>+BJ222</f>
        <v>0</v>
      </c>
      <c r="BL238" s="19">
        <f>+BL222</f>
        <v>2713192.07</v>
      </c>
      <c r="BN238" s="19">
        <f>BN15</f>
        <v>2520093.1199999996</v>
      </c>
      <c r="BP238" s="19">
        <f>BP15</f>
        <v>306178992</v>
      </c>
      <c r="BR238" s="19">
        <f>+BR222</f>
        <v>0</v>
      </c>
      <c r="BT238" s="19">
        <f>+BT222</f>
        <v>0</v>
      </c>
      <c r="BV238" s="19">
        <f>+BV222</f>
        <v>0</v>
      </c>
      <c r="BW238" s="19"/>
      <c r="BX238" s="19">
        <f>+BX222</f>
        <v>0</v>
      </c>
      <c r="BZ238" s="19">
        <f>+BZ222</f>
        <v>0</v>
      </c>
      <c r="CB238" s="19">
        <f>+CB222</f>
        <v>0</v>
      </c>
      <c r="CD238" s="19">
        <f>+CD222</f>
        <v>0</v>
      </c>
    </row>
    <row r="239" spans="1:82" ht="11.25">
      <c r="A239" s="19"/>
      <c r="B239" s="25" t="s">
        <v>18</v>
      </c>
      <c r="C239" s="19"/>
      <c r="D239" s="19"/>
      <c r="E239" s="60">
        <v>0.04888</v>
      </c>
      <c r="F239" s="19"/>
      <c r="G239" s="60">
        <v>0.05285</v>
      </c>
      <c r="I239" s="60">
        <v>0.05713</v>
      </c>
      <c r="K239" s="60">
        <v>0.06177</v>
      </c>
      <c r="M239" s="60">
        <v>0.06677</v>
      </c>
      <c r="N239" s="60">
        <v>0.07219</v>
      </c>
      <c r="P239" s="60">
        <v>0.0375</v>
      </c>
      <c r="R239" s="60">
        <v>0</v>
      </c>
      <c r="T239" s="60">
        <v>0</v>
      </c>
      <c r="V239" s="60">
        <v>0</v>
      </c>
      <c r="X239" s="60">
        <v>0</v>
      </c>
      <c r="Z239" s="60">
        <v>0</v>
      </c>
      <c r="AA239" s="19"/>
      <c r="AB239" s="60">
        <v>0</v>
      </c>
      <c r="AD239" s="60">
        <v>0</v>
      </c>
      <c r="AF239" s="60">
        <v>0</v>
      </c>
      <c r="AH239" s="60">
        <v>0</v>
      </c>
      <c r="AJ239" s="60">
        <v>0.07219</v>
      </c>
      <c r="AL239" s="60">
        <v>0</v>
      </c>
      <c r="AN239" s="60">
        <v>0</v>
      </c>
      <c r="AP239" s="60">
        <v>0</v>
      </c>
      <c r="AR239" s="60">
        <v>0.05285</v>
      </c>
      <c r="AT239" s="60">
        <v>0.05713</v>
      </c>
      <c r="AV239" s="60">
        <v>0.06177</v>
      </c>
      <c r="AX239" s="60">
        <v>0.06677</v>
      </c>
      <c r="AY239" s="60"/>
      <c r="AZ239" s="60">
        <v>0.07219</v>
      </c>
      <c r="BB239" s="60">
        <v>0</v>
      </c>
      <c r="BD239" s="60">
        <v>0</v>
      </c>
      <c r="BE239" s="19"/>
      <c r="BF239" s="60">
        <v>0</v>
      </c>
      <c r="BH239" s="60">
        <v>0</v>
      </c>
      <c r="BJ239" s="60">
        <v>0</v>
      </c>
      <c r="BL239" s="60">
        <v>0.06677</v>
      </c>
      <c r="BN239" s="60">
        <v>0.0375</v>
      </c>
      <c r="BP239" s="60">
        <v>0.0375</v>
      </c>
      <c r="BR239" s="60">
        <v>0</v>
      </c>
      <c r="BT239" s="60">
        <v>0</v>
      </c>
      <c r="BV239" s="60">
        <v>0</v>
      </c>
      <c r="BW239" s="19"/>
      <c r="BX239" s="60">
        <v>0</v>
      </c>
      <c r="BZ239" s="60">
        <v>0</v>
      </c>
      <c r="CB239" s="60">
        <v>0</v>
      </c>
      <c r="CD239" s="60">
        <v>0</v>
      </c>
    </row>
    <row r="240" spans="1:82" ht="10.5">
      <c r="A240" s="19"/>
      <c r="B240" s="19"/>
      <c r="C240" s="19"/>
      <c r="D240" s="19"/>
      <c r="E240" s="27" t="s">
        <v>3</v>
      </c>
      <c r="F240" s="19"/>
      <c r="G240" s="27" t="s">
        <v>3</v>
      </c>
      <c r="I240" s="27" t="s">
        <v>3</v>
      </c>
      <c r="K240" s="27" t="s">
        <v>3</v>
      </c>
      <c r="M240" s="27" t="s">
        <v>3</v>
      </c>
      <c r="N240" s="27" t="s">
        <v>3</v>
      </c>
      <c r="P240" s="27" t="s">
        <v>3</v>
      </c>
      <c r="R240" s="27" t="s">
        <v>3</v>
      </c>
      <c r="T240" s="27" t="s">
        <v>3</v>
      </c>
      <c r="V240" s="27" t="s">
        <v>3</v>
      </c>
      <c r="X240" s="27" t="s">
        <v>3</v>
      </c>
      <c r="Z240" s="27" t="s">
        <v>3</v>
      </c>
      <c r="AA240" s="19"/>
      <c r="AB240" s="27" t="s">
        <v>3</v>
      </c>
      <c r="AD240" s="27" t="s">
        <v>3</v>
      </c>
      <c r="AF240" s="27" t="s">
        <v>3</v>
      </c>
      <c r="AH240" s="27" t="s">
        <v>3</v>
      </c>
      <c r="AJ240" s="27" t="s">
        <v>3</v>
      </c>
      <c r="AL240" s="27" t="s">
        <v>3</v>
      </c>
      <c r="AN240" s="27" t="s">
        <v>3</v>
      </c>
      <c r="AP240" s="27" t="s">
        <v>3</v>
      </c>
      <c r="AR240" s="27" t="s">
        <v>3</v>
      </c>
      <c r="AT240" s="27" t="s">
        <v>3</v>
      </c>
      <c r="AV240" s="27" t="s">
        <v>3</v>
      </c>
      <c r="AX240" s="27" t="s">
        <v>3</v>
      </c>
      <c r="AY240" s="27"/>
      <c r="AZ240" s="27" t="s">
        <v>3</v>
      </c>
      <c r="BB240" s="27" t="s">
        <v>3</v>
      </c>
      <c r="BD240" s="27" t="s">
        <v>3</v>
      </c>
      <c r="BE240" s="19"/>
      <c r="BF240" s="27" t="s">
        <v>3</v>
      </c>
      <c r="BH240" s="27" t="s">
        <v>3</v>
      </c>
      <c r="BJ240" s="27" t="s">
        <v>3</v>
      </c>
      <c r="BL240" s="27" t="s">
        <v>3</v>
      </c>
      <c r="BN240" s="27" t="s">
        <v>3</v>
      </c>
      <c r="BP240" s="27" t="s">
        <v>3</v>
      </c>
      <c r="BR240" s="27" t="s">
        <v>3</v>
      </c>
      <c r="BT240" s="27" t="s">
        <v>3</v>
      </c>
      <c r="BV240" s="27" t="s">
        <v>3</v>
      </c>
      <c r="BW240" s="19"/>
      <c r="BX240" s="27" t="s">
        <v>3</v>
      </c>
      <c r="BZ240" s="27" t="s">
        <v>3</v>
      </c>
      <c r="CB240" s="27" t="s">
        <v>3</v>
      </c>
      <c r="CD240" s="27" t="s">
        <v>3</v>
      </c>
    </row>
    <row r="241" spans="1:82" ht="11.25">
      <c r="A241" s="19"/>
      <c r="B241" s="25" t="s">
        <v>53</v>
      </c>
      <c r="C241" s="19"/>
      <c r="D241" s="19"/>
      <c r="E241" s="19">
        <f>ROUND(E238*E239,0)</f>
        <v>49923</v>
      </c>
      <c r="F241" s="19"/>
      <c r="G241" s="19">
        <f>ROUND(G238*G239,0)</f>
        <v>340898</v>
      </c>
      <c r="I241" s="22">
        <f>ROUND(I238*I239,0)</f>
        <v>39455</v>
      </c>
      <c r="K241" s="22">
        <f>+K238*K239</f>
        <v>33192.0075795</v>
      </c>
      <c r="M241" s="22">
        <f>+M238*M239</f>
        <v>1724645.4687615999</v>
      </c>
      <c r="N241" s="22">
        <f>+N238*N239</f>
        <v>990814.3914800001</v>
      </c>
      <c r="P241" s="19">
        <f>ROUND(P238*P239,0)</f>
        <v>1294186</v>
      </c>
      <c r="R241" s="19">
        <f>(+R238)*0.4*R239</f>
        <v>0</v>
      </c>
      <c r="T241" s="19">
        <f>(+T238)*0.4*T239</f>
        <v>0</v>
      </c>
      <c r="U241" s="23"/>
      <c r="V241" s="19">
        <f>(+V238)*0.4*V239</f>
        <v>0</v>
      </c>
      <c r="W241" s="23"/>
      <c r="X241" s="19">
        <f>(+X238)*0.4*X239</f>
        <v>0</v>
      </c>
      <c r="Y241" s="23"/>
      <c r="Z241" s="19">
        <f>(+Z238)*0.4*Z239</f>
        <v>0</v>
      </c>
      <c r="AA241" s="19"/>
      <c r="AB241" s="19">
        <f>(+AB238)*0.4*AB239</f>
        <v>0</v>
      </c>
      <c r="AC241" s="23"/>
      <c r="AD241" s="19">
        <f>(+AD238)*0.4*AD239</f>
        <v>0</v>
      </c>
      <c r="AE241" s="23"/>
      <c r="AF241" s="19">
        <f>(+AF238)*0.4*AF239</f>
        <v>0</v>
      </c>
      <c r="AG241" s="23"/>
      <c r="AH241" s="19">
        <f>(+AH238)*0.4*AH239</f>
        <v>0</v>
      </c>
      <c r="AI241" s="23"/>
      <c r="AJ241" s="22">
        <f>+AJ238*AJ239</f>
        <v>99.04468</v>
      </c>
      <c r="AK241" s="23"/>
      <c r="AL241" s="19">
        <f>(+AL238)*0.4*AL239</f>
        <v>0</v>
      </c>
      <c r="AM241" s="23"/>
      <c r="AN241" s="19">
        <f>(+AN238)*0.4*AN239</f>
        <v>0</v>
      </c>
      <c r="AO241" s="23"/>
      <c r="AP241" s="19">
        <f>(+AP238)*0.4*AP239</f>
        <v>0</v>
      </c>
      <c r="AQ241" s="23"/>
      <c r="AR241" s="19">
        <f>ROUND(AR238*AR239,0)</f>
        <v>998</v>
      </c>
      <c r="AS241" s="23"/>
      <c r="AT241" s="22">
        <f>ROUND(AT238*AT239,0)</f>
        <v>968</v>
      </c>
      <c r="AV241" s="22">
        <f>+AV238*AV239</f>
        <v>569.630586</v>
      </c>
      <c r="AX241" s="22">
        <f>+AX238*AX239</f>
        <v>6069.05915</v>
      </c>
      <c r="AY241" s="22"/>
      <c r="AZ241" s="19">
        <f>(+AZ238)*AZ239</f>
        <v>9645.08933</v>
      </c>
      <c r="BA241" s="23"/>
      <c r="BB241" s="19">
        <f>(+BB238)*0.4*BB239</f>
        <v>0</v>
      </c>
      <c r="BC241" s="23"/>
      <c r="BD241" s="19">
        <f>(+BD238)*0.4*BD239</f>
        <v>0</v>
      </c>
      <c r="BE241" s="19"/>
      <c r="BF241" s="19">
        <f>(+BF238)*0.4*BF239</f>
        <v>0</v>
      </c>
      <c r="BG241" s="23"/>
      <c r="BH241" s="19">
        <f>(+BH238)*0.4*BH239</f>
        <v>0</v>
      </c>
      <c r="BI241" s="23"/>
      <c r="BJ241" s="19">
        <f>(+BJ238)*0.4*BJ239</f>
        <v>0</v>
      </c>
      <c r="BK241" s="23"/>
      <c r="BL241" s="22">
        <f>+BL238*BL239</f>
        <v>181159.8345139</v>
      </c>
      <c r="BM241" s="23"/>
      <c r="BN241" s="85">
        <v>0</v>
      </c>
      <c r="BO241" s="23"/>
      <c r="BP241" s="22">
        <f>+BP238*BP239</f>
        <v>11481712.2</v>
      </c>
      <c r="BQ241" s="23"/>
      <c r="BR241" s="19">
        <f>(+BR238)*0.4*BR239</f>
        <v>0</v>
      </c>
      <c r="BS241" s="23"/>
      <c r="BT241" s="19">
        <f>(+BT238)*0.4*BT239</f>
        <v>0</v>
      </c>
      <c r="BU241" s="23"/>
      <c r="BV241" s="19">
        <f>(+BV238)*0.4*BV239</f>
        <v>0</v>
      </c>
      <c r="BW241" s="19"/>
      <c r="BX241" s="19">
        <f>(+BX238)*0.4*BX239</f>
        <v>0</v>
      </c>
      <c r="BY241" s="23"/>
      <c r="BZ241" s="19">
        <f>(+BZ238)*0.4*BZ239</f>
        <v>0</v>
      </c>
      <c r="CA241" s="23"/>
      <c r="CB241" s="19">
        <f>(+CB238)*0.4*CB239</f>
        <v>0</v>
      </c>
      <c r="CD241" s="19">
        <f>(+CD238)*0.4*CD239</f>
        <v>0</v>
      </c>
    </row>
    <row r="242" spans="1:82" ht="11.25">
      <c r="A242" s="19"/>
      <c r="B242" s="25" t="s">
        <v>54</v>
      </c>
      <c r="C242" s="19"/>
      <c r="D242" s="19"/>
      <c r="E242" s="19"/>
      <c r="F242" s="19"/>
      <c r="G242" s="19">
        <v>0</v>
      </c>
      <c r="I242" s="22">
        <v>0</v>
      </c>
      <c r="K242" s="19">
        <v>0</v>
      </c>
      <c r="M242" s="19">
        <v>0</v>
      </c>
      <c r="N242" s="19">
        <v>0</v>
      </c>
      <c r="P242" s="19">
        <v>0</v>
      </c>
      <c r="R242" s="19">
        <f>+(R238)*0.6/60*12</f>
        <v>0</v>
      </c>
      <c r="T242" s="19">
        <f>+(T238)*0.6/60*12</f>
        <v>0</v>
      </c>
      <c r="U242" s="23"/>
      <c r="V242" s="19">
        <f>+(V238)*0.6/60*12</f>
        <v>0</v>
      </c>
      <c r="W242" s="23"/>
      <c r="X242" s="19">
        <f>+(X238)*0.6/60*12</f>
        <v>0</v>
      </c>
      <c r="Y242" s="23"/>
      <c r="Z242" s="19">
        <f>+(Z238)*0.6/60*12</f>
        <v>0</v>
      </c>
      <c r="AA242" s="19"/>
      <c r="AB242" s="19">
        <f>+(AB238)*0.6/60*12</f>
        <v>0</v>
      </c>
      <c r="AC242" s="23"/>
      <c r="AD242" s="19">
        <f>+(AD238)*0.6/60*12</f>
        <v>0</v>
      </c>
      <c r="AE242" s="23"/>
      <c r="AF242" s="19">
        <f>+(AF238)*0.6/60*12</f>
        <v>0</v>
      </c>
      <c r="AG242" s="23"/>
      <c r="AH242" s="19">
        <f>+(AH238)*0.6/60*12</f>
        <v>0</v>
      </c>
      <c r="AI242" s="23"/>
      <c r="AJ242" s="19">
        <v>0</v>
      </c>
      <c r="AK242" s="23"/>
      <c r="AL242" s="19">
        <f>+(AL238)*0.6/60*12</f>
        <v>0</v>
      </c>
      <c r="AM242" s="23"/>
      <c r="AN242" s="19">
        <f>+(AN238)*0.6/60*12</f>
        <v>0</v>
      </c>
      <c r="AO242" s="23"/>
      <c r="AP242" s="19">
        <f>+(AP238)*0.6/60*12</f>
        <v>0</v>
      </c>
      <c r="AQ242" s="23"/>
      <c r="AR242" s="19">
        <v>0</v>
      </c>
      <c r="AS242" s="23"/>
      <c r="AT242" s="22">
        <v>0</v>
      </c>
      <c r="AV242" s="19">
        <v>0</v>
      </c>
      <c r="AX242" s="19">
        <v>0</v>
      </c>
      <c r="AY242" s="19"/>
      <c r="AZ242" s="19">
        <v>0</v>
      </c>
      <c r="BA242" s="23"/>
      <c r="BB242" s="19">
        <f>+(BB238)*0.6/60*12</f>
        <v>0</v>
      </c>
      <c r="BC242" s="23"/>
      <c r="BD242" s="19">
        <f>+(BD238)*0.6/60*12</f>
        <v>0</v>
      </c>
      <c r="BE242" s="19"/>
      <c r="BF242" s="19">
        <f>+(BF238)*0.6/60*12</f>
        <v>0</v>
      </c>
      <c r="BG242" s="23"/>
      <c r="BH242" s="19">
        <f>+(BH238)*0.6/60*12</f>
        <v>0</v>
      </c>
      <c r="BI242" s="23"/>
      <c r="BJ242" s="19">
        <f>+(BJ238)*0.6/60*12</f>
        <v>0</v>
      </c>
      <c r="BK242" s="23"/>
      <c r="BL242" s="19">
        <v>0</v>
      </c>
      <c r="BM242" s="23"/>
      <c r="BN242" s="85">
        <f>(+$BN$238)*0.8095/60*12</f>
        <v>408003.0761279999</v>
      </c>
      <c r="BO242" s="23"/>
      <c r="BP242" s="85">
        <v>0</v>
      </c>
      <c r="BQ242" s="23"/>
      <c r="BR242" s="19">
        <f>+(BR238)*0.6/60*12</f>
        <v>0</v>
      </c>
      <c r="BS242" s="23"/>
      <c r="BT242" s="19">
        <f>+(BT238)*0.6/60*12</f>
        <v>0</v>
      </c>
      <c r="BU242" s="23"/>
      <c r="BV242" s="19">
        <f>+(BV238)*0.6/60*12</f>
        <v>0</v>
      </c>
      <c r="BW242" s="19"/>
      <c r="BX242" s="19">
        <f>+(BX238)*0.6/60*12</f>
        <v>0</v>
      </c>
      <c r="BY242" s="23"/>
      <c r="BZ242" s="19">
        <f>+(BZ238)*0.6/60*12</f>
        <v>0</v>
      </c>
      <c r="CA242" s="23"/>
      <c r="CB242" s="19">
        <f>+(CB238)*0.6/60*12</f>
        <v>0</v>
      </c>
      <c r="CD242" s="19">
        <f>+(CD238)*0.6/60*12</f>
        <v>0</v>
      </c>
    </row>
    <row r="243" spans="1:82" ht="11.25">
      <c r="A243" s="19"/>
      <c r="B243" s="25"/>
      <c r="C243" s="19"/>
      <c r="D243" s="19"/>
      <c r="E243" s="19"/>
      <c r="F243" s="19"/>
      <c r="G243" s="19"/>
      <c r="I243" s="22"/>
      <c r="K243" s="19"/>
      <c r="M243" s="19"/>
      <c r="N243" s="19"/>
      <c r="P243" s="19"/>
      <c r="R243" s="19"/>
      <c r="T243" s="19"/>
      <c r="U243" s="23"/>
      <c r="V243" s="19"/>
      <c r="W243" s="23"/>
      <c r="X243" s="19"/>
      <c r="Y243" s="23"/>
      <c r="Z243" s="19"/>
      <c r="AA243" s="19"/>
      <c r="AB243" s="19"/>
      <c r="AC243" s="23"/>
      <c r="AD243" s="19"/>
      <c r="AE243" s="23"/>
      <c r="AF243" s="19"/>
      <c r="AG243" s="23"/>
      <c r="AH243" s="19"/>
      <c r="AJ243" s="19"/>
      <c r="AK243" s="23"/>
      <c r="AL243" s="19"/>
      <c r="AM243" s="23"/>
      <c r="AN243" s="19"/>
      <c r="AO243" s="23"/>
      <c r="AP243" s="19"/>
      <c r="AQ243" s="23"/>
      <c r="AR243" s="19"/>
      <c r="AS243" s="23"/>
      <c r="AT243" s="22"/>
      <c r="AV243" s="19"/>
      <c r="AX243" s="19"/>
      <c r="AY243" s="19"/>
      <c r="AZ243" s="19"/>
      <c r="BA243" s="23"/>
      <c r="BB243" s="19"/>
      <c r="BC243" s="23"/>
      <c r="BD243" s="19"/>
      <c r="BE243" s="19"/>
      <c r="BF243" s="19"/>
      <c r="BG243" s="23"/>
      <c r="BH243" s="19"/>
      <c r="BI243" s="23"/>
      <c r="BJ243" s="19"/>
      <c r="BL243" s="19"/>
      <c r="BN243" s="85"/>
      <c r="BP243" s="85"/>
      <c r="BR243" s="19"/>
      <c r="BS243" s="23"/>
      <c r="BT243" s="19"/>
      <c r="BU243" s="23"/>
      <c r="BV243" s="19"/>
      <c r="BW243" s="19"/>
      <c r="BX243" s="19"/>
      <c r="BY243" s="23"/>
      <c r="BZ243" s="19"/>
      <c r="CA243" s="23"/>
      <c r="CB243" s="19"/>
      <c r="CD243" s="19"/>
    </row>
    <row r="244" spans="1:82" ht="11.25">
      <c r="A244" s="19"/>
      <c r="B244" s="9" t="s">
        <v>34</v>
      </c>
      <c r="C244" s="19"/>
      <c r="D244" s="19"/>
      <c r="E244" s="36"/>
      <c r="F244" s="19"/>
      <c r="G244" s="36"/>
      <c r="I244" s="36"/>
      <c r="K244" s="36"/>
      <c r="M244" s="36"/>
      <c r="N244" s="36"/>
      <c r="P244" s="36">
        <v>0</v>
      </c>
      <c r="R244" s="36"/>
      <c r="T244" s="36"/>
      <c r="V244" s="36"/>
      <c r="X244" s="36"/>
      <c r="Z244" s="36"/>
      <c r="AA244" s="19"/>
      <c r="AB244" s="36"/>
      <c r="AD244" s="36"/>
      <c r="AF244" s="36"/>
      <c r="AH244" s="36"/>
      <c r="AJ244" s="36"/>
      <c r="AL244" s="36"/>
      <c r="AN244" s="36"/>
      <c r="AP244" s="36"/>
      <c r="AR244" s="36"/>
      <c r="AT244" s="36"/>
      <c r="AV244" s="36"/>
      <c r="AX244" s="36"/>
      <c r="AY244" s="36"/>
      <c r="AZ244" s="36"/>
      <c r="BB244" s="36"/>
      <c r="BD244" s="36"/>
      <c r="BE244" s="19"/>
      <c r="BF244" s="36"/>
      <c r="BH244" s="36"/>
      <c r="BJ244" s="36"/>
      <c r="BL244" s="36"/>
      <c r="BN244" s="36"/>
      <c r="BP244" s="36"/>
      <c r="BR244" s="36"/>
      <c r="BT244" s="36"/>
      <c r="BV244" s="36"/>
      <c r="BW244" s="19"/>
      <c r="BX244" s="36"/>
      <c r="BZ244" s="36"/>
      <c r="CB244" s="36"/>
      <c r="CD244" s="36"/>
    </row>
    <row r="245" spans="1:82" ht="11.25">
      <c r="A245" s="19"/>
      <c r="B245" s="25"/>
      <c r="C245" s="19"/>
      <c r="D245" s="19"/>
      <c r="E245" s="27" t="s">
        <v>3</v>
      </c>
      <c r="F245" s="19"/>
      <c r="G245" s="27" t="s">
        <v>3</v>
      </c>
      <c r="I245" s="27" t="s">
        <v>3</v>
      </c>
      <c r="K245" s="27" t="s">
        <v>3</v>
      </c>
      <c r="M245" s="27" t="s">
        <v>3</v>
      </c>
      <c r="N245" s="27" t="s">
        <v>3</v>
      </c>
      <c r="P245" s="27" t="s">
        <v>3</v>
      </c>
      <c r="R245" s="27" t="s">
        <v>3</v>
      </c>
      <c r="T245" s="27" t="s">
        <v>3</v>
      </c>
      <c r="U245" s="23"/>
      <c r="V245" s="27" t="s">
        <v>3</v>
      </c>
      <c r="W245" s="23"/>
      <c r="X245" s="27" t="s">
        <v>3</v>
      </c>
      <c r="Y245" s="23"/>
      <c r="Z245" s="27" t="s">
        <v>3</v>
      </c>
      <c r="AA245" s="19"/>
      <c r="AB245" s="27" t="s">
        <v>3</v>
      </c>
      <c r="AC245" s="23"/>
      <c r="AD245" s="27" t="s">
        <v>3</v>
      </c>
      <c r="AE245" s="23"/>
      <c r="AF245" s="27" t="s">
        <v>3</v>
      </c>
      <c r="AG245" s="23"/>
      <c r="AH245" s="27" t="s">
        <v>3</v>
      </c>
      <c r="AJ245" s="27" t="s">
        <v>3</v>
      </c>
      <c r="AL245" s="27" t="s">
        <v>3</v>
      </c>
      <c r="AN245" s="27" t="s">
        <v>3</v>
      </c>
      <c r="AP245" s="27" t="s">
        <v>3</v>
      </c>
      <c r="AR245" s="27" t="s">
        <v>3</v>
      </c>
      <c r="AT245" s="27" t="s">
        <v>3</v>
      </c>
      <c r="AV245" s="27" t="s">
        <v>3</v>
      </c>
      <c r="AX245" s="27" t="s">
        <v>3</v>
      </c>
      <c r="AY245" s="27"/>
      <c r="AZ245" s="27" t="s">
        <v>3</v>
      </c>
      <c r="BB245" s="27" t="s">
        <v>3</v>
      </c>
      <c r="BC245" s="23"/>
      <c r="BD245" s="27" t="s">
        <v>3</v>
      </c>
      <c r="BE245" s="19"/>
      <c r="BF245" s="27" t="s">
        <v>3</v>
      </c>
      <c r="BG245" s="23"/>
      <c r="BH245" s="27" t="s">
        <v>3</v>
      </c>
      <c r="BI245" s="23"/>
      <c r="BJ245" s="27" t="s">
        <v>3</v>
      </c>
      <c r="BL245" s="27" t="s">
        <v>3</v>
      </c>
      <c r="BN245" s="27" t="s">
        <v>3</v>
      </c>
      <c r="BP245" s="27" t="s">
        <v>3</v>
      </c>
      <c r="BR245" s="27" t="s">
        <v>3</v>
      </c>
      <c r="BS245" s="23"/>
      <c r="BT245" s="27" t="s">
        <v>3</v>
      </c>
      <c r="BU245" s="23"/>
      <c r="BV245" s="27" t="s">
        <v>3</v>
      </c>
      <c r="BW245" s="19"/>
      <c r="BX245" s="27" t="s">
        <v>3</v>
      </c>
      <c r="BY245" s="23"/>
      <c r="BZ245" s="27" t="s">
        <v>3</v>
      </c>
      <c r="CA245" s="23"/>
      <c r="CB245" s="27" t="s">
        <v>3</v>
      </c>
      <c r="CD245" s="27" t="s">
        <v>3</v>
      </c>
    </row>
    <row r="246" spans="1:82" ht="11.25">
      <c r="A246" s="19"/>
      <c r="B246" s="25" t="s">
        <v>51</v>
      </c>
      <c r="C246" s="19"/>
      <c r="D246" s="19"/>
      <c r="E246" s="19">
        <f>SUM(E241:E243)</f>
        <v>49923</v>
      </c>
      <c r="F246" s="19"/>
      <c r="G246" s="19">
        <f>SUM(G241:G243)</f>
        <v>340898</v>
      </c>
      <c r="I246" s="19">
        <f>SUM(I241:I243)</f>
        <v>39455</v>
      </c>
      <c r="K246" s="19">
        <f>SUM(K241:K243)</f>
        <v>33192.0075795</v>
      </c>
      <c r="M246" s="19">
        <f>SUM(M241:M243)</f>
        <v>1724645.4687615999</v>
      </c>
      <c r="N246" s="19">
        <f>SUM(N241:N243)</f>
        <v>990814.3914800001</v>
      </c>
      <c r="P246" s="19">
        <f>SUM(P241:P243)</f>
        <v>1294186</v>
      </c>
      <c r="R246" s="19">
        <f>SUM(R241:R243)</f>
        <v>0</v>
      </c>
      <c r="T246" s="19">
        <f>SUM(T241:T243)</f>
        <v>0</v>
      </c>
      <c r="V246" s="19">
        <f>SUM(V241:V243)</f>
        <v>0</v>
      </c>
      <c r="X246" s="19">
        <f>SUM(X241:X243)</f>
        <v>0</v>
      </c>
      <c r="Z246" s="19">
        <f>SUM(Z241:Z243)</f>
        <v>0</v>
      </c>
      <c r="AA246" s="19"/>
      <c r="AB246" s="19">
        <f>SUM(AB241:AB243)</f>
        <v>0</v>
      </c>
      <c r="AD246" s="19">
        <f>SUM(AD241:AD243)</f>
        <v>0</v>
      </c>
      <c r="AF246" s="19">
        <f>SUM(AF241:AF243)</f>
        <v>0</v>
      </c>
      <c r="AH246" s="19">
        <f>SUM(AH241:AH243)</f>
        <v>0</v>
      </c>
      <c r="AJ246" s="19">
        <f>SUM(AJ241:AJ243)</f>
        <v>99.04468</v>
      </c>
      <c r="AL246" s="19">
        <f>SUM(AL241:AL243)</f>
        <v>0</v>
      </c>
      <c r="AN246" s="19">
        <f>SUM(AN241:AN243)</f>
        <v>0</v>
      </c>
      <c r="AP246" s="19">
        <f>SUM(AP241:AP243)</f>
        <v>0</v>
      </c>
      <c r="AR246" s="19">
        <f>SUM(AR241:AR243)</f>
        <v>998</v>
      </c>
      <c r="AT246" s="19">
        <f>SUM(AT241:AT243)</f>
        <v>968</v>
      </c>
      <c r="AV246" s="19">
        <f>SUM(AV241:AV243)</f>
        <v>569.630586</v>
      </c>
      <c r="AX246" s="19">
        <f>SUM(AX241:AX243)</f>
        <v>6069.05915</v>
      </c>
      <c r="AY246" s="19"/>
      <c r="AZ246" s="43">
        <f>SUM(AZ241:AZ243)</f>
        <v>9645.08933</v>
      </c>
      <c r="BB246" s="19">
        <f>SUM(BB241:BB243)</f>
        <v>0</v>
      </c>
      <c r="BD246" s="19">
        <f>SUM(BD241:BD243)</f>
        <v>0</v>
      </c>
      <c r="BE246" s="19"/>
      <c r="BF246" s="19">
        <f>SUM(BF241:BF243)</f>
        <v>0</v>
      </c>
      <c r="BH246" s="19">
        <f>SUM(BH241:BH243)</f>
        <v>0</v>
      </c>
      <c r="BJ246" s="19">
        <f>SUM(BJ241:BJ243)</f>
        <v>0</v>
      </c>
      <c r="BL246" s="19">
        <f>SUM(BL241:BL243)</f>
        <v>181159.8345139</v>
      </c>
      <c r="BN246" s="19">
        <f>SUM(BN241:BN243)</f>
        <v>408003.0761279999</v>
      </c>
      <c r="BP246" s="19">
        <f>SUM(BP241:BP243)</f>
        <v>11481712.2</v>
      </c>
      <c r="BR246" s="19">
        <f>SUM(BR241:BR243)</f>
        <v>0</v>
      </c>
      <c r="BT246" s="19">
        <f>SUM(BT241:BT243)</f>
        <v>0</v>
      </c>
      <c r="BV246" s="19">
        <f>SUM(BV241:BV243)</f>
        <v>0</v>
      </c>
      <c r="BW246" s="19"/>
      <c r="BX246" s="19">
        <f>SUM(BX241:BX243)</f>
        <v>0</v>
      </c>
      <c r="BZ246" s="19">
        <f>SUM(BZ241:BZ243)</f>
        <v>0</v>
      </c>
      <c r="CB246" s="19">
        <f>SUM(CB241:CB243)</f>
        <v>0</v>
      </c>
      <c r="CD246" s="19">
        <f>SUM(CD241:CD243)</f>
        <v>0</v>
      </c>
    </row>
    <row r="247" spans="1:82" ht="11.25">
      <c r="A247" s="19"/>
      <c r="B247" s="25" t="s">
        <v>28</v>
      </c>
      <c r="C247" s="19"/>
      <c r="D247" s="19"/>
      <c r="E247" s="28">
        <v>1</v>
      </c>
      <c r="F247" s="19"/>
      <c r="G247" s="28">
        <v>1</v>
      </c>
      <c r="I247" s="28">
        <v>1</v>
      </c>
      <c r="K247" s="28">
        <v>1</v>
      </c>
      <c r="M247" s="28">
        <v>1</v>
      </c>
      <c r="N247" s="28">
        <v>1</v>
      </c>
      <c r="P247" s="28">
        <v>1</v>
      </c>
      <c r="R247" s="28">
        <v>0</v>
      </c>
      <c r="T247" s="28">
        <v>0</v>
      </c>
      <c r="V247" s="28">
        <v>0</v>
      </c>
      <c r="X247" s="28">
        <v>0</v>
      </c>
      <c r="Z247" s="28">
        <v>0</v>
      </c>
      <c r="AA247" s="19"/>
      <c r="AB247" s="28">
        <v>0</v>
      </c>
      <c r="AD247" s="28">
        <v>0</v>
      </c>
      <c r="AF247" s="28">
        <v>0</v>
      </c>
      <c r="AH247" s="28">
        <v>0</v>
      </c>
      <c r="AJ247" s="28">
        <v>1</v>
      </c>
      <c r="AL247" s="28">
        <v>0</v>
      </c>
      <c r="AN247" s="28">
        <v>0</v>
      </c>
      <c r="AP247" s="28">
        <v>0</v>
      </c>
      <c r="AR247" s="28">
        <v>1</v>
      </c>
      <c r="AT247" s="28">
        <v>1</v>
      </c>
      <c r="AV247" s="28">
        <v>1</v>
      </c>
      <c r="AX247" s="28">
        <v>1</v>
      </c>
      <c r="AY247" s="28"/>
      <c r="AZ247" s="28">
        <v>1</v>
      </c>
      <c r="BB247" s="28">
        <v>0</v>
      </c>
      <c r="BD247" s="28">
        <v>0</v>
      </c>
      <c r="BE247" s="19"/>
      <c r="BF247" s="28">
        <v>0</v>
      </c>
      <c r="BH247" s="28">
        <v>0</v>
      </c>
      <c r="BJ247" s="28">
        <v>0</v>
      </c>
      <c r="BL247" s="28">
        <v>1</v>
      </c>
      <c r="BN247" s="28">
        <v>1</v>
      </c>
      <c r="BP247" s="28">
        <v>1</v>
      </c>
      <c r="BR247" s="28">
        <v>0</v>
      </c>
      <c r="BT247" s="28">
        <v>0</v>
      </c>
      <c r="BV247" s="28">
        <v>0</v>
      </c>
      <c r="BW247" s="19"/>
      <c r="BX247" s="28">
        <v>0</v>
      </c>
      <c r="BZ247" s="28">
        <v>0</v>
      </c>
      <c r="CB247" s="28">
        <v>0</v>
      </c>
      <c r="CD247" s="28">
        <v>0</v>
      </c>
    </row>
    <row r="248" spans="1:82" ht="11.25">
      <c r="A248" s="19"/>
      <c r="B248" s="25"/>
      <c r="C248" s="19"/>
      <c r="D248" s="19"/>
      <c r="E248" s="28"/>
      <c r="F248" s="19"/>
      <c r="G248" s="28"/>
      <c r="I248" s="28"/>
      <c r="K248" s="28"/>
      <c r="M248" s="28"/>
      <c r="N248" s="28"/>
      <c r="P248" s="28"/>
      <c r="R248" s="28"/>
      <c r="T248" s="28"/>
      <c r="V248" s="28"/>
      <c r="X248" s="28"/>
      <c r="Z248" s="28"/>
      <c r="AA248" s="19"/>
      <c r="AB248" s="28"/>
      <c r="AD248" s="28"/>
      <c r="AF248" s="28"/>
      <c r="AH248" s="28"/>
      <c r="AJ248" s="28"/>
      <c r="AL248" s="28"/>
      <c r="AN248" s="28"/>
      <c r="AP248" s="28"/>
      <c r="AR248" s="28"/>
      <c r="AT248" s="28"/>
      <c r="AV248" s="28"/>
      <c r="AX248" s="28"/>
      <c r="AY248" s="28"/>
      <c r="AZ248" s="28"/>
      <c r="BB248" s="28"/>
      <c r="BD248" s="28"/>
      <c r="BE248" s="19"/>
      <c r="BF248" s="28"/>
      <c r="BH248" s="28"/>
      <c r="BJ248" s="28"/>
      <c r="BL248" s="28"/>
      <c r="BN248" s="28"/>
      <c r="BP248" s="28"/>
      <c r="BR248" s="28"/>
      <c r="BT248" s="28"/>
      <c r="BV248" s="28"/>
      <c r="BW248" s="19"/>
      <c r="BX248" s="28"/>
      <c r="BZ248" s="28"/>
      <c r="CB248" s="28"/>
      <c r="CD248" s="28"/>
    </row>
    <row r="249" spans="1:82" ht="10.5">
      <c r="A249" s="19"/>
      <c r="B249" s="19"/>
      <c r="C249" s="19"/>
      <c r="D249" s="19"/>
      <c r="E249" s="27" t="s">
        <v>3</v>
      </c>
      <c r="F249" s="19"/>
      <c r="G249" s="27" t="s">
        <v>3</v>
      </c>
      <c r="I249" s="27" t="s">
        <v>3</v>
      </c>
      <c r="K249" s="27" t="s">
        <v>3</v>
      </c>
      <c r="M249" s="27" t="s">
        <v>3</v>
      </c>
      <c r="N249" s="27" t="s">
        <v>3</v>
      </c>
      <c r="P249" s="27" t="s">
        <v>3</v>
      </c>
      <c r="R249" s="27" t="s">
        <v>3</v>
      </c>
      <c r="T249" s="27" t="s">
        <v>3</v>
      </c>
      <c r="V249" s="27" t="s">
        <v>3</v>
      </c>
      <c r="X249" s="27" t="s">
        <v>3</v>
      </c>
      <c r="Z249" s="27" t="s">
        <v>3</v>
      </c>
      <c r="AA249" s="19"/>
      <c r="AB249" s="27" t="s">
        <v>3</v>
      </c>
      <c r="AD249" s="27" t="s">
        <v>3</v>
      </c>
      <c r="AF249" s="27" t="s">
        <v>3</v>
      </c>
      <c r="AH249" s="27" t="s">
        <v>3</v>
      </c>
      <c r="AJ249" s="27" t="s">
        <v>3</v>
      </c>
      <c r="AL249" s="27" t="s">
        <v>3</v>
      </c>
      <c r="AN249" s="27" t="s">
        <v>3</v>
      </c>
      <c r="AP249" s="27" t="s">
        <v>3</v>
      </c>
      <c r="AR249" s="27" t="s">
        <v>3</v>
      </c>
      <c r="AT249" s="27" t="s">
        <v>3</v>
      </c>
      <c r="AV249" s="27" t="s">
        <v>3</v>
      </c>
      <c r="AX249" s="27" t="s">
        <v>3</v>
      </c>
      <c r="AY249" s="27"/>
      <c r="AZ249" s="27" t="s">
        <v>3</v>
      </c>
      <c r="BB249" s="27" t="s">
        <v>3</v>
      </c>
      <c r="BD249" s="27" t="s">
        <v>3</v>
      </c>
      <c r="BE249" s="19"/>
      <c r="BF249" s="27" t="s">
        <v>3</v>
      </c>
      <c r="BH249" s="27" t="s">
        <v>3</v>
      </c>
      <c r="BJ249" s="27" t="s">
        <v>3</v>
      </c>
      <c r="BL249" s="27" t="s">
        <v>3</v>
      </c>
      <c r="BN249" s="27" t="s">
        <v>3</v>
      </c>
      <c r="BP249" s="27" t="s">
        <v>3</v>
      </c>
      <c r="BR249" s="27" t="s">
        <v>3</v>
      </c>
      <c r="BT249" s="27" t="s">
        <v>3</v>
      </c>
      <c r="BV249" s="27" t="s">
        <v>3</v>
      </c>
      <c r="BW249" s="19"/>
      <c r="BX249" s="27" t="s">
        <v>3</v>
      </c>
      <c r="BZ249" s="27" t="s">
        <v>3</v>
      </c>
      <c r="CB249" s="27" t="s">
        <v>3</v>
      </c>
      <c r="CD249" s="27" t="s">
        <v>3</v>
      </c>
    </row>
    <row r="250" spans="1:82" ht="11.25">
      <c r="A250" s="51"/>
      <c r="B250" s="25" t="s">
        <v>51</v>
      </c>
      <c r="C250" s="19"/>
      <c r="D250" s="19"/>
      <c r="E250" s="19">
        <f>ROUND(E246*E247,0)</f>
        <v>49923</v>
      </c>
      <c r="F250" s="19"/>
      <c r="G250" s="19">
        <f>ROUND(G246*G247,0)</f>
        <v>340898</v>
      </c>
      <c r="I250" s="19">
        <f>ROUND(I246*I247,0)</f>
        <v>39455</v>
      </c>
      <c r="K250" s="19">
        <f>ROUND(K246*K247,0)</f>
        <v>33192</v>
      </c>
      <c r="M250" s="19">
        <f>ROUND(M246*M247,0)</f>
        <v>1724645</v>
      </c>
      <c r="N250" s="19">
        <f>ROUND(N246*N247,0)</f>
        <v>990814</v>
      </c>
      <c r="P250" s="19">
        <f>ROUND(P246*P247,0)</f>
        <v>1294186</v>
      </c>
      <c r="R250" s="19">
        <f>ROUND(R246*R247,0)</f>
        <v>0</v>
      </c>
      <c r="T250" s="19">
        <f>ROUND(T246*T247,0)</f>
        <v>0</v>
      </c>
      <c r="V250" s="19">
        <f>ROUND(V246*V247,0)</f>
        <v>0</v>
      </c>
      <c r="X250" s="19">
        <f>ROUND(X246*X247,0)</f>
        <v>0</v>
      </c>
      <c r="Z250" s="19">
        <f>ROUND(Z246*Z247,0)</f>
        <v>0</v>
      </c>
      <c r="AA250" s="19"/>
      <c r="AB250" s="19">
        <f>ROUND(AB246*AB247,0)</f>
        <v>0</v>
      </c>
      <c r="AD250" s="19">
        <f>ROUND(AD246*AD247,0)</f>
        <v>0</v>
      </c>
      <c r="AF250" s="19">
        <f>ROUND(AF246*AF247,0)</f>
        <v>0</v>
      </c>
      <c r="AH250" s="19">
        <f>ROUND(AH246*AH247,0)</f>
        <v>0</v>
      </c>
      <c r="AJ250" s="19">
        <f>ROUND(AJ246*AJ247,0)</f>
        <v>99</v>
      </c>
      <c r="AL250" s="19">
        <f>ROUND(AL246*AL247,0)</f>
        <v>0</v>
      </c>
      <c r="AN250" s="19">
        <f>ROUND(AN246*AN247,0)</f>
        <v>0</v>
      </c>
      <c r="AP250" s="19">
        <f>ROUND(AP246*AP247,0)</f>
        <v>0</v>
      </c>
      <c r="AR250" s="19">
        <f>ROUND(AR246*AR247,0)</f>
        <v>998</v>
      </c>
      <c r="AT250" s="19">
        <f>ROUND(AT246*AT247,0)</f>
        <v>968</v>
      </c>
      <c r="AV250" s="19">
        <f>ROUND(AV246*AV247,0)</f>
        <v>570</v>
      </c>
      <c r="AX250" s="19">
        <f>ROUND(AX246*AX247,0)</f>
        <v>6069</v>
      </c>
      <c r="AY250" s="19"/>
      <c r="AZ250" s="19">
        <f>ROUND(AZ246*AZ247,0)</f>
        <v>9645</v>
      </c>
      <c r="BB250" s="19">
        <f>ROUND(BB246*BB247,0)</f>
        <v>0</v>
      </c>
      <c r="BD250" s="19">
        <f>ROUND(BD246*BD247,0)</f>
        <v>0</v>
      </c>
      <c r="BE250" s="19"/>
      <c r="BF250" s="19">
        <f>ROUND(BF246*BF247,0)</f>
        <v>0</v>
      </c>
      <c r="BH250" s="19">
        <f>ROUND(BH246*BH247,0)</f>
        <v>0</v>
      </c>
      <c r="BJ250" s="19">
        <f>ROUND(BJ246*BJ247,0)</f>
        <v>0</v>
      </c>
      <c r="BL250" s="19">
        <f>ROUND(BL246*BL247,0)</f>
        <v>181160</v>
      </c>
      <c r="BN250" s="19">
        <f>ROUND(BN246*BN247,0)</f>
        <v>408003</v>
      </c>
      <c r="BP250" s="19">
        <f>ROUND(BP246*BP247,0)</f>
        <v>11481712</v>
      </c>
      <c r="BR250" s="19">
        <f>ROUND(BR246*BR247,0)</f>
        <v>0</v>
      </c>
      <c r="BT250" s="19">
        <f>ROUND(BT246*BT247,0)</f>
        <v>0</v>
      </c>
      <c r="BV250" s="19">
        <f>ROUND(BV246*BV247,0)</f>
        <v>0</v>
      </c>
      <c r="BW250" s="19"/>
      <c r="BX250" s="19">
        <f>ROUND(BX246*BX247,0)</f>
        <v>0</v>
      </c>
      <c r="BZ250" s="19">
        <f>ROUND(BZ246*BZ247,0)</f>
        <v>0</v>
      </c>
      <c r="CB250" s="19">
        <f>ROUND(CB246*CB247,0)</f>
        <v>0</v>
      </c>
      <c r="CD250" s="19">
        <f>ROUND(CD246*CD247,0)</f>
        <v>0</v>
      </c>
    </row>
    <row r="251" spans="1:82" ht="10.5">
      <c r="A251" s="19"/>
      <c r="B251" s="19"/>
      <c r="C251" s="19"/>
      <c r="D251" s="19"/>
      <c r="E251" s="27" t="s">
        <v>8</v>
      </c>
      <c r="F251" s="19"/>
      <c r="G251" s="27" t="s">
        <v>8</v>
      </c>
      <c r="I251" s="27" t="s">
        <v>8</v>
      </c>
      <c r="K251" s="27" t="s">
        <v>8</v>
      </c>
      <c r="M251" s="27" t="s">
        <v>8</v>
      </c>
      <c r="N251" s="27" t="s">
        <v>8</v>
      </c>
      <c r="P251" s="27" t="s">
        <v>8</v>
      </c>
      <c r="R251" s="27" t="s">
        <v>8</v>
      </c>
      <c r="T251" s="27" t="s">
        <v>8</v>
      </c>
      <c r="V251" s="27" t="s">
        <v>8</v>
      </c>
      <c r="X251" s="27" t="s">
        <v>8</v>
      </c>
      <c r="Z251" s="27" t="s">
        <v>8</v>
      </c>
      <c r="AA251" s="19"/>
      <c r="AB251" s="27" t="s">
        <v>8</v>
      </c>
      <c r="AD251" s="27" t="s">
        <v>8</v>
      </c>
      <c r="AF251" s="27" t="s">
        <v>8</v>
      </c>
      <c r="AH251" s="27" t="s">
        <v>8</v>
      </c>
      <c r="AJ251" s="27" t="s">
        <v>8</v>
      </c>
      <c r="AL251" s="27" t="s">
        <v>8</v>
      </c>
      <c r="AN251" s="27" t="s">
        <v>8</v>
      </c>
      <c r="AP251" s="27" t="s">
        <v>8</v>
      </c>
      <c r="AR251" s="27" t="s">
        <v>8</v>
      </c>
      <c r="AT251" s="27" t="s">
        <v>8</v>
      </c>
      <c r="AV251" s="27" t="s">
        <v>8</v>
      </c>
      <c r="AX251" s="27" t="s">
        <v>8</v>
      </c>
      <c r="AY251" s="27"/>
      <c r="AZ251" s="27" t="s">
        <v>8</v>
      </c>
      <c r="BB251" s="27" t="s">
        <v>8</v>
      </c>
      <c r="BD251" s="27" t="s">
        <v>8</v>
      </c>
      <c r="BE251" s="19"/>
      <c r="BF251" s="27" t="s">
        <v>8</v>
      </c>
      <c r="BH251" s="27" t="s">
        <v>8</v>
      </c>
      <c r="BJ251" s="27" t="s">
        <v>8</v>
      </c>
      <c r="BL251" s="27" t="s">
        <v>8</v>
      </c>
      <c r="BN251" s="27" t="s">
        <v>8</v>
      </c>
      <c r="BP251" s="27" t="s">
        <v>8</v>
      </c>
      <c r="BR251" s="27" t="s">
        <v>8</v>
      </c>
      <c r="BT251" s="27" t="s">
        <v>8</v>
      </c>
      <c r="BV251" s="27" t="s">
        <v>8</v>
      </c>
      <c r="BW251" s="19"/>
      <c r="BX251" s="27" t="s">
        <v>8</v>
      </c>
      <c r="BZ251" s="27" t="s">
        <v>8</v>
      </c>
      <c r="CB251" s="27" t="s">
        <v>8</v>
      </c>
      <c r="CD251" s="27" t="s">
        <v>8</v>
      </c>
    </row>
    <row r="252" spans="1:82" ht="10.5">
      <c r="A252" s="19"/>
      <c r="B252" s="19"/>
      <c r="C252" s="19"/>
      <c r="D252" s="19"/>
      <c r="E252" s="27"/>
      <c r="F252" s="19"/>
      <c r="G252" s="27"/>
      <c r="I252" s="27"/>
      <c r="K252" s="27"/>
      <c r="M252" s="27"/>
      <c r="N252" s="27"/>
      <c r="P252" s="27"/>
      <c r="R252" s="27"/>
      <c r="T252" s="27"/>
      <c r="V252" s="27"/>
      <c r="X252" s="27"/>
      <c r="Z252" s="27"/>
      <c r="AA252" s="19"/>
      <c r="AB252" s="27"/>
      <c r="AD252" s="27"/>
      <c r="AF252" s="27"/>
      <c r="AH252" s="27"/>
      <c r="AJ252" s="27"/>
      <c r="AL252" s="27"/>
      <c r="AN252" s="27"/>
      <c r="AP252" s="27"/>
      <c r="AR252" s="27"/>
      <c r="AT252" s="27"/>
      <c r="AV252" s="27"/>
      <c r="AX252" s="27"/>
      <c r="AY252" s="27"/>
      <c r="AZ252" s="27"/>
      <c r="BB252" s="27"/>
      <c r="BD252" s="27"/>
      <c r="BE252" s="19"/>
      <c r="BF252" s="27"/>
      <c r="BH252" s="27"/>
      <c r="BJ252" s="27"/>
      <c r="BL252" s="27"/>
      <c r="BN252" s="27"/>
      <c r="BP252" s="27"/>
      <c r="BR252" s="27"/>
      <c r="BT252" s="27"/>
      <c r="BV252" s="27"/>
      <c r="BW252" s="19"/>
      <c r="BX252" s="27"/>
      <c r="BZ252" s="27"/>
      <c r="CB252" s="27"/>
      <c r="CD252" s="27"/>
    </row>
    <row r="253" spans="1:82" ht="12.75">
      <c r="A253" s="19"/>
      <c r="B253" s="24">
        <v>2008</v>
      </c>
      <c r="C253" s="19"/>
      <c r="D253" s="19"/>
      <c r="E253" s="19"/>
      <c r="F253" s="19"/>
      <c r="G253" s="19"/>
      <c r="I253" s="19"/>
      <c r="K253" s="19"/>
      <c r="M253" s="19"/>
      <c r="N253" s="19"/>
      <c r="P253" s="19"/>
      <c r="R253" s="19"/>
      <c r="T253" s="19"/>
      <c r="V253" s="19"/>
      <c r="X253" s="19"/>
      <c r="Z253" s="19"/>
      <c r="AA253" s="19"/>
      <c r="AB253" s="28"/>
      <c r="AD253" s="28"/>
      <c r="AF253" s="28"/>
      <c r="AH253" s="28"/>
      <c r="AJ253" s="19"/>
      <c r="AL253" s="19"/>
      <c r="AN253" s="19"/>
      <c r="AP253" s="28"/>
      <c r="AR253" s="19"/>
      <c r="AT253" s="19"/>
      <c r="AV253" s="19"/>
      <c r="AX253" s="19"/>
      <c r="AY253" s="19"/>
      <c r="AZ253" s="19"/>
      <c r="BB253" s="19"/>
      <c r="BD253" s="19"/>
      <c r="BE253" s="19"/>
      <c r="BF253" s="28"/>
      <c r="BH253" s="28"/>
      <c r="BJ253" s="28"/>
      <c r="BL253" s="19"/>
      <c r="BN253" s="19"/>
      <c r="BP253" s="19"/>
      <c r="BR253" s="19"/>
      <c r="BT253" s="19"/>
      <c r="BV253" s="19"/>
      <c r="BW253" s="19"/>
      <c r="BX253" s="28"/>
      <c r="BZ253" s="28"/>
      <c r="CB253" s="28"/>
      <c r="CD253" s="28"/>
    </row>
    <row r="254" spans="1:82" ht="11.25">
      <c r="A254" s="19"/>
      <c r="B254" s="25" t="s">
        <v>9</v>
      </c>
      <c r="C254" s="19"/>
      <c r="D254" s="19"/>
      <c r="E254" s="19">
        <f>+E238</f>
        <v>1021330</v>
      </c>
      <c r="F254" s="19"/>
      <c r="G254" s="19">
        <f>+G238</f>
        <v>6450298.74</v>
      </c>
      <c r="I254" s="19">
        <f>+I238</f>
        <v>690612.006</v>
      </c>
      <c r="K254" s="19">
        <f>+K238</f>
        <v>537348.35</v>
      </c>
      <c r="M254" s="19">
        <f>+M238</f>
        <v>25829646.08</v>
      </c>
      <c r="N254" s="19">
        <f>+N238</f>
        <v>13725092</v>
      </c>
      <c r="P254" s="19">
        <f>+P238</f>
        <v>34511633</v>
      </c>
      <c r="R254" s="19">
        <f>R15</f>
        <v>2698805</v>
      </c>
      <c r="T254" s="19">
        <f>T15</f>
        <v>-13334239</v>
      </c>
      <c r="V254" s="19">
        <f>+V238</f>
        <v>0</v>
      </c>
      <c r="X254" s="19">
        <f>+X238</f>
        <v>0</v>
      </c>
      <c r="Z254" s="19">
        <f>+Z238</f>
        <v>0</v>
      </c>
      <c r="AA254" s="19"/>
      <c r="AB254" s="19">
        <f>+AB238</f>
        <v>0</v>
      </c>
      <c r="AD254" s="19">
        <f>+AD238</f>
        <v>0</v>
      </c>
      <c r="AF254" s="19">
        <f>+AF238</f>
        <v>0</v>
      </c>
      <c r="AH254" s="19">
        <f>+AH238</f>
        <v>0</v>
      </c>
      <c r="AJ254" s="19">
        <f>+AJ238</f>
        <v>1372</v>
      </c>
      <c r="AL254" s="19">
        <f>+AL238</f>
        <v>0</v>
      </c>
      <c r="AN254" s="19">
        <f>+AN238</f>
        <v>0</v>
      </c>
      <c r="AP254" s="19">
        <f>+AP238</f>
        <v>0</v>
      </c>
      <c r="AR254" s="19">
        <f>+AR238</f>
        <v>18885</v>
      </c>
      <c r="AT254" s="19">
        <f>+AT238</f>
        <v>16951.9</v>
      </c>
      <c r="AV254" s="19">
        <f>+AV238</f>
        <v>9221.8</v>
      </c>
      <c r="AX254" s="19">
        <f>+AX238</f>
        <v>90895</v>
      </c>
      <c r="AY254" s="19"/>
      <c r="AZ254" s="19">
        <f>+AZ238</f>
        <v>133607</v>
      </c>
      <c r="BB254" s="19">
        <f>+BB238</f>
        <v>0</v>
      </c>
      <c r="BD254" s="19">
        <f>+BD238</f>
        <v>0</v>
      </c>
      <c r="BE254" s="19"/>
      <c r="BF254" s="19">
        <f>+BF238</f>
        <v>0</v>
      </c>
      <c r="BH254" s="19">
        <f>+BH238</f>
        <v>0</v>
      </c>
      <c r="BJ254" s="19">
        <f>+BJ238</f>
        <v>0</v>
      </c>
      <c r="BL254" s="19">
        <f>+BL238</f>
        <v>2713192.07</v>
      </c>
      <c r="BN254" s="19">
        <f>+BN238</f>
        <v>2520093.1199999996</v>
      </c>
      <c r="BP254" s="19">
        <f>+BP238</f>
        <v>306178992</v>
      </c>
      <c r="BR254" s="19">
        <f>BR15</f>
        <v>-8111.97</v>
      </c>
      <c r="BT254" s="19">
        <f>+BT238</f>
        <v>0</v>
      </c>
      <c r="BV254" s="19">
        <f>+BV238</f>
        <v>0</v>
      </c>
      <c r="BW254" s="19"/>
      <c r="BX254" s="19">
        <f>+BX238</f>
        <v>0</v>
      </c>
      <c r="BZ254" s="19">
        <f>+BZ238</f>
        <v>0</v>
      </c>
      <c r="CB254" s="19">
        <f>+CB238</f>
        <v>0</v>
      </c>
      <c r="CD254" s="19">
        <f>+CD238</f>
        <v>0</v>
      </c>
    </row>
    <row r="255" spans="1:82" ht="11.25">
      <c r="A255" s="19"/>
      <c r="B255" s="25" t="s">
        <v>18</v>
      </c>
      <c r="C255" s="19"/>
      <c r="D255" s="19"/>
      <c r="E255" s="60">
        <v>0.04522</v>
      </c>
      <c r="F255" s="19"/>
      <c r="G255" s="60">
        <v>0.04888</v>
      </c>
      <c r="I255" s="60">
        <v>0.05285</v>
      </c>
      <c r="K255" s="60">
        <v>0.05713</v>
      </c>
      <c r="M255" s="60">
        <v>0.06177</v>
      </c>
      <c r="N255" s="60">
        <v>0.06677</v>
      </c>
      <c r="P255" s="60">
        <v>0.07219</v>
      </c>
      <c r="R255" s="60">
        <v>0.0375</v>
      </c>
      <c r="T255" s="60">
        <v>0.0375</v>
      </c>
      <c r="V255" s="60">
        <v>0</v>
      </c>
      <c r="X255" s="60">
        <v>0</v>
      </c>
      <c r="Z255" s="60">
        <v>0</v>
      </c>
      <c r="AA255" s="19"/>
      <c r="AB255" s="60">
        <v>0</v>
      </c>
      <c r="AD255" s="60">
        <v>0</v>
      </c>
      <c r="AF255" s="60">
        <v>0</v>
      </c>
      <c r="AH255" s="60">
        <v>0</v>
      </c>
      <c r="AJ255" s="60">
        <v>0.06677</v>
      </c>
      <c r="AL255" s="60">
        <v>0</v>
      </c>
      <c r="AN255" s="60">
        <v>0</v>
      </c>
      <c r="AP255" s="60">
        <v>0</v>
      </c>
      <c r="AR255" s="60">
        <v>0.04888</v>
      </c>
      <c r="AT255" s="60">
        <v>0.05285</v>
      </c>
      <c r="AV255" s="60">
        <v>0.05713</v>
      </c>
      <c r="AX255" s="60">
        <v>0.06177</v>
      </c>
      <c r="AY255" s="60"/>
      <c r="AZ255" s="60">
        <v>0.06677</v>
      </c>
      <c r="BB255" s="60">
        <v>0</v>
      </c>
      <c r="BD255" s="60">
        <v>0</v>
      </c>
      <c r="BE255" s="19"/>
      <c r="BF255" s="60">
        <v>0</v>
      </c>
      <c r="BH255" s="60">
        <v>0</v>
      </c>
      <c r="BJ255" s="60">
        <v>0</v>
      </c>
      <c r="BL255" s="60">
        <v>0.06177</v>
      </c>
      <c r="BN255" s="60">
        <v>0.07219</v>
      </c>
      <c r="BP255" s="60">
        <v>0.07219</v>
      </c>
      <c r="BR255" s="60">
        <v>0.0375</v>
      </c>
      <c r="BT255" s="60">
        <v>0</v>
      </c>
      <c r="BV255" s="60">
        <v>0</v>
      </c>
      <c r="BW255" s="19"/>
      <c r="BX255" s="60">
        <v>0</v>
      </c>
      <c r="BZ255" s="60">
        <v>0</v>
      </c>
      <c r="CB255" s="60">
        <v>0</v>
      </c>
      <c r="CD255" s="60">
        <v>0</v>
      </c>
    </row>
    <row r="256" spans="1:82" ht="10.5">
      <c r="A256" s="19"/>
      <c r="B256" s="19"/>
      <c r="C256" s="19"/>
      <c r="D256" s="19"/>
      <c r="E256" s="27" t="s">
        <v>3</v>
      </c>
      <c r="F256" s="19"/>
      <c r="G256" s="27" t="s">
        <v>3</v>
      </c>
      <c r="I256" s="27" t="s">
        <v>3</v>
      </c>
      <c r="K256" s="27" t="s">
        <v>3</v>
      </c>
      <c r="M256" s="27" t="s">
        <v>3</v>
      </c>
      <c r="N256" s="27" t="s">
        <v>3</v>
      </c>
      <c r="P256" s="27" t="s">
        <v>3</v>
      </c>
      <c r="R256" s="27" t="s">
        <v>3</v>
      </c>
      <c r="T256" s="27" t="s">
        <v>3</v>
      </c>
      <c r="V256" s="27" t="s">
        <v>3</v>
      </c>
      <c r="X256" s="27" t="s">
        <v>3</v>
      </c>
      <c r="Z256" s="27" t="s">
        <v>3</v>
      </c>
      <c r="AA256" s="19"/>
      <c r="AB256" s="27" t="s">
        <v>3</v>
      </c>
      <c r="AD256" s="27" t="s">
        <v>3</v>
      </c>
      <c r="AF256" s="27" t="s">
        <v>3</v>
      </c>
      <c r="AH256" s="27" t="s">
        <v>3</v>
      </c>
      <c r="AJ256" s="27" t="s">
        <v>3</v>
      </c>
      <c r="AL256" s="27" t="s">
        <v>3</v>
      </c>
      <c r="AN256" s="27" t="s">
        <v>3</v>
      </c>
      <c r="AP256" s="27" t="s">
        <v>3</v>
      </c>
      <c r="AR256" s="27" t="s">
        <v>3</v>
      </c>
      <c r="AT256" s="27" t="s">
        <v>3</v>
      </c>
      <c r="AV256" s="27" t="s">
        <v>3</v>
      </c>
      <c r="AX256" s="27" t="s">
        <v>3</v>
      </c>
      <c r="AY256" s="27"/>
      <c r="AZ256" s="27" t="s">
        <v>3</v>
      </c>
      <c r="BB256" s="27" t="s">
        <v>3</v>
      </c>
      <c r="BD256" s="27" t="s">
        <v>3</v>
      </c>
      <c r="BE256" s="19"/>
      <c r="BF256" s="27" t="s">
        <v>3</v>
      </c>
      <c r="BH256" s="27" t="s">
        <v>3</v>
      </c>
      <c r="BJ256" s="27" t="s">
        <v>3</v>
      </c>
      <c r="BL256" s="27" t="s">
        <v>3</v>
      </c>
      <c r="BN256" s="27" t="s">
        <v>3</v>
      </c>
      <c r="BP256" s="27" t="s">
        <v>3</v>
      </c>
      <c r="BR256" s="27" t="s">
        <v>3</v>
      </c>
      <c r="BT256" s="27" t="s">
        <v>3</v>
      </c>
      <c r="BV256" s="27" t="s">
        <v>3</v>
      </c>
      <c r="BW256" s="19"/>
      <c r="BX256" s="27" t="s">
        <v>3</v>
      </c>
      <c r="BZ256" s="27" t="s">
        <v>3</v>
      </c>
      <c r="CB256" s="27" t="s">
        <v>3</v>
      </c>
      <c r="CD256" s="27" t="s">
        <v>3</v>
      </c>
    </row>
    <row r="257" spans="1:82" ht="11.25">
      <c r="A257" s="19"/>
      <c r="B257" s="25" t="s">
        <v>59</v>
      </c>
      <c r="C257" s="19"/>
      <c r="D257" s="19"/>
      <c r="E257" s="19">
        <f>ROUND(E254*E255,0)</f>
        <v>46185</v>
      </c>
      <c r="F257" s="19"/>
      <c r="G257" s="19">
        <f>ROUND(G254*G255,0)</f>
        <v>315291</v>
      </c>
      <c r="I257" s="22">
        <f>ROUND(I254*I255,0)</f>
        <v>36499</v>
      </c>
      <c r="K257" s="22">
        <f>+K254*K255</f>
        <v>30698.7112355</v>
      </c>
      <c r="M257" s="22">
        <f>+M254*M255</f>
        <v>1595497.2383615999</v>
      </c>
      <c r="N257" s="22">
        <f>+N254*N255</f>
        <v>916424.39284</v>
      </c>
      <c r="P257" s="19">
        <f>ROUND(P254*P255,0)</f>
        <v>2491395</v>
      </c>
      <c r="R257" s="19">
        <f>ROUND(R254*R255,0)</f>
        <v>101205</v>
      </c>
      <c r="T257" s="19">
        <f>ROUND(T254*T255,0)</f>
        <v>-500034</v>
      </c>
      <c r="U257" s="23"/>
      <c r="V257" s="19">
        <f>(+V254)*0.4*V255</f>
        <v>0</v>
      </c>
      <c r="W257" s="23"/>
      <c r="X257" s="19">
        <f>(+X254)*0.4*X255</f>
        <v>0</v>
      </c>
      <c r="Y257" s="23"/>
      <c r="Z257" s="19">
        <f>(+Z254)*0.4*Z255</f>
        <v>0</v>
      </c>
      <c r="AA257" s="19"/>
      <c r="AB257" s="19">
        <f>(+AB254)*0.4*AB255</f>
        <v>0</v>
      </c>
      <c r="AC257" s="23"/>
      <c r="AD257" s="19">
        <f>(+AD254)*0.4*AD255</f>
        <v>0</v>
      </c>
      <c r="AE257" s="23"/>
      <c r="AF257" s="19">
        <f>(+AF254)*0.4*AF255</f>
        <v>0</v>
      </c>
      <c r="AG257" s="23"/>
      <c r="AH257" s="19">
        <f>(+AH254)*0.4*AH255</f>
        <v>0</v>
      </c>
      <c r="AI257" s="23"/>
      <c r="AJ257" s="22">
        <f>+AJ254*AJ255</f>
        <v>91.60844</v>
      </c>
      <c r="AK257" s="23"/>
      <c r="AL257" s="19">
        <f>(+AL254)*0.4*AL255</f>
        <v>0</v>
      </c>
      <c r="AM257" s="23"/>
      <c r="AN257" s="19">
        <f>(+AN254)*0.4*AN255</f>
        <v>0</v>
      </c>
      <c r="AO257" s="23"/>
      <c r="AP257" s="19">
        <f>(+AP254)*0.4*AP255</f>
        <v>0</v>
      </c>
      <c r="AQ257" s="23"/>
      <c r="AR257" s="19">
        <f>ROUND(AR254*AR255,0)</f>
        <v>923</v>
      </c>
      <c r="AS257" s="23"/>
      <c r="AT257" s="22">
        <f>ROUND(AT254*AT255,0)</f>
        <v>896</v>
      </c>
      <c r="AV257" s="22">
        <f>+AV254*AV255</f>
        <v>526.8414339999999</v>
      </c>
      <c r="AX257" s="22">
        <f>+AX254*AX255</f>
        <v>5614.58415</v>
      </c>
      <c r="AY257" s="22"/>
      <c r="AZ257" s="19">
        <f>(+AZ254)*AZ255</f>
        <v>8920.93939</v>
      </c>
      <c r="BA257" s="23"/>
      <c r="BB257" s="19">
        <f>(+BB254)*0.4*BB255</f>
        <v>0</v>
      </c>
      <c r="BC257" s="23"/>
      <c r="BD257" s="19">
        <f>(+BD254)*0.4*BD255</f>
        <v>0</v>
      </c>
      <c r="BE257" s="19"/>
      <c r="BF257" s="19">
        <f>(+BF254)*0.4*BF255</f>
        <v>0</v>
      </c>
      <c r="BG257" s="23"/>
      <c r="BH257" s="19">
        <f>(+BH254)*0.4*BH255</f>
        <v>0</v>
      </c>
      <c r="BI257" s="23"/>
      <c r="BJ257" s="19">
        <f>(+BJ254)*0.4*BJ255</f>
        <v>0</v>
      </c>
      <c r="BK257" s="23"/>
      <c r="BL257" s="22">
        <f>+BL254*BL255</f>
        <v>167593.87416389998</v>
      </c>
      <c r="BM257" s="23"/>
      <c r="BN257" s="85">
        <v>0</v>
      </c>
      <c r="BO257" s="23"/>
      <c r="BP257" s="22">
        <f>+BP254*BP255</f>
        <v>22103061.43248</v>
      </c>
      <c r="BQ257" s="23"/>
      <c r="BR257" s="19">
        <f>ROUND((BR254-BR260)*BR255,0)</f>
        <v>-152</v>
      </c>
      <c r="BS257" s="23"/>
      <c r="BT257" s="19">
        <f>(+BT254)*0.4*BT255</f>
        <v>0</v>
      </c>
      <c r="BU257" s="23"/>
      <c r="BV257" s="19">
        <f>(+BV254)*0.4*BV255</f>
        <v>0</v>
      </c>
      <c r="BW257" s="19"/>
      <c r="BX257" s="19">
        <f>(+BX254)*0.4*BX255</f>
        <v>0</v>
      </c>
      <c r="BY257" s="23"/>
      <c r="BZ257" s="19">
        <f>(+BZ254)*0.4*BZ255</f>
        <v>0</v>
      </c>
      <c r="CA257" s="23"/>
      <c r="CB257" s="19">
        <f>(+CB254)*0.4*CB255</f>
        <v>0</v>
      </c>
      <c r="CC257" s="23"/>
      <c r="CD257" s="19">
        <f>(+CD254)*0.4*CD255</f>
        <v>0</v>
      </c>
    </row>
    <row r="258" spans="1:82" ht="11.25">
      <c r="A258" s="19"/>
      <c r="B258" s="25" t="s">
        <v>57</v>
      </c>
      <c r="C258" s="19"/>
      <c r="D258" s="19"/>
      <c r="E258" s="19"/>
      <c r="F258" s="19"/>
      <c r="G258" s="19">
        <v>0</v>
      </c>
      <c r="I258" s="22">
        <v>0</v>
      </c>
      <c r="K258" s="19">
        <v>0</v>
      </c>
      <c r="M258" s="19">
        <v>0</v>
      </c>
      <c r="N258" s="19">
        <v>0</v>
      </c>
      <c r="P258" s="19">
        <v>0</v>
      </c>
      <c r="R258" s="19">
        <v>0</v>
      </c>
      <c r="T258" s="19">
        <v>0</v>
      </c>
      <c r="U258" s="23"/>
      <c r="V258" s="19">
        <f>+(V254)*0.6/60*5</f>
        <v>0</v>
      </c>
      <c r="W258" s="23"/>
      <c r="X258" s="19">
        <f>+(X254)*0.6/60*5</f>
        <v>0</v>
      </c>
      <c r="Y258" s="23"/>
      <c r="Z258" s="19">
        <f>+(Z254)*0.6/60*5</f>
        <v>0</v>
      </c>
      <c r="AA258" s="19"/>
      <c r="AB258" s="19">
        <f>+(AB254)*0.6/60*5</f>
        <v>0</v>
      </c>
      <c r="AC258" s="23"/>
      <c r="AD258" s="19">
        <f>+(AD254)*0.6/60*5</f>
        <v>0</v>
      </c>
      <c r="AE258" s="23"/>
      <c r="AF258" s="19">
        <f>+(AF254)*0.6/60*5</f>
        <v>0</v>
      </c>
      <c r="AG258" s="23"/>
      <c r="AH258" s="19">
        <f>+(AH254)*0.6/60*5</f>
        <v>0</v>
      </c>
      <c r="AI258" s="23"/>
      <c r="AJ258" s="19">
        <v>0</v>
      </c>
      <c r="AK258" s="23"/>
      <c r="AL258" s="19">
        <f>+(AL254)*0.6/60*5</f>
        <v>0</v>
      </c>
      <c r="AM258" s="23"/>
      <c r="AN258" s="19">
        <f>+(AN254)*0.6/60*5</f>
        <v>0</v>
      </c>
      <c r="AO258" s="23"/>
      <c r="AP258" s="19">
        <f>+(AP254)*0.6/60*5</f>
        <v>0</v>
      </c>
      <c r="AQ258" s="23"/>
      <c r="AR258" s="19">
        <v>0</v>
      </c>
      <c r="AS258" s="23"/>
      <c r="AT258" s="22">
        <v>0</v>
      </c>
      <c r="AV258" s="19">
        <v>0</v>
      </c>
      <c r="AX258" s="19">
        <v>0</v>
      </c>
      <c r="AY258" s="19"/>
      <c r="AZ258" s="19">
        <v>0</v>
      </c>
      <c r="BA258" s="23"/>
      <c r="BB258" s="19">
        <f>+(BB254)*0.6/60*5</f>
        <v>0</v>
      </c>
      <c r="BC258" s="23"/>
      <c r="BD258" s="19">
        <f>+(BD254)*0.6/60*5</f>
        <v>0</v>
      </c>
      <c r="BE258" s="19"/>
      <c r="BF258" s="19">
        <f>+(BF254)*0.6/60*5</f>
        <v>0</v>
      </c>
      <c r="BG258" s="23"/>
      <c r="BH258" s="19">
        <f>+(BH254)*0.6/60*5</f>
        <v>0</v>
      </c>
      <c r="BI258" s="23"/>
      <c r="BJ258" s="19">
        <f>+(BJ254)*0.6/60*5</f>
        <v>0</v>
      </c>
      <c r="BK258" s="23"/>
      <c r="BL258" s="19">
        <v>0</v>
      </c>
      <c r="BM258" s="23"/>
      <c r="BN258" s="85">
        <f>(+$BN$238)/60*12</f>
        <v>504018.62399999995</v>
      </c>
      <c r="BO258" s="23"/>
      <c r="BP258" s="85">
        <v>0</v>
      </c>
      <c r="BQ258" s="23"/>
      <c r="BR258" s="19">
        <v>0</v>
      </c>
      <c r="BS258" s="23"/>
      <c r="BT258" s="19">
        <f>+(BT254)*0.6/60*5</f>
        <v>0</v>
      </c>
      <c r="BU258" s="23"/>
      <c r="BV258" s="19">
        <f>+(BV254)*0.6/60*5</f>
        <v>0</v>
      </c>
      <c r="BW258" s="19"/>
      <c r="BX258" s="19">
        <f>+(BX254)*0.6/60*5</f>
        <v>0</v>
      </c>
      <c r="BY258" s="23"/>
      <c r="BZ258" s="19">
        <f>+(BZ254)*0.6/60*5</f>
        <v>0</v>
      </c>
      <c r="CA258" s="23"/>
      <c r="CB258" s="19">
        <f>+(CB254)*0.6/60*5</f>
        <v>0</v>
      </c>
      <c r="CC258" s="23"/>
      <c r="CD258" s="19">
        <f>+(CD254)*0.6/60*5</f>
        <v>0</v>
      </c>
    </row>
    <row r="259" spans="1:82" ht="11.25" customHeight="1">
      <c r="A259" s="19"/>
      <c r="B259" s="25"/>
      <c r="C259" s="19"/>
      <c r="D259" s="19"/>
      <c r="E259" s="19"/>
      <c r="F259" s="19"/>
      <c r="G259" s="19"/>
      <c r="I259" s="22"/>
      <c r="K259" s="19"/>
      <c r="M259" s="19"/>
      <c r="N259" s="19"/>
      <c r="P259" s="19"/>
      <c r="R259" s="19"/>
      <c r="T259" s="19"/>
      <c r="U259" s="23"/>
      <c r="V259" s="19"/>
      <c r="W259" s="23"/>
      <c r="X259" s="19"/>
      <c r="Y259" s="23"/>
      <c r="Z259" s="19"/>
      <c r="AA259" s="19"/>
      <c r="AB259" s="19"/>
      <c r="AC259" s="23"/>
      <c r="AD259" s="19"/>
      <c r="AE259" s="23"/>
      <c r="AF259" s="19"/>
      <c r="AG259" s="23"/>
      <c r="AH259" s="19"/>
      <c r="AJ259" s="19"/>
      <c r="AL259" s="19"/>
      <c r="AN259" s="19"/>
      <c r="AP259" s="19"/>
      <c r="AR259" s="19"/>
      <c r="AT259" s="22"/>
      <c r="AV259" s="19"/>
      <c r="AX259" s="19"/>
      <c r="AY259" s="19"/>
      <c r="AZ259" s="19"/>
      <c r="BB259" s="19"/>
      <c r="BC259" s="23"/>
      <c r="BD259" s="19"/>
      <c r="BE259" s="19"/>
      <c r="BF259" s="19"/>
      <c r="BG259" s="23"/>
      <c r="BH259" s="19"/>
      <c r="BI259" s="23"/>
      <c r="BJ259" s="19"/>
      <c r="BL259" s="19"/>
      <c r="BN259" s="85"/>
      <c r="BP259" s="85"/>
      <c r="BR259" s="19"/>
      <c r="BS259" s="23"/>
      <c r="BT259" s="19"/>
      <c r="BU259" s="23"/>
      <c r="BV259" s="19"/>
      <c r="BW259" s="19"/>
      <c r="BX259" s="19"/>
      <c r="BY259" s="23"/>
      <c r="BZ259" s="19"/>
      <c r="CA259" s="23"/>
      <c r="CB259" s="19"/>
      <c r="CD259" s="19"/>
    </row>
    <row r="260" spans="1:82" ht="11.25">
      <c r="A260" s="19"/>
      <c r="B260" s="9" t="s">
        <v>34</v>
      </c>
      <c r="C260" s="19"/>
      <c r="D260" s="19"/>
      <c r="E260" s="36"/>
      <c r="F260" s="19"/>
      <c r="G260" s="36"/>
      <c r="I260" s="36"/>
      <c r="K260" s="36"/>
      <c r="M260" s="36"/>
      <c r="N260" s="36"/>
      <c r="P260" s="36"/>
      <c r="R260" s="36">
        <v>0</v>
      </c>
      <c r="T260" s="36">
        <v>0</v>
      </c>
      <c r="V260" s="36"/>
      <c r="X260" s="36"/>
      <c r="Z260" s="36"/>
      <c r="AA260" s="19"/>
      <c r="AB260" s="36"/>
      <c r="AD260" s="36"/>
      <c r="AF260" s="36"/>
      <c r="AH260" s="36"/>
      <c r="AJ260" s="36"/>
      <c r="AL260" s="36"/>
      <c r="AN260" s="36"/>
      <c r="AP260" s="36"/>
      <c r="AR260" s="36"/>
      <c r="AT260" s="36"/>
      <c r="AV260" s="36"/>
      <c r="AX260" s="36"/>
      <c r="AY260" s="36"/>
      <c r="AZ260" s="36"/>
      <c r="BB260" s="36"/>
      <c r="BD260" s="36"/>
      <c r="BE260" s="19"/>
      <c r="BF260" s="36"/>
      <c r="BH260" s="36"/>
      <c r="BJ260" s="36"/>
      <c r="BL260" s="36"/>
      <c r="BN260" s="85"/>
      <c r="BP260" s="85"/>
      <c r="BR260" s="36">
        <f>BR254*0.5</f>
        <v>-4055.985</v>
      </c>
      <c r="BT260" s="36"/>
      <c r="BV260" s="36"/>
      <c r="BW260" s="19"/>
      <c r="BX260" s="36"/>
      <c r="BZ260" s="36"/>
      <c r="CB260" s="36"/>
      <c r="CD260" s="36"/>
    </row>
    <row r="261" spans="1:82" ht="11.25">
      <c r="A261" s="19"/>
      <c r="B261" s="25"/>
      <c r="C261" s="19"/>
      <c r="D261" s="19"/>
      <c r="E261" s="27" t="s">
        <v>3</v>
      </c>
      <c r="F261" s="19"/>
      <c r="G261" s="27" t="s">
        <v>3</v>
      </c>
      <c r="I261" s="27" t="s">
        <v>3</v>
      </c>
      <c r="K261" s="27" t="s">
        <v>3</v>
      </c>
      <c r="M261" s="27" t="s">
        <v>3</v>
      </c>
      <c r="N261" s="27" t="s">
        <v>3</v>
      </c>
      <c r="P261" s="27" t="s">
        <v>3</v>
      </c>
      <c r="R261" s="27" t="s">
        <v>3</v>
      </c>
      <c r="T261" s="27" t="s">
        <v>3</v>
      </c>
      <c r="V261" s="27" t="s">
        <v>3</v>
      </c>
      <c r="X261" s="27" t="s">
        <v>3</v>
      </c>
      <c r="Z261" s="27" t="s">
        <v>3</v>
      </c>
      <c r="AA261" s="19"/>
      <c r="AB261" s="27" t="s">
        <v>3</v>
      </c>
      <c r="AD261" s="27" t="s">
        <v>3</v>
      </c>
      <c r="AF261" s="27" t="s">
        <v>3</v>
      </c>
      <c r="AH261" s="27" t="s">
        <v>3</v>
      </c>
      <c r="AJ261" s="27" t="s">
        <v>3</v>
      </c>
      <c r="AL261" s="27" t="s">
        <v>3</v>
      </c>
      <c r="AN261" s="27" t="s">
        <v>3</v>
      </c>
      <c r="AP261" s="27" t="s">
        <v>3</v>
      </c>
      <c r="AR261" s="27" t="s">
        <v>3</v>
      </c>
      <c r="AT261" s="27" t="s">
        <v>3</v>
      </c>
      <c r="AV261" s="27" t="s">
        <v>3</v>
      </c>
      <c r="AX261" s="27" t="s">
        <v>3</v>
      </c>
      <c r="AY261" s="27"/>
      <c r="AZ261" s="27" t="s">
        <v>3</v>
      </c>
      <c r="BB261" s="27" t="s">
        <v>3</v>
      </c>
      <c r="BD261" s="27" t="s">
        <v>3</v>
      </c>
      <c r="BE261" s="19"/>
      <c r="BF261" s="27" t="s">
        <v>3</v>
      </c>
      <c r="BH261" s="27" t="s">
        <v>3</v>
      </c>
      <c r="BJ261" s="27" t="s">
        <v>3</v>
      </c>
      <c r="BL261" s="27" t="s">
        <v>3</v>
      </c>
      <c r="BN261" s="27" t="s">
        <v>3</v>
      </c>
      <c r="BP261" s="27" t="s">
        <v>3</v>
      </c>
      <c r="BR261" s="27" t="s">
        <v>3</v>
      </c>
      <c r="BT261" s="27" t="s">
        <v>3</v>
      </c>
      <c r="BV261" s="27" t="s">
        <v>3</v>
      </c>
      <c r="BW261" s="19"/>
      <c r="BX261" s="27" t="s">
        <v>3</v>
      </c>
      <c r="BZ261" s="27" t="s">
        <v>3</v>
      </c>
      <c r="CB261" s="27" t="s">
        <v>3</v>
      </c>
      <c r="CD261" s="27" t="s">
        <v>3</v>
      </c>
    </row>
    <row r="262" spans="1:82" ht="11.25">
      <c r="A262" s="19"/>
      <c r="B262" s="25" t="s">
        <v>56</v>
      </c>
      <c r="C262" s="19"/>
      <c r="D262" s="19"/>
      <c r="E262" s="19">
        <f>SUM(E257:E259)</f>
        <v>46185</v>
      </c>
      <c r="F262" s="19"/>
      <c r="G262" s="19">
        <f>SUM(G257:G259)</f>
        <v>315291</v>
      </c>
      <c r="I262" s="19">
        <f>SUM(I257:I259)</f>
        <v>36499</v>
      </c>
      <c r="K262" s="19">
        <f>SUM(K257:K259)</f>
        <v>30698.7112355</v>
      </c>
      <c r="M262" s="19">
        <f>SUM(M257:M259)</f>
        <v>1595497.2383615999</v>
      </c>
      <c r="N262" s="19">
        <f>SUM(N257:N259)</f>
        <v>916424.39284</v>
      </c>
      <c r="P262" s="19">
        <f>SUM(P257:P259)</f>
        <v>2491395</v>
      </c>
      <c r="R262" s="19">
        <f>SUM(R257:R259)</f>
        <v>101205</v>
      </c>
      <c r="T262" s="19">
        <f>SUM(T257:T259)</f>
        <v>-500034</v>
      </c>
      <c r="V262" s="19">
        <f>SUM(V257:V259)</f>
        <v>0</v>
      </c>
      <c r="X262" s="19">
        <f>SUM(X257:X259)</f>
        <v>0</v>
      </c>
      <c r="Z262" s="19">
        <f>SUM(Z257:Z259)</f>
        <v>0</v>
      </c>
      <c r="AA262" s="19"/>
      <c r="AB262" s="19">
        <f>SUM(AB257:AB259)</f>
        <v>0</v>
      </c>
      <c r="AD262" s="19">
        <f>SUM(AD257:AD259)</f>
        <v>0</v>
      </c>
      <c r="AF262" s="19">
        <f>SUM(AF257:AF259)</f>
        <v>0</v>
      </c>
      <c r="AH262" s="19">
        <f>SUM(AH257:AH259)</f>
        <v>0</v>
      </c>
      <c r="AJ262" s="19">
        <f>SUM(AJ257:AJ259)</f>
        <v>91.60844</v>
      </c>
      <c r="AL262" s="19">
        <f>SUM(AL257:AL259)</f>
        <v>0</v>
      </c>
      <c r="AN262" s="19">
        <f>SUM(AN257:AN259)</f>
        <v>0</v>
      </c>
      <c r="AP262" s="19">
        <f>SUM(AP257:AP259)</f>
        <v>0</v>
      </c>
      <c r="AR262" s="19">
        <f>SUM(AR257:AR259)</f>
        <v>923</v>
      </c>
      <c r="AT262" s="19">
        <f>SUM(AT257:AT259)</f>
        <v>896</v>
      </c>
      <c r="AV262" s="19">
        <f>SUM(AV257:AV259)</f>
        <v>526.8414339999999</v>
      </c>
      <c r="AX262" s="19">
        <f>SUM(AX257:AX259)</f>
        <v>5614.58415</v>
      </c>
      <c r="AY262" s="19"/>
      <c r="AZ262" s="43">
        <f>SUM(AZ257:AZ259)</f>
        <v>8920.93939</v>
      </c>
      <c r="BB262" s="19">
        <f>SUM(BB257:BB259)</f>
        <v>0</v>
      </c>
      <c r="BD262" s="19">
        <f>SUM(BD257:BD259)</f>
        <v>0</v>
      </c>
      <c r="BE262" s="19"/>
      <c r="BF262" s="19">
        <f>SUM(BF257:BF259)</f>
        <v>0</v>
      </c>
      <c r="BH262" s="19">
        <f>SUM(BH257:BH259)</f>
        <v>0</v>
      </c>
      <c r="BJ262" s="19">
        <f>SUM(BJ257:BJ259)</f>
        <v>0</v>
      </c>
      <c r="BL262" s="19">
        <f>SUM(BL257:BL259)</f>
        <v>167593.87416389998</v>
      </c>
      <c r="BN262" s="19">
        <f>SUM(BN257:BN259)</f>
        <v>504018.62399999995</v>
      </c>
      <c r="BP262" s="19">
        <f>SUM(BP257:BP259)</f>
        <v>22103061.43248</v>
      </c>
      <c r="BR262" s="19">
        <f>SUM(BR257:BR261)</f>
        <v>-4207.985000000001</v>
      </c>
      <c r="BT262" s="19">
        <f>SUM(BT257:BT259)</f>
        <v>0</v>
      </c>
      <c r="BV262" s="19">
        <f>SUM(BV257:BV259)</f>
        <v>0</v>
      </c>
      <c r="BW262" s="19"/>
      <c r="BX262" s="19">
        <f>SUM(BX257:BX259)</f>
        <v>0</v>
      </c>
      <c r="BZ262" s="19">
        <f>SUM(BZ257:BZ259)</f>
        <v>0</v>
      </c>
      <c r="CB262" s="19">
        <f>SUM(CB257:CB259)</f>
        <v>0</v>
      </c>
      <c r="CD262" s="19">
        <f>SUM(CD257:CD259)</f>
        <v>0</v>
      </c>
    </row>
    <row r="263" spans="1:82" ht="11.25">
      <c r="A263" s="19"/>
      <c r="B263" s="25" t="s">
        <v>28</v>
      </c>
      <c r="C263" s="19"/>
      <c r="D263" s="19"/>
      <c r="E263" s="28">
        <v>1</v>
      </c>
      <c r="F263" s="19"/>
      <c r="G263" s="28">
        <v>1</v>
      </c>
      <c r="I263" s="28">
        <v>1</v>
      </c>
      <c r="K263" s="28">
        <v>1</v>
      </c>
      <c r="M263" s="28">
        <v>1</v>
      </c>
      <c r="N263" s="28">
        <v>1</v>
      </c>
      <c r="P263" s="28">
        <v>1</v>
      </c>
      <c r="R263" s="28">
        <v>1</v>
      </c>
      <c r="T263" s="28">
        <v>1</v>
      </c>
      <c r="V263" s="28">
        <v>0</v>
      </c>
      <c r="X263" s="28">
        <v>0</v>
      </c>
      <c r="Z263" s="28">
        <v>0</v>
      </c>
      <c r="AA263" s="19"/>
      <c r="AB263" s="28">
        <v>0</v>
      </c>
      <c r="AD263" s="28">
        <v>0</v>
      </c>
      <c r="AF263" s="28">
        <v>0</v>
      </c>
      <c r="AH263" s="28">
        <v>0</v>
      </c>
      <c r="AJ263" s="28">
        <v>1</v>
      </c>
      <c r="AL263" s="28">
        <v>0</v>
      </c>
      <c r="AN263" s="28">
        <v>0</v>
      </c>
      <c r="AP263" s="28">
        <v>0</v>
      </c>
      <c r="AR263" s="28">
        <v>1</v>
      </c>
      <c r="AT263" s="28">
        <v>1</v>
      </c>
      <c r="AV263" s="28">
        <v>1</v>
      </c>
      <c r="AX263" s="28">
        <v>1</v>
      </c>
      <c r="AY263" s="28"/>
      <c r="AZ263" s="28">
        <v>1</v>
      </c>
      <c r="BB263" s="28">
        <v>0</v>
      </c>
      <c r="BD263" s="28">
        <v>0</v>
      </c>
      <c r="BE263" s="19"/>
      <c r="BF263" s="28">
        <v>0</v>
      </c>
      <c r="BH263" s="28">
        <v>0</v>
      </c>
      <c r="BJ263" s="28">
        <v>0</v>
      </c>
      <c r="BL263" s="28">
        <v>1</v>
      </c>
      <c r="BN263" s="28">
        <v>1</v>
      </c>
      <c r="BP263" s="28">
        <v>1</v>
      </c>
      <c r="BR263" s="28">
        <v>1</v>
      </c>
      <c r="BT263" s="28">
        <v>0</v>
      </c>
      <c r="BV263" s="28">
        <v>0</v>
      </c>
      <c r="BW263" s="19"/>
      <c r="BX263" s="28">
        <v>0</v>
      </c>
      <c r="BZ263" s="28">
        <v>0</v>
      </c>
      <c r="CB263" s="28">
        <v>0</v>
      </c>
      <c r="CD263" s="28">
        <v>0</v>
      </c>
    </row>
    <row r="264" spans="1:82" ht="11.25">
      <c r="A264" s="19"/>
      <c r="B264" s="25" t="s">
        <v>29</v>
      </c>
      <c r="C264" s="19"/>
      <c r="D264" s="19"/>
      <c r="E264" s="28"/>
      <c r="F264" s="19"/>
      <c r="G264" s="28"/>
      <c r="I264" s="28"/>
      <c r="K264" s="28"/>
      <c r="M264" s="28"/>
      <c r="N264" s="28"/>
      <c r="P264" s="28"/>
      <c r="R264" s="28"/>
      <c r="T264" s="28"/>
      <c r="V264" s="28"/>
      <c r="X264" s="28"/>
      <c r="Z264" s="28"/>
      <c r="AA264" s="19"/>
      <c r="AB264" s="28"/>
      <c r="AD264" s="28"/>
      <c r="AF264" s="28"/>
      <c r="AH264" s="28"/>
      <c r="AJ264" s="28"/>
      <c r="AL264" s="28"/>
      <c r="AN264" s="28"/>
      <c r="AP264" s="28"/>
      <c r="AR264" s="28"/>
      <c r="AT264" s="28"/>
      <c r="AV264" s="28"/>
      <c r="AX264" s="28"/>
      <c r="AY264" s="28"/>
      <c r="AZ264" s="28"/>
      <c r="BB264" s="28"/>
      <c r="BD264" s="28"/>
      <c r="BE264" s="19"/>
      <c r="BF264" s="28"/>
      <c r="BH264" s="28"/>
      <c r="BJ264" s="28"/>
      <c r="BL264" s="28"/>
      <c r="BN264" s="28"/>
      <c r="BP264" s="28"/>
      <c r="BR264" s="28"/>
      <c r="BT264" s="28"/>
      <c r="BV264" s="28"/>
      <c r="BW264" s="19"/>
      <c r="BX264" s="28"/>
      <c r="BZ264" s="28"/>
      <c r="CB264" s="28"/>
      <c r="CD264" s="28"/>
    </row>
    <row r="265" spans="1:82" ht="10.5">
      <c r="A265" s="19"/>
      <c r="B265" s="19"/>
      <c r="C265" s="19"/>
      <c r="D265" s="19"/>
      <c r="E265" s="27" t="s">
        <v>3</v>
      </c>
      <c r="F265" s="19"/>
      <c r="G265" s="27" t="s">
        <v>3</v>
      </c>
      <c r="I265" s="27" t="s">
        <v>3</v>
      </c>
      <c r="K265" s="27" t="s">
        <v>3</v>
      </c>
      <c r="M265" s="27" t="s">
        <v>3</v>
      </c>
      <c r="N265" s="27" t="s">
        <v>3</v>
      </c>
      <c r="P265" s="27" t="s">
        <v>3</v>
      </c>
      <c r="R265" s="27" t="s">
        <v>3</v>
      </c>
      <c r="T265" s="27" t="s">
        <v>3</v>
      </c>
      <c r="V265" s="27" t="s">
        <v>3</v>
      </c>
      <c r="X265" s="27" t="s">
        <v>3</v>
      </c>
      <c r="Z265" s="27" t="s">
        <v>3</v>
      </c>
      <c r="AA265" s="19"/>
      <c r="AB265" s="27" t="s">
        <v>3</v>
      </c>
      <c r="AD265" s="27" t="s">
        <v>3</v>
      </c>
      <c r="AF265" s="27" t="s">
        <v>3</v>
      </c>
      <c r="AH265" s="27" t="s">
        <v>3</v>
      </c>
      <c r="AJ265" s="27" t="s">
        <v>3</v>
      </c>
      <c r="AL265" s="27" t="s">
        <v>3</v>
      </c>
      <c r="AN265" s="27" t="s">
        <v>3</v>
      </c>
      <c r="AP265" s="27" t="s">
        <v>3</v>
      </c>
      <c r="AR265" s="27" t="s">
        <v>3</v>
      </c>
      <c r="AT265" s="27" t="s">
        <v>3</v>
      </c>
      <c r="AV265" s="27" t="s">
        <v>3</v>
      </c>
      <c r="AX265" s="27" t="s">
        <v>3</v>
      </c>
      <c r="AY265" s="27"/>
      <c r="AZ265" s="27" t="s">
        <v>3</v>
      </c>
      <c r="BB265" s="27" t="s">
        <v>3</v>
      </c>
      <c r="BD265" s="27" t="s">
        <v>3</v>
      </c>
      <c r="BE265" s="19"/>
      <c r="BF265" s="27" t="s">
        <v>3</v>
      </c>
      <c r="BH265" s="27" t="s">
        <v>3</v>
      </c>
      <c r="BJ265" s="27" t="s">
        <v>3</v>
      </c>
      <c r="BL265" s="27" t="s">
        <v>3</v>
      </c>
      <c r="BN265" s="27" t="s">
        <v>3</v>
      </c>
      <c r="BP265" s="27" t="s">
        <v>3</v>
      </c>
      <c r="BR265" s="27" t="s">
        <v>3</v>
      </c>
      <c r="BT265" s="27" t="s">
        <v>3</v>
      </c>
      <c r="BV265" s="27" t="s">
        <v>3</v>
      </c>
      <c r="BW265" s="19"/>
      <c r="BX265" s="27" t="s">
        <v>3</v>
      </c>
      <c r="BZ265" s="27" t="s">
        <v>3</v>
      </c>
      <c r="CB265" s="27" t="s">
        <v>3</v>
      </c>
      <c r="CD265" s="27" t="s">
        <v>3</v>
      </c>
    </row>
    <row r="266" spans="1:82" ht="11.25">
      <c r="A266" s="51"/>
      <c r="B266" s="25" t="s">
        <v>56</v>
      </c>
      <c r="C266" s="19"/>
      <c r="D266" s="19"/>
      <c r="E266" s="19">
        <f>ROUND(E262*E263,0)</f>
        <v>46185</v>
      </c>
      <c r="F266" s="19"/>
      <c r="G266" s="19">
        <f>ROUND(G262*G263,0)</f>
        <v>315291</v>
      </c>
      <c r="I266" s="19">
        <f>ROUND(I262*I263,0)</f>
        <v>36499</v>
      </c>
      <c r="K266" s="19">
        <f>ROUND(K262*K263,0)</f>
        <v>30699</v>
      </c>
      <c r="M266" s="19">
        <f>ROUND(M262*M263,0)</f>
        <v>1595497</v>
      </c>
      <c r="N266" s="19">
        <f>ROUND(N262*N263,0)</f>
        <v>916424</v>
      </c>
      <c r="P266" s="19">
        <f>ROUND(P262*P263,0)</f>
        <v>2491395</v>
      </c>
      <c r="R266" s="19">
        <f>ROUND(R262*R263,0)</f>
        <v>101205</v>
      </c>
      <c r="T266" s="19">
        <f>ROUND(T262*T263,0)</f>
        <v>-500034</v>
      </c>
      <c r="V266" s="19">
        <f>ROUND(V262*V263,0)</f>
        <v>0</v>
      </c>
      <c r="X266" s="19">
        <f>ROUND(X262*X263,0)</f>
        <v>0</v>
      </c>
      <c r="Z266" s="19">
        <f>ROUND(Z262*Z263,0)</f>
        <v>0</v>
      </c>
      <c r="AA266" s="19"/>
      <c r="AB266" s="19">
        <f>ROUND(AB262*AB263,0)</f>
        <v>0</v>
      </c>
      <c r="AD266" s="19">
        <f>ROUND(AD262*AD263,0)</f>
        <v>0</v>
      </c>
      <c r="AF266" s="19">
        <f>ROUND(AF262*AF263,0)</f>
        <v>0</v>
      </c>
      <c r="AH266" s="19">
        <f>ROUND(AH262*AH263,0)</f>
        <v>0</v>
      </c>
      <c r="AJ266" s="19">
        <f>ROUND(AJ262*AJ263,0)</f>
        <v>92</v>
      </c>
      <c r="AL266" s="19">
        <f>ROUND(AL262*AL263,0)</f>
        <v>0</v>
      </c>
      <c r="AN266" s="19">
        <f>ROUND(AN262*AN263,0)</f>
        <v>0</v>
      </c>
      <c r="AP266" s="19">
        <f>ROUND(AP262*AP263,0)</f>
        <v>0</v>
      </c>
      <c r="AR266" s="19">
        <f>ROUND(AR262*AR263,0)</f>
        <v>923</v>
      </c>
      <c r="AT266" s="19">
        <f>ROUND(AT262*AT263,0)</f>
        <v>896</v>
      </c>
      <c r="AV266" s="19">
        <f>ROUND(AV262*AV263,0)</f>
        <v>527</v>
      </c>
      <c r="AX266" s="19">
        <f>ROUND(AX262*AX263,0)</f>
        <v>5615</v>
      </c>
      <c r="AY266" s="19"/>
      <c r="AZ266" s="19">
        <f>ROUND(AZ262*AZ263,0)</f>
        <v>8921</v>
      </c>
      <c r="BB266" s="19">
        <f>ROUND(BB262*BB263,0)</f>
        <v>0</v>
      </c>
      <c r="BD266" s="19">
        <f>ROUND(BD262*BD263,0)</f>
        <v>0</v>
      </c>
      <c r="BE266" s="19"/>
      <c r="BF266" s="19">
        <f>ROUND(BF262*BF263,0)</f>
        <v>0</v>
      </c>
      <c r="BH266" s="19">
        <f>ROUND(BH262*BH263,0)</f>
        <v>0</v>
      </c>
      <c r="BJ266" s="19">
        <f>ROUND(BJ262*BJ263,0)</f>
        <v>0</v>
      </c>
      <c r="BL266" s="19">
        <f>ROUND(BL262*BL263,0)</f>
        <v>167594</v>
      </c>
      <c r="BN266" s="19">
        <f>ROUND(BN262*BN263,0)</f>
        <v>504019</v>
      </c>
      <c r="BP266" s="19">
        <f>ROUND(BP262*BP263,0)</f>
        <v>22103061</v>
      </c>
      <c r="BR266" s="19">
        <f>ROUND(BR262*BR263,0)</f>
        <v>-4208</v>
      </c>
      <c r="BT266" s="19">
        <f>ROUND(BT262*BT263,0)</f>
        <v>0</v>
      </c>
      <c r="BV266" s="19">
        <f>ROUND(BV262*BV263,0)</f>
        <v>0</v>
      </c>
      <c r="BW266" s="19"/>
      <c r="BX266" s="19">
        <f>ROUND(BX262*BX263,0)</f>
        <v>0</v>
      </c>
      <c r="BZ266" s="19">
        <f>ROUND(BZ262*BZ263,0)</f>
        <v>0</v>
      </c>
      <c r="CB266" s="19">
        <f>ROUND(CB262*CB263,0)</f>
        <v>0</v>
      </c>
      <c r="CD266" s="19">
        <f>ROUND(CD262*CD263,0)</f>
        <v>0</v>
      </c>
    </row>
    <row r="267" spans="1:82" ht="11.25">
      <c r="A267" s="19"/>
      <c r="B267" s="25"/>
      <c r="C267" s="19"/>
      <c r="D267" s="19"/>
      <c r="E267" s="27" t="s">
        <v>8</v>
      </c>
      <c r="F267" s="19"/>
      <c r="G267" s="27" t="s">
        <v>8</v>
      </c>
      <c r="I267" s="27" t="s">
        <v>8</v>
      </c>
      <c r="K267" s="27" t="s">
        <v>8</v>
      </c>
      <c r="M267" s="27" t="s">
        <v>8</v>
      </c>
      <c r="N267" s="27" t="s">
        <v>8</v>
      </c>
      <c r="P267" s="27" t="s">
        <v>8</v>
      </c>
      <c r="R267" s="27" t="s">
        <v>8</v>
      </c>
      <c r="T267" s="27" t="s">
        <v>8</v>
      </c>
      <c r="V267" s="27" t="s">
        <v>8</v>
      </c>
      <c r="X267" s="27" t="s">
        <v>8</v>
      </c>
      <c r="Z267" s="27" t="s">
        <v>8</v>
      </c>
      <c r="AA267" s="19"/>
      <c r="AB267" s="27" t="s">
        <v>8</v>
      </c>
      <c r="AD267" s="27" t="s">
        <v>8</v>
      </c>
      <c r="AF267" s="27" t="s">
        <v>8</v>
      </c>
      <c r="AH267" s="27" t="s">
        <v>8</v>
      </c>
      <c r="AJ267" s="27" t="s">
        <v>8</v>
      </c>
      <c r="AL267" s="27" t="s">
        <v>8</v>
      </c>
      <c r="AN267" s="27" t="s">
        <v>8</v>
      </c>
      <c r="AP267" s="27" t="s">
        <v>8</v>
      </c>
      <c r="AR267" s="27" t="s">
        <v>8</v>
      </c>
      <c r="AT267" s="27" t="s">
        <v>8</v>
      </c>
      <c r="AV267" s="27" t="s">
        <v>8</v>
      </c>
      <c r="AX267" s="27" t="s">
        <v>8</v>
      </c>
      <c r="AY267" s="27"/>
      <c r="AZ267" s="27" t="s">
        <v>8</v>
      </c>
      <c r="BB267" s="27" t="s">
        <v>8</v>
      </c>
      <c r="BD267" s="27" t="s">
        <v>8</v>
      </c>
      <c r="BE267" s="19"/>
      <c r="BF267" s="27" t="s">
        <v>8</v>
      </c>
      <c r="BH267" s="27" t="s">
        <v>8</v>
      </c>
      <c r="BJ267" s="27" t="s">
        <v>8</v>
      </c>
      <c r="BL267" s="27" t="s">
        <v>8</v>
      </c>
      <c r="BN267" s="27" t="s">
        <v>8</v>
      </c>
      <c r="BP267" s="27" t="s">
        <v>8</v>
      </c>
      <c r="BR267" s="27" t="s">
        <v>8</v>
      </c>
      <c r="BT267" s="27" t="s">
        <v>8</v>
      </c>
      <c r="BV267" s="27" t="s">
        <v>8</v>
      </c>
      <c r="BW267" s="19"/>
      <c r="BX267" s="27" t="s">
        <v>8</v>
      </c>
      <c r="BZ267" s="27" t="s">
        <v>8</v>
      </c>
      <c r="CB267" s="27" t="s">
        <v>8</v>
      </c>
      <c r="CD267" s="27" t="s">
        <v>8</v>
      </c>
    </row>
    <row r="268" spans="1:82" ht="11.25">
      <c r="A268" s="19"/>
      <c r="B268" s="25"/>
      <c r="C268" s="19"/>
      <c r="D268" s="19"/>
      <c r="E268" s="27"/>
      <c r="F268" s="19"/>
      <c r="G268" s="27"/>
      <c r="I268" s="27"/>
      <c r="K268" s="27"/>
      <c r="M268" s="27"/>
      <c r="N268" s="27"/>
      <c r="P268" s="27"/>
      <c r="R268" s="27"/>
      <c r="T268" s="27"/>
      <c r="V268" s="27"/>
      <c r="X268" s="27"/>
      <c r="Z268" s="27"/>
      <c r="AA268" s="19"/>
      <c r="AB268" s="27"/>
      <c r="AD268" s="27"/>
      <c r="AF268" s="27"/>
      <c r="AH268" s="27"/>
      <c r="AJ268" s="27"/>
      <c r="AL268" s="27"/>
      <c r="AN268" s="27"/>
      <c r="AP268" s="27"/>
      <c r="AR268" s="27"/>
      <c r="AT268" s="27"/>
      <c r="AV268" s="27"/>
      <c r="AX268" s="27"/>
      <c r="AY268" s="27"/>
      <c r="AZ268" s="27"/>
      <c r="BB268" s="27"/>
      <c r="BD268" s="27"/>
      <c r="BE268" s="19"/>
      <c r="BF268" s="27"/>
      <c r="BH268" s="27"/>
      <c r="BJ268" s="27"/>
      <c r="BL268" s="27"/>
      <c r="BN268" s="27"/>
      <c r="BP268" s="27"/>
      <c r="BR268" s="27"/>
      <c r="BT268" s="27"/>
      <c r="BV268" s="27"/>
      <c r="BW268" s="19"/>
      <c r="BX268" s="27"/>
      <c r="BZ268" s="27"/>
      <c r="CB268" s="27"/>
      <c r="CD268" s="27"/>
    </row>
    <row r="269" spans="1:82" ht="12.75">
      <c r="A269" s="19"/>
      <c r="B269" s="24">
        <v>2009</v>
      </c>
      <c r="C269" s="19"/>
      <c r="D269" s="19"/>
      <c r="E269" s="19"/>
      <c r="F269" s="19"/>
      <c r="G269" s="19"/>
      <c r="I269" s="19"/>
      <c r="K269" s="19"/>
      <c r="M269" s="19"/>
      <c r="N269" s="19"/>
      <c r="P269" s="19"/>
      <c r="R269" s="19"/>
      <c r="T269" s="19"/>
      <c r="V269" s="19"/>
      <c r="X269" s="19"/>
      <c r="Z269" s="19"/>
      <c r="AA269" s="19"/>
      <c r="AB269" s="28"/>
      <c r="AD269" s="28"/>
      <c r="AF269" s="28"/>
      <c r="AH269" s="28"/>
      <c r="AJ269" s="19"/>
      <c r="AL269" s="19"/>
      <c r="AN269" s="19"/>
      <c r="AP269" s="28"/>
      <c r="AR269" s="19"/>
      <c r="AT269" s="19"/>
      <c r="AV269" s="19"/>
      <c r="AX269" s="19"/>
      <c r="AY269" s="19"/>
      <c r="AZ269" s="19"/>
      <c r="BB269" s="19"/>
      <c r="BD269" s="19"/>
      <c r="BE269" s="19"/>
      <c r="BF269" s="28"/>
      <c r="BH269" s="28"/>
      <c r="BJ269" s="28"/>
      <c r="BL269" s="19"/>
      <c r="BN269" s="19"/>
      <c r="BP269" s="19"/>
      <c r="BR269" s="19"/>
      <c r="BT269" s="19"/>
      <c r="BV269" s="19"/>
      <c r="BW269" s="19"/>
      <c r="BX269" s="28"/>
      <c r="BZ269" s="28"/>
      <c r="CB269" s="28"/>
      <c r="CD269" s="28"/>
    </row>
    <row r="270" spans="1:82" ht="11.25">
      <c r="A270" s="19"/>
      <c r="B270" s="25" t="s">
        <v>9</v>
      </c>
      <c r="C270" s="19"/>
      <c r="D270" s="19"/>
      <c r="E270" s="19">
        <f>+E254</f>
        <v>1021330</v>
      </c>
      <c r="F270" s="19"/>
      <c r="G270" s="19">
        <f>+G254</f>
        <v>6450298.74</v>
      </c>
      <c r="I270" s="19">
        <f>+I254</f>
        <v>690612.006</v>
      </c>
      <c r="K270" s="19">
        <f>+K254</f>
        <v>537348.35</v>
      </c>
      <c r="M270" s="19">
        <f>+M254</f>
        <v>25829646.08</v>
      </c>
      <c r="N270" s="19">
        <f>+N254</f>
        <v>13725092</v>
      </c>
      <c r="P270" s="19">
        <f>+P254</f>
        <v>34511633</v>
      </c>
      <c r="R270" s="19">
        <f>+R254</f>
        <v>2698805</v>
      </c>
      <c r="T270" s="19">
        <f>+T254</f>
        <v>-13334239</v>
      </c>
      <c r="V270" s="19">
        <f>V15</f>
        <v>3031084</v>
      </c>
      <c r="X270" s="19">
        <f>X15</f>
        <v>6106448</v>
      </c>
      <c r="Z270" s="19">
        <f>+Z254</f>
        <v>0</v>
      </c>
      <c r="AA270" s="19"/>
      <c r="AB270" s="19">
        <f>+AB254</f>
        <v>0</v>
      </c>
      <c r="AD270" s="19">
        <f>+AD254</f>
        <v>0</v>
      </c>
      <c r="AF270" s="19">
        <f>+AF254</f>
        <v>0</v>
      </c>
      <c r="AH270" s="19">
        <f>+AH254</f>
        <v>0</v>
      </c>
      <c r="AJ270" s="19">
        <f>+AJ254</f>
        <v>1372</v>
      </c>
      <c r="AL270" s="19">
        <f>AL15</f>
        <v>21651</v>
      </c>
      <c r="AN270" s="19">
        <f>+AN254</f>
        <v>0</v>
      </c>
      <c r="AP270" s="19">
        <f>+AP254</f>
        <v>0</v>
      </c>
      <c r="AR270" s="19">
        <f>+AR254</f>
        <v>18885</v>
      </c>
      <c r="AT270" s="19">
        <f>+AT254</f>
        <v>16951.9</v>
      </c>
      <c r="AV270" s="19">
        <f>+AV254</f>
        <v>9221.8</v>
      </c>
      <c r="AX270" s="19">
        <f>+AX254</f>
        <v>90895</v>
      </c>
      <c r="AY270" s="19"/>
      <c r="AZ270" s="19">
        <f>+AZ254</f>
        <v>133607</v>
      </c>
      <c r="BB270" s="19">
        <f>BB15</f>
        <v>55172</v>
      </c>
      <c r="BD270" s="19">
        <f>+BD254</f>
        <v>0</v>
      </c>
      <c r="BE270" s="19"/>
      <c r="BF270" s="19">
        <f>+BF254</f>
        <v>0</v>
      </c>
      <c r="BH270" s="19">
        <f>+BH254</f>
        <v>0</v>
      </c>
      <c r="BJ270" s="19">
        <f>+BJ254</f>
        <v>0</v>
      </c>
      <c r="BL270" s="19">
        <f>+BL254</f>
        <v>2713192.07</v>
      </c>
      <c r="BN270" s="19">
        <f>+BN254</f>
        <v>2520093.1199999996</v>
      </c>
      <c r="BP270" s="19">
        <f>+BP254</f>
        <v>306178992</v>
      </c>
      <c r="BR270" s="19">
        <f>+BR254-BR260</f>
        <v>-4055.985</v>
      </c>
      <c r="BT270" s="19">
        <f>BT15</f>
        <v>9718887</v>
      </c>
      <c r="BV270" s="19">
        <f>+BV254</f>
        <v>0</v>
      </c>
      <c r="BW270" s="19"/>
      <c r="BX270" s="19">
        <f>+BX254</f>
        <v>0</v>
      </c>
      <c r="BZ270" s="19">
        <f>+BZ254</f>
        <v>0</v>
      </c>
      <c r="CB270" s="19">
        <f>+CB254</f>
        <v>0</v>
      </c>
      <c r="CD270" s="19">
        <f>+CD254</f>
        <v>0</v>
      </c>
    </row>
    <row r="271" spans="1:82" ht="11.25">
      <c r="A271" s="19"/>
      <c r="B271" s="25" t="s">
        <v>18</v>
      </c>
      <c r="C271" s="19"/>
      <c r="D271" s="19"/>
      <c r="E271" s="60">
        <v>0.04462</v>
      </c>
      <c r="F271" s="19"/>
      <c r="G271" s="60">
        <v>0.04522</v>
      </c>
      <c r="I271" s="60">
        <v>0.04888</v>
      </c>
      <c r="K271" s="60">
        <v>0.05285</v>
      </c>
      <c r="M271" s="60">
        <v>0.05713</v>
      </c>
      <c r="N271" s="60">
        <v>0.06177</v>
      </c>
      <c r="P271" s="60">
        <v>0.06677</v>
      </c>
      <c r="R271" s="60">
        <v>0.07219</v>
      </c>
      <c r="T271" s="60">
        <v>0.07219</v>
      </c>
      <c r="V271" s="60">
        <v>0.0375</v>
      </c>
      <c r="X271" s="60">
        <v>0.0375</v>
      </c>
      <c r="Z271" s="60">
        <v>0</v>
      </c>
      <c r="AA271" s="19"/>
      <c r="AB271" s="60">
        <v>0</v>
      </c>
      <c r="AD271" s="60">
        <v>0</v>
      </c>
      <c r="AF271" s="60">
        <v>0</v>
      </c>
      <c r="AH271" s="60">
        <v>0</v>
      </c>
      <c r="AJ271" s="60">
        <v>0.06177</v>
      </c>
      <c r="AL271" s="60">
        <v>0.0375</v>
      </c>
      <c r="AN271" s="60">
        <v>0</v>
      </c>
      <c r="AP271" s="60">
        <v>0</v>
      </c>
      <c r="AR271" s="60">
        <v>0.04522</v>
      </c>
      <c r="AT271" s="60">
        <v>0.04888</v>
      </c>
      <c r="AV271" s="60">
        <v>0.05285</v>
      </c>
      <c r="AX271" s="60">
        <v>0.05713</v>
      </c>
      <c r="AY271" s="60"/>
      <c r="AZ271" s="60">
        <v>0.06177</v>
      </c>
      <c r="BB271" s="60">
        <v>0.0375</v>
      </c>
      <c r="BD271" s="60">
        <v>0</v>
      </c>
      <c r="BE271" s="19"/>
      <c r="BF271" s="60">
        <v>0</v>
      </c>
      <c r="BH271" s="60">
        <v>0</v>
      </c>
      <c r="BJ271" s="60">
        <v>0</v>
      </c>
      <c r="BL271" s="60">
        <v>0.05713</v>
      </c>
      <c r="BN271" s="60">
        <v>0.06677</v>
      </c>
      <c r="BP271" s="60">
        <v>0.06677</v>
      </c>
      <c r="BR271" s="60">
        <v>0.07219</v>
      </c>
      <c r="BT271" s="60">
        <v>0.0375</v>
      </c>
      <c r="BV271" s="60">
        <v>0</v>
      </c>
      <c r="BW271" s="19"/>
      <c r="BX271" s="60">
        <v>0</v>
      </c>
      <c r="BZ271" s="60">
        <v>0</v>
      </c>
      <c r="CB271" s="60">
        <v>0</v>
      </c>
      <c r="CD271" s="60">
        <v>0</v>
      </c>
    </row>
    <row r="272" spans="1:82" ht="10.5">
      <c r="A272" s="19"/>
      <c r="B272" s="19"/>
      <c r="C272" s="19"/>
      <c r="D272" s="19"/>
      <c r="E272" s="27" t="s">
        <v>3</v>
      </c>
      <c r="F272" s="19"/>
      <c r="G272" s="27" t="s">
        <v>3</v>
      </c>
      <c r="I272" s="27" t="s">
        <v>3</v>
      </c>
      <c r="K272" s="27" t="s">
        <v>3</v>
      </c>
      <c r="M272" s="27" t="s">
        <v>3</v>
      </c>
      <c r="N272" s="27" t="s">
        <v>3</v>
      </c>
      <c r="P272" s="27" t="s">
        <v>3</v>
      </c>
      <c r="R272" s="27" t="s">
        <v>3</v>
      </c>
      <c r="T272" s="27" t="s">
        <v>3</v>
      </c>
      <c r="V272" s="27" t="s">
        <v>3</v>
      </c>
      <c r="X272" s="27" t="s">
        <v>3</v>
      </c>
      <c r="Z272" s="27" t="s">
        <v>3</v>
      </c>
      <c r="AA272" s="19"/>
      <c r="AB272" s="27" t="s">
        <v>3</v>
      </c>
      <c r="AD272" s="27" t="s">
        <v>3</v>
      </c>
      <c r="AF272" s="27" t="s">
        <v>3</v>
      </c>
      <c r="AH272" s="27" t="s">
        <v>3</v>
      </c>
      <c r="AJ272" s="27" t="s">
        <v>3</v>
      </c>
      <c r="AL272" s="27" t="s">
        <v>3</v>
      </c>
      <c r="AN272" s="27" t="s">
        <v>3</v>
      </c>
      <c r="AP272" s="27" t="s">
        <v>3</v>
      </c>
      <c r="AR272" s="27" t="s">
        <v>3</v>
      </c>
      <c r="AT272" s="27" t="s">
        <v>3</v>
      </c>
      <c r="AV272" s="27" t="s">
        <v>3</v>
      </c>
      <c r="AX272" s="27" t="s">
        <v>3</v>
      </c>
      <c r="AY272" s="27"/>
      <c r="AZ272" s="27" t="s">
        <v>3</v>
      </c>
      <c r="BB272" s="27" t="s">
        <v>3</v>
      </c>
      <c r="BD272" s="27" t="s">
        <v>3</v>
      </c>
      <c r="BE272" s="19"/>
      <c r="BF272" s="27" t="s">
        <v>3</v>
      </c>
      <c r="BH272" s="27" t="s">
        <v>3</v>
      </c>
      <c r="BJ272" s="27" t="s">
        <v>3</v>
      </c>
      <c r="BL272" s="27" t="s">
        <v>3</v>
      </c>
      <c r="BN272" s="27" t="s">
        <v>3</v>
      </c>
      <c r="BP272" s="27" t="s">
        <v>3</v>
      </c>
      <c r="BR272" s="27" t="s">
        <v>3</v>
      </c>
      <c r="BT272" s="27" t="s">
        <v>3</v>
      </c>
      <c r="BV272" s="27" t="s">
        <v>3</v>
      </c>
      <c r="BW272" s="19"/>
      <c r="BX272" s="27" t="s">
        <v>3</v>
      </c>
      <c r="BZ272" s="27" t="s">
        <v>3</v>
      </c>
      <c r="CB272" s="27" t="s">
        <v>3</v>
      </c>
      <c r="CD272" s="27" t="s">
        <v>3</v>
      </c>
    </row>
    <row r="273" spans="1:82" ht="11.25">
      <c r="A273" s="19"/>
      <c r="B273" s="25" t="s">
        <v>60</v>
      </c>
      <c r="C273" s="19"/>
      <c r="D273" s="19"/>
      <c r="E273" s="19">
        <f>ROUND(E270*E271,0)</f>
        <v>45572</v>
      </c>
      <c r="F273" s="19"/>
      <c r="G273" s="19">
        <f>ROUND(G270*G271,0)</f>
        <v>291683</v>
      </c>
      <c r="I273" s="22">
        <f>ROUND(I270*I271,0)</f>
        <v>33757</v>
      </c>
      <c r="K273" s="22">
        <f>+K270*K271</f>
        <v>28398.8602975</v>
      </c>
      <c r="M273" s="22">
        <f>+M270*M271</f>
        <v>1475647.6805504</v>
      </c>
      <c r="N273" s="22">
        <f>+N270*N271</f>
        <v>847798.93284</v>
      </c>
      <c r="P273" s="22">
        <f>+P270*P271</f>
        <v>2304341.7354099997</v>
      </c>
      <c r="R273" s="19">
        <f>(+R270)*R271</f>
        <v>194826.73295</v>
      </c>
      <c r="T273" s="19">
        <f>(+T270)*T271</f>
        <v>-962598.7134100001</v>
      </c>
      <c r="U273" s="23"/>
      <c r="V273" s="19">
        <f>(+V270-V276)*V271</f>
        <v>56832.825</v>
      </c>
      <c r="W273" s="23"/>
      <c r="X273" s="19">
        <f>(+X270-X276)*X271</f>
        <v>114495.9</v>
      </c>
      <c r="Y273" s="23"/>
      <c r="Z273" s="19">
        <f>(+Z270)*0.4*Z271</f>
        <v>0</v>
      </c>
      <c r="AA273" s="19"/>
      <c r="AB273" s="19">
        <f>(+AB270)*0.4*AB271</f>
        <v>0</v>
      </c>
      <c r="AC273" s="23"/>
      <c r="AD273" s="19">
        <f>(+AD270)*0.4*AD271</f>
        <v>0</v>
      </c>
      <c r="AE273" s="23"/>
      <c r="AF273" s="19">
        <f>(+AF270)*0.4*AF271</f>
        <v>0</v>
      </c>
      <c r="AG273" s="23"/>
      <c r="AH273" s="19">
        <f>(+AH270)*0.4*AH271</f>
        <v>0</v>
      </c>
      <c r="AI273" s="23"/>
      <c r="AJ273" s="22">
        <f>+AJ270*AJ271</f>
        <v>84.74844</v>
      </c>
      <c r="AK273" s="23"/>
      <c r="AL273" s="19">
        <f>(+AL270-AL276)*AL271</f>
        <v>405.95625</v>
      </c>
      <c r="AM273" s="23"/>
      <c r="AN273" s="19">
        <f>(+AN270)*0.4*AN271</f>
        <v>0</v>
      </c>
      <c r="AO273" s="23"/>
      <c r="AP273" s="19">
        <f>(+AP270)*0.4*AP271</f>
        <v>0</v>
      </c>
      <c r="AQ273" s="23"/>
      <c r="AR273" s="19">
        <f>ROUND(AR270*AR271,0)</f>
        <v>854</v>
      </c>
      <c r="AS273" s="23"/>
      <c r="AT273" s="22">
        <f>ROUND(AT270*AT271,0)</f>
        <v>829</v>
      </c>
      <c r="AV273" s="22">
        <f>+AV270*AV271</f>
        <v>487.37212999999997</v>
      </c>
      <c r="AX273" s="22">
        <f>+AX270*AX271</f>
        <v>5192.83135</v>
      </c>
      <c r="AY273" s="22"/>
      <c r="AZ273" s="19">
        <f>(+AZ270)*AZ271</f>
        <v>8252.90439</v>
      </c>
      <c r="BA273" s="23"/>
      <c r="BB273" s="19">
        <f>(+BB270-BB276)*BB271</f>
        <v>1034.475</v>
      </c>
      <c r="BC273" s="23"/>
      <c r="BD273" s="19">
        <f>(+BD270)*0.4*BD271</f>
        <v>0</v>
      </c>
      <c r="BE273" s="19"/>
      <c r="BF273" s="19">
        <f>(+BF270)*0.4*BF271</f>
        <v>0</v>
      </c>
      <c r="BG273" s="23"/>
      <c r="BH273" s="19">
        <f>(+BH270)*0.4*BH271</f>
        <v>0</v>
      </c>
      <c r="BI273" s="23"/>
      <c r="BJ273" s="19">
        <f>(+BJ270)*0.4*BJ271</f>
        <v>0</v>
      </c>
      <c r="BK273" s="23"/>
      <c r="BL273" s="22">
        <f>+BL270*BL271</f>
        <v>155004.66295909998</v>
      </c>
      <c r="BM273" s="23"/>
      <c r="BN273" s="85">
        <v>0</v>
      </c>
      <c r="BP273" s="22">
        <f>+BP270*BP271</f>
        <v>20443571.29584</v>
      </c>
      <c r="BR273" s="19">
        <f>(+BR270)*BR271</f>
        <v>-292.80155715</v>
      </c>
      <c r="BS273" s="23"/>
      <c r="BT273" s="19">
        <f>(+BT270-BT276)*BT271</f>
        <v>182229.13125</v>
      </c>
      <c r="BU273" s="23"/>
      <c r="BV273" s="19">
        <f>(+BV270)*0.4*BV271</f>
        <v>0</v>
      </c>
      <c r="BW273" s="19"/>
      <c r="BX273" s="19">
        <f>(+BX270)*0.4*BX271</f>
        <v>0</v>
      </c>
      <c r="BY273" s="23"/>
      <c r="BZ273" s="19">
        <f>(+BZ270)*0.4*BZ271</f>
        <v>0</v>
      </c>
      <c r="CA273" s="23"/>
      <c r="CB273" s="19">
        <f>(+CB270)*0.4*CB271</f>
        <v>0</v>
      </c>
      <c r="CD273" s="19">
        <f>(+CD270)*0.4*CD271</f>
        <v>0</v>
      </c>
    </row>
    <row r="274" spans="1:82" ht="11.25">
      <c r="A274" s="19"/>
      <c r="B274" s="25" t="s">
        <v>61</v>
      </c>
      <c r="C274" s="19"/>
      <c r="D274" s="19"/>
      <c r="E274" s="19"/>
      <c r="F274" s="19"/>
      <c r="G274" s="19">
        <v>0</v>
      </c>
      <c r="I274" s="22">
        <v>0</v>
      </c>
      <c r="K274" s="19">
        <v>0</v>
      </c>
      <c r="M274" s="19">
        <v>0</v>
      </c>
      <c r="N274" s="19">
        <v>0</v>
      </c>
      <c r="P274" s="19">
        <v>0</v>
      </c>
      <c r="R274" s="19">
        <v>0</v>
      </c>
      <c r="T274" s="19">
        <v>0</v>
      </c>
      <c r="U274" s="23"/>
      <c r="V274" s="19">
        <v>0</v>
      </c>
      <c r="W274" s="23"/>
      <c r="X274" s="19">
        <v>0</v>
      </c>
      <c r="Y274" s="23"/>
      <c r="Z274" s="19">
        <v>0</v>
      </c>
      <c r="AA274" s="19"/>
      <c r="AB274" s="19">
        <v>0</v>
      </c>
      <c r="AC274" s="23"/>
      <c r="AD274" s="19">
        <v>0</v>
      </c>
      <c r="AE274" s="23"/>
      <c r="AF274" s="19">
        <v>0</v>
      </c>
      <c r="AG274" s="23"/>
      <c r="AH274" s="19">
        <v>0</v>
      </c>
      <c r="AI274" s="23"/>
      <c r="AJ274" s="19">
        <v>0</v>
      </c>
      <c r="AK274" s="23"/>
      <c r="AL274" s="19">
        <v>0</v>
      </c>
      <c r="AM274" s="23"/>
      <c r="AN274" s="19">
        <v>0</v>
      </c>
      <c r="AO274" s="23"/>
      <c r="AP274" s="19">
        <v>0</v>
      </c>
      <c r="AQ274" s="23"/>
      <c r="AR274" s="19">
        <v>0</v>
      </c>
      <c r="AS274" s="23"/>
      <c r="AT274" s="22">
        <v>0</v>
      </c>
      <c r="AV274" s="19">
        <v>0</v>
      </c>
      <c r="AX274" s="19">
        <v>0</v>
      </c>
      <c r="AY274" s="19"/>
      <c r="AZ274" s="19">
        <v>0</v>
      </c>
      <c r="BA274" s="23"/>
      <c r="BB274" s="19">
        <v>0</v>
      </c>
      <c r="BC274" s="23"/>
      <c r="BD274" s="19">
        <v>0</v>
      </c>
      <c r="BE274" s="19"/>
      <c r="BF274" s="19">
        <v>0</v>
      </c>
      <c r="BG274" s="23"/>
      <c r="BH274" s="19">
        <v>0</v>
      </c>
      <c r="BI274" s="23"/>
      <c r="BJ274" s="19">
        <v>0</v>
      </c>
      <c r="BK274" s="23"/>
      <c r="BL274" s="19">
        <v>0</v>
      </c>
      <c r="BM274" s="23"/>
      <c r="BN274" s="85">
        <f>(+$BN$238)/60*12</f>
        <v>504018.62399999995</v>
      </c>
      <c r="BP274" s="85"/>
      <c r="BR274" s="19">
        <v>0</v>
      </c>
      <c r="BS274" s="23"/>
      <c r="BT274" s="19">
        <v>0</v>
      </c>
      <c r="BU274" s="23"/>
      <c r="BV274" s="19">
        <v>0</v>
      </c>
      <c r="BW274" s="19"/>
      <c r="BX274" s="19">
        <v>0</v>
      </c>
      <c r="BY274" s="23"/>
      <c r="BZ274" s="19">
        <v>0</v>
      </c>
      <c r="CA274" s="23"/>
      <c r="CB274" s="19">
        <v>0</v>
      </c>
      <c r="CD274" s="19">
        <v>0</v>
      </c>
    </row>
    <row r="275" spans="1:82" ht="11.25">
      <c r="A275" s="19"/>
      <c r="B275" s="25"/>
      <c r="C275" s="19"/>
      <c r="D275" s="19"/>
      <c r="E275" s="19"/>
      <c r="F275" s="19"/>
      <c r="G275" s="19"/>
      <c r="I275" s="22"/>
      <c r="K275" s="19"/>
      <c r="M275" s="19"/>
      <c r="N275" s="19"/>
      <c r="P275" s="19"/>
      <c r="R275" s="19"/>
      <c r="T275" s="19"/>
      <c r="U275" s="23"/>
      <c r="V275" s="19"/>
      <c r="W275" s="23"/>
      <c r="X275" s="19"/>
      <c r="Y275" s="23"/>
      <c r="Z275" s="19"/>
      <c r="AA275" s="19"/>
      <c r="AB275" s="19"/>
      <c r="AC275" s="23"/>
      <c r="AD275" s="19"/>
      <c r="AE275" s="23"/>
      <c r="AF275" s="19"/>
      <c r="AG275" s="23"/>
      <c r="AH275" s="19"/>
      <c r="AI275" s="23"/>
      <c r="AJ275" s="19"/>
      <c r="AK275" s="23"/>
      <c r="AL275" s="19"/>
      <c r="AM275" s="23"/>
      <c r="AN275" s="19"/>
      <c r="AO275" s="23"/>
      <c r="AP275" s="19"/>
      <c r="AQ275" s="23"/>
      <c r="AR275" s="19"/>
      <c r="AS275" s="23"/>
      <c r="AT275" s="22"/>
      <c r="AV275" s="19"/>
      <c r="AX275" s="19"/>
      <c r="AY275" s="19"/>
      <c r="AZ275" s="19"/>
      <c r="BA275" s="23"/>
      <c r="BB275" s="19"/>
      <c r="BC275" s="23"/>
      <c r="BD275" s="19"/>
      <c r="BE275" s="19"/>
      <c r="BF275" s="19"/>
      <c r="BG275" s="23"/>
      <c r="BH275" s="19"/>
      <c r="BI275" s="23"/>
      <c r="BJ275" s="19"/>
      <c r="BK275" s="23"/>
      <c r="BL275" s="19"/>
      <c r="BM275" s="23"/>
      <c r="BN275" s="85"/>
      <c r="BP275" s="85"/>
      <c r="BR275" s="19"/>
      <c r="BS275" s="23"/>
      <c r="BT275" s="19"/>
      <c r="BU275" s="23"/>
      <c r="BV275" s="19"/>
      <c r="BW275" s="19"/>
      <c r="BX275" s="19"/>
      <c r="BY275" s="23"/>
      <c r="BZ275" s="19"/>
      <c r="CA275" s="23"/>
      <c r="CB275" s="19"/>
      <c r="CD275" s="19"/>
    </row>
    <row r="276" spans="1:82" ht="11.25">
      <c r="A276" s="19"/>
      <c r="B276" s="9" t="s">
        <v>34</v>
      </c>
      <c r="C276" s="19"/>
      <c r="D276" s="19"/>
      <c r="E276" s="36"/>
      <c r="F276" s="19"/>
      <c r="G276" s="36"/>
      <c r="I276" s="36"/>
      <c r="K276" s="36"/>
      <c r="M276" s="36"/>
      <c r="N276" s="36"/>
      <c r="P276" s="36"/>
      <c r="R276" s="36">
        <v>0</v>
      </c>
      <c r="T276" s="36">
        <v>0</v>
      </c>
      <c r="V276" s="36">
        <f>+V270*0.5</f>
        <v>1515542</v>
      </c>
      <c r="X276" s="36">
        <f>+X270*0.5</f>
        <v>3053224</v>
      </c>
      <c r="Z276" s="36"/>
      <c r="AA276" s="19"/>
      <c r="AB276" s="36"/>
      <c r="AD276" s="36"/>
      <c r="AF276" s="36"/>
      <c r="AH276" s="36"/>
      <c r="AJ276" s="36"/>
      <c r="AL276" s="36">
        <f>+AL270*0.5</f>
        <v>10825.5</v>
      </c>
      <c r="AN276" s="36"/>
      <c r="AP276" s="36"/>
      <c r="AR276" s="36"/>
      <c r="AT276" s="36"/>
      <c r="AV276" s="36"/>
      <c r="AX276" s="36"/>
      <c r="AY276" s="36"/>
      <c r="AZ276" s="36"/>
      <c r="BB276" s="36">
        <f>+BB270*0.5</f>
        <v>27586</v>
      </c>
      <c r="BD276" s="36"/>
      <c r="BE276" s="19"/>
      <c r="BF276" s="36"/>
      <c r="BH276" s="36"/>
      <c r="BJ276" s="36"/>
      <c r="BL276" s="36"/>
      <c r="BN276" s="36"/>
      <c r="BP276" s="36"/>
      <c r="BR276" s="36">
        <v>0</v>
      </c>
      <c r="BT276" s="36">
        <f>+BT270*0.5</f>
        <v>4859443.5</v>
      </c>
      <c r="BV276" s="36"/>
      <c r="BW276" s="19"/>
      <c r="BX276" s="36"/>
      <c r="BZ276" s="36"/>
      <c r="CB276" s="36"/>
      <c r="CD276" s="36"/>
    </row>
    <row r="277" spans="1:82" ht="11.25">
      <c r="A277" s="19"/>
      <c r="B277" s="25"/>
      <c r="C277" s="19"/>
      <c r="D277" s="19"/>
      <c r="E277" s="27" t="s">
        <v>3</v>
      </c>
      <c r="F277" s="19"/>
      <c r="G277" s="27" t="s">
        <v>3</v>
      </c>
      <c r="I277" s="27" t="s">
        <v>3</v>
      </c>
      <c r="K277" s="27" t="s">
        <v>3</v>
      </c>
      <c r="M277" s="27" t="s">
        <v>3</v>
      </c>
      <c r="N277" s="27" t="s">
        <v>3</v>
      </c>
      <c r="P277" s="27" t="s">
        <v>3</v>
      </c>
      <c r="R277" s="27" t="s">
        <v>3</v>
      </c>
      <c r="T277" s="27" t="s">
        <v>3</v>
      </c>
      <c r="V277" s="27" t="s">
        <v>3</v>
      </c>
      <c r="X277" s="27" t="s">
        <v>3</v>
      </c>
      <c r="Z277" s="27" t="s">
        <v>3</v>
      </c>
      <c r="AA277" s="19"/>
      <c r="AB277" s="27" t="s">
        <v>3</v>
      </c>
      <c r="AD277" s="27" t="s">
        <v>3</v>
      </c>
      <c r="AF277" s="27" t="s">
        <v>3</v>
      </c>
      <c r="AH277" s="27" t="s">
        <v>3</v>
      </c>
      <c r="AJ277" s="27" t="s">
        <v>3</v>
      </c>
      <c r="AL277" s="27" t="s">
        <v>3</v>
      </c>
      <c r="AN277" s="27" t="s">
        <v>3</v>
      </c>
      <c r="AP277" s="27" t="s">
        <v>3</v>
      </c>
      <c r="AR277" s="27" t="s">
        <v>3</v>
      </c>
      <c r="AT277" s="27" t="s">
        <v>3</v>
      </c>
      <c r="AV277" s="27" t="s">
        <v>3</v>
      </c>
      <c r="AX277" s="27" t="s">
        <v>3</v>
      </c>
      <c r="AY277" s="27"/>
      <c r="AZ277" s="27" t="s">
        <v>3</v>
      </c>
      <c r="BB277" s="27" t="s">
        <v>3</v>
      </c>
      <c r="BD277" s="27" t="s">
        <v>3</v>
      </c>
      <c r="BE277" s="19"/>
      <c r="BF277" s="27" t="s">
        <v>3</v>
      </c>
      <c r="BH277" s="27" t="s">
        <v>3</v>
      </c>
      <c r="BJ277" s="27" t="s">
        <v>3</v>
      </c>
      <c r="BL277" s="27" t="s">
        <v>3</v>
      </c>
      <c r="BN277" s="27" t="s">
        <v>3</v>
      </c>
      <c r="BP277" s="27" t="s">
        <v>3</v>
      </c>
      <c r="BR277" s="27" t="s">
        <v>3</v>
      </c>
      <c r="BT277" s="27" t="s">
        <v>3</v>
      </c>
      <c r="BV277" s="27" t="s">
        <v>3</v>
      </c>
      <c r="BW277" s="19"/>
      <c r="BX277" s="27" t="s">
        <v>3</v>
      </c>
      <c r="BZ277" s="27" t="s">
        <v>3</v>
      </c>
      <c r="CB277" s="27" t="s">
        <v>3</v>
      </c>
      <c r="CD277" s="27" t="s">
        <v>3</v>
      </c>
    </row>
    <row r="278" spans="1:82" ht="11.25">
      <c r="A278" s="19"/>
      <c r="B278" s="25" t="s">
        <v>58</v>
      </c>
      <c r="C278" s="19"/>
      <c r="D278" s="19"/>
      <c r="E278" s="19">
        <f>SUM(E273:E276)</f>
        <v>45572</v>
      </c>
      <c r="F278" s="19"/>
      <c r="G278" s="19">
        <f>SUM(G273:G276)</f>
        <v>291683</v>
      </c>
      <c r="I278" s="19">
        <f>SUM(I273:I276)</f>
        <v>33757</v>
      </c>
      <c r="K278" s="19">
        <f>SUM(K273:K276)</f>
        <v>28398.8602975</v>
      </c>
      <c r="M278" s="19">
        <f>SUM(M273:M276)</f>
        <v>1475647.6805504</v>
      </c>
      <c r="N278" s="19">
        <f>SUM(N273:N276)</f>
        <v>847798.93284</v>
      </c>
      <c r="P278" s="19">
        <f>SUM(P273:P276)</f>
        <v>2304341.7354099997</v>
      </c>
      <c r="R278" s="19">
        <f>SUM(R273:R276)</f>
        <v>194826.73295</v>
      </c>
      <c r="T278" s="19">
        <f>SUM(T273:T276)</f>
        <v>-962598.7134100001</v>
      </c>
      <c r="V278" s="19">
        <f>SUM(V273:V276)</f>
        <v>1572374.825</v>
      </c>
      <c r="X278" s="19">
        <f>SUM(X273:X276)</f>
        <v>3167719.9</v>
      </c>
      <c r="Z278" s="19">
        <f>SUM(Z273:Z276)</f>
        <v>0</v>
      </c>
      <c r="AA278" s="19"/>
      <c r="AB278" s="19">
        <f>SUM(AB273:AB276)</f>
        <v>0</v>
      </c>
      <c r="AD278" s="19">
        <f>SUM(AD273:AD276)</f>
        <v>0</v>
      </c>
      <c r="AF278" s="19">
        <f>SUM(AF273:AF276)</f>
        <v>0</v>
      </c>
      <c r="AH278" s="19">
        <f>SUM(AH273:AH276)</f>
        <v>0</v>
      </c>
      <c r="AJ278" s="19">
        <f>SUM(AJ273:AJ276)</f>
        <v>84.74844</v>
      </c>
      <c r="AL278" s="19">
        <f>SUM(AL273:AL276)</f>
        <v>11231.45625</v>
      </c>
      <c r="AN278" s="19">
        <f>SUM(AN273:AN276)</f>
        <v>0</v>
      </c>
      <c r="AP278" s="19">
        <f>SUM(AP273:AP276)</f>
        <v>0</v>
      </c>
      <c r="AR278" s="19">
        <f>SUM(AR273:AR276)</f>
        <v>854</v>
      </c>
      <c r="AT278" s="19">
        <f>SUM(AT273:AT276)</f>
        <v>829</v>
      </c>
      <c r="AV278" s="19">
        <f>SUM(AV273:AV276)</f>
        <v>487.37212999999997</v>
      </c>
      <c r="AX278" s="19">
        <f>SUM(AX273:AX276)</f>
        <v>5192.83135</v>
      </c>
      <c r="AY278" s="19"/>
      <c r="AZ278" s="43">
        <f>SUM(AZ273:AZ276)</f>
        <v>8252.90439</v>
      </c>
      <c r="BB278" s="19">
        <f>SUM(BB273:BB276)</f>
        <v>28620.475</v>
      </c>
      <c r="BD278" s="19">
        <f>SUM(BD273:BD276)</f>
        <v>0</v>
      </c>
      <c r="BE278" s="19"/>
      <c r="BF278" s="19">
        <f>SUM(BF273:BF276)</f>
        <v>0</v>
      </c>
      <c r="BH278" s="19">
        <f>SUM(BH273:BH276)</f>
        <v>0</v>
      </c>
      <c r="BJ278" s="19">
        <f>SUM(BJ273:BJ276)</f>
        <v>0</v>
      </c>
      <c r="BL278" s="19">
        <f>SUM(BL273:BL276)</f>
        <v>155004.66295909998</v>
      </c>
      <c r="BN278" s="19">
        <f>SUM(BN273:BN276)</f>
        <v>504018.62399999995</v>
      </c>
      <c r="BP278" s="19">
        <f>SUM(BP273:BP276)</f>
        <v>20443571.29584</v>
      </c>
      <c r="BR278" s="19">
        <f>SUM(BR273:BR276)</f>
        <v>-292.80155715</v>
      </c>
      <c r="BT278" s="19">
        <f>SUM(BT273:BT276)</f>
        <v>5041672.63125</v>
      </c>
      <c r="BV278" s="19">
        <f>SUM(BV273:BV276)</f>
        <v>0</v>
      </c>
      <c r="BW278" s="19"/>
      <c r="BX278" s="19">
        <f>SUM(BX273:BX276)</f>
        <v>0</v>
      </c>
      <c r="BZ278" s="19">
        <f>SUM(BZ273:BZ276)</f>
        <v>0</v>
      </c>
      <c r="CB278" s="19">
        <f>SUM(CB273:CB276)</f>
        <v>0</v>
      </c>
      <c r="CD278" s="19">
        <f>SUM(CD273:CD276)</f>
        <v>0</v>
      </c>
    </row>
    <row r="279" spans="1:82" ht="11.25">
      <c r="A279" s="19"/>
      <c r="B279" s="25" t="s">
        <v>28</v>
      </c>
      <c r="C279" s="19"/>
      <c r="D279" s="19"/>
      <c r="E279" s="28">
        <v>1</v>
      </c>
      <c r="F279" s="19"/>
      <c r="G279" s="28">
        <v>1</v>
      </c>
      <c r="I279" s="28">
        <v>1</v>
      </c>
      <c r="K279" s="28">
        <v>1</v>
      </c>
      <c r="M279" s="28">
        <v>1</v>
      </c>
      <c r="N279" s="28">
        <v>1</v>
      </c>
      <c r="P279" s="28">
        <v>1</v>
      </c>
      <c r="R279" s="28">
        <v>1</v>
      </c>
      <c r="T279" s="28">
        <v>1</v>
      </c>
      <c r="V279" s="28">
        <v>1</v>
      </c>
      <c r="X279" s="28">
        <v>1</v>
      </c>
      <c r="Z279" s="28">
        <v>0</v>
      </c>
      <c r="AA279" s="19"/>
      <c r="AB279" s="28">
        <v>0</v>
      </c>
      <c r="AD279" s="28">
        <v>0</v>
      </c>
      <c r="AF279" s="28">
        <v>0</v>
      </c>
      <c r="AH279" s="28">
        <v>0</v>
      </c>
      <c r="AJ279" s="28">
        <v>1</v>
      </c>
      <c r="AL279" s="28">
        <v>1</v>
      </c>
      <c r="AN279" s="28">
        <v>0</v>
      </c>
      <c r="AP279" s="28">
        <v>0</v>
      </c>
      <c r="AR279" s="28">
        <v>1</v>
      </c>
      <c r="AT279" s="28">
        <v>1</v>
      </c>
      <c r="AV279" s="28">
        <v>1</v>
      </c>
      <c r="AX279" s="28">
        <v>1</v>
      </c>
      <c r="AY279" s="28"/>
      <c r="AZ279" s="28">
        <v>1</v>
      </c>
      <c r="BB279" s="28">
        <v>1</v>
      </c>
      <c r="BD279" s="28">
        <v>0</v>
      </c>
      <c r="BE279" s="19"/>
      <c r="BF279" s="28">
        <v>0</v>
      </c>
      <c r="BH279" s="28">
        <v>0</v>
      </c>
      <c r="BJ279" s="28">
        <v>0</v>
      </c>
      <c r="BL279" s="28">
        <v>1</v>
      </c>
      <c r="BN279" s="28">
        <v>1</v>
      </c>
      <c r="BP279" s="28">
        <v>1</v>
      </c>
      <c r="BR279" s="28">
        <v>1</v>
      </c>
      <c r="BT279" s="28">
        <v>1</v>
      </c>
      <c r="BV279" s="28">
        <v>0</v>
      </c>
      <c r="BW279" s="19"/>
      <c r="BX279" s="28">
        <v>0</v>
      </c>
      <c r="BZ279" s="28">
        <v>0</v>
      </c>
      <c r="CB279" s="28">
        <v>0</v>
      </c>
      <c r="CD279" s="28">
        <v>0</v>
      </c>
    </row>
    <row r="280" spans="1:82" ht="11.25">
      <c r="A280" s="19"/>
      <c r="B280" s="25" t="s">
        <v>29</v>
      </c>
      <c r="C280" s="19"/>
      <c r="D280" s="19"/>
      <c r="E280" s="28"/>
      <c r="F280" s="19"/>
      <c r="G280" s="28"/>
      <c r="I280" s="28"/>
      <c r="K280" s="28"/>
      <c r="M280" s="28"/>
      <c r="N280" s="28"/>
      <c r="P280" s="28"/>
      <c r="R280" s="28"/>
      <c r="T280" s="28"/>
      <c r="V280" s="28"/>
      <c r="X280" s="28"/>
      <c r="Z280" s="28"/>
      <c r="AA280" s="19"/>
      <c r="AB280" s="28"/>
      <c r="AD280" s="28"/>
      <c r="AF280" s="28"/>
      <c r="AH280" s="28"/>
      <c r="AJ280" s="28"/>
      <c r="AL280" s="28"/>
      <c r="AN280" s="28"/>
      <c r="AP280" s="28"/>
      <c r="AR280" s="28"/>
      <c r="AT280" s="28"/>
      <c r="AV280" s="28"/>
      <c r="AX280" s="28"/>
      <c r="AY280" s="28"/>
      <c r="AZ280" s="28"/>
      <c r="BB280" s="28"/>
      <c r="BD280" s="28"/>
      <c r="BE280" s="19"/>
      <c r="BF280" s="28"/>
      <c r="BH280" s="28"/>
      <c r="BJ280" s="28"/>
      <c r="BL280" s="28"/>
      <c r="BN280" s="28"/>
      <c r="BP280" s="28"/>
      <c r="BR280" s="28"/>
      <c r="BT280" s="28"/>
      <c r="BV280" s="28"/>
      <c r="BW280" s="19"/>
      <c r="BX280" s="28"/>
      <c r="BZ280" s="28"/>
      <c r="CB280" s="28"/>
      <c r="CD280" s="28"/>
    </row>
    <row r="281" spans="1:82" ht="10.5">
      <c r="A281" s="19"/>
      <c r="B281" s="19"/>
      <c r="C281" s="19"/>
      <c r="D281" s="19"/>
      <c r="E281" s="27" t="s">
        <v>3</v>
      </c>
      <c r="F281" s="19"/>
      <c r="G281" s="27" t="s">
        <v>3</v>
      </c>
      <c r="I281" s="27" t="s">
        <v>3</v>
      </c>
      <c r="K281" s="27" t="s">
        <v>3</v>
      </c>
      <c r="M281" s="27" t="s">
        <v>3</v>
      </c>
      <c r="N281" s="27" t="s">
        <v>3</v>
      </c>
      <c r="P281" s="27" t="s">
        <v>3</v>
      </c>
      <c r="R281" s="27" t="s">
        <v>3</v>
      </c>
      <c r="T281" s="27" t="s">
        <v>3</v>
      </c>
      <c r="V281" s="27" t="s">
        <v>3</v>
      </c>
      <c r="X281" s="27" t="s">
        <v>3</v>
      </c>
      <c r="Z281" s="27" t="s">
        <v>3</v>
      </c>
      <c r="AA281" s="19"/>
      <c r="AB281" s="27" t="s">
        <v>3</v>
      </c>
      <c r="AD281" s="27" t="s">
        <v>3</v>
      </c>
      <c r="AF281" s="27" t="s">
        <v>3</v>
      </c>
      <c r="AH281" s="27" t="s">
        <v>3</v>
      </c>
      <c r="AJ281" s="27" t="s">
        <v>3</v>
      </c>
      <c r="AL281" s="27" t="s">
        <v>3</v>
      </c>
      <c r="AN281" s="27" t="s">
        <v>3</v>
      </c>
      <c r="AP281" s="27" t="s">
        <v>3</v>
      </c>
      <c r="AR281" s="27" t="s">
        <v>3</v>
      </c>
      <c r="AT281" s="27" t="s">
        <v>3</v>
      </c>
      <c r="AV281" s="27" t="s">
        <v>3</v>
      </c>
      <c r="AX281" s="27" t="s">
        <v>3</v>
      </c>
      <c r="AY281" s="27"/>
      <c r="AZ281" s="27" t="s">
        <v>3</v>
      </c>
      <c r="BB281" s="27" t="s">
        <v>3</v>
      </c>
      <c r="BD281" s="27" t="s">
        <v>3</v>
      </c>
      <c r="BE281" s="19"/>
      <c r="BF281" s="27" t="s">
        <v>3</v>
      </c>
      <c r="BH281" s="27" t="s">
        <v>3</v>
      </c>
      <c r="BJ281" s="27" t="s">
        <v>3</v>
      </c>
      <c r="BL281" s="27" t="s">
        <v>3</v>
      </c>
      <c r="BN281" s="27" t="s">
        <v>3</v>
      </c>
      <c r="BP281" s="27" t="s">
        <v>3</v>
      </c>
      <c r="BR281" s="27" t="s">
        <v>3</v>
      </c>
      <c r="BT281" s="27" t="s">
        <v>3</v>
      </c>
      <c r="BV281" s="27" t="s">
        <v>3</v>
      </c>
      <c r="BW281" s="19"/>
      <c r="BX281" s="27" t="s">
        <v>3</v>
      </c>
      <c r="BZ281" s="27" t="s">
        <v>3</v>
      </c>
      <c r="CB281" s="27" t="s">
        <v>3</v>
      </c>
      <c r="CD281" s="27" t="s">
        <v>3</v>
      </c>
    </row>
    <row r="282" spans="1:82" ht="11.25">
      <c r="A282" s="51"/>
      <c r="B282" s="25" t="s">
        <v>58</v>
      </c>
      <c r="C282" s="19"/>
      <c r="D282" s="19"/>
      <c r="E282" s="19">
        <f>ROUND(E278*E279,0)</f>
        <v>45572</v>
      </c>
      <c r="F282" s="19"/>
      <c r="G282" s="19">
        <f>ROUND(G278*G279,0)</f>
        <v>291683</v>
      </c>
      <c r="I282" s="19">
        <f>ROUND(I278*I279,0)</f>
        <v>33757</v>
      </c>
      <c r="K282" s="19">
        <f>ROUND(K278*K279,0)</f>
        <v>28399</v>
      </c>
      <c r="M282" s="19">
        <f>ROUND(M278*M279,0)</f>
        <v>1475648</v>
      </c>
      <c r="N282" s="19">
        <f>ROUND(N278*N279,0)</f>
        <v>847799</v>
      </c>
      <c r="P282" s="19">
        <f>ROUND(P278*P279,0)</f>
        <v>2304342</v>
      </c>
      <c r="R282" s="19">
        <f>ROUND(R278*R279,0)</f>
        <v>194827</v>
      </c>
      <c r="T282" s="19">
        <f>ROUND(T278*T279,0)</f>
        <v>-962599</v>
      </c>
      <c r="V282" s="19">
        <f>ROUND(V278*V279,0)</f>
        <v>1572375</v>
      </c>
      <c r="X282" s="19">
        <f>ROUND(X278*X279,0)</f>
        <v>3167720</v>
      </c>
      <c r="Z282" s="19">
        <f>ROUND(Z278*Z279,0)</f>
        <v>0</v>
      </c>
      <c r="AA282" s="19"/>
      <c r="AB282" s="19">
        <f>ROUND(AB278*AB279,0)</f>
        <v>0</v>
      </c>
      <c r="AD282" s="19">
        <f>ROUND(AD278*AD279,0)</f>
        <v>0</v>
      </c>
      <c r="AF282" s="19">
        <f>ROUND(AF278*AF279,0)</f>
        <v>0</v>
      </c>
      <c r="AH282" s="19">
        <f>ROUND(AH278*AH279,0)</f>
        <v>0</v>
      </c>
      <c r="AJ282" s="19">
        <f>ROUND(AJ278*AJ279,0)</f>
        <v>85</v>
      </c>
      <c r="AL282" s="19">
        <f>ROUND(AL278*AL279,0)</f>
        <v>11231</v>
      </c>
      <c r="AN282" s="19">
        <f>ROUND(AN278*AN279,0)</f>
        <v>0</v>
      </c>
      <c r="AP282" s="19">
        <f>ROUND(AP278*AP279,0)</f>
        <v>0</v>
      </c>
      <c r="AR282" s="19">
        <f>ROUND(AR278*AR279,0)</f>
        <v>854</v>
      </c>
      <c r="AT282" s="19">
        <f>ROUND(AT278*AT279,0)</f>
        <v>829</v>
      </c>
      <c r="AV282" s="19">
        <f>ROUND(AV278*AV279,0)</f>
        <v>487</v>
      </c>
      <c r="AX282" s="19">
        <f>ROUND(AX278*AX279,0)</f>
        <v>5193</v>
      </c>
      <c r="AY282" s="19"/>
      <c r="AZ282" s="19">
        <f>ROUND(AZ278*AZ279,0)</f>
        <v>8253</v>
      </c>
      <c r="BB282" s="19">
        <f>ROUND(BB278*BB279,0)</f>
        <v>28620</v>
      </c>
      <c r="BD282" s="19">
        <f>ROUND(BD278*BD279,0)</f>
        <v>0</v>
      </c>
      <c r="BE282" s="19"/>
      <c r="BF282" s="19">
        <f>ROUND(BF278*BF279,0)</f>
        <v>0</v>
      </c>
      <c r="BH282" s="19">
        <f>ROUND(BH278*BH279,0)</f>
        <v>0</v>
      </c>
      <c r="BJ282" s="19">
        <f>ROUND(BJ278*BJ279,0)</f>
        <v>0</v>
      </c>
      <c r="BL282" s="19">
        <f>ROUND(BL278*BL279,0)</f>
        <v>155005</v>
      </c>
      <c r="BN282" s="19">
        <f>ROUND(BN278*BN279,0)</f>
        <v>504019</v>
      </c>
      <c r="BP282" s="19">
        <f>ROUND(BP278*BP279,0)</f>
        <v>20443571</v>
      </c>
      <c r="BR282" s="19">
        <f>ROUND(BR278*BR279,0)</f>
        <v>-293</v>
      </c>
      <c r="BT282" s="19">
        <f>ROUND(BT278*BT279,0)</f>
        <v>5041673</v>
      </c>
      <c r="BV282" s="19">
        <f>ROUND(BV278*BV279,0)</f>
        <v>0</v>
      </c>
      <c r="BW282" s="19"/>
      <c r="BX282" s="19">
        <f>ROUND(BX278*BX279,0)</f>
        <v>0</v>
      </c>
      <c r="BZ282" s="19">
        <f>ROUND(BZ278*BZ279,0)</f>
        <v>0</v>
      </c>
      <c r="CB282" s="19">
        <f>ROUND(CB278*CB279,0)</f>
        <v>0</v>
      </c>
      <c r="CD282" s="19">
        <f>ROUND(CD278*CD279,0)</f>
        <v>0</v>
      </c>
    </row>
    <row r="283" spans="1:82" ht="11.25">
      <c r="A283" s="19"/>
      <c r="B283" s="25"/>
      <c r="C283" s="19"/>
      <c r="D283" s="19"/>
      <c r="E283" s="27" t="s">
        <v>8</v>
      </c>
      <c r="F283" s="19"/>
      <c r="G283" s="27" t="s">
        <v>8</v>
      </c>
      <c r="I283" s="27" t="s">
        <v>8</v>
      </c>
      <c r="K283" s="27" t="s">
        <v>8</v>
      </c>
      <c r="M283" s="27" t="s">
        <v>8</v>
      </c>
      <c r="N283" s="27" t="s">
        <v>8</v>
      </c>
      <c r="P283" s="27" t="s">
        <v>8</v>
      </c>
      <c r="R283" s="27" t="s">
        <v>8</v>
      </c>
      <c r="T283" s="27" t="s">
        <v>8</v>
      </c>
      <c r="V283" s="27" t="s">
        <v>8</v>
      </c>
      <c r="X283" s="27" t="s">
        <v>8</v>
      </c>
      <c r="Z283" s="27" t="s">
        <v>8</v>
      </c>
      <c r="AA283" s="19"/>
      <c r="AB283" s="27" t="s">
        <v>8</v>
      </c>
      <c r="AD283" s="27" t="s">
        <v>8</v>
      </c>
      <c r="AF283" s="27" t="s">
        <v>8</v>
      </c>
      <c r="AH283" s="27" t="s">
        <v>8</v>
      </c>
      <c r="AJ283" s="27" t="s">
        <v>8</v>
      </c>
      <c r="AL283" s="27" t="s">
        <v>8</v>
      </c>
      <c r="AN283" s="27" t="s">
        <v>8</v>
      </c>
      <c r="AP283" s="27" t="s">
        <v>8</v>
      </c>
      <c r="AR283" s="27" t="s">
        <v>8</v>
      </c>
      <c r="AT283" s="27" t="s">
        <v>8</v>
      </c>
      <c r="AV283" s="27" t="s">
        <v>8</v>
      </c>
      <c r="AX283" s="27" t="s">
        <v>8</v>
      </c>
      <c r="AY283" s="27"/>
      <c r="AZ283" s="27" t="s">
        <v>8</v>
      </c>
      <c r="BB283" s="27" t="s">
        <v>8</v>
      </c>
      <c r="BD283" s="27" t="s">
        <v>8</v>
      </c>
      <c r="BE283" s="19"/>
      <c r="BF283" s="27" t="s">
        <v>8</v>
      </c>
      <c r="BH283" s="27" t="s">
        <v>8</v>
      </c>
      <c r="BJ283" s="27" t="s">
        <v>8</v>
      </c>
      <c r="BL283" s="27" t="s">
        <v>8</v>
      </c>
      <c r="BN283" s="27" t="s">
        <v>8</v>
      </c>
      <c r="BP283" s="27" t="s">
        <v>8</v>
      </c>
      <c r="BR283" s="27" t="s">
        <v>8</v>
      </c>
      <c r="BT283" s="27" t="s">
        <v>8</v>
      </c>
      <c r="BV283" s="27" t="s">
        <v>8</v>
      </c>
      <c r="BW283" s="19"/>
      <c r="BX283" s="27" t="s">
        <v>8</v>
      </c>
      <c r="BZ283" s="27" t="s">
        <v>8</v>
      </c>
      <c r="CB283" s="27" t="s">
        <v>8</v>
      </c>
      <c r="CD283" s="27" t="s">
        <v>8</v>
      </c>
    </row>
    <row r="284" spans="1:82" ht="11.25">
      <c r="A284" s="19"/>
      <c r="B284" s="25"/>
      <c r="C284" s="19"/>
      <c r="D284" s="19"/>
      <c r="E284" s="64"/>
      <c r="F284" s="19"/>
      <c r="G284" s="64"/>
      <c r="I284" s="64"/>
      <c r="K284" s="64"/>
      <c r="M284" s="64"/>
      <c r="N284" s="64"/>
      <c r="P284" s="27"/>
      <c r="R284" s="64"/>
      <c r="T284" s="64"/>
      <c r="V284" s="64"/>
      <c r="X284" s="64"/>
      <c r="Z284" s="64"/>
      <c r="AA284" s="19"/>
      <c r="AB284" s="64"/>
      <c r="AD284" s="64"/>
      <c r="AF284" s="64"/>
      <c r="AH284" s="64"/>
      <c r="AJ284" s="64"/>
      <c r="AL284" s="64"/>
      <c r="AN284" s="64"/>
      <c r="AP284" s="64"/>
      <c r="AR284" s="64"/>
      <c r="AT284" s="64"/>
      <c r="AV284" s="64"/>
      <c r="AX284" s="64"/>
      <c r="AY284" s="64"/>
      <c r="AZ284" s="64"/>
      <c r="BB284" s="64"/>
      <c r="BD284" s="64"/>
      <c r="BE284" s="19"/>
      <c r="BF284" s="64"/>
      <c r="BH284" s="64"/>
      <c r="BJ284" s="64"/>
      <c r="BL284" s="64"/>
      <c r="BN284" s="64"/>
      <c r="BP284" s="64"/>
      <c r="BR284" s="64"/>
      <c r="BT284" s="64"/>
      <c r="BV284" s="64"/>
      <c r="BW284" s="19"/>
      <c r="BX284" s="64"/>
      <c r="BZ284" s="64"/>
      <c r="CB284" s="64"/>
      <c r="CD284" s="64"/>
    </row>
    <row r="285" spans="1:82" ht="12.75">
      <c r="A285" s="19"/>
      <c r="B285" s="24">
        <v>2010</v>
      </c>
      <c r="C285" s="19"/>
      <c r="D285" s="19"/>
      <c r="E285" s="55" t="str">
        <f>+E$79</f>
        <v>Half-Year</v>
      </c>
      <c r="F285" s="19"/>
      <c r="G285" s="55" t="str">
        <f>+G$79</f>
        <v>Half-Year</v>
      </c>
      <c r="I285" s="55" t="str">
        <f>+I$79</f>
        <v>Half-Year</v>
      </c>
      <c r="K285" s="55" t="str">
        <f>+K$79</f>
        <v>Half-Year</v>
      </c>
      <c r="M285" s="55" t="str">
        <f>+M$79</f>
        <v>Half-Year</v>
      </c>
      <c r="N285" s="55" t="str">
        <f>+N$79</f>
        <v>Half-Year</v>
      </c>
      <c r="P285" s="55" t="str">
        <f>+P$79</f>
        <v>Half-Year</v>
      </c>
      <c r="R285" s="55" t="str">
        <f>+R$79</f>
        <v>Half-Year</v>
      </c>
      <c r="T285" s="55" t="str">
        <f>+T$79</f>
        <v>Half-Year</v>
      </c>
      <c r="V285" s="55" t="str">
        <f>+V$79</f>
        <v>Half-Year</v>
      </c>
      <c r="X285" s="55" t="str">
        <f>+X$79</f>
        <v>Half-Year</v>
      </c>
      <c r="Z285" s="55" t="str">
        <f>+Z$79</f>
        <v>Half-Year</v>
      </c>
      <c r="AA285" s="19"/>
      <c r="AB285" s="55" t="str">
        <f>+AB$79</f>
        <v>Half-Year</v>
      </c>
      <c r="AD285" s="55" t="str">
        <f>+AD$79</f>
        <v>Half-Year</v>
      </c>
      <c r="AF285" s="55" t="str">
        <f>+AF$79</f>
        <v>Half-Year</v>
      </c>
      <c r="AH285" s="55" t="str">
        <f>+AH$79</f>
        <v>Half-Year</v>
      </c>
      <c r="AJ285" s="55" t="str">
        <f>+AJ$79</f>
        <v>Half-Year</v>
      </c>
      <c r="AL285" s="55" t="str">
        <f>+AL$79</f>
        <v>Half-Year</v>
      </c>
      <c r="AN285" s="55" t="str">
        <f>+AN$79</f>
        <v>Half-Year</v>
      </c>
      <c r="AP285" s="55" t="str">
        <f>+AP$79</f>
        <v>Half-Year</v>
      </c>
      <c r="AR285" s="55" t="str">
        <f>+AR$79</f>
        <v>Half-Year</v>
      </c>
      <c r="AT285" s="55" t="str">
        <f>+AT$79</f>
        <v>Half-Year</v>
      </c>
      <c r="AV285" s="55" t="str">
        <f>+AV$79</f>
        <v>Half-Year</v>
      </c>
      <c r="AX285" s="55" t="str">
        <f>+AX$79</f>
        <v>Half-Year</v>
      </c>
      <c r="AY285" s="55"/>
      <c r="AZ285" s="55" t="str">
        <f>+AZ$79</f>
        <v>Half-Year</v>
      </c>
      <c r="BB285" s="55" t="str">
        <f>+BB$79</f>
        <v>Half-Year</v>
      </c>
      <c r="BD285" s="55" t="str">
        <f>+BD$79</f>
        <v>Half-Year</v>
      </c>
      <c r="BE285" s="19"/>
      <c r="BF285" s="55" t="str">
        <f>+BF$79</f>
        <v>Half-Year</v>
      </c>
      <c r="BH285" s="55" t="str">
        <f>+BH$79</f>
        <v>Half-Year</v>
      </c>
      <c r="BJ285" s="55" t="str">
        <f>+BJ$79</f>
        <v>Half-Year</v>
      </c>
      <c r="BL285" s="55" t="str">
        <f>+BL$79</f>
        <v>Half-Year</v>
      </c>
      <c r="BN285" s="55" t="str">
        <f>+BN$79</f>
        <v>Half-Year</v>
      </c>
      <c r="BP285" s="55" t="str">
        <f>+BP$79</f>
        <v>Half-Year</v>
      </c>
      <c r="BR285" s="55" t="str">
        <f>+BR$79</f>
        <v>Half-Year</v>
      </c>
      <c r="BT285" s="55" t="str">
        <f>+BT$79</f>
        <v>Half-Year</v>
      </c>
      <c r="BV285" s="55" t="str">
        <f>+BV$79</f>
        <v>Half-Year</v>
      </c>
      <c r="BW285" s="19"/>
      <c r="BX285" s="55" t="str">
        <f>+BX$79</f>
        <v>Half-Year</v>
      </c>
      <c r="BZ285" s="55" t="str">
        <f>+BZ$79</f>
        <v>Half-Year</v>
      </c>
      <c r="CB285" s="55" t="str">
        <f>+CB$79</f>
        <v>Half-Year</v>
      </c>
      <c r="CD285" s="55" t="str">
        <f>+CD$79</f>
        <v>Half-Year</v>
      </c>
    </row>
    <row r="286" spans="1:82" ht="11.25">
      <c r="A286" s="19"/>
      <c r="B286" s="25" t="s">
        <v>9</v>
      </c>
      <c r="C286" s="19"/>
      <c r="D286" s="19"/>
      <c r="E286" s="19">
        <f>+E238</f>
        <v>1021330</v>
      </c>
      <c r="F286" s="19"/>
      <c r="G286" s="19">
        <f>+G238</f>
        <v>6450298.74</v>
      </c>
      <c r="I286" s="19">
        <f>+I238</f>
        <v>690612.006</v>
      </c>
      <c r="K286" s="19">
        <f>+K238</f>
        <v>537348.35</v>
      </c>
      <c r="M286" s="19">
        <f>+M238</f>
        <v>25829646.08</v>
      </c>
      <c r="N286" s="19">
        <f>+N238</f>
        <v>13725092</v>
      </c>
      <c r="P286" s="19">
        <f>+P270</f>
        <v>34511633</v>
      </c>
      <c r="R286" s="19">
        <f>+R270</f>
        <v>2698805</v>
      </c>
      <c r="T286" s="19">
        <f>+T270</f>
        <v>-13334239</v>
      </c>
      <c r="V286" s="19">
        <f>+V270-V276</f>
        <v>1515542</v>
      </c>
      <c r="X286" s="19">
        <f>+X270-X276</f>
        <v>3053224</v>
      </c>
      <c r="Z286" s="19">
        <f>Z15</f>
        <v>3994807.57</v>
      </c>
      <c r="AA286" s="19"/>
      <c r="AB286" s="19">
        <f>+AB238</f>
        <v>0</v>
      </c>
      <c r="AD286" s="19">
        <f>+AD238</f>
        <v>0</v>
      </c>
      <c r="AF286" s="19">
        <f>+AF238</f>
        <v>0</v>
      </c>
      <c r="AH286" s="19">
        <f>+AH238</f>
        <v>0</v>
      </c>
      <c r="AJ286" s="19">
        <f>+AJ238</f>
        <v>1372</v>
      </c>
      <c r="AL286" s="19">
        <f>+AL270-AL276</f>
        <v>10825.5</v>
      </c>
      <c r="AN286" s="19">
        <f>AN15</f>
        <v>150098</v>
      </c>
      <c r="AP286" s="19">
        <f>+AP238</f>
        <v>0</v>
      </c>
      <c r="AR286" s="19">
        <f>+AR238</f>
        <v>18885</v>
      </c>
      <c r="AT286" s="19">
        <f>+AT238</f>
        <v>16951.9</v>
      </c>
      <c r="AV286" s="19">
        <f>+AV238</f>
        <v>9221.8</v>
      </c>
      <c r="AX286" s="19">
        <f>+AX238</f>
        <v>90895</v>
      </c>
      <c r="AY286" s="19"/>
      <c r="AZ286" s="19">
        <f>+AZ238</f>
        <v>133607</v>
      </c>
      <c r="BB286" s="19">
        <f>+BB270-BB276</f>
        <v>27586</v>
      </c>
      <c r="BD286" s="19">
        <f>BD15</f>
        <v>11227801</v>
      </c>
      <c r="BE286" s="19"/>
      <c r="BF286" s="19">
        <f>+BF238</f>
        <v>0</v>
      </c>
      <c r="BH286" s="19">
        <f>+BH238</f>
        <v>0</v>
      </c>
      <c r="BJ286" s="19">
        <f>+BJ238</f>
        <v>0</v>
      </c>
      <c r="BL286" s="19">
        <f>+BL238</f>
        <v>2713192.07</v>
      </c>
      <c r="BN286" s="19">
        <f>+BN238</f>
        <v>2520093.1199999996</v>
      </c>
      <c r="BP286" s="19">
        <f>+BP238</f>
        <v>306178992</v>
      </c>
      <c r="BR286" s="19">
        <f>+BR270</f>
        <v>-4055.985</v>
      </c>
      <c r="BT286" s="19">
        <f>+BT270-BT276</f>
        <v>4859443.5</v>
      </c>
      <c r="BV286" s="19">
        <f>BV15</f>
        <v>542646.66</v>
      </c>
      <c r="BW286" s="19"/>
      <c r="BX286" s="19">
        <f>+BX238</f>
        <v>0</v>
      </c>
      <c r="BZ286" s="19">
        <f>+BZ238</f>
        <v>0</v>
      </c>
      <c r="CB286" s="19">
        <f>+CB238</f>
        <v>0</v>
      </c>
      <c r="CD286" s="19">
        <f>+CD238</f>
        <v>0</v>
      </c>
    </row>
    <row r="287" spans="1:82" ht="11.25">
      <c r="A287" s="19"/>
      <c r="B287" s="25" t="s">
        <v>18</v>
      </c>
      <c r="C287" s="19"/>
      <c r="D287" s="19"/>
      <c r="E287" s="60">
        <v>0.04461</v>
      </c>
      <c r="F287" s="19"/>
      <c r="G287" s="60">
        <v>0.04462</v>
      </c>
      <c r="I287" s="60">
        <v>0.04522</v>
      </c>
      <c r="K287" s="60">
        <v>0.04888</v>
      </c>
      <c r="M287" s="60">
        <v>0.05285</v>
      </c>
      <c r="N287" s="60">
        <v>0.05713</v>
      </c>
      <c r="P287" s="60">
        <v>0.06177</v>
      </c>
      <c r="R287" s="60">
        <v>0.06667</v>
      </c>
      <c r="T287" s="60">
        <v>0.06667</v>
      </c>
      <c r="V287" s="60">
        <v>0.07219</v>
      </c>
      <c r="X287" s="60">
        <v>0.07219</v>
      </c>
      <c r="Z287" s="60">
        <v>0.0375</v>
      </c>
      <c r="AA287" s="19"/>
      <c r="AB287" s="60">
        <v>0</v>
      </c>
      <c r="AD287" s="60">
        <v>0</v>
      </c>
      <c r="AF287" s="60">
        <v>0</v>
      </c>
      <c r="AH287" s="60">
        <v>0</v>
      </c>
      <c r="AJ287" s="60">
        <v>0.05713</v>
      </c>
      <c r="AL287" s="60">
        <v>0.07219</v>
      </c>
      <c r="AN287" s="60">
        <v>0.0375</v>
      </c>
      <c r="AP287" s="60">
        <v>0</v>
      </c>
      <c r="AR287" s="60">
        <v>0.04462</v>
      </c>
      <c r="AT287" s="60">
        <v>0.04522</v>
      </c>
      <c r="AV287" s="60">
        <v>0.04888</v>
      </c>
      <c r="AX287" s="60">
        <v>0.05285</v>
      </c>
      <c r="AY287" s="60"/>
      <c r="AZ287" s="60">
        <v>0.05713</v>
      </c>
      <c r="BB287" s="60">
        <v>0.07219</v>
      </c>
      <c r="BD287" s="60">
        <v>0.0375</v>
      </c>
      <c r="BE287" s="19"/>
      <c r="BF287" s="60">
        <v>0</v>
      </c>
      <c r="BH287" s="60">
        <v>0</v>
      </c>
      <c r="BJ287" s="60">
        <v>0</v>
      </c>
      <c r="BL287" s="60">
        <v>0.05285</v>
      </c>
      <c r="BN287" s="60">
        <v>0.06177</v>
      </c>
      <c r="BP287" s="60">
        <v>0.06177</v>
      </c>
      <c r="BR287" s="60">
        <v>0.06667</v>
      </c>
      <c r="BT287" s="60">
        <v>0.07219</v>
      </c>
      <c r="BV287" s="60">
        <v>0.0375</v>
      </c>
      <c r="BW287" s="19"/>
      <c r="BX287" s="60">
        <v>0</v>
      </c>
      <c r="BZ287" s="60">
        <v>0</v>
      </c>
      <c r="CB287" s="60">
        <v>0</v>
      </c>
      <c r="CD287" s="60">
        <v>0</v>
      </c>
    </row>
    <row r="288" spans="1:82" ht="10.5">
      <c r="A288" s="19"/>
      <c r="B288" s="19"/>
      <c r="C288" s="19"/>
      <c r="D288" s="19"/>
      <c r="E288" s="27" t="s">
        <v>3</v>
      </c>
      <c r="F288" s="19"/>
      <c r="G288" s="27" t="s">
        <v>3</v>
      </c>
      <c r="I288" s="27" t="s">
        <v>3</v>
      </c>
      <c r="K288" s="27" t="s">
        <v>3</v>
      </c>
      <c r="M288" s="27" t="s">
        <v>3</v>
      </c>
      <c r="N288" s="27" t="s">
        <v>3</v>
      </c>
      <c r="P288" s="27" t="s">
        <v>3</v>
      </c>
      <c r="R288" s="27" t="s">
        <v>3</v>
      </c>
      <c r="T288" s="27" t="s">
        <v>3</v>
      </c>
      <c r="V288" s="27" t="s">
        <v>3</v>
      </c>
      <c r="X288" s="27" t="s">
        <v>3</v>
      </c>
      <c r="Z288" s="27" t="s">
        <v>3</v>
      </c>
      <c r="AA288" s="19"/>
      <c r="AB288" s="27" t="s">
        <v>3</v>
      </c>
      <c r="AD288" s="27" t="s">
        <v>3</v>
      </c>
      <c r="AF288" s="27" t="s">
        <v>3</v>
      </c>
      <c r="AH288" s="27" t="s">
        <v>3</v>
      </c>
      <c r="AJ288" s="27" t="s">
        <v>3</v>
      </c>
      <c r="AL288" s="27" t="s">
        <v>3</v>
      </c>
      <c r="AN288" s="27" t="s">
        <v>3</v>
      </c>
      <c r="AP288" s="27" t="s">
        <v>3</v>
      </c>
      <c r="AR288" s="27" t="s">
        <v>3</v>
      </c>
      <c r="AT288" s="27" t="s">
        <v>3</v>
      </c>
      <c r="AV288" s="27" t="s">
        <v>3</v>
      </c>
      <c r="AX288" s="27" t="s">
        <v>3</v>
      </c>
      <c r="AY288" s="27"/>
      <c r="AZ288" s="27" t="s">
        <v>3</v>
      </c>
      <c r="BB288" s="27" t="s">
        <v>3</v>
      </c>
      <c r="BD288" s="27" t="s">
        <v>3</v>
      </c>
      <c r="BE288" s="19"/>
      <c r="BF288" s="27" t="s">
        <v>3</v>
      </c>
      <c r="BH288" s="27" t="s">
        <v>3</v>
      </c>
      <c r="BJ288" s="27" t="s">
        <v>3</v>
      </c>
      <c r="BL288" s="27" t="s">
        <v>3</v>
      </c>
      <c r="BN288" s="27" t="s">
        <v>3</v>
      </c>
      <c r="BP288" s="27" t="s">
        <v>3</v>
      </c>
      <c r="BR288" s="27" t="s">
        <v>3</v>
      </c>
      <c r="BT288" s="27" t="s">
        <v>3</v>
      </c>
      <c r="BV288" s="27" t="s">
        <v>3</v>
      </c>
      <c r="BW288" s="19"/>
      <c r="BX288" s="27" t="s">
        <v>3</v>
      </c>
      <c r="BZ288" s="27" t="s">
        <v>3</v>
      </c>
      <c r="CB288" s="27" t="s">
        <v>3</v>
      </c>
      <c r="CD288" s="27" t="s">
        <v>3</v>
      </c>
    </row>
    <row r="289" spans="1:82" ht="11.25">
      <c r="A289" s="19"/>
      <c r="B289" s="25" t="s">
        <v>63</v>
      </c>
      <c r="C289" s="19"/>
      <c r="D289" s="19"/>
      <c r="E289" s="19">
        <f>ROUND(E286*E287,0)</f>
        <v>45562</v>
      </c>
      <c r="F289" s="19"/>
      <c r="G289" s="19">
        <f>ROUND(G286*G287,0)</f>
        <v>287812</v>
      </c>
      <c r="I289" s="22">
        <f>ROUND(I286*I287,0)</f>
        <v>31229</v>
      </c>
      <c r="K289" s="22">
        <f>+K286*K287</f>
        <v>26265.587347999997</v>
      </c>
      <c r="M289" s="22">
        <f>+M286*M287</f>
        <v>1365096.7953279999</v>
      </c>
      <c r="N289" s="22">
        <f>+N286*N287</f>
        <v>784114.50596</v>
      </c>
      <c r="P289" s="22">
        <f>+P286*P287</f>
        <v>2131783.57041</v>
      </c>
      <c r="R289" s="19">
        <f>(+R286)*R287</f>
        <v>179929.32934999999</v>
      </c>
      <c r="T289" s="19">
        <f>(+T286)*T287</f>
        <v>-888993.7141299999</v>
      </c>
      <c r="U289" s="23"/>
      <c r="V289" s="19">
        <f>(+V286)*V287</f>
        <v>109406.97698</v>
      </c>
      <c r="W289" s="23"/>
      <c r="X289" s="19">
        <f>(+X286)*X287</f>
        <v>220412.24056</v>
      </c>
      <c r="Y289" s="23"/>
      <c r="Z289" s="19">
        <f>(+Z286-Z292)*Z287</f>
        <v>74902.6419375</v>
      </c>
      <c r="AA289" s="19"/>
      <c r="AB289" s="19">
        <f>(+AB286)*0.4*AB287</f>
        <v>0</v>
      </c>
      <c r="AC289" s="23"/>
      <c r="AD289" s="19">
        <f>(+AD286)*0.4*AD287</f>
        <v>0</v>
      </c>
      <c r="AE289" s="23"/>
      <c r="AF289" s="19">
        <f>(+AF286)*0.4*AF287</f>
        <v>0</v>
      </c>
      <c r="AG289" s="23"/>
      <c r="AH289" s="19">
        <f>(+AH286)*0.4*AH287</f>
        <v>0</v>
      </c>
      <c r="AI289" s="23"/>
      <c r="AJ289" s="22">
        <f>+AJ286*AJ287</f>
        <v>78.38236</v>
      </c>
      <c r="AK289" s="23"/>
      <c r="AL289" s="19">
        <f>(+AL286)*AL287</f>
        <v>781.492845</v>
      </c>
      <c r="AM289" s="23"/>
      <c r="AN289" s="19">
        <f>(+AN286-AN292)*AN287</f>
        <v>2814.3375</v>
      </c>
      <c r="AO289" s="23"/>
      <c r="AP289" s="19">
        <f>(+AP286)*0.4*AP287</f>
        <v>0</v>
      </c>
      <c r="AQ289" s="23"/>
      <c r="AR289" s="19">
        <f>ROUND(AR286*AR287,0)</f>
        <v>843</v>
      </c>
      <c r="AS289" s="23"/>
      <c r="AT289" s="22">
        <f>ROUND(AT286*AT287,0)</f>
        <v>767</v>
      </c>
      <c r="AV289" s="22">
        <f>+AV286*AV287</f>
        <v>450.76158399999997</v>
      </c>
      <c r="AX289" s="22">
        <f>+AX286*AX287</f>
        <v>4803.80075</v>
      </c>
      <c r="AY289" s="22"/>
      <c r="AZ289" s="19">
        <f>(+AZ286)*AZ287</f>
        <v>7632.96791</v>
      </c>
      <c r="BA289" s="23"/>
      <c r="BB289" s="19">
        <f>(+BB286)*BB287</f>
        <v>1991.43334</v>
      </c>
      <c r="BC289" s="23"/>
      <c r="BD289" s="19">
        <f>(+BD286-BD292)*BD287</f>
        <v>210521.26875</v>
      </c>
      <c r="BE289" s="19"/>
      <c r="BF289" s="19">
        <f>(+BF286)*0.4*BF287</f>
        <v>0</v>
      </c>
      <c r="BG289" s="23"/>
      <c r="BH289" s="19">
        <f>(+BH286)*0.4*BH287</f>
        <v>0</v>
      </c>
      <c r="BI289" s="23"/>
      <c r="BJ289" s="19">
        <f>(+BJ286)*0.4*BJ287</f>
        <v>0</v>
      </c>
      <c r="BK289" s="23"/>
      <c r="BL289" s="22">
        <f>+BL286*BL287</f>
        <v>143392.2008995</v>
      </c>
      <c r="BM289" s="23"/>
      <c r="BN289" s="85">
        <v>0</v>
      </c>
      <c r="BO289" s="23"/>
      <c r="BP289" s="22">
        <f>+BP286*BP287</f>
        <v>18912676.335839998</v>
      </c>
      <c r="BQ289" s="23"/>
      <c r="BR289" s="19">
        <f>(+BR286)*BR287</f>
        <v>-270.41251995</v>
      </c>
      <c r="BS289" s="23"/>
      <c r="BT289" s="19">
        <f>(+BT286)*BT287</f>
        <v>350803.226265</v>
      </c>
      <c r="BU289" s="23"/>
      <c r="BV289" s="19">
        <f>(+BV286-BV292)*BV287</f>
        <v>10174.624875</v>
      </c>
      <c r="BW289" s="19"/>
      <c r="BX289" s="19">
        <f>(+BX286)*0.4*BX287</f>
        <v>0</v>
      </c>
      <c r="BY289" s="23"/>
      <c r="BZ289" s="19">
        <f>(+BZ286)*0.4*BZ287</f>
        <v>0</v>
      </c>
      <c r="CA289" s="23"/>
      <c r="CB289" s="19">
        <f>(+CB286)*0.4*CB287</f>
        <v>0</v>
      </c>
      <c r="CD289" s="19">
        <f>(+CD286)*0.4*CD287</f>
        <v>0</v>
      </c>
    </row>
    <row r="290" spans="1:82" ht="11.25">
      <c r="A290" s="19"/>
      <c r="B290" s="25" t="s">
        <v>57</v>
      </c>
      <c r="C290" s="19"/>
      <c r="D290" s="19"/>
      <c r="E290" s="19"/>
      <c r="F290" s="19"/>
      <c r="G290" s="19">
        <v>0</v>
      </c>
      <c r="I290" s="22">
        <v>0</v>
      </c>
      <c r="K290" s="19">
        <v>0</v>
      </c>
      <c r="M290" s="19">
        <v>0</v>
      </c>
      <c r="N290" s="19">
        <v>0</v>
      </c>
      <c r="P290" s="19">
        <v>0</v>
      </c>
      <c r="R290" s="19">
        <v>0</v>
      </c>
      <c r="T290" s="19">
        <v>0</v>
      </c>
      <c r="U290" s="23"/>
      <c r="V290" s="19">
        <v>0</v>
      </c>
      <c r="W290" s="23"/>
      <c r="X290" s="19">
        <v>0</v>
      </c>
      <c r="Y290" s="23"/>
      <c r="Z290" s="19">
        <v>0</v>
      </c>
      <c r="AA290" s="19"/>
      <c r="AB290" s="19">
        <v>0</v>
      </c>
      <c r="AC290" s="23"/>
      <c r="AD290" s="19">
        <v>0</v>
      </c>
      <c r="AE290" s="23"/>
      <c r="AF290" s="19">
        <v>0</v>
      </c>
      <c r="AG290" s="23"/>
      <c r="AH290" s="19">
        <v>0</v>
      </c>
      <c r="AI290" s="23"/>
      <c r="AJ290" s="19">
        <v>0</v>
      </c>
      <c r="AK290" s="23"/>
      <c r="AL290" s="19">
        <v>0</v>
      </c>
      <c r="AM290" s="23"/>
      <c r="AN290" s="19">
        <v>0</v>
      </c>
      <c r="AO290" s="23"/>
      <c r="AP290" s="19">
        <v>0</v>
      </c>
      <c r="AQ290" s="23"/>
      <c r="AR290" s="19">
        <v>0</v>
      </c>
      <c r="AS290" s="23"/>
      <c r="AT290" s="22">
        <v>0</v>
      </c>
      <c r="AV290" s="19">
        <v>0</v>
      </c>
      <c r="AX290" s="19">
        <v>0</v>
      </c>
      <c r="AY290" s="19"/>
      <c r="AZ290" s="19">
        <v>0</v>
      </c>
      <c r="BA290" s="23"/>
      <c r="BB290" s="19">
        <v>0</v>
      </c>
      <c r="BC290" s="23"/>
      <c r="BD290" s="19">
        <v>0</v>
      </c>
      <c r="BE290" s="19"/>
      <c r="BF290" s="19">
        <v>0</v>
      </c>
      <c r="BG290" s="23"/>
      <c r="BH290" s="19">
        <v>0</v>
      </c>
      <c r="BI290" s="23"/>
      <c r="BJ290" s="19">
        <v>0</v>
      </c>
      <c r="BK290" s="23"/>
      <c r="BL290" s="19">
        <v>0</v>
      </c>
      <c r="BM290" s="23"/>
      <c r="BN290" s="85">
        <f>(+$BN$238)/60*12</f>
        <v>504018.62399999995</v>
      </c>
      <c r="BO290" s="23"/>
      <c r="BP290" s="85"/>
      <c r="BQ290" s="23"/>
      <c r="BR290" s="19">
        <v>0</v>
      </c>
      <c r="BS290" s="23"/>
      <c r="BT290" s="19">
        <v>0</v>
      </c>
      <c r="BU290" s="23"/>
      <c r="BV290" s="19">
        <v>0</v>
      </c>
      <c r="BW290" s="19"/>
      <c r="BX290" s="19">
        <v>0</v>
      </c>
      <c r="BY290" s="23"/>
      <c r="BZ290" s="19">
        <v>0</v>
      </c>
      <c r="CA290" s="23"/>
      <c r="CB290" s="19">
        <v>0</v>
      </c>
      <c r="CD290" s="19">
        <v>0</v>
      </c>
    </row>
    <row r="291" spans="1:82" ht="11.25">
      <c r="A291" s="19"/>
      <c r="B291" s="25"/>
      <c r="C291" s="19"/>
      <c r="D291" s="19"/>
      <c r="E291" s="19"/>
      <c r="F291" s="19"/>
      <c r="G291" s="19"/>
      <c r="I291" s="22"/>
      <c r="K291" s="19"/>
      <c r="M291" s="19"/>
      <c r="N291" s="19"/>
      <c r="P291" s="19"/>
      <c r="R291" s="19"/>
      <c r="T291" s="19"/>
      <c r="U291" s="23"/>
      <c r="V291" s="19"/>
      <c r="W291" s="23"/>
      <c r="X291" s="19"/>
      <c r="Y291" s="23"/>
      <c r="Z291" s="19"/>
      <c r="AA291" s="19"/>
      <c r="AB291" s="19"/>
      <c r="AC291" s="23"/>
      <c r="AD291" s="19"/>
      <c r="AE291" s="23"/>
      <c r="AF291" s="19"/>
      <c r="AG291" s="23"/>
      <c r="AH291" s="19"/>
      <c r="AI291" s="23"/>
      <c r="AJ291" s="19"/>
      <c r="AK291" s="23"/>
      <c r="AL291" s="19"/>
      <c r="AM291" s="23"/>
      <c r="AN291" s="19"/>
      <c r="AO291" s="23"/>
      <c r="AP291" s="19"/>
      <c r="AQ291" s="23"/>
      <c r="AR291" s="19"/>
      <c r="AS291" s="23"/>
      <c r="AT291" s="22"/>
      <c r="AV291" s="19"/>
      <c r="AX291" s="19"/>
      <c r="AY291" s="19"/>
      <c r="AZ291" s="19"/>
      <c r="BA291" s="23"/>
      <c r="BB291" s="19"/>
      <c r="BC291" s="23"/>
      <c r="BD291" s="19"/>
      <c r="BE291" s="19"/>
      <c r="BF291" s="19"/>
      <c r="BG291" s="23"/>
      <c r="BH291" s="19"/>
      <c r="BI291" s="23"/>
      <c r="BJ291" s="19"/>
      <c r="BK291" s="23"/>
      <c r="BL291" s="19"/>
      <c r="BM291" s="23"/>
      <c r="BN291" s="85"/>
      <c r="BO291" s="23"/>
      <c r="BP291" s="85"/>
      <c r="BQ291" s="23"/>
      <c r="BR291" s="19"/>
      <c r="BS291" s="23"/>
      <c r="BT291" s="19"/>
      <c r="BU291" s="23"/>
      <c r="BV291" s="19"/>
      <c r="BW291" s="19"/>
      <c r="BX291" s="19"/>
      <c r="BY291" s="23"/>
      <c r="BZ291" s="19"/>
      <c r="CA291" s="23"/>
      <c r="CB291" s="19"/>
      <c r="CD291" s="19"/>
    </row>
    <row r="292" spans="1:82" ht="11.25">
      <c r="A292" s="19"/>
      <c r="B292" s="9" t="s">
        <v>34</v>
      </c>
      <c r="C292" s="19"/>
      <c r="D292" s="19"/>
      <c r="E292" s="36"/>
      <c r="F292" s="19"/>
      <c r="G292" s="36"/>
      <c r="I292" s="36"/>
      <c r="K292" s="36"/>
      <c r="M292" s="36"/>
      <c r="N292" s="36"/>
      <c r="P292" s="36"/>
      <c r="R292" s="36">
        <v>0</v>
      </c>
      <c r="T292" s="36">
        <v>0</v>
      </c>
      <c r="V292" s="36">
        <v>0</v>
      </c>
      <c r="X292" s="36">
        <v>0</v>
      </c>
      <c r="Z292" s="36">
        <f>+Z286*0.5</f>
        <v>1997403.785</v>
      </c>
      <c r="AA292" s="19"/>
      <c r="AB292" s="36"/>
      <c r="AD292" s="36"/>
      <c r="AF292" s="36"/>
      <c r="AH292" s="36"/>
      <c r="AJ292" s="36"/>
      <c r="AL292" s="36">
        <v>0</v>
      </c>
      <c r="AN292" s="36">
        <f>+AN286*0.5</f>
        <v>75049</v>
      </c>
      <c r="AP292" s="36"/>
      <c r="AR292" s="36"/>
      <c r="AT292" s="36"/>
      <c r="AV292" s="36"/>
      <c r="AX292" s="36"/>
      <c r="AY292" s="36"/>
      <c r="AZ292" s="36"/>
      <c r="BB292" s="36">
        <v>0</v>
      </c>
      <c r="BD292" s="36">
        <f>+BD286*0.5</f>
        <v>5613900.5</v>
      </c>
      <c r="BE292" s="19"/>
      <c r="BF292" s="36"/>
      <c r="BH292" s="36"/>
      <c r="BJ292" s="36"/>
      <c r="BL292" s="36"/>
      <c r="BN292" s="36"/>
      <c r="BP292" s="36"/>
      <c r="BR292" s="36">
        <v>0</v>
      </c>
      <c r="BT292" s="36">
        <v>0</v>
      </c>
      <c r="BV292" s="36">
        <f>+BV286*0.5</f>
        <v>271323.33</v>
      </c>
      <c r="BW292" s="19"/>
      <c r="BX292" s="36"/>
      <c r="BZ292" s="36"/>
      <c r="CB292" s="36"/>
      <c r="CD292" s="36"/>
    </row>
    <row r="293" spans="1:82" ht="11.25">
      <c r="A293" s="19"/>
      <c r="B293" s="25"/>
      <c r="C293" s="19"/>
      <c r="D293" s="19"/>
      <c r="E293" s="27" t="s">
        <v>3</v>
      </c>
      <c r="F293" s="19"/>
      <c r="G293" s="27" t="s">
        <v>3</v>
      </c>
      <c r="I293" s="27" t="s">
        <v>3</v>
      </c>
      <c r="K293" s="27" t="s">
        <v>3</v>
      </c>
      <c r="M293" s="27" t="s">
        <v>3</v>
      </c>
      <c r="N293" s="27" t="s">
        <v>3</v>
      </c>
      <c r="P293" s="27" t="s">
        <v>3</v>
      </c>
      <c r="R293" s="27" t="s">
        <v>3</v>
      </c>
      <c r="T293" s="27" t="s">
        <v>3</v>
      </c>
      <c r="V293" s="27" t="s">
        <v>3</v>
      </c>
      <c r="X293" s="27" t="s">
        <v>3</v>
      </c>
      <c r="Z293" s="27" t="s">
        <v>3</v>
      </c>
      <c r="AA293" s="19"/>
      <c r="AB293" s="27" t="s">
        <v>3</v>
      </c>
      <c r="AD293" s="27" t="s">
        <v>3</v>
      </c>
      <c r="AF293" s="27" t="s">
        <v>3</v>
      </c>
      <c r="AH293" s="27" t="s">
        <v>3</v>
      </c>
      <c r="AJ293" s="27" t="s">
        <v>3</v>
      </c>
      <c r="AL293" s="27" t="s">
        <v>3</v>
      </c>
      <c r="AN293" s="27" t="s">
        <v>3</v>
      </c>
      <c r="AP293" s="27" t="s">
        <v>3</v>
      </c>
      <c r="AR293" s="27" t="s">
        <v>3</v>
      </c>
      <c r="AT293" s="27" t="s">
        <v>3</v>
      </c>
      <c r="AV293" s="27" t="s">
        <v>3</v>
      </c>
      <c r="AX293" s="27" t="s">
        <v>3</v>
      </c>
      <c r="AY293" s="27"/>
      <c r="AZ293" s="27" t="s">
        <v>3</v>
      </c>
      <c r="BB293" s="27" t="s">
        <v>3</v>
      </c>
      <c r="BD293" s="27" t="s">
        <v>3</v>
      </c>
      <c r="BE293" s="19"/>
      <c r="BF293" s="27" t="s">
        <v>3</v>
      </c>
      <c r="BH293" s="27" t="s">
        <v>3</v>
      </c>
      <c r="BJ293" s="27" t="s">
        <v>3</v>
      </c>
      <c r="BL293" s="27" t="s">
        <v>3</v>
      </c>
      <c r="BN293" s="27" t="s">
        <v>3</v>
      </c>
      <c r="BP293" s="27" t="s">
        <v>3</v>
      </c>
      <c r="BR293" s="27" t="s">
        <v>3</v>
      </c>
      <c r="BT293" s="27" t="s">
        <v>3</v>
      </c>
      <c r="BV293" s="27" t="s">
        <v>3</v>
      </c>
      <c r="BW293" s="19"/>
      <c r="BX293" s="27" t="s">
        <v>3</v>
      </c>
      <c r="BZ293" s="27" t="s">
        <v>3</v>
      </c>
      <c r="CB293" s="27" t="s">
        <v>3</v>
      </c>
      <c r="CD293" s="27" t="s">
        <v>3</v>
      </c>
    </row>
    <row r="294" spans="1:82" ht="11.25">
      <c r="A294" s="19"/>
      <c r="B294" s="25" t="s">
        <v>62</v>
      </c>
      <c r="C294" s="19"/>
      <c r="D294" s="19"/>
      <c r="E294" s="19">
        <f>SUM(E289:E292)</f>
        <v>45562</v>
      </c>
      <c r="F294" s="19"/>
      <c r="G294" s="19">
        <f>SUM(G289:G292)</f>
        <v>287812</v>
      </c>
      <c r="I294" s="19">
        <f>SUM(I289:I292)</f>
        <v>31229</v>
      </c>
      <c r="K294" s="19">
        <f>SUM(K289:K292)</f>
        <v>26265.587347999997</v>
      </c>
      <c r="M294" s="19">
        <f>SUM(M289:M292)</f>
        <v>1365096.7953279999</v>
      </c>
      <c r="N294" s="19">
        <f>SUM(N289:N292)</f>
        <v>784114.50596</v>
      </c>
      <c r="P294" s="19">
        <f>SUM(P289:P292)</f>
        <v>2131783.57041</v>
      </c>
      <c r="R294" s="19">
        <f>SUM(R289:R292)</f>
        <v>179929.32934999999</v>
      </c>
      <c r="T294" s="19">
        <f>SUM(T289:T292)</f>
        <v>-888993.7141299999</v>
      </c>
      <c r="V294" s="19">
        <f>SUM(V289:V292)</f>
        <v>109406.97698</v>
      </c>
      <c r="X294" s="19">
        <f>SUM(X289:X292)</f>
        <v>220412.24056</v>
      </c>
      <c r="Z294" s="19">
        <f>SUM(Z289:Z292)</f>
        <v>2072306.4269375</v>
      </c>
      <c r="AA294" s="19"/>
      <c r="AB294" s="19">
        <f>SUM(AB289:AB292)</f>
        <v>0</v>
      </c>
      <c r="AD294" s="19">
        <f>SUM(AD289:AD292)</f>
        <v>0</v>
      </c>
      <c r="AF294" s="19">
        <f>SUM(AF289:AF292)</f>
        <v>0</v>
      </c>
      <c r="AH294" s="19">
        <f>SUM(AH289:AH292)</f>
        <v>0</v>
      </c>
      <c r="AJ294" s="19">
        <f>SUM(AJ289:AJ292)</f>
        <v>78.38236</v>
      </c>
      <c r="AL294" s="19">
        <f>SUM(AL289:AL292)</f>
        <v>781.492845</v>
      </c>
      <c r="AN294" s="19">
        <f>SUM(AN289:AN292)</f>
        <v>77863.3375</v>
      </c>
      <c r="AP294" s="19">
        <f>SUM(AP289:AP292)</f>
        <v>0</v>
      </c>
      <c r="AR294" s="19">
        <f>SUM(AR289:AR292)</f>
        <v>843</v>
      </c>
      <c r="AT294" s="19">
        <f>SUM(AT289:AT292)</f>
        <v>767</v>
      </c>
      <c r="AV294" s="19">
        <f>SUM(AV289:AV292)</f>
        <v>450.76158399999997</v>
      </c>
      <c r="AX294" s="19">
        <f>SUM(AX289:AX292)</f>
        <v>4803.80075</v>
      </c>
      <c r="AY294" s="19"/>
      <c r="AZ294" s="43">
        <f>SUM(AZ289:AZ292)</f>
        <v>7632.96791</v>
      </c>
      <c r="BB294" s="19">
        <f>SUM(BB289:BB292)</f>
        <v>1991.43334</v>
      </c>
      <c r="BD294" s="19">
        <f>SUM(BD289:BD292)</f>
        <v>5824421.76875</v>
      </c>
      <c r="BE294" s="19"/>
      <c r="BF294" s="19">
        <f>SUM(BF289:BF292)</f>
        <v>0</v>
      </c>
      <c r="BH294" s="19">
        <f>SUM(BH289:BH292)</f>
        <v>0</v>
      </c>
      <c r="BJ294" s="19">
        <f>SUM(BJ289:BJ292)</f>
        <v>0</v>
      </c>
      <c r="BL294" s="19">
        <f>SUM(BL289:BL292)</f>
        <v>143392.2008995</v>
      </c>
      <c r="BN294" s="19">
        <f>SUM(BN289:BN292)</f>
        <v>504018.62399999995</v>
      </c>
      <c r="BP294" s="19">
        <f>SUM(BP289:BP292)</f>
        <v>18912676.335839998</v>
      </c>
      <c r="BR294" s="19">
        <f>SUM(BR289:BR292)</f>
        <v>-270.41251995</v>
      </c>
      <c r="BT294" s="19">
        <f>SUM(BT289:BT292)</f>
        <v>350803.226265</v>
      </c>
      <c r="BV294" s="19">
        <f>SUM(BV289:BV292)</f>
        <v>281497.954875</v>
      </c>
      <c r="BW294" s="19"/>
      <c r="BX294" s="19">
        <f>SUM(BX289:BX292)</f>
        <v>0</v>
      </c>
      <c r="BZ294" s="19">
        <f>SUM(BZ289:BZ292)</f>
        <v>0</v>
      </c>
      <c r="CB294" s="19">
        <f>SUM(CB289:CB292)</f>
        <v>0</v>
      </c>
      <c r="CD294" s="19">
        <f>SUM(CD289:CD292)</f>
        <v>0</v>
      </c>
    </row>
    <row r="295" spans="1:82" ht="11.25">
      <c r="A295" s="19"/>
      <c r="B295" s="25" t="s">
        <v>28</v>
      </c>
      <c r="C295" s="19"/>
      <c r="D295" s="19"/>
      <c r="E295" s="28">
        <v>1</v>
      </c>
      <c r="F295" s="19"/>
      <c r="G295" s="28">
        <v>1</v>
      </c>
      <c r="I295" s="28">
        <v>1</v>
      </c>
      <c r="K295" s="28">
        <v>1</v>
      </c>
      <c r="M295" s="28">
        <v>1</v>
      </c>
      <c r="N295" s="28">
        <v>1</v>
      </c>
      <c r="P295" s="28">
        <v>1</v>
      </c>
      <c r="R295" s="28">
        <v>1</v>
      </c>
      <c r="T295" s="28">
        <v>1</v>
      </c>
      <c r="V295" s="28">
        <v>1</v>
      </c>
      <c r="X295" s="28">
        <v>1</v>
      </c>
      <c r="Z295" s="28">
        <v>1</v>
      </c>
      <c r="AA295" s="19"/>
      <c r="AB295" s="28">
        <v>0</v>
      </c>
      <c r="AD295" s="28">
        <v>0</v>
      </c>
      <c r="AF295" s="28">
        <v>0</v>
      </c>
      <c r="AH295" s="28">
        <v>0</v>
      </c>
      <c r="AJ295" s="28">
        <v>1</v>
      </c>
      <c r="AL295" s="28">
        <v>1</v>
      </c>
      <c r="AN295" s="28">
        <v>1</v>
      </c>
      <c r="AP295" s="28">
        <v>0</v>
      </c>
      <c r="AR295" s="28">
        <v>1</v>
      </c>
      <c r="AT295" s="28">
        <v>1</v>
      </c>
      <c r="AV295" s="28">
        <v>1</v>
      </c>
      <c r="AX295" s="28">
        <v>1</v>
      </c>
      <c r="AY295" s="28"/>
      <c r="AZ295" s="28">
        <v>1</v>
      </c>
      <c r="BB295" s="28">
        <v>1</v>
      </c>
      <c r="BD295" s="28">
        <v>1</v>
      </c>
      <c r="BE295" s="19"/>
      <c r="BF295" s="28">
        <v>0</v>
      </c>
      <c r="BH295" s="28">
        <v>0</v>
      </c>
      <c r="BJ295" s="28">
        <v>0</v>
      </c>
      <c r="BL295" s="28">
        <v>1</v>
      </c>
      <c r="BN295" s="28">
        <v>1</v>
      </c>
      <c r="BP295" s="28">
        <v>1</v>
      </c>
      <c r="BR295" s="28">
        <v>1</v>
      </c>
      <c r="BT295" s="28">
        <v>1</v>
      </c>
      <c r="BV295" s="28">
        <v>1</v>
      </c>
      <c r="BW295" s="19"/>
      <c r="BX295" s="28">
        <v>0</v>
      </c>
      <c r="BZ295" s="28">
        <v>0</v>
      </c>
      <c r="CB295" s="28">
        <v>0</v>
      </c>
      <c r="CD295" s="28">
        <v>0</v>
      </c>
    </row>
    <row r="296" spans="1:82" ht="11.25">
      <c r="A296" s="19"/>
      <c r="B296" s="25" t="s">
        <v>29</v>
      </c>
      <c r="C296" s="19"/>
      <c r="D296" s="19"/>
      <c r="E296" s="28"/>
      <c r="F296" s="19"/>
      <c r="G296" s="28"/>
      <c r="I296" s="28"/>
      <c r="K296" s="28"/>
      <c r="M296" s="28"/>
      <c r="N296" s="28"/>
      <c r="P296" s="28"/>
      <c r="R296" s="28"/>
      <c r="T296" s="28"/>
      <c r="V296" s="28"/>
      <c r="X296" s="28"/>
      <c r="Z296" s="28"/>
      <c r="AA296" s="19"/>
      <c r="AB296" s="28"/>
      <c r="AD296" s="28"/>
      <c r="AF296" s="28"/>
      <c r="AH296" s="28"/>
      <c r="AJ296" s="28"/>
      <c r="AL296" s="28"/>
      <c r="AN296" s="28"/>
      <c r="AP296" s="28"/>
      <c r="AR296" s="28"/>
      <c r="AT296" s="28"/>
      <c r="AV296" s="28"/>
      <c r="AX296" s="28"/>
      <c r="AY296" s="28"/>
      <c r="AZ296" s="28"/>
      <c r="BB296" s="28"/>
      <c r="BD296" s="28"/>
      <c r="BE296" s="19"/>
      <c r="BF296" s="28"/>
      <c r="BH296" s="28"/>
      <c r="BJ296" s="28"/>
      <c r="BL296" s="28"/>
      <c r="BN296" s="28"/>
      <c r="BP296" s="28"/>
      <c r="BR296" s="28"/>
      <c r="BT296" s="28"/>
      <c r="BV296" s="28"/>
      <c r="BW296" s="19"/>
      <c r="BX296" s="28"/>
      <c r="BZ296" s="28"/>
      <c r="CB296" s="28"/>
      <c r="CD296" s="28"/>
    </row>
    <row r="297" spans="1:82" ht="10.5">
      <c r="A297" s="19"/>
      <c r="B297" s="19"/>
      <c r="C297" s="19"/>
      <c r="D297" s="19"/>
      <c r="E297" s="27" t="s">
        <v>3</v>
      </c>
      <c r="F297" s="19"/>
      <c r="G297" s="27" t="s">
        <v>3</v>
      </c>
      <c r="I297" s="27" t="s">
        <v>3</v>
      </c>
      <c r="K297" s="27" t="s">
        <v>3</v>
      </c>
      <c r="M297" s="27" t="s">
        <v>3</v>
      </c>
      <c r="N297" s="27" t="s">
        <v>3</v>
      </c>
      <c r="P297" s="27" t="s">
        <v>3</v>
      </c>
      <c r="R297" s="27" t="s">
        <v>3</v>
      </c>
      <c r="T297" s="27" t="s">
        <v>3</v>
      </c>
      <c r="V297" s="27" t="s">
        <v>3</v>
      </c>
      <c r="X297" s="27" t="s">
        <v>3</v>
      </c>
      <c r="Z297" s="27" t="s">
        <v>3</v>
      </c>
      <c r="AA297" s="19"/>
      <c r="AB297" s="27" t="s">
        <v>3</v>
      </c>
      <c r="AD297" s="27" t="s">
        <v>3</v>
      </c>
      <c r="AF297" s="27" t="s">
        <v>3</v>
      </c>
      <c r="AH297" s="27" t="s">
        <v>3</v>
      </c>
      <c r="AJ297" s="27" t="s">
        <v>3</v>
      </c>
      <c r="AL297" s="27" t="s">
        <v>3</v>
      </c>
      <c r="AN297" s="27" t="s">
        <v>3</v>
      </c>
      <c r="AP297" s="27" t="s">
        <v>3</v>
      </c>
      <c r="AR297" s="27" t="s">
        <v>3</v>
      </c>
      <c r="AT297" s="27" t="s">
        <v>3</v>
      </c>
      <c r="AV297" s="27" t="s">
        <v>3</v>
      </c>
      <c r="AX297" s="27" t="s">
        <v>3</v>
      </c>
      <c r="AY297" s="27"/>
      <c r="AZ297" s="27" t="s">
        <v>3</v>
      </c>
      <c r="BB297" s="27" t="s">
        <v>3</v>
      </c>
      <c r="BD297" s="27" t="s">
        <v>3</v>
      </c>
      <c r="BE297" s="19"/>
      <c r="BF297" s="27" t="s">
        <v>3</v>
      </c>
      <c r="BH297" s="27" t="s">
        <v>3</v>
      </c>
      <c r="BJ297" s="27" t="s">
        <v>3</v>
      </c>
      <c r="BL297" s="27" t="s">
        <v>3</v>
      </c>
      <c r="BN297" s="27" t="s">
        <v>3</v>
      </c>
      <c r="BP297" s="27" t="s">
        <v>3</v>
      </c>
      <c r="BR297" s="27" t="s">
        <v>3</v>
      </c>
      <c r="BT297" s="27" t="s">
        <v>3</v>
      </c>
      <c r="BV297" s="27" t="s">
        <v>3</v>
      </c>
      <c r="BW297" s="19"/>
      <c r="BX297" s="27" t="s">
        <v>3</v>
      </c>
      <c r="BZ297" s="27" t="s">
        <v>3</v>
      </c>
      <c r="CB297" s="27" t="s">
        <v>3</v>
      </c>
      <c r="CD297" s="27" t="s">
        <v>3</v>
      </c>
    </row>
    <row r="298" spans="1:82" ht="11.25">
      <c r="A298" s="51"/>
      <c r="B298" s="25" t="s">
        <v>62</v>
      </c>
      <c r="C298" s="19"/>
      <c r="D298" s="19"/>
      <c r="E298" s="19">
        <f>ROUND(E294*E295,0)</f>
        <v>45562</v>
      </c>
      <c r="F298" s="19"/>
      <c r="G298" s="19">
        <f>ROUND(G294*G295,0)</f>
        <v>287812</v>
      </c>
      <c r="I298" s="19">
        <f>ROUND(I294*I295,0)</f>
        <v>31229</v>
      </c>
      <c r="K298" s="19">
        <f>ROUND(K294*K295,0)</f>
        <v>26266</v>
      </c>
      <c r="M298" s="19">
        <f>ROUND(M294*M295,0)</f>
        <v>1365097</v>
      </c>
      <c r="N298" s="19">
        <f>ROUND(N294*N295,0)</f>
        <v>784115</v>
      </c>
      <c r="P298" s="19">
        <f>ROUND(P294*P295,0)</f>
        <v>2131784</v>
      </c>
      <c r="R298" s="19">
        <f>ROUND(R294*R295,0)</f>
        <v>179929</v>
      </c>
      <c r="T298" s="19">
        <f>ROUND(T294*T295,0)</f>
        <v>-888994</v>
      </c>
      <c r="V298" s="19">
        <f>ROUND(V294*V295,0)</f>
        <v>109407</v>
      </c>
      <c r="X298" s="19">
        <f>ROUND(X294*X295,0)</f>
        <v>220412</v>
      </c>
      <c r="Z298" s="19">
        <f>ROUND(Z294*Z295,0)</f>
        <v>2072306</v>
      </c>
      <c r="AA298" s="19"/>
      <c r="AB298" s="19">
        <f>ROUND(AB294*AB295,0)</f>
        <v>0</v>
      </c>
      <c r="AD298" s="19">
        <f>ROUND(AD294*AD295,0)</f>
        <v>0</v>
      </c>
      <c r="AF298" s="19">
        <f>ROUND(AF294*AF295,0)</f>
        <v>0</v>
      </c>
      <c r="AH298" s="19">
        <f>ROUND(AH294*AH295,0)</f>
        <v>0</v>
      </c>
      <c r="AJ298" s="19">
        <f>ROUND(AJ294*AJ295,0)</f>
        <v>78</v>
      </c>
      <c r="AL298" s="19">
        <f>ROUND(AL294*AL295,0)</f>
        <v>781</v>
      </c>
      <c r="AN298" s="19">
        <f>ROUND(AN294*AN295,0)</f>
        <v>77863</v>
      </c>
      <c r="AP298" s="19">
        <f>ROUND(AP294*AP295,0)</f>
        <v>0</v>
      </c>
      <c r="AR298" s="19">
        <f>ROUND(AR294*AR295,0)</f>
        <v>843</v>
      </c>
      <c r="AT298" s="19">
        <f>ROUND(AT294*AT295,0)</f>
        <v>767</v>
      </c>
      <c r="AV298" s="19">
        <f>ROUND(AV294*AV295,0)</f>
        <v>451</v>
      </c>
      <c r="AX298" s="19">
        <f>ROUND(AX294*AX295,0)</f>
        <v>4804</v>
      </c>
      <c r="AY298" s="19"/>
      <c r="AZ298" s="19">
        <f>ROUND(AZ294*AZ295,0)</f>
        <v>7633</v>
      </c>
      <c r="BB298" s="19">
        <f>ROUND(BB294*BB295,0)</f>
        <v>1991</v>
      </c>
      <c r="BD298" s="19">
        <f>ROUND(BD294*BD295,0)</f>
        <v>5824422</v>
      </c>
      <c r="BE298" s="19"/>
      <c r="BF298" s="19">
        <f>ROUND(BF294*BF295,0)</f>
        <v>0</v>
      </c>
      <c r="BH298" s="19">
        <f>ROUND(BH294*BH295,0)</f>
        <v>0</v>
      </c>
      <c r="BJ298" s="19">
        <f>ROUND(BJ294*BJ295,0)</f>
        <v>0</v>
      </c>
      <c r="BL298" s="19">
        <f>ROUND(BL294*BL295,0)</f>
        <v>143392</v>
      </c>
      <c r="BN298" s="19">
        <f>ROUND(BN294*BN295,0)</f>
        <v>504019</v>
      </c>
      <c r="BP298" s="19">
        <f>ROUND(BP294*BP295,0)</f>
        <v>18912676</v>
      </c>
      <c r="BR298" s="19">
        <f>ROUND(BR294*BR295,0)</f>
        <v>-270</v>
      </c>
      <c r="BT298" s="19">
        <f>ROUND(BT294*BT295,0)</f>
        <v>350803</v>
      </c>
      <c r="BV298" s="19">
        <f>ROUND(BV294*BV295,0)</f>
        <v>281498</v>
      </c>
      <c r="BW298" s="19"/>
      <c r="BX298" s="19">
        <f>ROUND(BX294*BX295,0)</f>
        <v>0</v>
      </c>
      <c r="BZ298" s="19">
        <f>ROUND(BZ294*BZ295,0)</f>
        <v>0</v>
      </c>
      <c r="CB298" s="19">
        <f>ROUND(CB294*CB295,0)</f>
        <v>0</v>
      </c>
      <c r="CD298" s="19">
        <f>ROUND(CD294*CD295,0)</f>
        <v>0</v>
      </c>
    </row>
    <row r="299" spans="1:82" ht="11.25">
      <c r="A299" s="19"/>
      <c r="B299" s="25"/>
      <c r="C299" s="19"/>
      <c r="D299" s="19"/>
      <c r="E299" s="27" t="s">
        <v>8</v>
      </c>
      <c r="F299" s="19"/>
      <c r="G299" s="27" t="s">
        <v>8</v>
      </c>
      <c r="I299" s="27" t="s">
        <v>8</v>
      </c>
      <c r="K299" s="27" t="s">
        <v>8</v>
      </c>
      <c r="M299" s="27" t="s">
        <v>8</v>
      </c>
      <c r="N299" s="27" t="s">
        <v>8</v>
      </c>
      <c r="P299" s="27" t="s">
        <v>8</v>
      </c>
      <c r="R299" s="27" t="s">
        <v>8</v>
      </c>
      <c r="T299" s="27" t="s">
        <v>8</v>
      </c>
      <c r="V299" s="27" t="s">
        <v>8</v>
      </c>
      <c r="X299" s="27" t="s">
        <v>8</v>
      </c>
      <c r="Z299" s="27" t="s">
        <v>8</v>
      </c>
      <c r="AA299" s="19"/>
      <c r="AB299" s="27" t="s">
        <v>8</v>
      </c>
      <c r="AD299" s="27" t="s">
        <v>8</v>
      </c>
      <c r="AF299" s="27" t="s">
        <v>8</v>
      </c>
      <c r="AH299" s="27" t="s">
        <v>8</v>
      </c>
      <c r="AJ299" s="27" t="s">
        <v>8</v>
      </c>
      <c r="AL299" s="27" t="s">
        <v>8</v>
      </c>
      <c r="AN299" s="27" t="s">
        <v>8</v>
      </c>
      <c r="AP299" s="27" t="s">
        <v>8</v>
      </c>
      <c r="AR299" s="27" t="s">
        <v>8</v>
      </c>
      <c r="AT299" s="27" t="s">
        <v>8</v>
      </c>
      <c r="AV299" s="27" t="s">
        <v>8</v>
      </c>
      <c r="AX299" s="27" t="s">
        <v>8</v>
      </c>
      <c r="AY299" s="27"/>
      <c r="AZ299" s="27" t="s">
        <v>8</v>
      </c>
      <c r="BB299" s="27" t="s">
        <v>8</v>
      </c>
      <c r="BD299" s="27" t="s">
        <v>8</v>
      </c>
      <c r="BE299" s="19"/>
      <c r="BF299" s="27" t="s">
        <v>8</v>
      </c>
      <c r="BH299" s="27" t="s">
        <v>8</v>
      </c>
      <c r="BJ299" s="27" t="s">
        <v>8</v>
      </c>
      <c r="BL299" s="27" t="s">
        <v>8</v>
      </c>
      <c r="BN299" s="27" t="s">
        <v>8</v>
      </c>
      <c r="BP299" s="27" t="s">
        <v>8</v>
      </c>
      <c r="BR299" s="27" t="s">
        <v>8</v>
      </c>
      <c r="BT299" s="27" t="s">
        <v>8</v>
      </c>
      <c r="BV299" s="27" t="s">
        <v>8</v>
      </c>
      <c r="BW299" s="19"/>
      <c r="BX299" s="27" t="s">
        <v>8</v>
      </c>
      <c r="BZ299" s="27" t="s">
        <v>8</v>
      </c>
      <c r="CB299" s="27" t="s">
        <v>8</v>
      </c>
      <c r="CD299" s="27" t="s">
        <v>8</v>
      </c>
    </row>
    <row r="300" spans="1:82" ht="11.25">
      <c r="A300" s="19"/>
      <c r="B300" s="25"/>
      <c r="C300" s="19"/>
      <c r="D300" s="19"/>
      <c r="E300" s="27"/>
      <c r="F300" s="19"/>
      <c r="G300" s="27"/>
      <c r="I300" s="27"/>
      <c r="K300" s="27"/>
      <c r="M300" s="27"/>
      <c r="N300" s="27"/>
      <c r="P300" s="64"/>
      <c r="R300" s="27"/>
      <c r="T300" s="27"/>
      <c r="V300" s="27"/>
      <c r="X300" s="27"/>
      <c r="Z300" s="27"/>
      <c r="AA300" s="19"/>
      <c r="AB300" s="27"/>
      <c r="AD300" s="27"/>
      <c r="AF300" s="27"/>
      <c r="AH300" s="27"/>
      <c r="AJ300" s="27"/>
      <c r="AL300" s="27"/>
      <c r="AN300" s="27"/>
      <c r="AP300" s="27"/>
      <c r="AR300" s="27"/>
      <c r="AT300" s="27"/>
      <c r="AV300" s="27"/>
      <c r="AX300" s="27"/>
      <c r="AY300" s="27"/>
      <c r="AZ300" s="27"/>
      <c r="BB300" s="27"/>
      <c r="BD300" s="27"/>
      <c r="BE300" s="19"/>
      <c r="BF300" s="27"/>
      <c r="BH300" s="27"/>
      <c r="BJ300" s="27"/>
      <c r="BL300" s="27"/>
      <c r="BN300" s="27"/>
      <c r="BP300" s="27"/>
      <c r="BR300" s="27"/>
      <c r="BT300" s="27"/>
      <c r="BV300" s="27"/>
      <c r="BW300" s="19"/>
      <c r="BX300" s="27"/>
      <c r="BZ300" s="27"/>
      <c r="CB300" s="27"/>
      <c r="CD300" s="27"/>
    </row>
    <row r="301" spans="1:82" ht="12.75">
      <c r="A301" s="19"/>
      <c r="B301" s="24">
        <v>2011</v>
      </c>
      <c r="C301" s="19"/>
      <c r="D301" s="19"/>
      <c r="E301" s="55" t="str">
        <f>+E$79</f>
        <v>Half-Year</v>
      </c>
      <c r="F301" s="19"/>
      <c r="G301" s="55" t="str">
        <f>+G$79</f>
        <v>Half-Year</v>
      </c>
      <c r="I301" s="55" t="str">
        <f>+I$79</f>
        <v>Half-Year</v>
      </c>
      <c r="K301" s="55" t="str">
        <f>+K$79</f>
        <v>Half-Year</v>
      </c>
      <c r="M301" s="55" t="str">
        <f>+M$79</f>
        <v>Half-Year</v>
      </c>
      <c r="N301" s="55" t="str">
        <f>+N$79</f>
        <v>Half-Year</v>
      </c>
      <c r="P301" s="55" t="str">
        <f>+P$79</f>
        <v>Half-Year</v>
      </c>
      <c r="R301" s="55" t="str">
        <f>+R$79</f>
        <v>Half-Year</v>
      </c>
      <c r="T301" s="55" t="str">
        <f>+T$79</f>
        <v>Half-Year</v>
      </c>
      <c r="V301" s="55" t="str">
        <f>+V$79</f>
        <v>Half-Year</v>
      </c>
      <c r="X301" s="55" t="str">
        <f>+X$79</f>
        <v>Half-Year</v>
      </c>
      <c r="Z301" s="55" t="str">
        <f>+Z$79</f>
        <v>Half-Year</v>
      </c>
      <c r="AA301" s="19"/>
      <c r="AB301" s="55" t="str">
        <f>+AB$79</f>
        <v>Half-Year</v>
      </c>
      <c r="AD301" s="55" t="str">
        <f>+AD$79</f>
        <v>Half-Year</v>
      </c>
      <c r="AF301" s="55" t="str">
        <f>+AF$79</f>
        <v>Half-Year</v>
      </c>
      <c r="AH301" s="55" t="str">
        <f>+AH$79</f>
        <v>Half-Year</v>
      </c>
      <c r="AJ301" s="55" t="str">
        <f>+AJ$79</f>
        <v>Half-Year</v>
      </c>
      <c r="AL301" s="55" t="str">
        <f>+AL$79</f>
        <v>Half-Year</v>
      </c>
      <c r="AN301" s="55" t="str">
        <f>+AN$79</f>
        <v>Half-Year</v>
      </c>
      <c r="AP301" s="55" t="str">
        <f>+AP$79</f>
        <v>Half-Year</v>
      </c>
      <c r="AR301" s="55" t="str">
        <f>+AR$79</f>
        <v>Half-Year</v>
      </c>
      <c r="AT301" s="55" t="str">
        <f>+AT$79</f>
        <v>Half-Year</v>
      </c>
      <c r="AV301" s="55" t="str">
        <f>+AV$79</f>
        <v>Half-Year</v>
      </c>
      <c r="AX301" s="55" t="str">
        <f>+AX$79</f>
        <v>Half-Year</v>
      </c>
      <c r="AY301" s="55"/>
      <c r="AZ301" s="55" t="str">
        <f>+AZ$79</f>
        <v>Half-Year</v>
      </c>
      <c r="BB301" s="55" t="str">
        <f>+BB$79</f>
        <v>Half-Year</v>
      </c>
      <c r="BD301" s="55" t="str">
        <f>+BD$79</f>
        <v>Half-Year</v>
      </c>
      <c r="BE301" s="19"/>
      <c r="BF301" s="55" t="str">
        <f>+BF$79</f>
        <v>Half-Year</v>
      </c>
      <c r="BH301" s="55" t="str">
        <f>+BH$79</f>
        <v>Half-Year</v>
      </c>
      <c r="BJ301" s="55" t="str">
        <f>+BJ$79</f>
        <v>Half-Year</v>
      </c>
      <c r="BL301" s="55" t="str">
        <f>+BL$79</f>
        <v>Half-Year</v>
      </c>
      <c r="BN301" s="55" t="str">
        <f>+BN$79</f>
        <v>Half-Year</v>
      </c>
      <c r="BP301" s="55" t="str">
        <f>+BP$79</f>
        <v>Half-Year</v>
      </c>
      <c r="BR301" s="55" t="str">
        <f>+BR$79</f>
        <v>Half-Year</v>
      </c>
      <c r="BT301" s="55" t="str">
        <f>+BT$79</f>
        <v>Half-Year</v>
      </c>
      <c r="BV301" s="55" t="str">
        <f>+BV$79</f>
        <v>Half-Year</v>
      </c>
      <c r="BW301" s="19"/>
      <c r="BX301" s="55" t="str">
        <f>+BX$79</f>
        <v>Half-Year</v>
      </c>
      <c r="BZ301" s="55" t="str">
        <f>+BZ$79</f>
        <v>Half-Year</v>
      </c>
      <c r="CB301" s="55" t="str">
        <f>+CB$79</f>
        <v>Half-Year</v>
      </c>
      <c r="CD301" s="55" t="str">
        <f>+CD$79</f>
        <v>Half-Year</v>
      </c>
    </row>
    <row r="302" spans="1:82" ht="11.25">
      <c r="A302" s="19"/>
      <c r="B302" s="25" t="s">
        <v>9</v>
      </c>
      <c r="C302" s="19"/>
      <c r="D302" s="19"/>
      <c r="E302" s="19">
        <f>+E286</f>
        <v>1021330</v>
      </c>
      <c r="F302" s="19"/>
      <c r="G302" s="19">
        <f>+G286</f>
        <v>6450298.74</v>
      </c>
      <c r="I302" s="19">
        <f>+I286</f>
        <v>690612.006</v>
      </c>
      <c r="K302" s="19">
        <f>+K286</f>
        <v>537348.35</v>
      </c>
      <c r="M302" s="19">
        <f>+M286</f>
        <v>25829646.08</v>
      </c>
      <c r="N302" s="19">
        <f>+N286</f>
        <v>13725092</v>
      </c>
      <c r="P302" s="19">
        <f>+P286</f>
        <v>34511633</v>
      </c>
      <c r="R302" s="19">
        <f>+R286</f>
        <v>2698805</v>
      </c>
      <c r="T302" s="19">
        <f>+T286</f>
        <v>-13334239</v>
      </c>
      <c r="V302" s="19">
        <f>+V286</f>
        <v>1515542</v>
      </c>
      <c r="X302" s="19">
        <f>+X286</f>
        <v>3053224</v>
      </c>
      <c r="Z302" s="19">
        <f>+Z286-Z292</f>
        <v>1997403.785</v>
      </c>
      <c r="AA302" s="19"/>
      <c r="AB302" s="19">
        <f>AB15</f>
        <v>802600.88</v>
      </c>
      <c r="AD302" s="19">
        <f>+AD286</f>
        <v>0</v>
      </c>
      <c r="AF302" s="19">
        <f>+AF286</f>
        <v>0</v>
      </c>
      <c r="AH302" s="19">
        <f>+AH286</f>
        <v>0</v>
      </c>
      <c r="AJ302" s="19">
        <f>+AJ286</f>
        <v>1372</v>
      </c>
      <c r="AL302" s="19">
        <f>+AL286</f>
        <v>10825.5</v>
      </c>
      <c r="AN302" s="19">
        <f>+AN286-AN292</f>
        <v>75049</v>
      </c>
      <c r="AP302" s="19">
        <f>+AP286</f>
        <v>0</v>
      </c>
      <c r="AR302" s="19">
        <f>+AR286</f>
        <v>18885</v>
      </c>
      <c r="AT302" s="19">
        <f>+AT286</f>
        <v>16951.9</v>
      </c>
      <c r="AV302" s="19">
        <f>+AV286</f>
        <v>9221.8</v>
      </c>
      <c r="AX302" s="19">
        <f>+AX286</f>
        <v>90895</v>
      </c>
      <c r="AY302" s="19"/>
      <c r="AZ302" s="19">
        <f>+AZ286</f>
        <v>133607</v>
      </c>
      <c r="BB302" s="19">
        <f>+BB286</f>
        <v>27586</v>
      </c>
      <c r="BD302" s="19">
        <f>+BD286-BD292</f>
        <v>5613900.5</v>
      </c>
      <c r="BE302" s="19"/>
      <c r="BF302" s="19">
        <f>BF15</f>
        <v>1589744</v>
      </c>
      <c r="BH302" s="19">
        <f>+BH286</f>
        <v>0</v>
      </c>
      <c r="BJ302" s="19">
        <f>+BJ286</f>
        <v>0</v>
      </c>
      <c r="BL302" s="19">
        <f>+BL286</f>
        <v>2713192.07</v>
      </c>
      <c r="BN302" s="19">
        <f>+BN286</f>
        <v>2520093.1199999996</v>
      </c>
      <c r="BP302" s="19">
        <f>+BP286</f>
        <v>306178992</v>
      </c>
      <c r="BR302" s="19">
        <f>+BR286</f>
        <v>-4055.985</v>
      </c>
      <c r="BT302" s="19">
        <f>+BT286</f>
        <v>4859443.5</v>
      </c>
      <c r="BV302" s="19">
        <f>+BV286-BV292</f>
        <v>271323.33</v>
      </c>
      <c r="BW302" s="19"/>
      <c r="BX302" s="19">
        <f>BX15</f>
        <v>2313406</v>
      </c>
      <c r="BZ302" s="19">
        <f>+BZ286</f>
        <v>0</v>
      </c>
      <c r="CB302" s="19">
        <f>+CB286</f>
        <v>0</v>
      </c>
      <c r="CD302" s="19">
        <f>+CD286</f>
        <v>0</v>
      </c>
    </row>
    <row r="303" spans="1:82" ht="11.25">
      <c r="A303" s="19"/>
      <c r="B303" s="25" t="s">
        <v>18</v>
      </c>
      <c r="C303" s="19"/>
      <c r="D303" s="19"/>
      <c r="E303" s="60">
        <v>0.04462</v>
      </c>
      <c r="F303" s="19"/>
      <c r="G303" s="60">
        <v>0.04461</v>
      </c>
      <c r="I303" s="60">
        <v>0.04462</v>
      </c>
      <c r="K303" s="60">
        <v>0.04522</v>
      </c>
      <c r="M303" s="60">
        <v>0.04888</v>
      </c>
      <c r="N303" s="60">
        <v>0.05285</v>
      </c>
      <c r="P303" s="60">
        <v>0.05713</v>
      </c>
      <c r="R303" s="60">
        <v>0.06177</v>
      </c>
      <c r="T303" s="60">
        <v>0.06177</v>
      </c>
      <c r="V303" s="60">
        <v>0.06677</v>
      </c>
      <c r="X303" s="60">
        <v>0.06677</v>
      </c>
      <c r="Z303" s="60">
        <v>0.07219</v>
      </c>
      <c r="AA303" s="19"/>
      <c r="AB303" s="60">
        <v>0.0375</v>
      </c>
      <c r="AD303" s="60">
        <v>0</v>
      </c>
      <c r="AF303" s="60">
        <v>0</v>
      </c>
      <c r="AH303" s="60">
        <v>0</v>
      </c>
      <c r="AJ303" s="60">
        <v>0.05285</v>
      </c>
      <c r="AL303" s="60">
        <v>0.06677</v>
      </c>
      <c r="AN303" s="60">
        <v>0.07219</v>
      </c>
      <c r="AP303" s="60">
        <v>0</v>
      </c>
      <c r="AR303" s="60">
        <v>0.04461</v>
      </c>
      <c r="AT303" s="60">
        <v>0.04462</v>
      </c>
      <c r="AV303" s="60">
        <v>0.04522</v>
      </c>
      <c r="AX303" s="60">
        <v>0.04888</v>
      </c>
      <c r="AY303" s="60"/>
      <c r="AZ303" s="60">
        <v>0.05285</v>
      </c>
      <c r="BB303" s="60">
        <v>0.06677</v>
      </c>
      <c r="BD303" s="60">
        <v>0.07219</v>
      </c>
      <c r="BE303" s="19"/>
      <c r="BF303" s="60">
        <v>0.0375</v>
      </c>
      <c r="BH303" s="60">
        <v>0</v>
      </c>
      <c r="BJ303" s="60">
        <v>0</v>
      </c>
      <c r="BL303" s="60">
        <v>0.04888</v>
      </c>
      <c r="BN303" s="60">
        <v>0.05713</v>
      </c>
      <c r="BP303" s="60">
        <v>0.05713</v>
      </c>
      <c r="BR303" s="60">
        <v>0.06177</v>
      </c>
      <c r="BT303" s="60">
        <v>0.06677</v>
      </c>
      <c r="BV303" s="60">
        <v>0.07219</v>
      </c>
      <c r="BW303" s="19"/>
      <c r="BX303" s="60">
        <v>0.0375</v>
      </c>
      <c r="BZ303" s="60">
        <v>0</v>
      </c>
      <c r="CB303" s="60">
        <v>0</v>
      </c>
      <c r="CD303" s="60">
        <v>0</v>
      </c>
    </row>
    <row r="304" spans="1:82" ht="10.5">
      <c r="A304" s="19"/>
      <c r="B304" s="19"/>
      <c r="C304" s="19"/>
      <c r="D304" s="19"/>
      <c r="E304" s="27" t="s">
        <v>3</v>
      </c>
      <c r="F304" s="19"/>
      <c r="G304" s="27" t="s">
        <v>3</v>
      </c>
      <c r="I304" s="27" t="s">
        <v>3</v>
      </c>
      <c r="K304" s="27" t="s">
        <v>3</v>
      </c>
      <c r="M304" s="27" t="s">
        <v>3</v>
      </c>
      <c r="N304" s="27" t="s">
        <v>3</v>
      </c>
      <c r="P304" s="27" t="s">
        <v>3</v>
      </c>
      <c r="R304" s="27" t="s">
        <v>3</v>
      </c>
      <c r="T304" s="27" t="s">
        <v>3</v>
      </c>
      <c r="V304" s="27" t="s">
        <v>3</v>
      </c>
      <c r="X304" s="27" t="s">
        <v>3</v>
      </c>
      <c r="Z304" s="27" t="s">
        <v>3</v>
      </c>
      <c r="AA304" s="19"/>
      <c r="AB304" s="27" t="s">
        <v>3</v>
      </c>
      <c r="AD304" s="27" t="s">
        <v>3</v>
      </c>
      <c r="AF304" s="27" t="s">
        <v>3</v>
      </c>
      <c r="AH304" s="27" t="s">
        <v>3</v>
      </c>
      <c r="AJ304" s="27" t="s">
        <v>3</v>
      </c>
      <c r="AL304" s="27" t="s">
        <v>3</v>
      </c>
      <c r="AN304" s="27" t="s">
        <v>3</v>
      </c>
      <c r="AP304" s="27" t="s">
        <v>3</v>
      </c>
      <c r="AR304" s="27" t="s">
        <v>3</v>
      </c>
      <c r="AT304" s="27" t="s">
        <v>3</v>
      </c>
      <c r="AV304" s="27" t="s">
        <v>3</v>
      </c>
      <c r="AX304" s="27" t="s">
        <v>3</v>
      </c>
      <c r="AY304" s="27"/>
      <c r="AZ304" s="27" t="s">
        <v>3</v>
      </c>
      <c r="BB304" s="27" t="s">
        <v>3</v>
      </c>
      <c r="BD304" s="27" t="s">
        <v>3</v>
      </c>
      <c r="BE304" s="19"/>
      <c r="BF304" s="27" t="s">
        <v>3</v>
      </c>
      <c r="BH304" s="27" t="s">
        <v>3</v>
      </c>
      <c r="BJ304" s="27" t="s">
        <v>3</v>
      </c>
      <c r="BL304" s="27" t="s">
        <v>3</v>
      </c>
      <c r="BN304" s="27" t="s">
        <v>3</v>
      </c>
      <c r="BP304" s="27" t="s">
        <v>3</v>
      </c>
      <c r="BR304" s="27" t="s">
        <v>3</v>
      </c>
      <c r="BT304" s="27" t="s">
        <v>3</v>
      </c>
      <c r="BV304" s="27" t="s">
        <v>3</v>
      </c>
      <c r="BW304" s="19"/>
      <c r="BX304" s="27" t="s">
        <v>3</v>
      </c>
      <c r="BZ304" s="27" t="s">
        <v>3</v>
      </c>
      <c r="CB304" s="27" t="s">
        <v>3</v>
      </c>
      <c r="CD304" s="27" t="s">
        <v>3</v>
      </c>
    </row>
    <row r="305" spans="1:82" ht="11.25">
      <c r="A305" s="19"/>
      <c r="B305" s="25" t="s">
        <v>64</v>
      </c>
      <c r="C305" s="19"/>
      <c r="D305" s="19"/>
      <c r="E305" s="19">
        <f>ROUND(E302*E303,0)</f>
        <v>45572</v>
      </c>
      <c r="F305" s="19"/>
      <c r="G305" s="19">
        <f>ROUND(G302*G303,0)</f>
        <v>287748</v>
      </c>
      <c r="I305" s="22">
        <f>ROUND(I302*I303,0)</f>
        <v>30815</v>
      </c>
      <c r="K305" s="22">
        <f>+K302*K303</f>
        <v>24298.892387</v>
      </c>
      <c r="M305" s="22">
        <f>+M302*M303</f>
        <v>1262553.1003903998</v>
      </c>
      <c r="N305" s="22">
        <f>+N302*N303</f>
        <v>725371.1122</v>
      </c>
      <c r="P305" s="22">
        <f>+P302*P303</f>
        <v>1971649.59329</v>
      </c>
      <c r="R305" s="22">
        <f>+R302*R303</f>
        <v>166705.18485</v>
      </c>
      <c r="T305" s="22">
        <f>+T302*T303</f>
        <v>-823655.94303</v>
      </c>
      <c r="U305" s="23"/>
      <c r="V305" s="19">
        <f>(+V302)*V303</f>
        <v>101192.73934</v>
      </c>
      <c r="W305" s="23"/>
      <c r="X305" s="19">
        <f>(+X302)*X303</f>
        <v>203863.76648</v>
      </c>
      <c r="Y305" s="23"/>
      <c r="Z305" s="19">
        <f>(+Z302)*Z303</f>
        <v>144192.57923915</v>
      </c>
      <c r="AA305" s="19"/>
      <c r="AB305" s="19">
        <v>0</v>
      </c>
      <c r="AC305" s="23"/>
      <c r="AD305" s="19">
        <f>(+AD302)*0.4*AD303</f>
        <v>0</v>
      </c>
      <c r="AE305" s="23"/>
      <c r="AF305" s="19">
        <f>(+AF302)*0.4*AF303</f>
        <v>0</v>
      </c>
      <c r="AG305" s="23"/>
      <c r="AH305" s="19">
        <f>(+AH302)*0.4*AH303</f>
        <v>0</v>
      </c>
      <c r="AI305" s="23"/>
      <c r="AJ305" s="22">
        <f>+AJ302*AJ303</f>
        <v>72.5102</v>
      </c>
      <c r="AK305" s="23"/>
      <c r="AL305" s="19">
        <f>(+AL302)*AL303</f>
        <v>722.818635</v>
      </c>
      <c r="AM305" s="23"/>
      <c r="AN305" s="19">
        <f>(+AN302)*AN303</f>
        <v>5417.787310000001</v>
      </c>
      <c r="AO305" s="23"/>
      <c r="AP305" s="19">
        <f>(+AP302)*0.4*AP303</f>
        <v>0</v>
      </c>
      <c r="AQ305" s="23"/>
      <c r="AR305" s="19">
        <f>ROUND(AR302*AR303,0)</f>
        <v>842</v>
      </c>
      <c r="AS305" s="23"/>
      <c r="AT305" s="22">
        <f>ROUND(AT302*AT303,0)</f>
        <v>756</v>
      </c>
      <c r="AV305" s="22">
        <f>+AV302*AV303</f>
        <v>417.009796</v>
      </c>
      <c r="AX305" s="22">
        <f>+AX302*AX303</f>
        <v>4442.9476</v>
      </c>
      <c r="AY305" s="22"/>
      <c r="AZ305" s="19">
        <f>(+AZ302)*AZ303</f>
        <v>7061.1299500000005</v>
      </c>
      <c r="BA305" s="23"/>
      <c r="BB305" s="19">
        <f>(+BB302)*BB303</f>
        <v>1841.9172199999998</v>
      </c>
      <c r="BC305" s="23"/>
      <c r="BD305" s="19">
        <f>(+BD302)*BD303</f>
        <v>405267.47709500004</v>
      </c>
      <c r="BE305" s="19"/>
      <c r="BF305" s="19">
        <f>(+BF302-BF308)*BF303</f>
        <v>0</v>
      </c>
      <c r="BG305" s="23"/>
      <c r="BH305" s="19">
        <f>(+BH302)*0.4*BH303</f>
        <v>0</v>
      </c>
      <c r="BI305" s="23"/>
      <c r="BJ305" s="19">
        <f>(+BJ302)*0.4*BJ303</f>
        <v>0</v>
      </c>
      <c r="BK305" s="23"/>
      <c r="BL305" s="22">
        <f>+BL302*BL303</f>
        <v>132620.8283816</v>
      </c>
      <c r="BM305" s="23"/>
      <c r="BN305" s="85">
        <v>0</v>
      </c>
      <c r="BP305" s="22">
        <f>+BP302*BP303</f>
        <v>17492005.81296</v>
      </c>
      <c r="BR305" s="22">
        <f>+BR302*BR303</f>
        <v>-250.53819345</v>
      </c>
      <c r="BS305" s="23"/>
      <c r="BT305" s="19">
        <f>(+BT302)*BT303</f>
        <v>324465.042495</v>
      </c>
      <c r="BU305" s="23"/>
      <c r="BV305" s="19">
        <f>(+BV302)*BV303</f>
        <v>19586.831192700003</v>
      </c>
      <c r="BW305" s="19"/>
      <c r="BX305" s="19">
        <f>(+BX302-BX308)*BX303</f>
        <v>0</v>
      </c>
      <c r="BY305" s="23"/>
      <c r="BZ305" s="19">
        <f>(+BZ302)*0.4*BZ303</f>
        <v>0</v>
      </c>
      <c r="CA305" s="23"/>
      <c r="CB305" s="19">
        <f>(+CB302)*0.4*CB303</f>
        <v>0</v>
      </c>
      <c r="CD305" s="19">
        <f>(+CD302)*0.4*CD303</f>
        <v>0</v>
      </c>
    </row>
    <row r="306" spans="1:82" ht="11.25">
      <c r="A306" s="19"/>
      <c r="B306" s="25" t="s">
        <v>57</v>
      </c>
      <c r="C306" s="19"/>
      <c r="D306" s="19"/>
      <c r="E306" s="19"/>
      <c r="F306" s="19"/>
      <c r="G306" s="19">
        <v>0</v>
      </c>
      <c r="I306" s="22">
        <v>0</v>
      </c>
      <c r="K306" s="19">
        <v>0</v>
      </c>
      <c r="M306" s="19">
        <v>0</v>
      </c>
      <c r="N306" s="19">
        <v>0</v>
      </c>
      <c r="P306" s="19">
        <v>0</v>
      </c>
      <c r="R306" s="19">
        <v>0</v>
      </c>
      <c r="T306" s="19">
        <v>0</v>
      </c>
      <c r="U306" s="23"/>
      <c r="V306" s="19">
        <v>0</v>
      </c>
      <c r="W306" s="23"/>
      <c r="X306" s="19">
        <v>0</v>
      </c>
      <c r="Y306" s="23"/>
      <c r="Z306" s="19">
        <v>0</v>
      </c>
      <c r="AA306" s="19"/>
      <c r="AB306" s="19">
        <v>0</v>
      </c>
      <c r="AC306" s="23"/>
      <c r="AD306" s="19">
        <v>0</v>
      </c>
      <c r="AE306" s="23"/>
      <c r="AF306" s="19">
        <v>0</v>
      </c>
      <c r="AG306" s="23"/>
      <c r="AH306" s="19">
        <v>0</v>
      </c>
      <c r="AI306" s="23"/>
      <c r="AJ306" s="19">
        <v>0</v>
      </c>
      <c r="AK306" s="23"/>
      <c r="AL306" s="19">
        <v>0</v>
      </c>
      <c r="AM306" s="23"/>
      <c r="AN306" s="19">
        <v>0</v>
      </c>
      <c r="AO306" s="23"/>
      <c r="AP306" s="19">
        <v>0</v>
      </c>
      <c r="AQ306" s="19"/>
      <c r="AR306" s="19">
        <v>0</v>
      </c>
      <c r="AS306" s="23"/>
      <c r="AT306" s="22">
        <v>0</v>
      </c>
      <c r="AV306" s="19">
        <v>0</v>
      </c>
      <c r="AX306" s="19">
        <v>0</v>
      </c>
      <c r="AY306" s="19"/>
      <c r="AZ306" s="19">
        <v>0</v>
      </c>
      <c r="BA306" s="19"/>
      <c r="BB306" s="19">
        <v>0</v>
      </c>
      <c r="BC306" s="23"/>
      <c r="BD306" s="19">
        <v>0</v>
      </c>
      <c r="BE306" s="19"/>
      <c r="BF306" s="19">
        <v>0</v>
      </c>
      <c r="BG306" s="23"/>
      <c r="BH306" s="19">
        <v>0</v>
      </c>
      <c r="BI306" s="23"/>
      <c r="BJ306" s="19">
        <v>0</v>
      </c>
      <c r="BK306" s="23"/>
      <c r="BL306" s="19">
        <v>0</v>
      </c>
      <c r="BM306" s="23"/>
      <c r="BN306" s="85">
        <f>(+$BN$238)/60*12</f>
        <v>504018.62399999995</v>
      </c>
      <c r="BP306" s="85"/>
      <c r="BR306" s="19">
        <v>0</v>
      </c>
      <c r="BS306" s="23"/>
      <c r="BT306" s="19">
        <v>0</v>
      </c>
      <c r="BU306" s="23"/>
      <c r="BV306" s="19">
        <v>0</v>
      </c>
      <c r="BW306" s="19"/>
      <c r="BX306" s="19">
        <v>0</v>
      </c>
      <c r="BY306" s="23"/>
      <c r="BZ306" s="19">
        <v>0</v>
      </c>
      <c r="CA306" s="23"/>
      <c r="CB306" s="19">
        <v>0</v>
      </c>
      <c r="CD306" s="19">
        <v>0</v>
      </c>
    </row>
    <row r="307" spans="1:82" ht="11.25">
      <c r="A307" s="19"/>
      <c r="B307" s="25"/>
      <c r="C307" s="19"/>
      <c r="D307" s="19"/>
      <c r="E307" s="19"/>
      <c r="F307" s="19"/>
      <c r="G307" s="19"/>
      <c r="I307" s="22"/>
      <c r="K307" s="19"/>
      <c r="M307" s="19"/>
      <c r="N307" s="19"/>
      <c r="P307" s="19"/>
      <c r="R307" s="19"/>
      <c r="T307" s="19"/>
      <c r="U307" s="23"/>
      <c r="V307" s="19"/>
      <c r="W307" s="23"/>
      <c r="X307" s="19"/>
      <c r="Y307" s="23"/>
      <c r="Z307" s="19"/>
      <c r="AA307" s="19"/>
      <c r="AB307" s="19"/>
      <c r="AC307" s="23"/>
      <c r="AD307" s="19"/>
      <c r="AE307" s="23"/>
      <c r="AF307" s="19"/>
      <c r="AG307" s="23"/>
      <c r="AH307" s="19"/>
      <c r="AI307" s="23"/>
      <c r="AJ307" s="19"/>
      <c r="AK307" s="23"/>
      <c r="AL307" s="19"/>
      <c r="AM307" s="23"/>
      <c r="AN307" s="19"/>
      <c r="AO307" s="23"/>
      <c r="AP307" s="19"/>
      <c r="AQ307" s="19"/>
      <c r="AR307" s="19"/>
      <c r="AS307" s="23"/>
      <c r="AT307" s="22"/>
      <c r="AV307" s="19"/>
      <c r="AX307" s="19"/>
      <c r="AY307" s="19"/>
      <c r="AZ307" s="19"/>
      <c r="BA307" s="19"/>
      <c r="BB307" s="19"/>
      <c r="BC307" s="23"/>
      <c r="BD307" s="19"/>
      <c r="BE307" s="19"/>
      <c r="BF307" s="19"/>
      <c r="BG307" s="23"/>
      <c r="BH307" s="19"/>
      <c r="BI307" s="23"/>
      <c r="BJ307" s="19"/>
      <c r="BK307" s="23"/>
      <c r="BL307" s="19"/>
      <c r="BM307" s="23"/>
      <c r="BN307" s="85"/>
      <c r="BP307" s="85"/>
      <c r="BR307" s="19"/>
      <c r="BS307" s="23"/>
      <c r="BT307" s="19"/>
      <c r="BU307" s="23"/>
      <c r="BV307" s="19"/>
      <c r="BW307" s="19"/>
      <c r="BX307" s="19"/>
      <c r="BY307" s="23"/>
      <c r="BZ307" s="19"/>
      <c r="CA307" s="23"/>
      <c r="CB307" s="19"/>
      <c r="CD307" s="19"/>
    </row>
    <row r="308" spans="1:82" ht="11.25">
      <c r="A308" s="19"/>
      <c r="B308" s="9" t="s">
        <v>34</v>
      </c>
      <c r="C308" s="19"/>
      <c r="D308" s="19"/>
      <c r="E308" s="36"/>
      <c r="F308" s="19"/>
      <c r="G308" s="36"/>
      <c r="I308" s="36"/>
      <c r="K308" s="36"/>
      <c r="M308" s="36"/>
      <c r="N308" s="36"/>
      <c r="P308" s="36"/>
      <c r="R308" s="36">
        <v>0</v>
      </c>
      <c r="T308" s="36">
        <v>0</v>
      </c>
      <c r="V308" s="36">
        <v>0</v>
      </c>
      <c r="X308" s="36">
        <v>0</v>
      </c>
      <c r="Z308" s="36">
        <v>0</v>
      </c>
      <c r="AA308" s="19"/>
      <c r="AB308" s="36">
        <f>+AB302*1</f>
        <v>802600.88</v>
      </c>
      <c r="AD308" s="36"/>
      <c r="AF308" s="36"/>
      <c r="AH308" s="36"/>
      <c r="AJ308" s="36"/>
      <c r="AL308" s="36">
        <v>0</v>
      </c>
      <c r="AN308" s="36">
        <v>0</v>
      </c>
      <c r="AP308" s="36"/>
      <c r="AR308" s="36"/>
      <c r="AT308" s="36"/>
      <c r="AV308" s="36"/>
      <c r="AX308" s="36"/>
      <c r="AY308" s="36"/>
      <c r="AZ308" s="36"/>
      <c r="BB308" s="36">
        <v>0</v>
      </c>
      <c r="BD308" s="36">
        <v>0</v>
      </c>
      <c r="BE308" s="19"/>
      <c r="BF308" s="36">
        <f>+BF302*1</f>
        <v>1589744</v>
      </c>
      <c r="BH308" s="36"/>
      <c r="BJ308" s="36"/>
      <c r="BL308" s="36"/>
      <c r="BN308" s="36"/>
      <c r="BP308" s="36"/>
      <c r="BR308" s="36">
        <v>0</v>
      </c>
      <c r="BT308" s="36">
        <v>0</v>
      </c>
      <c r="BV308" s="36">
        <v>0</v>
      </c>
      <c r="BW308" s="19"/>
      <c r="BX308" s="36">
        <f>+BX302*1</f>
        <v>2313406</v>
      </c>
      <c r="BZ308" s="36"/>
      <c r="CB308" s="36"/>
      <c r="CD308" s="36"/>
    </row>
    <row r="309" spans="1:82" ht="11.25">
      <c r="A309" s="19"/>
      <c r="B309" s="25"/>
      <c r="C309" s="19"/>
      <c r="D309" s="19"/>
      <c r="E309" s="27" t="s">
        <v>3</v>
      </c>
      <c r="F309" s="19"/>
      <c r="G309" s="27" t="s">
        <v>3</v>
      </c>
      <c r="I309" s="27" t="s">
        <v>3</v>
      </c>
      <c r="K309" s="27" t="s">
        <v>3</v>
      </c>
      <c r="M309" s="27" t="s">
        <v>3</v>
      </c>
      <c r="N309" s="27" t="s">
        <v>3</v>
      </c>
      <c r="P309" s="27" t="s">
        <v>3</v>
      </c>
      <c r="R309" s="27" t="s">
        <v>3</v>
      </c>
      <c r="T309" s="27" t="s">
        <v>3</v>
      </c>
      <c r="V309" s="27" t="s">
        <v>3</v>
      </c>
      <c r="X309" s="27" t="s">
        <v>3</v>
      </c>
      <c r="Z309" s="27" t="s">
        <v>3</v>
      </c>
      <c r="AA309" s="19"/>
      <c r="AB309" s="27" t="s">
        <v>3</v>
      </c>
      <c r="AD309" s="27" t="s">
        <v>3</v>
      </c>
      <c r="AF309" s="27" t="s">
        <v>3</v>
      </c>
      <c r="AH309" s="27" t="s">
        <v>3</v>
      </c>
      <c r="AJ309" s="27" t="s">
        <v>3</v>
      </c>
      <c r="AL309" s="27" t="s">
        <v>3</v>
      </c>
      <c r="AN309" s="27" t="s">
        <v>3</v>
      </c>
      <c r="AP309" s="27" t="s">
        <v>3</v>
      </c>
      <c r="AR309" s="27" t="s">
        <v>3</v>
      </c>
      <c r="AT309" s="27" t="s">
        <v>3</v>
      </c>
      <c r="AV309" s="27" t="s">
        <v>3</v>
      </c>
      <c r="AX309" s="27" t="s">
        <v>3</v>
      </c>
      <c r="AY309" s="27"/>
      <c r="AZ309" s="27" t="s">
        <v>3</v>
      </c>
      <c r="BB309" s="27" t="s">
        <v>3</v>
      </c>
      <c r="BD309" s="27" t="s">
        <v>3</v>
      </c>
      <c r="BE309" s="19"/>
      <c r="BF309" s="27" t="s">
        <v>3</v>
      </c>
      <c r="BH309" s="27" t="s">
        <v>3</v>
      </c>
      <c r="BJ309" s="27" t="s">
        <v>3</v>
      </c>
      <c r="BL309" s="27" t="s">
        <v>3</v>
      </c>
      <c r="BN309" s="27" t="s">
        <v>3</v>
      </c>
      <c r="BP309" s="27" t="s">
        <v>3</v>
      </c>
      <c r="BR309" s="27" t="s">
        <v>3</v>
      </c>
      <c r="BT309" s="27" t="s">
        <v>3</v>
      </c>
      <c r="BV309" s="27" t="s">
        <v>3</v>
      </c>
      <c r="BW309" s="19"/>
      <c r="BX309" s="27" t="s">
        <v>3</v>
      </c>
      <c r="BZ309" s="27" t="s">
        <v>3</v>
      </c>
      <c r="CB309" s="27" t="s">
        <v>3</v>
      </c>
      <c r="CD309" s="27" t="s">
        <v>3</v>
      </c>
    </row>
    <row r="310" spans="1:82" ht="11.25">
      <c r="A310" s="19"/>
      <c r="B310" s="25" t="s">
        <v>65</v>
      </c>
      <c r="C310" s="19"/>
      <c r="D310" s="19"/>
      <c r="E310" s="19">
        <f>SUM(E305:E308)</f>
        <v>45572</v>
      </c>
      <c r="F310" s="19"/>
      <c r="G310" s="19">
        <f>SUM(G305:G308)</f>
        <v>287748</v>
      </c>
      <c r="I310" s="19">
        <f>SUM(I305:I308)</f>
        <v>30815</v>
      </c>
      <c r="K310" s="19">
        <f>SUM(K305:K308)</f>
        <v>24298.892387</v>
      </c>
      <c r="M310" s="19">
        <f>SUM(M305:M308)</f>
        <v>1262553.1003903998</v>
      </c>
      <c r="N310" s="19">
        <f>SUM(N305:N308)</f>
        <v>725371.1122</v>
      </c>
      <c r="P310" s="19">
        <f>SUM(P305:P308)</f>
        <v>1971649.59329</v>
      </c>
      <c r="R310" s="19">
        <f>SUM(R305:R308)</f>
        <v>166705.18485</v>
      </c>
      <c r="T310" s="19">
        <f>SUM(T305:T308)</f>
        <v>-823655.94303</v>
      </c>
      <c r="V310" s="19">
        <f>SUM(V305:V308)</f>
        <v>101192.73934</v>
      </c>
      <c r="X310" s="19">
        <f>SUM(X305:X308)</f>
        <v>203863.76648</v>
      </c>
      <c r="Z310" s="19">
        <f>SUM(Z305:Z308)</f>
        <v>144192.57923915</v>
      </c>
      <c r="AA310" s="19"/>
      <c r="AB310" s="19">
        <f>SUM(AB305:AB308)</f>
        <v>802600.88</v>
      </c>
      <c r="AD310" s="19">
        <f>SUM(AD305:AD308)</f>
        <v>0</v>
      </c>
      <c r="AF310" s="19">
        <f>SUM(AF305:AF308)</f>
        <v>0</v>
      </c>
      <c r="AH310" s="19">
        <f>SUM(AH305:AH308)</f>
        <v>0</v>
      </c>
      <c r="AJ310" s="19">
        <f>SUM(AJ305:AJ308)</f>
        <v>72.5102</v>
      </c>
      <c r="AL310" s="19">
        <f>SUM(AL305:AL308)</f>
        <v>722.818635</v>
      </c>
      <c r="AN310" s="19">
        <f>SUM(AN305:AN308)</f>
        <v>5417.787310000001</v>
      </c>
      <c r="AP310" s="19">
        <f>SUM(AP305:AP308)</f>
        <v>0</v>
      </c>
      <c r="AR310" s="19">
        <f>SUM(AR305:AR308)</f>
        <v>842</v>
      </c>
      <c r="AT310" s="19">
        <f>SUM(AT305:AT308)</f>
        <v>756</v>
      </c>
      <c r="AV310" s="19">
        <f>SUM(AV305:AV308)</f>
        <v>417.009796</v>
      </c>
      <c r="AX310" s="19">
        <f>SUM(AX305:AX308)</f>
        <v>4442.9476</v>
      </c>
      <c r="AY310" s="19"/>
      <c r="AZ310" s="43">
        <f>SUM(AZ305:AZ308)</f>
        <v>7061.1299500000005</v>
      </c>
      <c r="BB310" s="19">
        <f>SUM(BB305:BB308)</f>
        <v>1841.9172199999998</v>
      </c>
      <c r="BD310" s="19">
        <f>SUM(BD305:BD308)</f>
        <v>405267.47709500004</v>
      </c>
      <c r="BE310" s="19"/>
      <c r="BF310" s="19">
        <f>SUM(BF305:BF308)</f>
        <v>1589744</v>
      </c>
      <c r="BH310" s="19">
        <f>SUM(BH305:BH308)</f>
        <v>0</v>
      </c>
      <c r="BJ310" s="19">
        <f>SUM(BJ305:BJ308)</f>
        <v>0</v>
      </c>
      <c r="BL310" s="19">
        <f>SUM(BL305:BL308)</f>
        <v>132620.8283816</v>
      </c>
      <c r="BN310" s="19">
        <f>SUM(BN305:BN308)</f>
        <v>504018.62399999995</v>
      </c>
      <c r="BP310" s="19">
        <f>SUM(BP305:BP308)</f>
        <v>17492005.81296</v>
      </c>
      <c r="BR310" s="19">
        <f>SUM(BR305:BR308)</f>
        <v>-250.53819345</v>
      </c>
      <c r="BT310" s="19">
        <f>SUM(BT305:BT308)</f>
        <v>324465.042495</v>
      </c>
      <c r="BV310" s="19">
        <f>SUM(BV305:BV308)</f>
        <v>19586.831192700003</v>
      </c>
      <c r="BW310" s="19"/>
      <c r="BX310" s="19">
        <f>SUM(BX305:BX308)</f>
        <v>2313406</v>
      </c>
      <c r="BZ310" s="19">
        <f>SUM(BZ305:BZ308)</f>
        <v>0</v>
      </c>
      <c r="CB310" s="19">
        <f>SUM(CB305:CB308)</f>
        <v>0</v>
      </c>
      <c r="CD310" s="19">
        <f>SUM(CD305:CD308)</f>
        <v>0</v>
      </c>
    </row>
    <row r="311" spans="1:82" ht="11.25">
      <c r="A311" s="19"/>
      <c r="B311" s="25" t="s">
        <v>28</v>
      </c>
      <c r="C311" s="19"/>
      <c r="D311" s="19"/>
      <c r="E311" s="28">
        <v>1</v>
      </c>
      <c r="F311" s="19"/>
      <c r="G311" s="28">
        <v>1</v>
      </c>
      <c r="I311" s="28">
        <v>1</v>
      </c>
      <c r="K311" s="28">
        <v>1</v>
      </c>
      <c r="M311" s="28">
        <v>1</v>
      </c>
      <c r="N311" s="28">
        <v>1</v>
      </c>
      <c r="P311" s="28">
        <v>1</v>
      </c>
      <c r="R311" s="28">
        <v>1</v>
      </c>
      <c r="T311" s="28">
        <v>1</v>
      </c>
      <c r="V311" s="28">
        <v>1</v>
      </c>
      <c r="X311" s="28">
        <v>1</v>
      </c>
      <c r="Z311" s="28">
        <v>1</v>
      </c>
      <c r="AA311" s="19"/>
      <c r="AB311" s="28">
        <v>1</v>
      </c>
      <c r="AD311" s="28">
        <v>1</v>
      </c>
      <c r="AF311" s="28">
        <v>1</v>
      </c>
      <c r="AH311" s="28">
        <v>1</v>
      </c>
      <c r="AJ311" s="28">
        <v>1</v>
      </c>
      <c r="AL311" s="28">
        <v>1</v>
      </c>
      <c r="AN311" s="28">
        <v>1</v>
      </c>
      <c r="AP311" s="28">
        <v>1</v>
      </c>
      <c r="AR311" s="28">
        <v>1</v>
      </c>
      <c r="AT311" s="28">
        <v>1</v>
      </c>
      <c r="AV311" s="28">
        <v>1</v>
      </c>
      <c r="AX311" s="28">
        <v>1</v>
      </c>
      <c r="AY311" s="28"/>
      <c r="AZ311" s="28">
        <v>1</v>
      </c>
      <c r="BB311" s="28">
        <v>1</v>
      </c>
      <c r="BD311" s="28">
        <v>1</v>
      </c>
      <c r="BE311" s="19"/>
      <c r="BF311" s="28">
        <v>1</v>
      </c>
      <c r="BH311" s="28">
        <v>1</v>
      </c>
      <c r="BJ311" s="28">
        <v>1</v>
      </c>
      <c r="BL311" s="28">
        <v>1</v>
      </c>
      <c r="BN311" s="28">
        <v>1</v>
      </c>
      <c r="BP311" s="28">
        <v>1</v>
      </c>
      <c r="BR311" s="28">
        <v>1</v>
      </c>
      <c r="BT311" s="28">
        <v>1</v>
      </c>
      <c r="BV311" s="28">
        <v>1</v>
      </c>
      <c r="BW311" s="19"/>
      <c r="BX311" s="28">
        <v>1</v>
      </c>
      <c r="BZ311" s="28">
        <v>1</v>
      </c>
      <c r="CB311" s="28">
        <v>1</v>
      </c>
      <c r="CD311" s="28">
        <v>1</v>
      </c>
    </row>
    <row r="312" spans="1:82" ht="11.25">
      <c r="A312" s="19"/>
      <c r="B312" s="25" t="s">
        <v>29</v>
      </c>
      <c r="C312" s="19"/>
      <c r="D312" s="19"/>
      <c r="E312" s="28"/>
      <c r="F312" s="19"/>
      <c r="G312" s="28"/>
      <c r="I312" s="28"/>
      <c r="K312" s="28"/>
      <c r="M312" s="28"/>
      <c r="N312" s="28"/>
      <c r="P312" s="28"/>
      <c r="R312" s="28"/>
      <c r="T312" s="28"/>
      <c r="V312" s="28"/>
      <c r="X312" s="28"/>
      <c r="Z312" s="28"/>
      <c r="AA312" s="19"/>
      <c r="AB312" s="28"/>
      <c r="AD312" s="28"/>
      <c r="AF312" s="28"/>
      <c r="AH312" s="28"/>
      <c r="AJ312" s="28"/>
      <c r="AL312" s="28"/>
      <c r="AN312" s="28"/>
      <c r="AP312" s="28"/>
      <c r="AR312" s="28"/>
      <c r="AT312" s="28"/>
      <c r="AV312" s="28"/>
      <c r="AX312" s="28"/>
      <c r="AY312" s="28"/>
      <c r="AZ312" s="28"/>
      <c r="BB312" s="28"/>
      <c r="BD312" s="28"/>
      <c r="BE312" s="19"/>
      <c r="BF312" s="28"/>
      <c r="BH312" s="28"/>
      <c r="BJ312" s="28"/>
      <c r="BL312" s="28"/>
      <c r="BN312" s="28"/>
      <c r="BP312" s="28"/>
      <c r="BR312" s="28"/>
      <c r="BT312" s="28"/>
      <c r="BV312" s="28"/>
      <c r="BW312" s="19"/>
      <c r="BX312" s="28"/>
      <c r="BZ312" s="28"/>
      <c r="CB312" s="28"/>
      <c r="CD312" s="28"/>
    </row>
    <row r="313" spans="1:82" ht="10.5">
      <c r="A313" s="19"/>
      <c r="B313" s="19"/>
      <c r="C313" s="19"/>
      <c r="D313" s="19"/>
      <c r="E313" s="27" t="s">
        <v>3</v>
      </c>
      <c r="F313" s="19"/>
      <c r="G313" s="27" t="s">
        <v>3</v>
      </c>
      <c r="I313" s="27" t="s">
        <v>3</v>
      </c>
      <c r="K313" s="27" t="s">
        <v>3</v>
      </c>
      <c r="M313" s="27" t="s">
        <v>3</v>
      </c>
      <c r="N313" s="27" t="s">
        <v>3</v>
      </c>
      <c r="P313" s="27" t="s">
        <v>3</v>
      </c>
      <c r="R313" s="27" t="s">
        <v>3</v>
      </c>
      <c r="T313" s="27" t="s">
        <v>3</v>
      </c>
      <c r="V313" s="27" t="s">
        <v>3</v>
      </c>
      <c r="X313" s="27" t="s">
        <v>3</v>
      </c>
      <c r="Z313" s="27" t="s">
        <v>3</v>
      </c>
      <c r="AA313" s="19"/>
      <c r="AB313" s="27" t="s">
        <v>3</v>
      </c>
      <c r="AD313" s="27" t="s">
        <v>3</v>
      </c>
      <c r="AF313" s="27" t="s">
        <v>3</v>
      </c>
      <c r="AH313" s="27" t="s">
        <v>3</v>
      </c>
      <c r="AJ313" s="27" t="s">
        <v>3</v>
      </c>
      <c r="AL313" s="27" t="s">
        <v>3</v>
      </c>
      <c r="AN313" s="27" t="s">
        <v>3</v>
      </c>
      <c r="AP313" s="27" t="s">
        <v>3</v>
      </c>
      <c r="AR313" s="27" t="s">
        <v>3</v>
      </c>
      <c r="AT313" s="27" t="s">
        <v>3</v>
      </c>
      <c r="AV313" s="27" t="s">
        <v>3</v>
      </c>
      <c r="AX313" s="27" t="s">
        <v>3</v>
      </c>
      <c r="AY313" s="27"/>
      <c r="AZ313" s="27" t="s">
        <v>3</v>
      </c>
      <c r="BB313" s="27" t="s">
        <v>3</v>
      </c>
      <c r="BD313" s="27" t="s">
        <v>3</v>
      </c>
      <c r="BE313" s="19"/>
      <c r="BF313" s="27" t="s">
        <v>3</v>
      </c>
      <c r="BH313" s="27" t="s">
        <v>3</v>
      </c>
      <c r="BJ313" s="27" t="s">
        <v>3</v>
      </c>
      <c r="BL313" s="27" t="s">
        <v>3</v>
      </c>
      <c r="BN313" s="27" t="s">
        <v>3</v>
      </c>
      <c r="BP313" s="27" t="s">
        <v>3</v>
      </c>
      <c r="BR313" s="27" t="s">
        <v>3</v>
      </c>
      <c r="BT313" s="27" t="s">
        <v>3</v>
      </c>
      <c r="BV313" s="27" t="s">
        <v>3</v>
      </c>
      <c r="BW313" s="19"/>
      <c r="BX313" s="27" t="s">
        <v>3</v>
      </c>
      <c r="BZ313" s="27" t="s">
        <v>3</v>
      </c>
      <c r="CB313" s="27" t="s">
        <v>3</v>
      </c>
      <c r="CD313" s="27" t="s">
        <v>3</v>
      </c>
    </row>
    <row r="314" spans="1:82" ht="11.25">
      <c r="A314" s="51"/>
      <c r="B314" s="25" t="s">
        <v>65</v>
      </c>
      <c r="C314" s="19"/>
      <c r="D314" s="19"/>
      <c r="E314" s="19">
        <f>ROUND(E310*E311,0)</f>
        <v>45572</v>
      </c>
      <c r="F314" s="19"/>
      <c r="G314" s="19">
        <f>ROUND(G310*G311,0)</f>
        <v>287748</v>
      </c>
      <c r="I314" s="19">
        <f>ROUND(I310*I311,0)</f>
        <v>30815</v>
      </c>
      <c r="K314" s="19">
        <f>ROUND(K310*K311,0)</f>
        <v>24299</v>
      </c>
      <c r="M314" s="19">
        <f>ROUND(M310*M311,0)</f>
        <v>1262553</v>
      </c>
      <c r="N314" s="19">
        <f>ROUND(N310*N311,0)</f>
        <v>725371</v>
      </c>
      <c r="P314" s="19">
        <f>ROUND(P310*P311,0)</f>
        <v>1971650</v>
      </c>
      <c r="R314" s="19">
        <f>ROUND(R310*R311,0)</f>
        <v>166705</v>
      </c>
      <c r="T314" s="19">
        <f>ROUND(T310*T311,0)</f>
        <v>-823656</v>
      </c>
      <c r="V314" s="19">
        <f>ROUND(V310*V311,0)</f>
        <v>101193</v>
      </c>
      <c r="X314" s="19">
        <f>ROUND(X310*X311,0)</f>
        <v>203864</v>
      </c>
      <c r="Z314" s="19">
        <f>ROUND(Z310*Z311,0)</f>
        <v>144193</v>
      </c>
      <c r="AA314" s="19"/>
      <c r="AB314" s="19">
        <f>ROUND(AB310*AB311,0)</f>
        <v>802601</v>
      </c>
      <c r="AD314" s="19">
        <f>ROUND(AD310*AD311,0)</f>
        <v>0</v>
      </c>
      <c r="AF314" s="19">
        <f>ROUND(AF310*AF311,0)</f>
        <v>0</v>
      </c>
      <c r="AH314" s="19">
        <f>ROUND(AH310*AH311,0)</f>
        <v>0</v>
      </c>
      <c r="AJ314" s="19">
        <f>ROUND(AJ310*AJ311,0)</f>
        <v>73</v>
      </c>
      <c r="AL314" s="19">
        <f>ROUND(AL310*AL311,0)</f>
        <v>723</v>
      </c>
      <c r="AN314" s="19">
        <f>ROUND(AN310*AN311,0)</f>
        <v>5418</v>
      </c>
      <c r="AP314" s="19">
        <f>ROUND(AP310*AP311,0)</f>
        <v>0</v>
      </c>
      <c r="AR314" s="19">
        <f>ROUND(AR310*AR311,0)</f>
        <v>842</v>
      </c>
      <c r="AT314" s="19">
        <f>ROUND(AT310*AT311,0)</f>
        <v>756</v>
      </c>
      <c r="AV314" s="19">
        <f>ROUND(AV310*AV311,0)</f>
        <v>417</v>
      </c>
      <c r="AX314" s="19">
        <f>ROUND(AX310*AX311,0)</f>
        <v>4443</v>
      </c>
      <c r="AY314" s="19"/>
      <c r="AZ314" s="19">
        <f>ROUND(AZ310*AZ311,0)</f>
        <v>7061</v>
      </c>
      <c r="BB314" s="19">
        <f>ROUND(BB310*BB311,0)</f>
        <v>1842</v>
      </c>
      <c r="BD314" s="19">
        <f>ROUND(BD310*BD311,0)</f>
        <v>405267</v>
      </c>
      <c r="BE314" s="19"/>
      <c r="BF314" s="19">
        <f>ROUND(BF310*BF311,0)</f>
        <v>1589744</v>
      </c>
      <c r="BH314" s="19">
        <f>ROUND(BH310*BH311,0)</f>
        <v>0</v>
      </c>
      <c r="BJ314" s="19">
        <f>ROUND(BJ310*BJ311,0)</f>
        <v>0</v>
      </c>
      <c r="BL314" s="19">
        <f>ROUND(BL310*BL311,0)</f>
        <v>132621</v>
      </c>
      <c r="BN314" s="19">
        <f>ROUND(BN310*BN311,0)</f>
        <v>504019</v>
      </c>
      <c r="BP314" s="19">
        <f>ROUND(BP310*BP311,0)</f>
        <v>17492006</v>
      </c>
      <c r="BR314" s="19">
        <f>ROUND(BR310*BR311,0)</f>
        <v>-251</v>
      </c>
      <c r="BT314" s="19">
        <f>ROUND(BT310*BT311,0)</f>
        <v>324465</v>
      </c>
      <c r="BV314" s="19">
        <f>ROUND(BV310*BV311,0)</f>
        <v>19587</v>
      </c>
      <c r="BW314" s="19"/>
      <c r="BX314" s="19">
        <f>ROUND(BX310*BX311,0)</f>
        <v>2313406</v>
      </c>
      <c r="BZ314" s="19">
        <f>ROUND(BZ310*BZ311,0)</f>
        <v>0</v>
      </c>
      <c r="CB314" s="19">
        <f>ROUND(CB310*CB311,0)</f>
        <v>0</v>
      </c>
      <c r="CD314" s="19">
        <f>ROUND(CD310*CD311,0)</f>
        <v>0</v>
      </c>
    </row>
    <row r="315" spans="1:82" ht="11.25">
      <c r="A315" s="19"/>
      <c r="B315" s="25"/>
      <c r="C315" s="19"/>
      <c r="D315" s="19"/>
      <c r="E315" s="27" t="s">
        <v>8</v>
      </c>
      <c r="F315" s="19"/>
      <c r="G315" s="27" t="s">
        <v>8</v>
      </c>
      <c r="I315" s="27" t="s">
        <v>8</v>
      </c>
      <c r="K315" s="27" t="s">
        <v>8</v>
      </c>
      <c r="M315" s="27" t="s">
        <v>8</v>
      </c>
      <c r="N315" s="27" t="s">
        <v>8</v>
      </c>
      <c r="P315" s="27" t="s">
        <v>8</v>
      </c>
      <c r="R315" s="27" t="s">
        <v>8</v>
      </c>
      <c r="T315" s="27" t="s">
        <v>8</v>
      </c>
      <c r="V315" s="27" t="s">
        <v>8</v>
      </c>
      <c r="X315" s="27" t="s">
        <v>8</v>
      </c>
      <c r="Z315" s="27" t="s">
        <v>8</v>
      </c>
      <c r="AA315" s="19"/>
      <c r="AB315" s="27" t="s">
        <v>8</v>
      </c>
      <c r="AD315" s="27" t="s">
        <v>8</v>
      </c>
      <c r="AF315" s="27" t="s">
        <v>8</v>
      </c>
      <c r="AH315" s="27" t="s">
        <v>8</v>
      </c>
      <c r="AJ315" s="27" t="s">
        <v>8</v>
      </c>
      <c r="AL315" s="27" t="s">
        <v>8</v>
      </c>
      <c r="AN315" s="27" t="s">
        <v>8</v>
      </c>
      <c r="AP315" s="27" t="s">
        <v>8</v>
      </c>
      <c r="AR315" s="27" t="s">
        <v>8</v>
      </c>
      <c r="AT315" s="27" t="s">
        <v>8</v>
      </c>
      <c r="AV315" s="27" t="s">
        <v>8</v>
      </c>
      <c r="AX315" s="27" t="s">
        <v>8</v>
      </c>
      <c r="AY315" s="27"/>
      <c r="AZ315" s="27" t="s">
        <v>8</v>
      </c>
      <c r="BB315" s="27" t="s">
        <v>8</v>
      </c>
      <c r="BD315" s="27" t="s">
        <v>8</v>
      </c>
      <c r="BE315" s="19"/>
      <c r="BF315" s="27" t="s">
        <v>8</v>
      </c>
      <c r="BH315" s="27" t="s">
        <v>8</v>
      </c>
      <c r="BJ315" s="27" t="s">
        <v>8</v>
      </c>
      <c r="BL315" s="27" t="s">
        <v>8</v>
      </c>
      <c r="BN315" s="27" t="s">
        <v>8</v>
      </c>
      <c r="BP315" s="27" t="s">
        <v>8</v>
      </c>
      <c r="BR315" s="27" t="s">
        <v>8</v>
      </c>
      <c r="BT315" s="27" t="s">
        <v>8</v>
      </c>
      <c r="BV315" s="27" t="s">
        <v>8</v>
      </c>
      <c r="BW315" s="19"/>
      <c r="BX315" s="27" t="s">
        <v>8</v>
      </c>
      <c r="BZ315" s="27" t="s">
        <v>8</v>
      </c>
      <c r="CB315" s="27" t="s">
        <v>8</v>
      </c>
      <c r="CD315" s="27" t="s">
        <v>8</v>
      </c>
    </row>
    <row r="316" spans="1:82" ht="11.25">
      <c r="A316" s="19"/>
      <c r="B316" s="25"/>
      <c r="C316" s="19"/>
      <c r="D316" s="19"/>
      <c r="E316" s="27"/>
      <c r="F316" s="19"/>
      <c r="G316" s="27"/>
      <c r="I316" s="27"/>
      <c r="K316" s="27"/>
      <c r="M316" s="27"/>
      <c r="N316" s="27"/>
      <c r="P316" s="27"/>
      <c r="R316" s="64"/>
      <c r="T316" s="64"/>
      <c r="V316" s="27"/>
      <c r="X316" s="27"/>
      <c r="Z316" s="27"/>
      <c r="AA316" s="19"/>
      <c r="AB316" s="27"/>
      <c r="AD316" s="27"/>
      <c r="AF316" s="27"/>
      <c r="AH316" s="27"/>
      <c r="AJ316" s="27"/>
      <c r="AL316" s="27"/>
      <c r="AN316" s="27"/>
      <c r="AP316" s="27"/>
      <c r="AR316" s="27"/>
      <c r="AT316" s="27"/>
      <c r="AV316" s="27"/>
      <c r="AX316" s="27"/>
      <c r="AY316" s="27"/>
      <c r="AZ316" s="27"/>
      <c r="BB316" s="27"/>
      <c r="BD316" s="27"/>
      <c r="BE316" s="19"/>
      <c r="BF316" s="27"/>
      <c r="BH316" s="27"/>
      <c r="BJ316" s="27"/>
      <c r="BL316" s="27"/>
      <c r="BN316" s="27"/>
      <c r="BP316" s="27"/>
      <c r="BR316" s="64"/>
      <c r="BT316" s="27"/>
      <c r="BV316" s="27"/>
      <c r="BW316" s="19"/>
      <c r="BX316" s="27"/>
      <c r="BZ316" s="27"/>
      <c r="CB316" s="27"/>
      <c r="CD316" s="27"/>
    </row>
    <row r="317" spans="1:82" ht="12.75">
      <c r="A317" s="19"/>
      <c r="B317" s="24">
        <v>2012</v>
      </c>
      <c r="C317" s="19"/>
      <c r="D317" s="19"/>
      <c r="E317" s="55" t="str">
        <f>+E$79</f>
        <v>Half-Year</v>
      </c>
      <c r="F317" s="19"/>
      <c r="G317" s="55" t="str">
        <f>+G$79</f>
        <v>Half-Year</v>
      </c>
      <c r="I317" s="55" t="str">
        <f>+I$79</f>
        <v>Half-Year</v>
      </c>
      <c r="K317" s="55" t="str">
        <f>+K$79</f>
        <v>Half-Year</v>
      </c>
      <c r="M317" s="55" t="str">
        <f>+M$79</f>
        <v>Half-Year</v>
      </c>
      <c r="N317" s="55" t="str">
        <f>+N$79</f>
        <v>Half-Year</v>
      </c>
      <c r="P317" s="55" t="str">
        <f>+P$79</f>
        <v>Half-Year</v>
      </c>
      <c r="R317" s="55" t="str">
        <f>+R$79</f>
        <v>Half-Year</v>
      </c>
      <c r="T317" s="55" t="str">
        <f>+T$79</f>
        <v>Half-Year</v>
      </c>
      <c r="V317" s="55" t="str">
        <f>+V$79</f>
        <v>Half-Year</v>
      </c>
      <c r="X317" s="55" t="str">
        <f>+X$79</f>
        <v>Half-Year</v>
      </c>
      <c r="Z317" s="55" t="str">
        <f>+Z$79</f>
        <v>Half-Year</v>
      </c>
      <c r="AA317" s="19"/>
      <c r="AB317" s="55" t="str">
        <f>+AB$79</f>
        <v>Half-Year</v>
      </c>
      <c r="AD317" s="55" t="str">
        <f>+AD$79</f>
        <v>Half-Year</v>
      </c>
      <c r="AF317" s="55" t="str">
        <f>+AF$79</f>
        <v>Half-Year</v>
      </c>
      <c r="AH317" s="55" t="str">
        <f>+AH$79</f>
        <v>Half-Year</v>
      </c>
      <c r="AJ317" s="55" t="str">
        <f>+AJ$79</f>
        <v>Half-Year</v>
      </c>
      <c r="AL317" s="55" t="str">
        <f>+AL$79</f>
        <v>Half-Year</v>
      </c>
      <c r="AN317" s="55" t="str">
        <f>+AN$79</f>
        <v>Half-Year</v>
      </c>
      <c r="AP317" s="55" t="str">
        <f>+AP$79</f>
        <v>Half-Year</v>
      </c>
      <c r="AR317" s="55" t="str">
        <f>+AR$79</f>
        <v>Half-Year</v>
      </c>
      <c r="AT317" s="55" t="str">
        <f>+AT$79</f>
        <v>Half-Year</v>
      </c>
      <c r="AV317" s="55" t="str">
        <f>+AV$79</f>
        <v>Half-Year</v>
      </c>
      <c r="AX317" s="55" t="str">
        <f>+AX$79</f>
        <v>Half-Year</v>
      </c>
      <c r="AY317" s="55"/>
      <c r="AZ317" s="55" t="str">
        <f>+AZ$79</f>
        <v>Half-Year</v>
      </c>
      <c r="BB317" s="55" t="str">
        <f>+BB$79</f>
        <v>Half-Year</v>
      </c>
      <c r="BD317" s="55" t="str">
        <f>+BD$79</f>
        <v>Half-Year</v>
      </c>
      <c r="BE317" s="19"/>
      <c r="BF317" s="55" t="str">
        <f>+BF$79</f>
        <v>Half-Year</v>
      </c>
      <c r="BH317" s="55" t="str">
        <f>+BH$79</f>
        <v>Half-Year</v>
      </c>
      <c r="BJ317" s="55" t="str">
        <f>+BJ$79</f>
        <v>Half-Year</v>
      </c>
      <c r="BL317" s="55" t="str">
        <f>+BL$79</f>
        <v>Half-Year</v>
      </c>
      <c r="BN317" s="55" t="str">
        <f>+BN$79</f>
        <v>Half-Year</v>
      </c>
      <c r="BP317" s="55" t="str">
        <f>+BP$79</f>
        <v>Half-Year</v>
      </c>
      <c r="BR317" s="55" t="str">
        <f>+BR$79</f>
        <v>Half-Year</v>
      </c>
      <c r="BT317" s="55" t="str">
        <f>+BT$79</f>
        <v>Half-Year</v>
      </c>
      <c r="BV317" s="55" t="str">
        <f>+BV$79</f>
        <v>Half-Year</v>
      </c>
      <c r="BW317" s="19"/>
      <c r="BX317" s="55" t="str">
        <f>+BX$79</f>
        <v>Half-Year</v>
      </c>
      <c r="BZ317" s="55" t="str">
        <f>+BZ$79</f>
        <v>Half-Year</v>
      </c>
      <c r="CB317" s="55" t="str">
        <f>+CB$79</f>
        <v>Half-Year</v>
      </c>
      <c r="CD317" s="55" t="str">
        <f>+CD$79</f>
        <v>Half-Year</v>
      </c>
    </row>
    <row r="318" spans="1:82" ht="11.25">
      <c r="A318" s="19"/>
      <c r="B318" s="25" t="s">
        <v>9</v>
      </c>
      <c r="C318" s="19"/>
      <c r="D318" s="19"/>
      <c r="E318" s="19">
        <f>+E254</f>
        <v>1021330</v>
      </c>
      <c r="F318" s="19"/>
      <c r="G318" s="19">
        <f>+G254</f>
        <v>6450298.74</v>
      </c>
      <c r="H318" s="19"/>
      <c r="I318" s="19">
        <f>+I254</f>
        <v>690612.006</v>
      </c>
      <c r="J318" s="19"/>
      <c r="K318" s="19">
        <f>+K254</f>
        <v>537348.35</v>
      </c>
      <c r="L318" s="19"/>
      <c r="M318" s="19">
        <f>+M254</f>
        <v>25829646.08</v>
      </c>
      <c r="N318" s="19">
        <f>+N254</f>
        <v>13725092</v>
      </c>
      <c r="O318" s="19"/>
      <c r="P318" s="19">
        <f>+P302</f>
        <v>34511633</v>
      </c>
      <c r="Q318" s="19"/>
      <c r="R318" s="19">
        <f>+R302</f>
        <v>2698805</v>
      </c>
      <c r="S318" s="19"/>
      <c r="T318" s="19">
        <f>+T302</f>
        <v>-13334239</v>
      </c>
      <c r="U318" s="19"/>
      <c r="V318" s="19">
        <f>+V302</f>
        <v>1515542</v>
      </c>
      <c r="W318" s="19"/>
      <c r="X318" s="19">
        <f>+X302</f>
        <v>3053224</v>
      </c>
      <c r="Y318" s="19"/>
      <c r="Z318" s="19">
        <f>+Z302</f>
        <v>1997403.785</v>
      </c>
      <c r="AA318" s="19"/>
      <c r="AB318" s="19">
        <f>+AB302-AB308</f>
        <v>0</v>
      </c>
      <c r="AC318" s="19"/>
      <c r="AD318" s="19">
        <f>AD15</f>
        <v>2460227</v>
      </c>
      <c r="AE318" s="19"/>
      <c r="AF318" s="19">
        <f>AF15</f>
        <v>5711624</v>
      </c>
      <c r="AG318" s="19"/>
      <c r="AH318" s="19">
        <f>+AH254</f>
        <v>0</v>
      </c>
      <c r="AI318" s="19"/>
      <c r="AJ318" s="19">
        <f>+AJ254</f>
        <v>1372</v>
      </c>
      <c r="AK318" s="19"/>
      <c r="AL318" s="19">
        <f>+AL302</f>
        <v>10825.5</v>
      </c>
      <c r="AM318" s="19"/>
      <c r="AN318" s="19">
        <f>+AN302</f>
        <v>75049</v>
      </c>
      <c r="AO318" s="19"/>
      <c r="AP318" s="19">
        <f>+AP254</f>
        <v>0</v>
      </c>
      <c r="AQ318" s="19"/>
      <c r="AR318" s="19">
        <f>+AR254</f>
        <v>18885</v>
      </c>
      <c r="AS318" s="19"/>
      <c r="AT318" s="19">
        <f>+AT254</f>
        <v>16951.9</v>
      </c>
      <c r="AU318" s="19"/>
      <c r="AV318" s="19">
        <f>+AV254</f>
        <v>9221.8</v>
      </c>
      <c r="AW318" s="19"/>
      <c r="AX318" s="19">
        <f>+AX254</f>
        <v>90895</v>
      </c>
      <c r="AY318" s="19"/>
      <c r="AZ318" s="19">
        <f>+AZ254</f>
        <v>133607</v>
      </c>
      <c r="BA318" s="19"/>
      <c r="BB318" s="19">
        <f>+BB302</f>
        <v>27586</v>
      </c>
      <c r="BC318" s="19"/>
      <c r="BD318" s="19">
        <f>+BD302</f>
        <v>5613900.5</v>
      </c>
      <c r="BE318" s="19"/>
      <c r="BF318" s="19">
        <f>+BF302-BF308</f>
        <v>0</v>
      </c>
      <c r="BG318" s="19"/>
      <c r="BH318" s="19">
        <f>BH15</f>
        <v>120695</v>
      </c>
      <c r="BI318" s="19"/>
      <c r="BJ318" s="19">
        <f>+BJ254</f>
        <v>0</v>
      </c>
      <c r="BK318" s="19"/>
      <c r="BL318" s="19">
        <f>+BL254</f>
        <v>2713192.07</v>
      </c>
      <c r="BM318" s="19"/>
      <c r="BN318" s="19">
        <f>+BN254</f>
        <v>2520093.1199999996</v>
      </c>
      <c r="BO318" s="19"/>
      <c r="BP318" s="19">
        <f>+BP254</f>
        <v>306178992</v>
      </c>
      <c r="BQ318" s="19"/>
      <c r="BR318" s="19">
        <f>+BR302</f>
        <v>-4055.985</v>
      </c>
      <c r="BS318" s="19"/>
      <c r="BT318" s="19">
        <f>+BT302</f>
        <v>4859443.5</v>
      </c>
      <c r="BU318" s="19"/>
      <c r="BV318" s="19">
        <f>+BV302</f>
        <v>271323.33</v>
      </c>
      <c r="BW318" s="19"/>
      <c r="BX318" s="19">
        <f>+BX302-BX308</f>
        <v>0</v>
      </c>
      <c r="BY318" s="19"/>
      <c r="BZ318" s="19">
        <f>BZ15</f>
        <v>760030.85</v>
      </c>
      <c r="CA318" s="19"/>
      <c r="CB318" s="19">
        <f>+CB254</f>
        <v>0</v>
      </c>
      <c r="CC318" s="19"/>
      <c r="CD318" s="19">
        <f>+CD254</f>
        <v>0</v>
      </c>
    </row>
    <row r="319" spans="1:82" ht="11.25">
      <c r="A319" s="19"/>
      <c r="B319" s="25" t="s">
        <v>18</v>
      </c>
      <c r="C319" s="19"/>
      <c r="D319" s="19"/>
      <c r="E319" s="60">
        <v>0.04461</v>
      </c>
      <c r="F319" s="19"/>
      <c r="G319" s="60">
        <v>0.04462</v>
      </c>
      <c r="I319" s="60">
        <v>0.04461</v>
      </c>
      <c r="K319" s="60">
        <v>0.04462</v>
      </c>
      <c r="M319" s="60">
        <v>0.04522</v>
      </c>
      <c r="N319" s="60">
        <v>0.04888</v>
      </c>
      <c r="P319" s="60">
        <v>0.05285</v>
      </c>
      <c r="R319" s="60">
        <v>0.05713</v>
      </c>
      <c r="T319" s="60">
        <v>0.05713</v>
      </c>
      <c r="V319" s="60">
        <v>0.06177</v>
      </c>
      <c r="X319" s="60">
        <v>0.06177</v>
      </c>
      <c r="Z319" s="60">
        <v>0.06677</v>
      </c>
      <c r="AA319" s="19"/>
      <c r="AB319" s="60">
        <v>0.07219</v>
      </c>
      <c r="AD319" s="60">
        <v>0.0375</v>
      </c>
      <c r="AF319" s="60">
        <v>0.0375</v>
      </c>
      <c r="AH319" s="60">
        <v>0</v>
      </c>
      <c r="AJ319" s="60">
        <v>0.04888</v>
      </c>
      <c r="AK319" s="60">
        <v>0.04461</v>
      </c>
      <c r="AL319" s="60">
        <v>0.06177</v>
      </c>
      <c r="AN319" s="60">
        <v>0.06677</v>
      </c>
      <c r="AP319" s="60">
        <v>0</v>
      </c>
      <c r="AR319" s="60">
        <v>0.04462</v>
      </c>
      <c r="AT319" s="60">
        <v>0.04461</v>
      </c>
      <c r="AV319" s="60">
        <v>0.04462</v>
      </c>
      <c r="AX319" s="60">
        <v>0.04522</v>
      </c>
      <c r="AY319" s="60"/>
      <c r="AZ319" s="60">
        <v>0.04888</v>
      </c>
      <c r="BB319" s="60">
        <v>0.06177</v>
      </c>
      <c r="BD319" s="60">
        <v>0.06677</v>
      </c>
      <c r="BE319" s="19"/>
      <c r="BF319" s="60">
        <v>0.07219</v>
      </c>
      <c r="BH319" s="60">
        <v>0.0375</v>
      </c>
      <c r="BJ319" s="60">
        <v>0</v>
      </c>
      <c r="BL319" s="60">
        <v>0.04522</v>
      </c>
      <c r="BN319" s="60">
        <v>0.05285</v>
      </c>
      <c r="BP319" s="60">
        <v>0.05285</v>
      </c>
      <c r="BR319" s="60">
        <v>0.05713</v>
      </c>
      <c r="BT319" s="60">
        <v>0.06177</v>
      </c>
      <c r="BV319" s="60">
        <v>0.06677</v>
      </c>
      <c r="BW319" s="19"/>
      <c r="BX319" s="60">
        <v>0.07219</v>
      </c>
      <c r="BZ319" s="60">
        <v>0.0375</v>
      </c>
      <c r="CB319" s="60">
        <v>0</v>
      </c>
      <c r="CD319" s="60">
        <v>0</v>
      </c>
    </row>
    <row r="320" spans="1:82" ht="10.5">
      <c r="A320" s="19"/>
      <c r="B320" s="19"/>
      <c r="C320" s="19"/>
      <c r="D320" s="19"/>
      <c r="E320" s="27" t="s">
        <v>3</v>
      </c>
      <c r="F320" s="19"/>
      <c r="G320" s="27" t="s">
        <v>3</v>
      </c>
      <c r="I320" s="27" t="s">
        <v>3</v>
      </c>
      <c r="K320" s="27" t="s">
        <v>3</v>
      </c>
      <c r="M320" s="27" t="s">
        <v>3</v>
      </c>
      <c r="N320" s="27" t="s">
        <v>3</v>
      </c>
      <c r="P320" s="27" t="s">
        <v>3</v>
      </c>
      <c r="R320" s="27" t="s">
        <v>3</v>
      </c>
      <c r="T320" s="27" t="s">
        <v>3</v>
      </c>
      <c r="V320" s="27" t="s">
        <v>3</v>
      </c>
      <c r="X320" s="27" t="s">
        <v>3</v>
      </c>
      <c r="Z320" s="27" t="s">
        <v>3</v>
      </c>
      <c r="AA320" s="19"/>
      <c r="AB320" s="27" t="s">
        <v>3</v>
      </c>
      <c r="AD320" s="27" t="s">
        <v>3</v>
      </c>
      <c r="AF320" s="27" t="s">
        <v>3</v>
      </c>
      <c r="AH320" s="27" t="s">
        <v>3</v>
      </c>
      <c r="AJ320" s="27" t="s">
        <v>3</v>
      </c>
      <c r="AL320" s="27" t="s">
        <v>3</v>
      </c>
      <c r="AN320" s="27" t="s">
        <v>3</v>
      </c>
      <c r="AP320" s="27" t="s">
        <v>3</v>
      </c>
      <c r="AR320" s="27" t="s">
        <v>3</v>
      </c>
      <c r="AT320" s="27" t="s">
        <v>3</v>
      </c>
      <c r="AV320" s="27" t="s">
        <v>3</v>
      </c>
      <c r="AX320" s="27" t="s">
        <v>3</v>
      </c>
      <c r="AY320" s="27"/>
      <c r="AZ320" s="27" t="s">
        <v>3</v>
      </c>
      <c r="BB320" s="27" t="s">
        <v>3</v>
      </c>
      <c r="BD320" s="27" t="s">
        <v>3</v>
      </c>
      <c r="BE320" s="19"/>
      <c r="BF320" s="27" t="s">
        <v>3</v>
      </c>
      <c r="BH320" s="27" t="s">
        <v>3</v>
      </c>
      <c r="BJ320" s="27" t="s">
        <v>3</v>
      </c>
      <c r="BL320" s="27" t="s">
        <v>3</v>
      </c>
      <c r="BN320" s="27" t="s">
        <v>3</v>
      </c>
      <c r="BP320" s="27" t="s">
        <v>3</v>
      </c>
      <c r="BR320" s="27" t="s">
        <v>3</v>
      </c>
      <c r="BT320" s="27" t="s">
        <v>3</v>
      </c>
      <c r="BV320" s="27" t="s">
        <v>3</v>
      </c>
      <c r="BW320" s="19"/>
      <c r="BX320" s="27" t="s">
        <v>3</v>
      </c>
      <c r="BZ320" s="27" t="s">
        <v>3</v>
      </c>
      <c r="CB320" s="27" t="s">
        <v>3</v>
      </c>
      <c r="CD320" s="27" t="s">
        <v>3</v>
      </c>
    </row>
    <row r="321" spans="1:82" ht="11.25">
      <c r="A321" s="19"/>
      <c r="B321" s="25" t="s">
        <v>67</v>
      </c>
      <c r="C321" s="19"/>
      <c r="D321" s="19"/>
      <c r="E321" s="19">
        <f>ROUND(E318*E319,0)</f>
        <v>45562</v>
      </c>
      <c r="F321" s="19"/>
      <c r="G321" s="19">
        <f>ROUND(G318*G319,0)</f>
        <v>287812</v>
      </c>
      <c r="I321" s="22">
        <f>ROUND(I318*I319,0)</f>
        <v>30808</v>
      </c>
      <c r="K321" s="22">
        <f>+K318*K319</f>
        <v>23976.483377</v>
      </c>
      <c r="M321" s="22">
        <f>+M318*M319</f>
        <v>1168016.5957376</v>
      </c>
      <c r="N321" s="22">
        <f>+N318*N319</f>
        <v>670882.49696</v>
      </c>
      <c r="P321" s="22">
        <f>+P318*P319</f>
        <v>1823939.8040500002</v>
      </c>
      <c r="R321" s="22">
        <f>+R318*R319</f>
        <v>154182.72965</v>
      </c>
      <c r="T321" s="22">
        <f>+T318*T319</f>
        <v>-761785.07407</v>
      </c>
      <c r="U321" s="23"/>
      <c r="V321" s="22">
        <f>+V318*V319</f>
        <v>93615.02934</v>
      </c>
      <c r="W321" s="23"/>
      <c r="X321" s="22">
        <f>+X318*X319</f>
        <v>188597.64648</v>
      </c>
      <c r="Y321" s="23"/>
      <c r="Z321" s="19">
        <f>(+Z318)*Z319</f>
        <v>133366.65072444998</v>
      </c>
      <c r="AA321" s="19"/>
      <c r="AB321" s="19">
        <f>(+AB318)*AB319</f>
        <v>0</v>
      </c>
      <c r="AC321" s="23"/>
      <c r="AD321" s="19">
        <f>(+AD318-AD324)*AD319</f>
        <v>46129.25625</v>
      </c>
      <c r="AE321" s="23"/>
      <c r="AF321" s="19">
        <f>(+AF318-AF324)*AF319</f>
        <v>107092.95</v>
      </c>
      <c r="AG321" s="23"/>
      <c r="AH321" s="19">
        <f>(+AH318)*0.4*AH319</f>
        <v>0</v>
      </c>
      <c r="AI321" s="23"/>
      <c r="AJ321" s="22">
        <f>+AJ318*AJ319</f>
        <v>67.06336</v>
      </c>
      <c r="AK321" s="23"/>
      <c r="AL321" s="22">
        <f>+AL318*AL319</f>
        <v>668.691135</v>
      </c>
      <c r="AM321" s="23"/>
      <c r="AN321" s="19">
        <f>(+AN318)*AN319</f>
        <v>5011.0217299999995</v>
      </c>
      <c r="AO321" s="23"/>
      <c r="AP321" s="19">
        <f>(+AP318)*0.4*AP319</f>
        <v>0</v>
      </c>
      <c r="AQ321" s="23"/>
      <c r="AR321" s="19">
        <f>ROUND(AR318*AR319,0)</f>
        <v>843</v>
      </c>
      <c r="AS321" s="23"/>
      <c r="AT321" s="22">
        <f>ROUND(AT318*AT319,0)</f>
        <v>756</v>
      </c>
      <c r="AV321" s="22">
        <f>+AV318*AV319</f>
        <v>411.47671599999995</v>
      </c>
      <c r="AX321" s="22">
        <f>+AX318*AX319</f>
        <v>4110.271900000001</v>
      </c>
      <c r="AY321" s="22"/>
      <c r="AZ321" s="19">
        <f>(+AZ318)*AZ319</f>
        <v>6530.71016</v>
      </c>
      <c r="BA321" s="23"/>
      <c r="BB321" s="22">
        <f>+BB318*BB319</f>
        <v>1703.98722</v>
      </c>
      <c r="BC321" s="23"/>
      <c r="BD321" s="19">
        <f>(+BD318)*BD319</f>
        <v>374840.13638499996</v>
      </c>
      <c r="BE321" s="19"/>
      <c r="BF321" s="19">
        <f>(+BF318)*BF319</f>
        <v>0</v>
      </c>
      <c r="BG321" s="23"/>
      <c r="BH321" s="19">
        <f>(+BH318-BH324)*BH319</f>
        <v>2263.03125</v>
      </c>
      <c r="BI321" s="23"/>
      <c r="BJ321" s="19">
        <f>(+BJ318)*0.4*BJ319</f>
        <v>0</v>
      </c>
      <c r="BL321" s="22">
        <f>+BL318*BL319</f>
        <v>122690.5454054</v>
      </c>
      <c r="BN321" s="85">
        <v>0</v>
      </c>
      <c r="BP321" s="22">
        <f>+BP318*BP319</f>
        <v>16181559.7272</v>
      </c>
      <c r="BR321" s="22">
        <f>+BR318*BR319</f>
        <v>-231.71842305</v>
      </c>
      <c r="BS321" s="23"/>
      <c r="BT321" s="22">
        <f>+BT318*BT319</f>
        <v>300167.824995</v>
      </c>
      <c r="BU321" s="23"/>
      <c r="BV321" s="19">
        <f>(+BV318)*BV319</f>
        <v>18116.2587441</v>
      </c>
      <c r="BW321" s="19"/>
      <c r="BX321" s="19">
        <f>(+BX318)*BX319</f>
        <v>0</v>
      </c>
      <c r="BY321" s="23"/>
      <c r="BZ321" s="19">
        <f>(+BZ318-BZ324)*BZ319</f>
        <v>14250.578437499998</v>
      </c>
      <c r="CA321" s="23"/>
      <c r="CB321" s="19">
        <f>(+CB318)*0.4*CB319</f>
        <v>0</v>
      </c>
      <c r="CD321" s="19">
        <f>(+CD318)*0.4*CD319</f>
        <v>0</v>
      </c>
    </row>
    <row r="322" spans="1:82" ht="11.25">
      <c r="A322" s="19"/>
      <c r="B322" s="25" t="s">
        <v>57</v>
      </c>
      <c r="C322" s="19"/>
      <c r="D322" s="19"/>
      <c r="E322" s="19"/>
      <c r="F322" s="19"/>
      <c r="G322" s="19">
        <v>0</v>
      </c>
      <c r="I322" s="22">
        <v>0</v>
      </c>
      <c r="K322" s="19">
        <v>0</v>
      </c>
      <c r="M322" s="19">
        <v>0</v>
      </c>
      <c r="N322" s="19">
        <v>0</v>
      </c>
      <c r="P322" s="19">
        <v>0</v>
      </c>
      <c r="R322" s="19">
        <v>0</v>
      </c>
      <c r="T322" s="19">
        <v>0</v>
      </c>
      <c r="U322" s="23"/>
      <c r="V322" s="19">
        <v>0</v>
      </c>
      <c r="W322" s="23"/>
      <c r="X322" s="19">
        <v>0</v>
      </c>
      <c r="Y322" s="23"/>
      <c r="Z322" s="19">
        <v>0</v>
      </c>
      <c r="AA322" s="19"/>
      <c r="AB322" s="19">
        <v>0</v>
      </c>
      <c r="AC322" s="23"/>
      <c r="AD322" s="19">
        <v>0</v>
      </c>
      <c r="AE322" s="23"/>
      <c r="AF322" s="19">
        <v>0</v>
      </c>
      <c r="AG322" s="23"/>
      <c r="AH322" s="19">
        <v>0</v>
      </c>
      <c r="AI322" s="23"/>
      <c r="AJ322" s="19">
        <v>0</v>
      </c>
      <c r="AK322" s="23"/>
      <c r="AL322" s="19">
        <v>0</v>
      </c>
      <c r="AM322" s="23"/>
      <c r="AN322" s="19">
        <v>0</v>
      </c>
      <c r="AO322" s="23"/>
      <c r="AP322" s="19">
        <v>0</v>
      </c>
      <c r="AQ322" s="23"/>
      <c r="AR322" s="19">
        <v>0</v>
      </c>
      <c r="AS322" s="23"/>
      <c r="AT322" s="22">
        <v>0</v>
      </c>
      <c r="AV322" s="19">
        <v>0</v>
      </c>
      <c r="AX322" s="19">
        <v>0</v>
      </c>
      <c r="AY322" s="19"/>
      <c r="AZ322" s="19">
        <v>0</v>
      </c>
      <c r="BA322" s="23"/>
      <c r="BB322" s="19">
        <v>0</v>
      </c>
      <c r="BC322" s="23"/>
      <c r="BD322" s="19">
        <v>0</v>
      </c>
      <c r="BE322" s="19"/>
      <c r="BF322" s="19">
        <v>0</v>
      </c>
      <c r="BG322" s="23"/>
      <c r="BH322" s="19">
        <v>0</v>
      </c>
      <c r="BI322" s="23"/>
      <c r="BJ322" s="19">
        <v>0</v>
      </c>
      <c r="BL322" s="19">
        <v>0</v>
      </c>
      <c r="BN322" s="85">
        <f>(+$BN$238)*(1-0.8095)/60*12</f>
        <v>96015.547872</v>
      </c>
      <c r="BP322" s="85">
        <v>0</v>
      </c>
      <c r="BR322" s="19">
        <v>0</v>
      </c>
      <c r="BS322" s="23"/>
      <c r="BT322" s="19">
        <v>0</v>
      </c>
      <c r="BU322" s="23"/>
      <c r="BV322" s="19">
        <v>0</v>
      </c>
      <c r="BW322" s="19"/>
      <c r="BX322" s="19">
        <v>0</v>
      </c>
      <c r="BY322" s="23"/>
      <c r="BZ322" s="19">
        <v>0</v>
      </c>
      <c r="CA322" s="23"/>
      <c r="CB322" s="19">
        <v>0</v>
      </c>
      <c r="CD322" s="19">
        <v>0</v>
      </c>
    </row>
    <row r="323" spans="1:82" ht="11.25">
      <c r="A323" s="19"/>
      <c r="B323" s="25"/>
      <c r="C323" s="19"/>
      <c r="D323" s="19"/>
      <c r="E323" s="19"/>
      <c r="F323" s="19"/>
      <c r="G323" s="19"/>
      <c r="I323" s="22"/>
      <c r="K323" s="19"/>
      <c r="M323" s="19"/>
      <c r="N323" s="19"/>
      <c r="P323" s="19"/>
      <c r="R323" s="19"/>
      <c r="T323" s="19"/>
      <c r="U323" s="23"/>
      <c r="V323" s="19"/>
      <c r="W323" s="23"/>
      <c r="X323" s="19"/>
      <c r="Y323" s="23"/>
      <c r="Z323" s="19"/>
      <c r="AA323" s="19"/>
      <c r="AB323" s="19"/>
      <c r="AC323" s="23"/>
      <c r="AD323" s="19"/>
      <c r="AE323" s="23"/>
      <c r="AF323" s="19"/>
      <c r="AG323" s="23"/>
      <c r="AH323" s="19"/>
      <c r="AI323" s="23"/>
      <c r="AJ323" s="19"/>
      <c r="AK323" s="23"/>
      <c r="AL323" s="19"/>
      <c r="AM323" s="23"/>
      <c r="AN323" s="19"/>
      <c r="AO323" s="23"/>
      <c r="AP323" s="19"/>
      <c r="AQ323" s="23"/>
      <c r="AR323" s="19"/>
      <c r="AS323" s="23"/>
      <c r="AT323" s="22"/>
      <c r="AV323" s="19"/>
      <c r="AX323" s="19"/>
      <c r="AY323" s="19"/>
      <c r="AZ323" s="19"/>
      <c r="BA323" s="23"/>
      <c r="BB323" s="19"/>
      <c r="BC323" s="23"/>
      <c r="BD323" s="19"/>
      <c r="BE323" s="19"/>
      <c r="BF323" s="19"/>
      <c r="BG323" s="23"/>
      <c r="BH323" s="19"/>
      <c r="BI323" s="23"/>
      <c r="BJ323" s="19"/>
      <c r="BL323" s="19"/>
      <c r="BN323" s="19"/>
      <c r="BP323" s="19"/>
      <c r="BR323" s="19"/>
      <c r="BS323" s="23"/>
      <c r="BT323" s="19"/>
      <c r="BU323" s="23"/>
      <c r="BV323" s="19"/>
      <c r="BW323" s="19"/>
      <c r="BX323" s="19"/>
      <c r="BY323" s="23"/>
      <c r="BZ323" s="19"/>
      <c r="CA323" s="23"/>
      <c r="CB323" s="19"/>
      <c r="CD323" s="19"/>
    </row>
    <row r="324" spans="1:82" ht="11.25">
      <c r="A324" s="19"/>
      <c r="B324" s="9" t="s">
        <v>34</v>
      </c>
      <c r="C324" s="19"/>
      <c r="D324" s="19"/>
      <c r="E324" s="36"/>
      <c r="F324" s="19"/>
      <c r="G324" s="36"/>
      <c r="I324" s="36"/>
      <c r="K324" s="36"/>
      <c r="M324" s="36"/>
      <c r="N324" s="36"/>
      <c r="P324" s="36"/>
      <c r="R324" s="36">
        <v>0</v>
      </c>
      <c r="T324" s="36">
        <v>0</v>
      </c>
      <c r="V324" s="36">
        <v>0</v>
      </c>
      <c r="X324" s="36">
        <v>0</v>
      </c>
      <c r="Z324" s="36">
        <v>0</v>
      </c>
      <c r="AA324" s="19"/>
      <c r="AB324" s="36">
        <v>0</v>
      </c>
      <c r="AD324" s="36">
        <f>+AD318*0.5</f>
        <v>1230113.5</v>
      </c>
      <c r="AF324" s="36">
        <f>+AF318*0.5</f>
        <v>2855812</v>
      </c>
      <c r="AH324" s="36"/>
      <c r="AJ324" s="36"/>
      <c r="AL324" s="36">
        <v>0</v>
      </c>
      <c r="AN324" s="36">
        <v>0</v>
      </c>
      <c r="AP324" s="36"/>
      <c r="AR324" s="36"/>
      <c r="AT324" s="36"/>
      <c r="AV324" s="36"/>
      <c r="AX324" s="36"/>
      <c r="AY324" s="36"/>
      <c r="AZ324" s="36"/>
      <c r="BB324" s="36">
        <v>0</v>
      </c>
      <c r="BD324" s="36">
        <v>0</v>
      </c>
      <c r="BE324" s="19"/>
      <c r="BF324" s="36">
        <v>0</v>
      </c>
      <c r="BH324" s="36">
        <f>+BH318*0.5</f>
        <v>60347.5</v>
      </c>
      <c r="BJ324" s="36"/>
      <c r="BL324" s="36"/>
      <c r="BN324" s="36"/>
      <c r="BP324" s="36"/>
      <c r="BR324" s="36">
        <v>0</v>
      </c>
      <c r="BT324" s="36">
        <v>0</v>
      </c>
      <c r="BV324" s="36">
        <v>0</v>
      </c>
      <c r="BW324" s="19"/>
      <c r="BX324" s="36">
        <v>0</v>
      </c>
      <c r="BZ324" s="36">
        <f>+BZ318*0.5</f>
        <v>380015.425</v>
      </c>
      <c r="CB324" s="36"/>
      <c r="CD324" s="36"/>
    </row>
    <row r="325" spans="1:82" ht="11.25">
      <c r="A325" s="19"/>
      <c r="B325" s="25"/>
      <c r="C325" s="19"/>
      <c r="D325" s="19"/>
      <c r="E325" s="27" t="s">
        <v>3</v>
      </c>
      <c r="F325" s="19"/>
      <c r="G325" s="27" t="s">
        <v>3</v>
      </c>
      <c r="I325" s="27" t="s">
        <v>3</v>
      </c>
      <c r="K325" s="27" t="s">
        <v>3</v>
      </c>
      <c r="M325" s="27" t="s">
        <v>3</v>
      </c>
      <c r="N325" s="27" t="s">
        <v>3</v>
      </c>
      <c r="P325" s="27" t="s">
        <v>3</v>
      </c>
      <c r="R325" s="27" t="s">
        <v>3</v>
      </c>
      <c r="T325" s="27" t="s">
        <v>3</v>
      </c>
      <c r="V325" s="27" t="s">
        <v>3</v>
      </c>
      <c r="X325" s="27" t="s">
        <v>3</v>
      </c>
      <c r="Z325" s="27" t="s">
        <v>3</v>
      </c>
      <c r="AA325" s="19"/>
      <c r="AB325" s="27" t="s">
        <v>3</v>
      </c>
      <c r="AD325" s="27" t="s">
        <v>3</v>
      </c>
      <c r="AF325" s="27" t="s">
        <v>3</v>
      </c>
      <c r="AH325" s="27" t="s">
        <v>3</v>
      </c>
      <c r="AJ325" s="27" t="s">
        <v>3</v>
      </c>
      <c r="AL325" s="27" t="s">
        <v>3</v>
      </c>
      <c r="AN325" s="27" t="s">
        <v>3</v>
      </c>
      <c r="AP325" s="27" t="s">
        <v>3</v>
      </c>
      <c r="AR325" s="27" t="s">
        <v>3</v>
      </c>
      <c r="AT325" s="27" t="s">
        <v>3</v>
      </c>
      <c r="AV325" s="27" t="s">
        <v>3</v>
      </c>
      <c r="AX325" s="27" t="s">
        <v>3</v>
      </c>
      <c r="AY325" s="27"/>
      <c r="AZ325" s="27" t="s">
        <v>3</v>
      </c>
      <c r="BB325" s="27" t="s">
        <v>3</v>
      </c>
      <c r="BD325" s="27" t="s">
        <v>3</v>
      </c>
      <c r="BE325" s="19"/>
      <c r="BF325" s="27" t="s">
        <v>3</v>
      </c>
      <c r="BH325" s="27" t="s">
        <v>3</v>
      </c>
      <c r="BJ325" s="27" t="s">
        <v>3</v>
      </c>
      <c r="BL325" s="27" t="s">
        <v>3</v>
      </c>
      <c r="BN325" s="27" t="s">
        <v>3</v>
      </c>
      <c r="BP325" s="27" t="s">
        <v>3</v>
      </c>
      <c r="BR325" s="27" t="s">
        <v>3</v>
      </c>
      <c r="BT325" s="27" t="s">
        <v>3</v>
      </c>
      <c r="BV325" s="27" t="s">
        <v>3</v>
      </c>
      <c r="BW325" s="19"/>
      <c r="BX325" s="27" t="s">
        <v>3</v>
      </c>
      <c r="BZ325" s="27" t="s">
        <v>3</v>
      </c>
      <c r="CB325" s="27" t="s">
        <v>3</v>
      </c>
      <c r="CD325" s="27" t="s">
        <v>3</v>
      </c>
    </row>
    <row r="326" spans="1:82" ht="11.25">
      <c r="A326" s="19"/>
      <c r="B326" s="25" t="s">
        <v>66</v>
      </c>
      <c r="C326" s="19"/>
      <c r="D326" s="19"/>
      <c r="E326" s="19">
        <f>SUM(E321:E324)</f>
        <v>45562</v>
      </c>
      <c r="F326" s="19"/>
      <c r="G326" s="19">
        <f>SUM(G321:G324)</f>
        <v>287812</v>
      </c>
      <c r="I326" s="19">
        <f>SUM(I321:I324)</f>
        <v>30808</v>
      </c>
      <c r="K326" s="19">
        <f>SUM(K321:K324)</f>
        <v>23976.483377</v>
      </c>
      <c r="M326" s="19">
        <f>SUM(M321:M324)</f>
        <v>1168016.5957376</v>
      </c>
      <c r="N326" s="19">
        <f>SUM(N321:N324)</f>
        <v>670882.49696</v>
      </c>
      <c r="P326" s="19">
        <f>SUM(P321:P324)</f>
        <v>1823939.8040500002</v>
      </c>
      <c r="R326" s="19">
        <f>SUM(R321:R324)</f>
        <v>154182.72965</v>
      </c>
      <c r="T326" s="19">
        <f>SUM(T321:T324)</f>
        <v>-761785.07407</v>
      </c>
      <c r="V326" s="19">
        <f>SUM(V321:V324)</f>
        <v>93615.02934</v>
      </c>
      <c r="X326" s="19">
        <f>SUM(X321:X324)</f>
        <v>188597.64648</v>
      </c>
      <c r="Z326" s="19">
        <f>SUM(Z321:Z324)</f>
        <v>133366.65072444998</v>
      </c>
      <c r="AA326" s="19"/>
      <c r="AB326" s="19">
        <f>SUM(AB321:AB324)</f>
        <v>0</v>
      </c>
      <c r="AD326" s="19">
        <f>SUM(AD321:AD324)</f>
        <v>1276242.75625</v>
      </c>
      <c r="AF326" s="19">
        <f>SUM(AF321:AF324)</f>
        <v>2962904.95</v>
      </c>
      <c r="AH326" s="19">
        <f>SUM(AH321:AH324)</f>
        <v>0</v>
      </c>
      <c r="AJ326" s="19">
        <f>SUM(AJ321:AJ324)</f>
        <v>67.06336</v>
      </c>
      <c r="AL326" s="19">
        <f>SUM(AL321:AL324)</f>
        <v>668.691135</v>
      </c>
      <c r="AN326" s="19">
        <f>SUM(AN321:AN324)</f>
        <v>5011.0217299999995</v>
      </c>
      <c r="AP326" s="19">
        <f>SUM(AP321:AP324)</f>
        <v>0</v>
      </c>
      <c r="AR326" s="19">
        <f>SUM(AR321:AR324)</f>
        <v>843</v>
      </c>
      <c r="AT326" s="19">
        <f>SUM(AT321:AT324)</f>
        <v>756</v>
      </c>
      <c r="AV326" s="19">
        <f>SUM(AV321:AV324)</f>
        <v>411.47671599999995</v>
      </c>
      <c r="AX326" s="19">
        <f>SUM(AX321:AX324)</f>
        <v>4110.271900000001</v>
      </c>
      <c r="AY326" s="19"/>
      <c r="AZ326" s="43">
        <f>SUM(AZ321:AZ324)</f>
        <v>6530.71016</v>
      </c>
      <c r="BB326" s="19">
        <f>SUM(BB321:BB324)</f>
        <v>1703.98722</v>
      </c>
      <c r="BD326" s="19">
        <f>SUM(BD321:BD324)</f>
        <v>374840.13638499996</v>
      </c>
      <c r="BE326" s="19"/>
      <c r="BF326" s="19">
        <f>SUM(BF321:BF324)</f>
        <v>0</v>
      </c>
      <c r="BH326" s="19">
        <f>SUM(BH321:BH324)</f>
        <v>62610.53125</v>
      </c>
      <c r="BJ326" s="19">
        <f>SUM(BJ321:BJ324)</f>
        <v>0</v>
      </c>
      <c r="BL326" s="19">
        <f>SUM(BL321:BL324)</f>
        <v>122690.5454054</v>
      </c>
      <c r="BN326" s="19">
        <f>SUM(BN321:BN324)</f>
        <v>96015.547872</v>
      </c>
      <c r="BP326" s="19">
        <f>SUM(BP321:BP324)</f>
        <v>16181559.7272</v>
      </c>
      <c r="BR326" s="19">
        <f>SUM(BR321:BR324)</f>
        <v>-231.71842305</v>
      </c>
      <c r="BT326" s="19">
        <f>SUM(BT321:BT324)</f>
        <v>300167.824995</v>
      </c>
      <c r="BV326" s="19">
        <f>SUM(BV321:BV324)</f>
        <v>18116.2587441</v>
      </c>
      <c r="BW326" s="19"/>
      <c r="BX326" s="19">
        <f>SUM(BX321:BX324)</f>
        <v>0</v>
      </c>
      <c r="BZ326" s="19">
        <f>SUM(BZ321:BZ324)</f>
        <v>394266.0034375</v>
      </c>
      <c r="CB326" s="19">
        <f>SUM(CB321:CB324)</f>
        <v>0</v>
      </c>
      <c r="CD326" s="19">
        <f>SUM(CD321:CD324)</f>
        <v>0</v>
      </c>
    </row>
    <row r="327" spans="1:82" ht="11.25">
      <c r="A327" s="19"/>
      <c r="B327" s="25" t="s">
        <v>28</v>
      </c>
      <c r="C327" s="19"/>
      <c r="D327" s="19"/>
      <c r="E327" s="28">
        <v>1</v>
      </c>
      <c r="F327" s="19"/>
      <c r="G327" s="28">
        <v>1</v>
      </c>
      <c r="I327" s="28">
        <v>1</v>
      </c>
      <c r="K327" s="28">
        <v>1</v>
      </c>
      <c r="M327" s="28">
        <v>1</v>
      </c>
      <c r="N327" s="28">
        <v>1</v>
      </c>
      <c r="P327" s="28">
        <v>1</v>
      </c>
      <c r="R327" s="28">
        <v>1</v>
      </c>
      <c r="T327" s="28">
        <v>1</v>
      </c>
      <c r="V327" s="28">
        <v>1</v>
      </c>
      <c r="X327" s="28">
        <v>1</v>
      </c>
      <c r="Z327" s="28">
        <v>1</v>
      </c>
      <c r="AA327" s="19"/>
      <c r="AB327" s="28">
        <v>1</v>
      </c>
      <c r="AD327" s="28">
        <v>1</v>
      </c>
      <c r="AF327" s="28">
        <v>1</v>
      </c>
      <c r="AH327" s="28">
        <v>0</v>
      </c>
      <c r="AJ327" s="28">
        <v>1</v>
      </c>
      <c r="AL327" s="28">
        <v>1</v>
      </c>
      <c r="AN327" s="28">
        <v>1</v>
      </c>
      <c r="AP327" s="28">
        <v>0</v>
      </c>
      <c r="AR327" s="28">
        <v>1</v>
      </c>
      <c r="AT327" s="28">
        <v>1</v>
      </c>
      <c r="AV327" s="28">
        <v>1</v>
      </c>
      <c r="AX327" s="28">
        <v>1</v>
      </c>
      <c r="AY327" s="28"/>
      <c r="AZ327" s="28">
        <v>1</v>
      </c>
      <c r="BB327" s="28">
        <v>1</v>
      </c>
      <c r="BD327" s="28">
        <v>1</v>
      </c>
      <c r="BE327" s="19"/>
      <c r="BF327" s="28">
        <v>1</v>
      </c>
      <c r="BH327" s="28">
        <v>1</v>
      </c>
      <c r="BJ327" s="28">
        <v>0</v>
      </c>
      <c r="BL327" s="28">
        <v>1</v>
      </c>
      <c r="BN327" s="28">
        <v>1</v>
      </c>
      <c r="BP327" s="28">
        <v>1</v>
      </c>
      <c r="BR327" s="28">
        <v>1</v>
      </c>
      <c r="BT327" s="28">
        <v>1</v>
      </c>
      <c r="BV327" s="28">
        <v>1</v>
      </c>
      <c r="BW327" s="19"/>
      <c r="BX327" s="28">
        <v>1</v>
      </c>
      <c r="BZ327" s="28">
        <v>1</v>
      </c>
      <c r="CB327" s="28">
        <v>0</v>
      </c>
      <c r="CD327" s="28">
        <v>0</v>
      </c>
    </row>
    <row r="328" spans="1:82" ht="11.25">
      <c r="A328" s="19"/>
      <c r="B328" s="25" t="s">
        <v>29</v>
      </c>
      <c r="C328" s="19"/>
      <c r="D328" s="19"/>
      <c r="E328" s="28"/>
      <c r="F328" s="19"/>
      <c r="G328" s="28"/>
      <c r="I328" s="28"/>
      <c r="K328" s="28"/>
      <c r="M328" s="28"/>
      <c r="N328" s="28"/>
      <c r="P328" s="28"/>
      <c r="R328" s="28"/>
      <c r="T328" s="28"/>
      <c r="V328" s="28"/>
      <c r="X328" s="28"/>
      <c r="Z328" s="28"/>
      <c r="AA328" s="19"/>
      <c r="AB328" s="28"/>
      <c r="AD328" s="28"/>
      <c r="AF328" s="28"/>
      <c r="AH328" s="28"/>
      <c r="AJ328" s="28"/>
      <c r="AL328" s="28"/>
      <c r="AN328" s="28"/>
      <c r="AP328" s="28"/>
      <c r="AR328" s="28"/>
      <c r="AT328" s="28"/>
      <c r="AV328" s="28"/>
      <c r="AX328" s="28"/>
      <c r="AY328" s="28"/>
      <c r="AZ328" s="28"/>
      <c r="BB328" s="28"/>
      <c r="BD328" s="28"/>
      <c r="BE328" s="19"/>
      <c r="BF328" s="28"/>
      <c r="BH328" s="28"/>
      <c r="BJ328" s="28"/>
      <c r="BL328" s="28"/>
      <c r="BN328" s="28"/>
      <c r="BP328" s="28"/>
      <c r="BR328" s="28"/>
      <c r="BT328" s="28"/>
      <c r="BV328" s="28"/>
      <c r="BW328" s="19"/>
      <c r="BX328" s="28"/>
      <c r="BZ328" s="28"/>
      <c r="CB328" s="28"/>
      <c r="CD328" s="28"/>
    </row>
    <row r="329" spans="1:82" ht="10.5">
      <c r="A329" s="19"/>
      <c r="B329" s="19"/>
      <c r="C329" s="19"/>
      <c r="D329" s="19"/>
      <c r="E329" s="27" t="s">
        <v>3</v>
      </c>
      <c r="F329" s="19"/>
      <c r="G329" s="27" t="s">
        <v>3</v>
      </c>
      <c r="I329" s="27" t="s">
        <v>3</v>
      </c>
      <c r="K329" s="27" t="s">
        <v>3</v>
      </c>
      <c r="M329" s="27" t="s">
        <v>3</v>
      </c>
      <c r="N329" s="27" t="s">
        <v>3</v>
      </c>
      <c r="P329" s="27" t="s">
        <v>3</v>
      </c>
      <c r="R329" s="27" t="s">
        <v>3</v>
      </c>
      <c r="T329" s="27" t="s">
        <v>3</v>
      </c>
      <c r="V329" s="27" t="s">
        <v>3</v>
      </c>
      <c r="X329" s="27" t="s">
        <v>3</v>
      </c>
      <c r="Z329" s="27" t="s">
        <v>3</v>
      </c>
      <c r="AA329" s="19"/>
      <c r="AB329" s="27" t="s">
        <v>3</v>
      </c>
      <c r="AD329" s="27" t="s">
        <v>3</v>
      </c>
      <c r="AF329" s="27" t="s">
        <v>3</v>
      </c>
      <c r="AH329" s="27" t="s">
        <v>3</v>
      </c>
      <c r="AJ329" s="27" t="s">
        <v>3</v>
      </c>
      <c r="AL329" s="27" t="s">
        <v>3</v>
      </c>
      <c r="AN329" s="27" t="s">
        <v>3</v>
      </c>
      <c r="AP329" s="27" t="s">
        <v>3</v>
      </c>
      <c r="AR329" s="27" t="s">
        <v>3</v>
      </c>
      <c r="AT329" s="27" t="s">
        <v>3</v>
      </c>
      <c r="AV329" s="27" t="s">
        <v>3</v>
      </c>
      <c r="AX329" s="27" t="s">
        <v>3</v>
      </c>
      <c r="AY329" s="27"/>
      <c r="AZ329" s="27" t="s">
        <v>3</v>
      </c>
      <c r="BB329" s="27" t="s">
        <v>3</v>
      </c>
      <c r="BD329" s="27" t="s">
        <v>3</v>
      </c>
      <c r="BE329" s="19"/>
      <c r="BF329" s="27" t="s">
        <v>3</v>
      </c>
      <c r="BH329" s="27" t="s">
        <v>3</v>
      </c>
      <c r="BJ329" s="27" t="s">
        <v>3</v>
      </c>
      <c r="BL329" s="27" t="s">
        <v>3</v>
      </c>
      <c r="BN329" s="27" t="s">
        <v>3</v>
      </c>
      <c r="BP329" s="27" t="s">
        <v>3</v>
      </c>
      <c r="BR329" s="27" t="s">
        <v>3</v>
      </c>
      <c r="BT329" s="27" t="s">
        <v>3</v>
      </c>
      <c r="BV329" s="27" t="s">
        <v>3</v>
      </c>
      <c r="BW329" s="19"/>
      <c r="BX329" s="27" t="s">
        <v>3</v>
      </c>
      <c r="BZ329" s="27" t="s">
        <v>3</v>
      </c>
      <c r="CB329" s="27" t="s">
        <v>3</v>
      </c>
      <c r="CD329" s="27" t="s">
        <v>3</v>
      </c>
    </row>
    <row r="330" spans="1:82" ht="11.25">
      <c r="A330" s="51"/>
      <c r="B330" s="25" t="s">
        <v>66</v>
      </c>
      <c r="C330" s="19"/>
      <c r="D330" s="19"/>
      <c r="E330" s="19">
        <f>ROUND(E326*E327,0)</f>
        <v>45562</v>
      </c>
      <c r="F330" s="19"/>
      <c r="G330" s="19">
        <f>ROUND(G326*G327,0)</f>
        <v>287812</v>
      </c>
      <c r="I330" s="19">
        <f>ROUND(I326*I327,0)</f>
        <v>30808</v>
      </c>
      <c r="K330" s="19">
        <f>ROUND(K326*K327,0)</f>
        <v>23976</v>
      </c>
      <c r="M330" s="19">
        <f>ROUND(M326*M327,0)</f>
        <v>1168017</v>
      </c>
      <c r="N330" s="19">
        <f>ROUND(N326*N327,0)</f>
        <v>670882</v>
      </c>
      <c r="P330" s="19">
        <f>ROUND(P326*P327,0)</f>
        <v>1823940</v>
      </c>
      <c r="R330" s="19">
        <f>ROUND(R326*R327,0)</f>
        <v>154183</v>
      </c>
      <c r="T330" s="19">
        <f>ROUND(T326*T327,0)</f>
        <v>-761785</v>
      </c>
      <c r="V330" s="19">
        <f>ROUND(V326*V327,0)</f>
        <v>93615</v>
      </c>
      <c r="X330" s="19">
        <f>ROUND(X326*X327,0)</f>
        <v>188598</v>
      </c>
      <c r="Z330" s="19">
        <f>ROUND(Z326*Z327,0)</f>
        <v>133367</v>
      </c>
      <c r="AA330" s="19"/>
      <c r="AB330" s="19">
        <f>ROUND(AB326*AB327,0)</f>
        <v>0</v>
      </c>
      <c r="AD330" s="19">
        <f>ROUND(AD326*AD327,0)</f>
        <v>1276243</v>
      </c>
      <c r="AF330" s="19">
        <f>ROUND(AF326*AF327,0)</f>
        <v>2962905</v>
      </c>
      <c r="AH330" s="19">
        <f>ROUND(AH326*AH327,0)</f>
        <v>0</v>
      </c>
      <c r="AJ330" s="19">
        <f>ROUND(AJ326*AJ327,0)</f>
        <v>67</v>
      </c>
      <c r="AL330" s="19">
        <f>ROUND(AL326*AL327,0)</f>
        <v>669</v>
      </c>
      <c r="AN330" s="19">
        <f>ROUND(AN326*AN327,0)</f>
        <v>5011</v>
      </c>
      <c r="AP330" s="19">
        <f>ROUND(AP326*AP327,0)</f>
        <v>0</v>
      </c>
      <c r="AR330" s="19">
        <f>ROUND(AR326*AR327,0)</f>
        <v>843</v>
      </c>
      <c r="AT330" s="19">
        <f>ROUND(AT326*AT327,0)</f>
        <v>756</v>
      </c>
      <c r="AV330" s="19">
        <f>ROUND(AV326*AV327,0)</f>
        <v>411</v>
      </c>
      <c r="AX330" s="19">
        <f>ROUND(AX326*AX327,0)</f>
        <v>4110</v>
      </c>
      <c r="AY330" s="19"/>
      <c r="AZ330" s="19">
        <f>ROUND(AZ326*AZ327,0)</f>
        <v>6531</v>
      </c>
      <c r="BB330" s="19">
        <f>ROUND(BB326*BB327,0)</f>
        <v>1704</v>
      </c>
      <c r="BD330" s="19">
        <f>ROUND(BD326*BD327,0)</f>
        <v>374840</v>
      </c>
      <c r="BE330" s="19"/>
      <c r="BF330" s="19">
        <f>ROUND(BF326*BF327,0)</f>
        <v>0</v>
      </c>
      <c r="BH330" s="19">
        <f>ROUND(BH326*BH327,0)</f>
        <v>62611</v>
      </c>
      <c r="BJ330" s="19">
        <f>ROUND(BJ326*BJ327,0)</f>
        <v>0</v>
      </c>
      <c r="BL330" s="19">
        <f>ROUND(BL326*BL327,0)</f>
        <v>122691</v>
      </c>
      <c r="BN330" s="19">
        <f>ROUND(BN326*BN327,0)</f>
        <v>96016</v>
      </c>
      <c r="BP330" s="19">
        <f>ROUND(BP326*BP327,0)</f>
        <v>16181560</v>
      </c>
      <c r="BR330" s="19">
        <f>ROUND(BR326*BR327,0)</f>
        <v>-232</v>
      </c>
      <c r="BT330" s="19">
        <f>ROUND(BT326*BT327,0)</f>
        <v>300168</v>
      </c>
      <c r="BV330" s="19">
        <f>ROUND(BV326*BV327,0)</f>
        <v>18116</v>
      </c>
      <c r="BW330" s="19"/>
      <c r="BX330" s="19">
        <f>ROUND(BX326*BX327,0)</f>
        <v>0</v>
      </c>
      <c r="BZ330" s="19">
        <f>ROUND(BZ326*BZ327,0)</f>
        <v>394266</v>
      </c>
      <c r="CB330" s="19">
        <f>ROUND(CB326*CB327,0)</f>
        <v>0</v>
      </c>
      <c r="CD330" s="19">
        <f>ROUND(CD326*CD327,0)</f>
        <v>0</v>
      </c>
    </row>
    <row r="331" spans="1:82" ht="11.25">
      <c r="A331" s="19"/>
      <c r="B331" s="25"/>
      <c r="C331" s="19"/>
      <c r="D331" s="19"/>
      <c r="E331" s="27" t="s">
        <v>8</v>
      </c>
      <c r="F331" s="19"/>
      <c r="G331" s="27" t="s">
        <v>8</v>
      </c>
      <c r="I331" s="27" t="s">
        <v>8</v>
      </c>
      <c r="K331" s="27" t="s">
        <v>8</v>
      </c>
      <c r="M331" s="27" t="s">
        <v>8</v>
      </c>
      <c r="N331" s="27" t="s">
        <v>8</v>
      </c>
      <c r="P331" s="27" t="s">
        <v>8</v>
      </c>
      <c r="R331" s="27" t="s">
        <v>8</v>
      </c>
      <c r="T331" s="27" t="s">
        <v>8</v>
      </c>
      <c r="V331" s="27" t="s">
        <v>8</v>
      </c>
      <c r="X331" s="27" t="s">
        <v>8</v>
      </c>
      <c r="Z331" s="27" t="s">
        <v>8</v>
      </c>
      <c r="AA331" s="19"/>
      <c r="AB331" s="27" t="s">
        <v>8</v>
      </c>
      <c r="AD331" s="27" t="s">
        <v>8</v>
      </c>
      <c r="AF331" s="27" t="s">
        <v>8</v>
      </c>
      <c r="AH331" s="27" t="s">
        <v>8</v>
      </c>
      <c r="AJ331" s="27" t="s">
        <v>8</v>
      </c>
      <c r="AL331" s="27" t="s">
        <v>8</v>
      </c>
      <c r="AN331" s="27" t="s">
        <v>8</v>
      </c>
      <c r="AP331" s="27" t="s">
        <v>8</v>
      </c>
      <c r="AR331" s="27" t="s">
        <v>8</v>
      </c>
      <c r="AT331" s="27" t="s">
        <v>8</v>
      </c>
      <c r="AV331" s="27" t="s">
        <v>8</v>
      </c>
      <c r="AX331" s="27" t="s">
        <v>8</v>
      </c>
      <c r="AY331" s="27"/>
      <c r="AZ331" s="27" t="s">
        <v>8</v>
      </c>
      <c r="BB331" s="27" t="s">
        <v>8</v>
      </c>
      <c r="BD331" s="27" t="s">
        <v>8</v>
      </c>
      <c r="BE331" s="19"/>
      <c r="BF331" s="27" t="s">
        <v>8</v>
      </c>
      <c r="BH331" s="27" t="s">
        <v>8</v>
      </c>
      <c r="BJ331" s="27" t="s">
        <v>8</v>
      </c>
      <c r="BL331" s="27" t="s">
        <v>8</v>
      </c>
      <c r="BN331" s="27" t="s">
        <v>8</v>
      </c>
      <c r="BP331" s="27" t="s">
        <v>8</v>
      </c>
      <c r="BR331" s="27" t="s">
        <v>8</v>
      </c>
      <c r="BT331" s="27" t="s">
        <v>8</v>
      </c>
      <c r="BV331" s="27" t="s">
        <v>8</v>
      </c>
      <c r="BW331" s="19"/>
      <c r="BX331" s="27" t="s">
        <v>8</v>
      </c>
      <c r="BZ331" s="27" t="s">
        <v>8</v>
      </c>
      <c r="CB331" s="27" t="s">
        <v>8</v>
      </c>
      <c r="CD331" s="27" t="s">
        <v>8</v>
      </c>
    </row>
    <row r="332" spans="1:86" ht="10.5">
      <c r="A332" s="19"/>
      <c r="B332" s="19"/>
      <c r="C332" s="19"/>
      <c r="D332" s="19"/>
      <c r="F332" s="19"/>
      <c r="G332" s="19"/>
      <c r="I332" s="19"/>
      <c r="K332" s="19"/>
      <c r="M332" s="12"/>
      <c r="N332" s="12"/>
      <c r="P332" s="27"/>
      <c r="R332" s="27"/>
      <c r="T332" s="27"/>
      <c r="V332" s="64"/>
      <c r="X332" s="64"/>
      <c r="Z332" s="27"/>
      <c r="AA332" s="19"/>
      <c r="AD332" s="19"/>
      <c r="AF332" s="19"/>
      <c r="AJ332" s="12"/>
      <c r="AL332" s="64"/>
      <c r="AN332" s="27"/>
      <c r="AR332" s="19"/>
      <c r="AT332" s="19"/>
      <c r="AV332" s="19"/>
      <c r="AX332" s="12"/>
      <c r="AY332" s="12"/>
      <c r="BB332" s="64"/>
      <c r="BD332" s="27"/>
      <c r="BE332" s="19"/>
      <c r="BH332" s="19"/>
      <c r="BL332" s="12"/>
      <c r="BN332" s="19"/>
      <c r="BP332" s="19"/>
      <c r="BR332" s="27"/>
      <c r="BT332" s="64"/>
      <c r="BV332" s="27"/>
      <c r="BW332" s="19"/>
      <c r="BZ332" s="19"/>
      <c r="CH332" s="30" t="str">
        <f ca="1">CELL("filename",$A$1)</f>
        <v>H:\Internal\Regulatory Services\2014  KY Rate Case\Documents Electronically filed February 11, 2015\KIUC Attachments\KIUC-1-17\Elliott\[KIUC_1_17_Attachment169_ADFIT.xlsm]2015</v>
      </c>
    </row>
    <row r="333" spans="1:82" ht="12.75">
      <c r="A333" s="19"/>
      <c r="B333" s="24">
        <v>2013</v>
      </c>
      <c r="C333" s="19"/>
      <c r="D333" s="19"/>
      <c r="E333" s="55" t="str">
        <f>+E$79</f>
        <v>Half-Year</v>
      </c>
      <c r="F333" s="19"/>
      <c r="G333" s="55" t="str">
        <f>+G$79</f>
        <v>Half-Year</v>
      </c>
      <c r="I333" s="55" t="str">
        <f>+I$79</f>
        <v>Half-Year</v>
      </c>
      <c r="K333" s="55" t="str">
        <f>+K$79</f>
        <v>Half-Year</v>
      </c>
      <c r="M333" s="55" t="str">
        <f>+M$79</f>
        <v>Half-Year</v>
      </c>
      <c r="N333" s="55" t="str">
        <f>+N$79</f>
        <v>Half-Year</v>
      </c>
      <c r="P333" s="55" t="str">
        <f>+P$79</f>
        <v>Half-Year</v>
      </c>
      <c r="R333" s="55" t="str">
        <f>+R$79</f>
        <v>Half-Year</v>
      </c>
      <c r="T333" s="55" t="str">
        <f>+T$79</f>
        <v>Half-Year</v>
      </c>
      <c r="V333" s="55" t="str">
        <f>+V$79</f>
        <v>Half-Year</v>
      </c>
      <c r="X333" s="55" t="str">
        <f>+X$79</f>
        <v>Half-Year</v>
      </c>
      <c r="Z333" s="55" t="str">
        <f>+Z$79</f>
        <v>Half-Year</v>
      </c>
      <c r="AA333" s="19"/>
      <c r="AB333" s="55" t="str">
        <f>+AB$79</f>
        <v>Half-Year</v>
      </c>
      <c r="AD333" s="55" t="str">
        <f>+AD$79</f>
        <v>Half-Year</v>
      </c>
      <c r="AF333" s="55" t="str">
        <f>+AF$79</f>
        <v>Half-Year</v>
      </c>
      <c r="AH333" s="55" t="str">
        <f>+AH$79</f>
        <v>Half-Year</v>
      </c>
      <c r="AJ333" s="55" t="str">
        <f>+AJ$79</f>
        <v>Half-Year</v>
      </c>
      <c r="AL333" s="55" t="str">
        <f>+AL$79</f>
        <v>Half-Year</v>
      </c>
      <c r="AN333" s="55" t="str">
        <f>+AN$79</f>
        <v>Half-Year</v>
      </c>
      <c r="AP333" s="55" t="str">
        <f>+AP$79</f>
        <v>Half-Year</v>
      </c>
      <c r="AR333" s="55" t="str">
        <f>+AR$79</f>
        <v>Half-Year</v>
      </c>
      <c r="AT333" s="55" t="str">
        <f>+AT$79</f>
        <v>Half-Year</v>
      </c>
      <c r="AV333" s="55" t="str">
        <f>+AV$79</f>
        <v>Half-Year</v>
      </c>
      <c r="AX333" s="55" t="str">
        <f>+AX$79</f>
        <v>Half-Year</v>
      </c>
      <c r="AY333" s="55"/>
      <c r="AZ333" s="55" t="str">
        <f>+AZ$79</f>
        <v>Half-Year</v>
      </c>
      <c r="BB333" s="55" t="str">
        <f>+BB$79</f>
        <v>Half-Year</v>
      </c>
      <c r="BD333" s="55" t="str">
        <f>+BD$79</f>
        <v>Half-Year</v>
      </c>
      <c r="BE333" s="19"/>
      <c r="BF333" s="55" t="str">
        <f>+BF$79</f>
        <v>Half-Year</v>
      </c>
      <c r="BH333" s="55" t="str">
        <f>+BH$79</f>
        <v>Half-Year</v>
      </c>
      <c r="BJ333" s="55" t="str">
        <f>+BJ$79</f>
        <v>Half-Year</v>
      </c>
      <c r="BL333" s="55" t="str">
        <f>+BL$79</f>
        <v>Half-Year</v>
      </c>
      <c r="BN333" s="55" t="str">
        <f>+BN$79</f>
        <v>Half-Year</v>
      </c>
      <c r="BP333" s="55" t="str">
        <f>+BP$79</f>
        <v>Half-Year</v>
      </c>
      <c r="BR333" s="55" t="str">
        <f>+BR$79</f>
        <v>Half-Year</v>
      </c>
      <c r="BT333" s="55" t="str">
        <f>+BT$79</f>
        <v>Half-Year</v>
      </c>
      <c r="BV333" s="55" t="str">
        <f>+BV$79</f>
        <v>Half-Year</v>
      </c>
      <c r="BW333" s="19"/>
      <c r="BX333" s="55" t="str">
        <f>+BX$79</f>
        <v>Half-Year</v>
      </c>
      <c r="BZ333" s="55" t="str">
        <f>+BZ$79</f>
        <v>Half-Year</v>
      </c>
      <c r="CB333" s="55" t="str">
        <f>+CB$79</f>
        <v>Half-Year</v>
      </c>
      <c r="CD333" s="55" t="str">
        <f>+CD$79</f>
        <v>Half-Year</v>
      </c>
    </row>
    <row r="334" spans="1:82" ht="11.25">
      <c r="A334" s="19"/>
      <c r="B334" s="25" t="s">
        <v>9</v>
      </c>
      <c r="C334" s="19"/>
      <c r="D334" s="19"/>
      <c r="E334" s="19">
        <f>+E270</f>
        <v>1021330</v>
      </c>
      <c r="F334" s="19"/>
      <c r="G334" s="19">
        <f>+G270</f>
        <v>6450298.74</v>
      </c>
      <c r="H334" s="19"/>
      <c r="I334" s="19">
        <f>+I270</f>
        <v>690612.006</v>
      </c>
      <c r="J334" s="19"/>
      <c r="K334" s="19">
        <f>+K270</f>
        <v>537348.35</v>
      </c>
      <c r="L334" s="19"/>
      <c r="M334" s="19">
        <f>+M270</f>
        <v>25829646.08</v>
      </c>
      <c r="N334" s="19">
        <f>+N270</f>
        <v>13725092</v>
      </c>
      <c r="O334" s="19"/>
      <c r="P334" s="19">
        <f>+P270</f>
        <v>34511633</v>
      </c>
      <c r="Q334" s="19"/>
      <c r="R334" s="19">
        <f>+R318</f>
        <v>2698805</v>
      </c>
      <c r="S334" s="19"/>
      <c r="T334" s="19">
        <f>+T318</f>
        <v>-13334239</v>
      </c>
      <c r="U334" s="19"/>
      <c r="V334" s="19">
        <f>+V318</f>
        <v>1515542</v>
      </c>
      <c r="W334" s="19"/>
      <c r="X334" s="19">
        <f>+X318</f>
        <v>3053224</v>
      </c>
      <c r="Y334" s="19"/>
      <c r="Z334" s="19">
        <f>+Z318</f>
        <v>1997403.785</v>
      </c>
      <c r="AA334" s="19"/>
      <c r="AB334" s="19">
        <f>+AB318</f>
        <v>0</v>
      </c>
      <c r="AC334" s="19"/>
      <c r="AD334" s="19">
        <f>+AD318-AD324</f>
        <v>1230113.5</v>
      </c>
      <c r="AE334" s="19"/>
      <c r="AF334" s="19">
        <f>+AF318-AF324</f>
        <v>2855812</v>
      </c>
      <c r="AG334" s="19"/>
      <c r="AH334" s="19">
        <f>AH15</f>
        <v>4191025</v>
      </c>
      <c r="AI334" s="19"/>
      <c r="AJ334" s="19">
        <f>+AJ270</f>
        <v>1372</v>
      </c>
      <c r="AK334" s="19"/>
      <c r="AL334" s="19">
        <f>+AL318</f>
        <v>10825.5</v>
      </c>
      <c r="AM334" s="19"/>
      <c r="AN334" s="19">
        <f>+AN318</f>
        <v>75049</v>
      </c>
      <c r="AO334" s="19"/>
      <c r="AP334" s="19">
        <f>AP15</f>
        <v>7724</v>
      </c>
      <c r="AQ334" s="19"/>
      <c r="AR334" s="19">
        <f>+AR270</f>
        <v>18885</v>
      </c>
      <c r="AS334" s="19"/>
      <c r="AT334" s="19">
        <f>+AT270</f>
        <v>16951.9</v>
      </c>
      <c r="AU334" s="19"/>
      <c r="AV334" s="19">
        <f>+AV270</f>
        <v>9221.8</v>
      </c>
      <c r="AW334" s="19"/>
      <c r="AX334" s="19">
        <f>+AX270</f>
        <v>90895</v>
      </c>
      <c r="AY334" s="19"/>
      <c r="AZ334" s="19">
        <f>+AZ270</f>
        <v>133607</v>
      </c>
      <c r="BA334" s="19"/>
      <c r="BB334" s="19">
        <f>+BB318</f>
        <v>27586</v>
      </c>
      <c r="BC334" s="19"/>
      <c r="BD334" s="19">
        <f>+BD318</f>
        <v>5613900.5</v>
      </c>
      <c r="BE334" s="19"/>
      <c r="BF334" s="19">
        <f>+BF318</f>
        <v>0</v>
      </c>
      <c r="BG334" s="19"/>
      <c r="BH334" s="19">
        <f>+BH318-BH324</f>
        <v>60347.5</v>
      </c>
      <c r="BI334" s="19"/>
      <c r="BJ334" s="19">
        <f>BJ15</f>
        <v>602669</v>
      </c>
      <c r="BK334" s="19"/>
      <c r="BL334" s="19">
        <f>+BL270</f>
        <v>2713192.07</v>
      </c>
      <c r="BM334" s="19"/>
      <c r="BN334" s="19">
        <f>+BN270</f>
        <v>2520093.1199999996</v>
      </c>
      <c r="BO334" s="19"/>
      <c r="BP334" s="19">
        <f>+BP270</f>
        <v>306178992</v>
      </c>
      <c r="BQ334" s="19"/>
      <c r="BR334" s="19">
        <f>+BR318</f>
        <v>-4055.985</v>
      </c>
      <c r="BS334" s="19"/>
      <c r="BT334" s="19">
        <f>+BT318</f>
        <v>4859443.5</v>
      </c>
      <c r="BU334" s="19"/>
      <c r="BV334" s="19">
        <f>+BV318</f>
        <v>271323.33</v>
      </c>
      <c r="BW334" s="19"/>
      <c r="BX334" s="19">
        <f>+BX318</f>
        <v>0</v>
      </c>
      <c r="BY334" s="19"/>
      <c r="BZ334" s="19">
        <f>+BZ318-BZ324</f>
        <v>380015.425</v>
      </c>
      <c r="CA334" s="19"/>
      <c r="CB334" s="19">
        <f>CB15</f>
        <v>2454276.94</v>
      </c>
      <c r="CC334" s="19"/>
      <c r="CD334" s="19">
        <f>CD15</f>
        <v>0</v>
      </c>
    </row>
    <row r="335" spans="1:82" ht="11.25">
      <c r="A335" s="19"/>
      <c r="B335" s="25" t="s">
        <v>18</v>
      </c>
      <c r="C335" s="19"/>
      <c r="D335" s="19"/>
      <c r="E335" s="60">
        <v>0.04462</v>
      </c>
      <c r="F335" s="19"/>
      <c r="G335" s="60">
        <v>0.04461</v>
      </c>
      <c r="I335" s="60">
        <v>0.04462</v>
      </c>
      <c r="K335" s="60">
        <v>0.04461</v>
      </c>
      <c r="M335" s="60">
        <v>0.04462</v>
      </c>
      <c r="N335" s="60">
        <v>0.04522</v>
      </c>
      <c r="P335" s="60">
        <v>0.04888</v>
      </c>
      <c r="R335" s="60">
        <v>0.05285</v>
      </c>
      <c r="T335" s="60">
        <v>0.05285</v>
      </c>
      <c r="V335" s="60">
        <v>0.05713</v>
      </c>
      <c r="X335" s="60">
        <v>0.05713</v>
      </c>
      <c r="Z335" s="60">
        <v>0.06177</v>
      </c>
      <c r="AA335" s="19"/>
      <c r="AB335" s="60">
        <v>0.06677</v>
      </c>
      <c r="AD335" s="60">
        <v>0.07219</v>
      </c>
      <c r="AF335" s="60">
        <v>0.07219</v>
      </c>
      <c r="AH335" s="60">
        <v>0.0375</v>
      </c>
      <c r="AJ335" s="60">
        <v>0.04522</v>
      </c>
      <c r="AK335" s="60">
        <v>0.04461</v>
      </c>
      <c r="AL335" s="60">
        <v>0.05713</v>
      </c>
      <c r="AN335" s="60">
        <v>0.06177</v>
      </c>
      <c r="AP335" s="60">
        <v>0.0375</v>
      </c>
      <c r="AR335" s="60">
        <v>0.04461</v>
      </c>
      <c r="AT335" s="60">
        <v>0.04462</v>
      </c>
      <c r="AV335" s="60">
        <v>0.04461</v>
      </c>
      <c r="AX335" s="60">
        <v>0.04462</v>
      </c>
      <c r="AY335" s="60"/>
      <c r="AZ335" s="60">
        <v>0.04522</v>
      </c>
      <c r="BB335" s="60">
        <v>0.05713</v>
      </c>
      <c r="BD335" s="60">
        <v>0.06177</v>
      </c>
      <c r="BE335" s="19"/>
      <c r="BF335" s="60">
        <v>0.06677</v>
      </c>
      <c r="BH335" s="60">
        <v>0.07219</v>
      </c>
      <c r="BJ335" s="60">
        <v>0.0375</v>
      </c>
      <c r="BL335" s="60">
        <v>0.04462</v>
      </c>
      <c r="BN335" s="60">
        <v>0.04888</v>
      </c>
      <c r="BP335" s="60">
        <v>0.04888</v>
      </c>
      <c r="BR335" s="60">
        <v>0.05285</v>
      </c>
      <c r="BT335" s="60">
        <v>0.05713</v>
      </c>
      <c r="BV335" s="60">
        <v>0.06177</v>
      </c>
      <c r="BW335" s="19"/>
      <c r="BX335" s="60">
        <v>0.06677</v>
      </c>
      <c r="BZ335" s="60">
        <v>0.07219</v>
      </c>
      <c r="CB335" s="60">
        <v>0.0375</v>
      </c>
      <c r="CD335" s="60">
        <v>0.0375</v>
      </c>
    </row>
    <row r="336" spans="1:82" ht="10.5">
      <c r="A336" s="19"/>
      <c r="B336" s="19"/>
      <c r="C336" s="19"/>
      <c r="D336" s="19"/>
      <c r="E336" s="27" t="s">
        <v>3</v>
      </c>
      <c r="F336" s="19"/>
      <c r="G336" s="27" t="s">
        <v>3</v>
      </c>
      <c r="I336" s="27" t="s">
        <v>3</v>
      </c>
      <c r="K336" s="27" t="s">
        <v>3</v>
      </c>
      <c r="M336" s="27" t="s">
        <v>3</v>
      </c>
      <c r="N336" s="27" t="s">
        <v>3</v>
      </c>
      <c r="P336" s="27" t="s">
        <v>3</v>
      </c>
      <c r="R336" s="27" t="s">
        <v>3</v>
      </c>
      <c r="T336" s="27" t="s">
        <v>3</v>
      </c>
      <c r="V336" s="27" t="s">
        <v>3</v>
      </c>
      <c r="X336" s="27" t="s">
        <v>3</v>
      </c>
      <c r="Z336" s="27" t="s">
        <v>3</v>
      </c>
      <c r="AA336" s="19"/>
      <c r="AB336" s="27" t="s">
        <v>3</v>
      </c>
      <c r="AD336" s="27" t="s">
        <v>3</v>
      </c>
      <c r="AF336" s="27" t="s">
        <v>3</v>
      </c>
      <c r="AH336" s="27" t="s">
        <v>3</v>
      </c>
      <c r="AJ336" s="27" t="s">
        <v>3</v>
      </c>
      <c r="AL336" s="27" t="s">
        <v>3</v>
      </c>
      <c r="AN336" s="27" t="s">
        <v>3</v>
      </c>
      <c r="AP336" s="27" t="s">
        <v>3</v>
      </c>
      <c r="AR336" s="27" t="s">
        <v>3</v>
      </c>
      <c r="AT336" s="27" t="s">
        <v>3</v>
      </c>
      <c r="AV336" s="27" t="s">
        <v>3</v>
      </c>
      <c r="AX336" s="27" t="s">
        <v>3</v>
      </c>
      <c r="AY336" s="27"/>
      <c r="AZ336" s="27" t="s">
        <v>3</v>
      </c>
      <c r="BB336" s="27" t="s">
        <v>3</v>
      </c>
      <c r="BD336" s="27" t="s">
        <v>3</v>
      </c>
      <c r="BE336" s="19"/>
      <c r="BF336" s="27" t="s">
        <v>3</v>
      </c>
      <c r="BH336" s="27" t="s">
        <v>3</v>
      </c>
      <c r="BJ336" s="27" t="s">
        <v>3</v>
      </c>
      <c r="BL336" s="27" t="s">
        <v>3</v>
      </c>
      <c r="BN336" s="27" t="s">
        <v>3</v>
      </c>
      <c r="BP336" s="27" t="s">
        <v>3</v>
      </c>
      <c r="BR336" s="27" t="s">
        <v>3</v>
      </c>
      <c r="BT336" s="27" t="s">
        <v>3</v>
      </c>
      <c r="BV336" s="27" t="s">
        <v>3</v>
      </c>
      <c r="BW336" s="19"/>
      <c r="BX336" s="27" t="s">
        <v>3</v>
      </c>
      <c r="BZ336" s="27" t="s">
        <v>3</v>
      </c>
      <c r="CB336" s="27" t="s">
        <v>3</v>
      </c>
      <c r="CD336" s="27" t="s">
        <v>3</v>
      </c>
    </row>
    <row r="337" spans="1:82" ht="11.25">
      <c r="A337" s="19"/>
      <c r="B337" s="25" t="s">
        <v>68</v>
      </c>
      <c r="C337" s="19"/>
      <c r="D337" s="19"/>
      <c r="E337" s="19">
        <f>ROUND(E334*E335,0)</f>
        <v>45572</v>
      </c>
      <c r="F337" s="19"/>
      <c r="G337" s="19">
        <f>ROUND(G334*G335,0)</f>
        <v>287748</v>
      </c>
      <c r="I337" s="22">
        <f>ROUND(I334*I335,0)</f>
        <v>30815</v>
      </c>
      <c r="K337" s="22">
        <f>+K334*K335</f>
        <v>23971.109893499997</v>
      </c>
      <c r="M337" s="22">
        <f>+M334*M335</f>
        <v>1152518.8080896</v>
      </c>
      <c r="N337" s="22">
        <f>+N334*N335</f>
        <v>620648.66024</v>
      </c>
      <c r="P337" s="22">
        <f>+P334*P335</f>
        <v>1686928.6210399999</v>
      </c>
      <c r="R337" s="22">
        <f>+R334*R335</f>
        <v>142631.84425</v>
      </c>
      <c r="T337" s="22">
        <f>+T334*T335</f>
        <v>-704714.53115</v>
      </c>
      <c r="U337" s="23"/>
      <c r="V337" s="22">
        <f>+V334*V335</f>
        <v>86582.91446</v>
      </c>
      <c r="W337" s="23"/>
      <c r="X337" s="22">
        <f>+X334*X335</f>
        <v>174430.68712</v>
      </c>
      <c r="Y337" s="23"/>
      <c r="Z337" s="22">
        <f>+Z334*Z335</f>
        <v>123379.63179945</v>
      </c>
      <c r="AA337" s="19"/>
      <c r="AB337" s="19">
        <f>(+AB334)*AB335</f>
        <v>0</v>
      </c>
      <c r="AC337" s="23"/>
      <c r="AD337" s="19">
        <f>(+AD334)*AD335</f>
        <v>88801.893565</v>
      </c>
      <c r="AE337" s="23"/>
      <c r="AF337" s="19">
        <f>(+AF334)*AF335</f>
        <v>206161.06828</v>
      </c>
      <c r="AG337" s="23"/>
      <c r="AH337" s="19">
        <f>(+AH334-AH340)*AH335</f>
        <v>78581.71875</v>
      </c>
      <c r="AI337" s="23"/>
      <c r="AJ337" s="22">
        <f>+AJ334*AJ335</f>
        <v>62.04184000000001</v>
      </c>
      <c r="AK337" s="23"/>
      <c r="AL337" s="22">
        <f>+AL334*AL335</f>
        <v>618.460815</v>
      </c>
      <c r="AM337" s="23"/>
      <c r="AN337" s="22">
        <f>+AN334*AN335</f>
        <v>4635.77673</v>
      </c>
      <c r="AO337" s="23"/>
      <c r="AP337" s="19">
        <f>(+AP334-AP340)*AP335</f>
        <v>144.825</v>
      </c>
      <c r="AQ337" s="23"/>
      <c r="AR337" s="19">
        <f>ROUND(AR334*AR335,0)</f>
        <v>842</v>
      </c>
      <c r="AS337" s="23"/>
      <c r="AT337" s="22">
        <f>ROUND(AT334*AT335,0)</f>
        <v>756</v>
      </c>
      <c r="AV337" s="22">
        <f>+AV334*AV335</f>
        <v>411.38449799999995</v>
      </c>
      <c r="AX337" s="22">
        <f>+AX334*AX335</f>
        <v>4055.7349</v>
      </c>
      <c r="AY337" s="22"/>
      <c r="AZ337" s="19">
        <f>(+AZ334)*AZ335</f>
        <v>6041.7085400000005</v>
      </c>
      <c r="BA337" s="23"/>
      <c r="BB337" s="22">
        <f>+BB334*BB335</f>
        <v>1575.98818</v>
      </c>
      <c r="BC337" s="23"/>
      <c r="BD337" s="22">
        <f>+BD334*BD335</f>
        <v>346770.633885</v>
      </c>
      <c r="BE337" s="19"/>
      <c r="BF337" s="19">
        <f>(+BF334)*BF335</f>
        <v>0</v>
      </c>
      <c r="BG337" s="23"/>
      <c r="BH337" s="19">
        <f>(+BH334)*BH335</f>
        <v>4356.486025</v>
      </c>
      <c r="BI337" s="23"/>
      <c r="BJ337" s="19">
        <f>(+BJ334-BJ340)*BJ335</f>
        <v>11300.043749999999</v>
      </c>
      <c r="BK337" s="23"/>
      <c r="BL337" s="22">
        <f>+BL334*BL335</f>
        <v>121062.6301634</v>
      </c>
      <c r="BM337" s="23"/>
      <c r="BN337" s="85">
        <v>0</v>
      </c>
      <c r="BO337" s="23"/>
      <c r="BP337" s="22">
        <f>+BP334*BP335</f>
        <v>14966029.12896</v>
      </c>
      <c r="BQ337" s="23"/>
      <c r="BR337" s="22">
        <f>+BR334*BR335</f>
        <v>-214.35880725</v>
      </c>
      <c r="BS337" s="23"/>
      <c r="BT337" s="22">
        <f>+BT334*BT335</f>
        <v>277620.007155</v>
      </c>
      <c r="BU337" s="23"/>
      <c r="BV337" s="22">
        <f>+BV334*BV335</f>
        <v>16759.6420941</v>
      </c>
      <c r="BW337" s="19"/>
      <c r="BX337" s="19">
        <f>(+BX334)*BX335</f>
        <v>0</v>
      </c>
      <c r="BY337" s="23"/>
      <c r="BZ337" s="19">
        <f>(+BZ334)*BZ335</f>
        <v>27433.31353075</v>
      </c>
      <c r="CA337" s="23"/>
      <c r="CB337" s="19">
        <f>(+CB334-CB340)*CB335</f>
        <v>46017.692624999996</v>
      </c>
      <c r="CD337" s="19">
        <f>(+CD334-CD340)*CD335</f>
        <v>0</v>
      </c>
    </row>
    <row r="338" spans="1:82" ht="11.25">
      <c r="A338" s="19"/>
      <c r="B338" s="25" t="s">
        <v>57</v>
      </c>
      <c r="C338" s="19"/>
      <c r="D338" s="19"/>
      <c r="E338" s="19"/>
      <c r="F338" s="19"/>
      <c r="G338" s="19">
        <v>0</v>
      </c>
      <c r="I338" s="22">
        <v>0</v>
      </c>
      <c r="K338" s="19">
        <v>0</v>
      </c>
      <c r="M338" s="19">
        <v>0</v>
      </c>
      <c r="N338" s="19">
        <v>0</v>
      </c>
      <c r="P338" s="19">
        <v>0</v>
      </c>
      <c r="R338" s="19">
        <v>0</v>
      </c>
      <c r="T338" s="19">
        <v>0</v>
      </c>
      <c r="U338" s="23"/>
      <c r="V338" s="19">
        <v>0</v>
      </c>
      <c r="W338" s="23"/>
      <c r="X338" s="19">
        <v>0</v>
      </c>
      <c r="Y338" s="23"/>
      <c r="Z338" s="19">
        <v>0</v>
      </c>
      <c r="AA338" s="19"/>
      <c r="AB338" s="19">
        <v>0</v>
      </c>
      <c r="AC338" s="23"/>
      <c r="AD338" s="19">
        <v>0</v>
      </c>
      <c r="AE338" s="23"/>
      <c r="AF338" s="19">
        <v>0</v>
      </c>
      <c r="AG338" s="23"/>
      <c r="AH338" s="19">
        <v>0</v>
      </c>
      <c r="AI338" s="23"/>
      <c r="AJ338" s="19">
        <v>0</v>
      </c>
      <c r="AK338" s="23"/>
      <c r="AL338" s="19">
        <v>0</v>
      </c>
      <c r="AM338" s="23"/>
      <c r="AN338" s="19">
        <v>0</v>
      </c>
      <c r="AO338" s="23"/>
      <c r="AP338" s="19">
        <v>0</v>
      </c>
      <c r="AQ338" s="23"/>
      <c r="AR338" s="19">
        <v>0</v>
      </c>
      <c r="AS338" s="23"/>
      <c r="AT338" s="22">
        <v>0</v>
      </c>
      <c r="AV338" s="19">
        <v>0</v>
      </c>
      <c r="AX338" s="19">
        <v>0</v>
      </c>
      <c r="AY338" s="19"/>
      <c r="AZ338" s="19">
        <v>0</v>
      </c>
      <c r="BA338" s="23"/>
      <c r="BB338" s="19">
        <v>0</v>
      </c>
      <c r="BC338" s="23"/>
      <c r="BD338" s="19">
        <v>0</v>
      </c>
      <c r="BE338" s="19"/>
      <c r="BF338" s="19">
        <v>0</v>
      </c>
      <c r="BG338" s="23"/>
      <c r="BH338" s="19">
        <v>0</v>
      </c>
      <c r="BI338" s="23"/>
      <c r="BJ338" s="19">
        <v>0</v>
      </c>
      <c r="BK338" s="23"/>
      <c r="BL338" s="19">
        <v>0</v>
      </c>
      <c r="BM338" s="23"/>
      <c r="BN338" s="85">
        <v>0</v>
      </c>
      <c r="BO338" s="23"/>
      <c r="BP338" s="85">
        <v>0</v>
      </c>
      <c r="BQ338" s="23"/>
      <c r="BR338" s="19">
        <v>0</v>
      </c>
      <c r="BS338" s="23"/>
      <c r="BT338" s="19">
        <v>0</v>
      </c>
      <c r="BU338" s="23"/>
      <c r="BV338" s="19">
        <v>0</v>
      </c>
      <c r="BW338" s="19"/>
      <c r="BX338" s="19">
        <v>0</v>
      </c>
      <c r="BY338" s="23"/>
      <c r="BZ338" s="19">
        <v>0</v>
      </c>
      <c r="CA338" s="23"/>
      <c r="CB338" s="19">
        <v>0</v>
      </c>
      <c r="CD338" s="19">
        <v>0</v>
      </c>
    </row>
    <row r="339" spans="1:82" ht="11.25">
      <c r="A339" s="19"/>
      <c r="B339" s="25"/>
      <c r="C339" s="19"/>
      <c r="D339" s="19"/>
      <c r="E339" s="19"/>
      <c r="F339" s="19"/>
      <c r="G339" s="19"/>
      <c r="I339" s="22"/>
      <c r="K339" s="19"/>
      <c r="M339" s="19"/>
      <c r="N339" s="19"/>
      <c r="P339" s="19"/>
      <c r="R339" s="19"/>
      <c r="T339" s="19"/>
      <c r="U339" s="23"/>
      <c r="V339" s="19"/>
      <c r="W339" s="23"/>
      <c r="X339" s="19"/>
      <c r="Y339" s="23"/>
      <c r="Z339" s="19"/>
      <c r="AA339" s="19"/>
      <c r="AB339" s="19"/>
      <c r="AC339" s="23"/>
      <c r="AD339" s="19"/>
      <c r="AE339" s="23"/>
      <c r="AF339" s="19"/>
      <c r="AG339" s="23"/>
      <c r="AH339" s="19"/>
      <c r="AI339" s="23"/>
      <c r="AJ339" s="19"/>
      <c r="AK339" s="23"/>
      <c r="AL339" s="19"/>
      <c r="AM339" s="23"/>
      <c r="AN339" s="19"/>
      <c r="AO339" s="23"/>
      <c r="AP339" s="19"/>
      <c r="AQ339" s="23"/>
      <c r="AR339" s="19"/>
      <c r="AS339" s="23"/>
      <c r="AT339" s="22"/>
      <c r="AV339" s="19"/>
      <c r="AX339" s="19"/>
      <c r="AY339" s="19"/>
      <c r="AZ339" s="19"/>
      <c r="BA339" s="23"/>
      <c r="BB339" s="19"/>
      <c r="BC339" s="23"/>
      <c r="BD339" s="19"/>
      <c r="BE339" s="19"/>
      <c r="BF339" s="19"/>
      <c r="BG339" s="23"/>
      <c r="BH339" s="19"/>
      <c r="BI339" s="23"/>
      <c r="BJ339" s="19"/>
      <c r="BK339" s="23"/>
      <c r="BL339" s="19"/>
      <c r="BM339" s="23"/>
      <c r="BN339" s="19"/>
      <c r="BO339" s="23"/>
      <c r="BP339" s="19"/>
      <c r="BQ339" s="23"/>
      <c r="BR339" s="19"/>
      <c r="BS339" s="23"/>
      <c r="BT339" s="19"/>
      <c r="BU339" s="23"/>
      <c r="BV339" s="19"/>
      <c r="BW339" s="19"/>
      <c r="BX339" s="19"/>
      <c r="BY339" s="23"/>
      <c r="BZ339" s="19"/>
      <c r="CA339" s="23"/>
      <c r="CB339" s="19"/>
      <c r="CD339" s="19"/>
    </row>
    <row r="340" spans="1:82" ht="11.25">
      <c r="A340" s="19"/>
      <c r="B340" s="9" t="s">
        <v>34</v>
      </c>
      <c r="C340" s="19"/>
      <c r="D340" s="19"/>
      <c r="E340" s="36"/>
      <c r="F340" s="19"/>
      <c r="G340" s="36"/>
      <c r="I340" s="36"/>
      <c r="K340" s="36"/>
      <c r="M340" s="36"/>
      <c r="N340" s="36"/>
      <c r="P340" s="36"/>
      <c r="R340" s="36">
        <v>0</v>
      </c>
      <c r="T340" s="36">
        <v>0</v>
      </c>
      <c r="V340" s="36">
        <v>0</v>
      </c>
      <c r="X340" s="36">
        <v>0</v>
      </c>
      <c r="Z340" s="36">
        <v>0</v>
      </c>
      <c r="AA340" s="19"/>
      <c r="AB340" s="36">
        <v>0</v>
      </c>
      <c r="AD340" s="36">
        <v>0</v>
      </c>
      <c r="AF340" s="36">
        <v>0</v>
      </c>
      <c r="AH340" s="36">
        <f>+AH334*0.5</f>
        <v>2095512.5</v>
      </c>
      <c r="AJ340" s="36"/>
      <c r="AL340" s="36">
        <v>0</v>
      </c>
      <c r="AN340" s="36">
        <v>0</v>
      </c>
      <c r="AP340" s="36">
        <f>+AP334*0.5</f>
        <v>3862</v>
      </c>
      <c r="AR340" s="36"/>
      <c r="AT340" s="36"/>
      <c r="AV340" s="36"/>
      <c r="AX340" s="36"/>
      <c r="AY340" s="36"/>
      <c r="AZ340" s="36"/>
      <c r="BB340" s="36">
        <v>0</v>
      </c>
      <c r="BD340" s="36">
        <v>0</v>
      </c>
      <c r="BE340" s="19"/>
      <c r="BF340" s="36">
        <v>0</v>
      </c>
      <c r="BH340" s="36">
        <v>0</v>
      </c>
      <c r="BJ340" s="36">
        <f>+BJ334*0.5</f>
        <v>301334.5</v>
      </c>
      <c r="BL340" s="36"/>
      <c r="BN340" s="36"/>
      <c r="BP340" s="36"/>
      <c r="BR340" s="36">
        <v>0</v>
      </c>
      <c r="BT340" s="36">
        <v>0</v>
      </c>
      <c r="BV340" s="36">
        <v>0</v>
      </c>
      <c r="BW340" s="19"/>
      <c r="BX340" s="36">
        <v>0</v>
      </c>
      <c r="BZ340" s="36">
        <v>0</v>
      </c>
      <c r="CB340" s="36">
        <f>+CB334*0.5</f>
        <v>1227138.47</v>
      </c>
      <c r="CD340" s="36">
        <f>+CD334*0.5</f>
        <v>0</v>
      </c>
    </row>
    <row r="341" spans="1:82" ht="11.25">
      <c r="A341" s="19"/>
      <c r="B341" s="25"/>
      <c r="C341" s="19"/>
      <c r="D341" s="19"/>
      <c r="E341" s="27" t="s">
        <v>3</v>
      </c>
      <c r="F341" s="19"/>
      <c r="G341" s="27" t="s">
        <v>3</v>
      </c>
      <c r="I341" s="27" t="s">
        <v>3</v>
      </c>
      <c r="K341" s="27" t="s">
        <v>3</v>
      </c>
      <c r="M341" s="27" t="s">
        <v>3</v>
      </c>
      <c r="N341" s="27" t="s">
        <v>3</v>
      </c>
      <c r="P341" s="27" t="s">
        <v>3</v>
      </c>
      <c r="R341" s="27" t="s">
        <v>3</v>
      </c>
      <c r="T341" s="27" t="s">
        <v>3</v>
      </c>
      <c r="V341" s="27" t="s">
        <v>3</v>
      </c>
      <c r="X341" s="27" t="s">
        <v>3</v>
      </c>
      <c r="Z341" s="27" t="s">
        <v>3</v>
      </c>
      <c r="AA341" s="19"/>
      <c r="AB341" s="27" t="s">
        <v>3</v>
      </c>
      <c r="AD341" s="27" t="s">
        <v>3</v>
      </c>
      <c r="AF341" s="27" t="s">
        <v>3</v>
      </c>
      <c r="AH341" s="27" t="s">
        <v>3</v>
      </c>
      <c r="AJ341" s="27" t="s">
        <v>3</v>
      </c>
      <c r="AL341" s="27" t="s">
        <v>3</v>
      </c>
      <c r="AN341" s="27" t="s">
        <v>3</v>
      </c>
      <c r="AP341" s="27" t="s">
        <v>3</v>
      </c>
      <c r="AR341" s="27" t="s">
        <v>3</v>
      </c>
      <c r="AT341" s="27" t="s">
        <v>3</v>
      </c>
      <c r="AV341" s="27" t="s">
        <v>3</v>
      </c>
      <c r="AX341" s="27" t="s">
        <v>3</v>
      </c>
      <c r="AY341" s="27"/>
      <c r="AZ341" s="27" t="s">
        <v>3</v>
      </c>
      <c r="BB341" s="27" t="s">
        <v>3</v>
      </c>
      <c r="BD341" s="27" t="s">
        <v>3</v>
      </c>
      <c r="BE341" s="19"/>
      <c r="BF341" s="27" t="s">
        <v>3</v>
      </c>
      <c r="BH341" s="27" t="s">
        <v>3</v>
      </c>
      <c r="BJ341" s="27" t="s">
        <v>3</v>
      </c>
      <c r="BL341" s="27" t="s">
        <v>3</v>
      </c>
      <c r="BN341" s="27" t="s">
        <v>3</v>
      </c>
      <c r="BP341" s="27" t="s">
        <v>3</v>
      </c>
      <c r="BR341" s="27" t="s">
        <v>3</v>
      </c>
      <c r="BT341" s="27" t="s">
        <v>3</v>
      </c>
      <c r="BV341" s="27" t="s">
        <v>3</v>
      </c>
      <c r="BW341" s="19"/>
      <c r="BX341" s="27" t="s">
        <v>3</v>
      </c>
      <c r="BZ341" s="27" t="s">
        <v>3</v>
      </c>
      <c r="CB341" s="27" t="s">
        <v>3</v>
      </c>
      <c r="CD341" s="27" t="s">
        <v>3</v>
      </c>
    </row>
    <row r="342" spans="1:82" ht="11.25">
      <c r="A342" s="19"/>
      <c r="B342" s="25" t="s">
        <v>69</v>
      </c>
      <c r="C342" s="19"/>
      <c r="D342" s="19"/>
      <c r="E342" s="19">
        <f>SUM(E337:E340)</f>
        <v>45572</v>
      </c>
      <c r="F342" s="19"/>
      <c r="G342" s="19">
        <f>SUM(G337:G340)</f>
        <v>287748</v>
      </c>
      <c r="I342" s="19">
        <f>SUM(I337:I340)</f>
        <v>30815</v>
      </c>
      <c r="K342" s="19">
        <f>SUM(K337:K340)</f>
        <v>23971.109893499997</v>
      </c>
      <c r="M342" s="19">
        <f>SUM(M337:M340)</f>
        <v>1152518.8080896</v>
      </c>
      <c r="N342" s="19">
        <f>SUM(N337:N340)</f>
        <v>620648.66024</v>
      </c>
      <c r="P342" s="19">
        <f>SUM(P337:P340)</f>
        <v>1686928.6210399999</v>
      </c>
      <c r="R342" s="19">
        <f>SUM(R337:R340)</f>
        <v>142631.84425</v>
      </c>
      <c r="T342" s="19">
        <f>SUM(T337:T340)</f>
        <v>-704714.53115</v>
      </c>
      <c r="V342" s="19">
        <f>SUM(V337:V340)</f>
        <v>86582.91446</v>
      </c>
      <c r="X342" s="19">
        <f>SUM(X337:X340)</f>
        <v>174430.68712</v>
      </c>
      <c r="Z342" s="19">
        <f>SUM(Z337:Z340)</f>
        <v>123379.63179945</v>
      </c>
      <c r="AA342" s="19"/>
      <c r="AB342" s="19">
        <f>SUM(AB337:AB340)</f>
        <v>0</v>
      </c>
      <c r="AD342" s="19">
        <f>SUM(AD337:AD340)</f>
        <v>88801.893565</v>
      </c>
      <c r="AF342" s="19">
        <f>SUM(AF337:AF340)</f>
        <v>206161.06828</v>
      </c>
      <c r="AH342" s="19">
        <f>SUM(AH337:AH340)</f>
        <v>2174094.21875</v>
      </c>
      <c r="AJ342" s="19">
        <f>SUM(AJ337:AJ340)</f>
        <v>62.04184000000001</v>
      </c>
      <c r="AL342" s="19">
        <f>SUM(AL337:AL340)</f>
        <v>618.460815</v>
      </c>
      <c r="AN342" s="19">
        <f>SUM(AN337:AN340)</f>
        <v>4635.77673</v>
      </c>
      <c r="AP342" s="19">
        <f>SUM(AP337:AP340)</f>
        <v>4006.825</v>
      </c>
      <c r="AR342" s="19">
        <f>SUM(AR337:AR340)</f>
        <v>842</v>
      </c>
      <c r="AT342" s="19">
        <f>SUM(AT337:AT340)</f>
        <v>756</v>
      </c>
      <c r="AV342" s="19">
        <f>SUM(AV337:AV340)</f>
        <v>411.38449799999995</v>
      </c>
      <c r="AX342" s="19">
        <f>SUM(AX337:AX340)</f>
        <v>4055.7349</v>
      </c>
      <c r="AY342" s="19"/>
      <c r="AZ342" s="43">
        <f>SUM(AZ337:AZ340)</f>
        <v>6041.7085400000005</v>
      </c>
      <c r="BB342" s="19">
        <f>SUM(BB337:BB340)</f>
        <v>1575.98818</v>
      </c>
      <c r="BD342" s="19">
        <f>SUM(BD337:BD340)</f>
        <v>346770.633885</v>
      </c>
      <c r="BE342" s="19"/>
      <c r="BF342" s="19">
        <f>SUM(BF337:BF340)</f>
        <v>0</v>
      </c>
      <c r="BH342" s="19">
        <f>SUM(BH337:BH340)</f>
        <v>4356.486025</v>
      </c>
      <c r="BJ342" s="19">
        <f>SUM(BJ337:BJ340)</f>
        <v>312634.54375</v>
      </c>
      <c r="BL342" s="19">
        <f>SUM(BL337:BL340)</f>
        <v>121062.6301634</v>
      </c>
      <c r="BN342" s="19">
        <f>SUM(BN337:BN340)</f>
        <v>0</v>
      </c>
      <c r="BP342" s="19">
        <f>SUM(BP337:BP340)</f>
        <v>14966029.12896</v>
      </c>
      <c r="BR342" s="19">
        <f>SUM(BR337:BR340)</f>
        <v>-214.35880725</v>
      </c>
      <c r="BT342" s="19">
        <f>SUM(BT337:BT340)</f>
        <v>277620.007155</v>
      </c>
      <c r="BV342" s="19">
        <f>SUM(BV337:BV340)</f>
        <v>16759.6420941</v>
      </c>
      <c r="BW342" s="19"/>
      <c r="BX342" s="19">
        <f>SUM(BX337:BX340)</f>
        <v>0</v>
      </c>
      <c r="BZ342" s="19">
        <f>SUM(BZ337:BZ340)</f>
        <v>27433.31353075</v>
      </c>
      <c r="CB342" s="19">
        <f>SUM(CB337:CB340)</f>
        <v>1273156.1626249999</v>
      </c>
      <c r="CD342" s="19">
        <f>SUM(CD337:CD340)</f>
        <v>0</v>
      </c>
    </row>
    <row r="343" spans="1:82" ht="11.25">
      <c r="A343" s="19"/>
      <c r="B343" s="25" t="s">
        <v>28</v>
      </c>
      <c r="C343" s="19"/>
      <c r="D343" s="19"/>
      <c r="E343" s="28">
        <v>1</v>
      </c>
      <c r="F343" s="19"/>
      <c r="G343" s="28">
        <v>1</v>
      </c>
      <c r="I343" s="28">
        <v>1</v>
      </c>
      <c r="K343" s="28">
        <v>1</v>
      </c>
      <c r="M343" s="28">
        <v>1</v>
      </c>
      <c r="N343" s="28">
        <v>1</v>
      </c>
      <c r="P343" s="28">
        <v>1</v>
      </c>
      <c r="R343" s="28">
        <v>1</v>
      </c>
      <c r="T343" s="28">
        <v>1</v>
      </c>
      <c r="V343" s="28">
        <v>1</v>
      </c>
      <c r="X343" s="28">
        <v>1</v>
      </c>
      <c r="Z343" s="28">
        <v>1</v>
      </c>
      <c r="AA343" s="19"/>
      <c r="AB343" s="28">
        <v>1</v>
      </c>
      <c r="AD343" s="28">
        <v>1</v>
      </c>
      <c r="AF343" s="28">
        <v>1</v>
      </c>
      <c r="AH343" s="28">
        <v>1</v>
      </c>
      <c r="AJ343" s="28">
        <v>1</v>
      </c>
      <c r="AL343" s="28">
        <v>1</v>
      </c>
      <c r="AN343" s="28">
        <v>1</v>
      </c>
      <c r="AP343" s="28">
        <v>1</v>
      </c>
      <c r="AR343" s="28">
        <v>1</v>
      </c>
      <c r="AT343" s="28">
        <v>1</v>
      </c>
      <c r="AV343" s="28">
        <v>1</v>
      </c>
      <c r="AX343" s="28">
        <v>1</v>
      </c>
      <c r="AY343" s="28"/>
      <c r="AZ343" s="28">
        <v>1</v>
      </c>
      <c r="BB343" s="28">
        <v>1</v>
      </c>
      <c r="BD343" s="28">
        <v>1</v>
      </c>
      <c r="BE343" s="19"/>
      <c r="BF343" s="28">
        <v>1</v>
      </c>
      <c r="BH343" s="28">
        <v>1</v>
      </c>
      <c r="BJ343" s="28">
        <v>1</v>
      </c>
      <c r="BL343" s="28">
        <v>1</v>
      </c>
      <c r="BN343" s="28">
        <v>1</v>
      </c>
      <c r="BP343" s="28">
        <v>1</v>
      </c>
      <c r="BR343" s="28">
        <v>1</v>
      </c>
      <c r="BT343" s="28">
        <v>1</v>
      </c>
      <c r="BV343" s="28">
        <v>1</v>
      </c>
      <c r="BW343" s="19"/>
      <c r="BX343" s="28">
        <v>1</v>
      </c>
      <c r="BZ343" s="28">
        <v>1</v>
      </c>
      <c r="CB343" s="28">
        <v>1</v>
      </c>
      <c r="CD343" s="28">
        <v>1</v>
      </c>
    </row>
    <row r="344" spans="1:82" ht="11.25">
      <c r="A344" s="19"/>
      <c r="B344" s="25" t="s">
        <v>29</v>
      </c>
      <c r="C344" s="19"/>
      <c r="D344" s="19"/>
      <c r="E344" s="28"/>
      <c r="F344" s="19"/>
      <c r="G344" s="28"/>
      <c r="I344" s="28"/>
      <c r="K344" s="28"/>
      <c r="M344" s="28"/>
      <c r="N344" s="28"/>
      <c r="P344" s="28"/>
      <c r="R344" s="28"/>
      <c r="T344" s="28"/>
      <c r="V344" s="28"/>
      <c r="X344" s="28"/>
      <c r="Z344" s="28"/>
      <c r="AA344" s="19"/>
      <c r="AB344" s="28"/>
      <c r="AD344" s="28"/>
      <c r="AF344" s="28"/>
      <c r="AH344" s="28"/>
      <c r="AJ344" s="28"/>
      <c r="AL344" s="28"/>
      <c r="AN344" s="28"/>
      <c r="AP344" s="28"/>
      <c r="AR344" s="28"/>
      <c r="AT344" s="28"/>
      <c r="AV344" s="28"/>
      <c r="AX344" s="28"/>
      <c r="AY344" s="28"/>
      <c r="AZ344" s="28"/>
      <c r="BB344" s="28"/>
      <c r="BD344" s="28"/>
      <c r="BE344" s="19"/>
      <c r="BF344" s="28"/>
      <c r="BH344" s="28"/>
      <c r="BJ344" s="28"/>
      <c r="BL344" s="28"/>
      <c r="BN344" s="28"/>
      <c r="BP344" s="28"/>
      <c r="BR344" s="28"/>
      <c r="BT344" s="28"/>
      <c r="BV344" s="28"/>
      <c r="BW344" s="19"/>
      <c r="BX344" s="28"/>
      <c r="BZ344" s="28"/>
      <c r="CB344" s="28"/>
      <c r="CD344" s="28"/>
    </row>
    <row r="345" spans="1:82" ht="10.5">
      <c r="A345" s="19"/>
      <c r="B345" s="19"/>
      <c r="C345" s="19"/>
      <c r="D345" s="19"/>
      <c r="E345" s="27" t="s">
        <v>3</v>
      </c>
      <c r="F345" s="19"/>
      <c r="G345" s="27" t="s">
        <v>3</v>
      </c>
      <c r="I345" s="27" t="s">
        <v>3</v>
      </c>
      <c r="K345" s="27" t="s">
        <v>3</v>
      </c>
      <c r="M345" s="27" t="s">
        <v>3</v>
      </c>
      <c r="N345" s="27" t="s">
        <v>3</v>
      </c>
      <c r="P345" s="27" t="s">
        <v>3</v>
      </c>
      <c r="R345" s="27" t="s">
        <v>3</v>
      </c>
      <c r="T345" s="27" t="s">
        <v>3</v>
      </c>
      <c r="V345" s="27" t="s">
        <v>3</v>
      </c>
      <c r="X345" s="27" t="s">
        <v>3</v>
      </c>
      <c r="Z345" s="27" t="s">
        <v>3</v>
      </c>
      <c r="AA345" s="19"/>
      <c r="AB345" s="27" t="s">
        <v>3</v>
      </c>
      <c r="AD345" s="27" t="s">
        <v>3</v>
      </c>
      <c r="AF345" s="27" t="s">
        <v>3</v>
      </c>
      <c r="AH345" s="27" t="s">
        <v>3</v>
      </c>
      <c r="AJ345" s="27" t="s">
        <v>3</v>
      </c>
      <c r="AL345" s="27" t="s">
        <v>3</v>
      </c>
      <c r="AN345" s="27" t="s">
        <v>3</v>
      </c>
      <c r="AP345" s="27" t="s">
        <v>3</v>
      </c>
      <c r="AR345" s="27" t="s">
        <v>3</v>
      </c>
      <c r="AT345" s="27" t="s">
        <v>3</v>
      </c>
      <c r="AV345" s="27" t="s">
        <v>3</v>
      </c>
      <c r="AX345" s="27" t="s">
        <v>3</v>
      </c>
      <c r="AY345" s="27"/>
      <c r="AZ345" s="27" t="s">
        <v>3</v>
      </c>
      <c r="BB345" s="27" t="s">
        <v>3</v>
      </c>
      <c r="BD345" s="27" t="s">
        <v>3</v>
      </c>
      <c r="BE345" s="19"/>
      <c r="BF345" s="27" t="s">
        <v>3</v>
      </c>
      <c r="BH345" s="27" t="s">
        <v>3</v>
      </c>
      <c r="BJ345" s="27" t="s">
        <v>3</v>
      </c>
      <c r="BL345" s="27" t="s">
        <v>3</v>
      </c>
      <c r="BN345" s="27" t="s">
        <v>3</v>
      </c>
      <c r="BP345" s="27" t="s">
        <v>3</v>
      </c>
      <c r="BR345" s="27" t="s">
        <v>3</v>
      </c>
      <c r="BT345" s="27" t="s">
        <v>3</v>
      </c>
      <c r="BV345" s="27" t="s">
        <v>3</v>
      </c>
      <c r="BW345" s="19"/>
      <c r="BX345" s="27" t="s">
        <v>3</v>
      </c>
      <c r="BZ345" s="27" t="s">
        <v>3</v>
      </c>
      <c r="CB345" s="27" t="s">
        <v>3</v>
      </c>
      <c r="CD345" s="27" t="s">
        <v>3</v>
      </c>
    </row>
    <row r="346" spans="1:82" ht="11.25">
      <c r="A346" s="51"/>
      <c r="B346" s="25" t="s">
        <v>69</v>
      </c>
      <c r="C346" s="19"/>
      <c r="D346" s="19"/>
      <c r="E346" s="19">
        <f>ROUND(E342*E343,0)</f>
        <v>45572</v>
      </c>
      <c r="F346" s="19"/>
      <c r="G346" s="19">
        <f>ROUND(G342*G343,0)</f>
        <v>287748</v>
      </c>
      <c r="I346" s="19">
        <f>ROUND(I342*I343,0)</f>
        <v>30815</v>
      </c>
      <c r="K346" s="19">
        <f>ROUND(K342*K343,0)</f>
        <v>23971</v>
      </c>
      <c r="M346" s="19">
        <f>ROUND(M342*M343,0)</f>
        <v>1152519</v>
      </c>
      <c r="N346" s="19">
        <f>ROUND(N342*N343,0)</f>
        <v>620649</v>
      </c>
      <c r="P346" s="19">
        <f>ROUND(P342*P343,0)</f>
        <v>1686929</v>
      </c>
      <c r="R346" s="19">
        <f>ROUND(R342*R343,0)</f>
        <v>142632</v>
      </c>
      <c r="T346" s="19">
        <f>ROUND(T342*T343,0)</f>
        <v>-704715</v>
      </c>
      <c r="V346" s="19">
        <f>ROUND(V342*V343,0)</f>
        <v>86583</v>
      </c>
      <c r="X346" s="19">
        <f>ROUND(X342*X343,0)</f>
        <v>174431</v>
      </c>
      <c r="Z346" s="19">
        <f>ROUND(Z342*Z343,0)</f>
        <v>123380</v>
      </c>
      <c r="AA346" s="19"/>
      <c r="AB346" s="19">
        <f>ROUND(AB342*AB343,0)</f>
        <v>0</v>
      </c>
      <c r="AD346" s="19">
        <f>ROUND(AD342*AD343,0)</f>
        <v>88802</v>
      </c>
      <c r="AF346" s="19">
        <f>ROUND(AF342*AF343,0)</f>
        <v>206161</v>
      </c>
      <c r="AH346" s="19">
        <f>ROUND(AH342*AH343,0)</f>
        <v>2174094</v>
      </c>
      <c r="AJ346" s="19">
        <f>ROUND(AJ342*AJ343,0)</f>
        <v>62</v>
      </c>
      <c r="AL346" s="19">
        <f>ROUND(AL342*AL343,0)</f>
        <v>618</v>
      </c>
      <c r="AN346" s="19">
        <f>ROUND(AN342*AN343,0)</f>
        <v>4636</v>
      </c>
      <c r="AP346" s="19">
        <f>ROUND(AP342*AP343,0)</f>
        <v>4007</v>
      </c>
      <c r="AR346" s="19">
        <f>ROUND(AR342*AR343,0)</f>
        <v>842</v>
      </c>
      <c r="AT346" s="19">
        <f>ROUND(AT342*AT343,0)</f>
        <v>756</v>
      </c>
      <c r="AV346" s="19">
        <f>ROUND(AV342*AV343,0)</f>
        <v>411</v>
      </c>
      <c r="AX346" s="19">
        <f>ROUND(AX342*AX343,0)</f>
        <v>4056</v>
      </c>
      <c r="AY346" s="19"/>
      <c r="AZ346" s="19">
        <f>ROUND(AZ342*AZ343,0)</f>
        <v>6042</v>
      </c>
      <c r="BB346" s="19">
        <f>ROUND(BB342*BB343,0)</f>
        <v>1576</v>
      </c>
      <c r="BD346" s="19">
        <f>ROUND(BD342*BD343,0)</f>
        <v>346771</v>
      </c>
      <c r="BE346" s="19"/>
      <c r="BF346" s="19">
        <f>ROUND(BF342*BF343,0)</f>
        <v>0</v>
      </c>
      <c r="BH346" s="19">
        <f>ROUND(BH342*BH343,0)</f>
        <v>4356</v>
      </c>
      <c r="BJ346" s="19">
        <f>ROUND(BJ342*BJ343,0)</f>
        <v>312635</v>
      </c>
      <c r="BL346" s="19">
        <f>ROUND(BL342*BL343,0)</f>
        <v>121063</v>
      </c>
      <c r="BN346" s="19">
        <f>ROUND(BN342*BN343,0)</f>
        <v>0</v>
      </c>
      <c r="BP346" s="19">
        <f>ROUND(BP342*BP343,0)</f>
        <v>14966029</v>
      </c>
      <c r="BR346" s="19">
        <f>ROUND(BR342*BR343,0)</f>
        <v>-214</v>
      </c>
      <c r="BT346" s="19">
        <f>ROUND(BT342*BT343,0)</f>
        <v>277620</v>
      </c>
      <c r="BV346" s="19">
        <f>ROUND(BV342*BV343,0)</f>
        <v>16760</v>
      </c>
      <c r="BW346" s="19"/>
      <c r="BX346" s="19">
        <f>ROUND(BX342*BX343,0)</f>
        <v>0</v>
      </c>
      <c r="BZ346" s="19">
        <f>ROUND(BZ342*BZ343,0)</f>
        <v>27433</v>
      </c>
      <c r="CB346" s="19">
        <f>ROUND(CB342*CB343,0)</f>
        <v>1273156</v>
      </c>
      <c r="CD346" s="19">
        <f>ROUND(CD342*CD343,0)</f>
        <v>0</v>
      </c>
    </row>
    <row r="347" spans="1:82" ht="11.25">
      <c r="A347" s="19"/>
      <c r="B347" s="25"/>
      <c r="C347" s="19"/>
      <c r="D347" s="19"/>
      <c r="E347" s="27" t="s">
        <v>8</v>
      </c>
      <c r="F347" s="19"/>
      <c r="G347" s="27" t="s">
        <v>8</v>
      </c>
      <c r="I347" s="27" t="s">
        <v>8</v>
      </c>
      <c r="K347" s="27" t="s">
        <v>8</v>
      </c>
      <c r="M347" s="27" t="s">
        <v>8</v>
      </c>
      <c r="N347" s="27" t="s">
        <v>8</v>
      </c>
      <c r="P347" s="27" t="s">
        <v>8</v>
      </c>
      <c r="R347" s="27" t="s">
        <v>8</v>
      </c>
      <c r="T347" s="27" t="s">
        <v>8</v>
      </c>
      <c r="V347" s="27" t="s">
        <v>8</v>
      </c>
      <c r="X347" s="27" t="s">
        <v>8</v>
      </c>
      <c r="Z347" s="27" t="s">
        <v>8</v>
      </c>
      <c r="AA347" s="19"/>
      <c r="AB347" s="27" t="s">
        <v>8</v>
      </c>
      <c r="AD347" s="27" t="s">
        <v>8</v>
      </c>
      <c r="AF347" s="27" t="s">
        <v>8</v>
      </c>
      <c r="AH347" s="27" t="s">
        <v>8</v>
      </c>
      <c r="AJ347" s="27" t="s">
        <v>8</v>
      </c>
      <c r="AL347" s="27" t="s">
        <v>8</v>
      </c>
      <c r="AN347" s="27" t="s">
        <v>8</v>
      </c>
      <c r="AP347" s="27" t="s">
        <v>8</v>
      </c>
      <c r="AR347" s="27" t="s">
        <v>8</v>
      </c>
      <c r="AT347" s="27" t="s">
        <v>8</v>
      </c>
      <c r="AV347" s="27" t="s">
        <v>8</v>
      </c>
      <c r="AX347" s="27" t="s">
        <v>8</v>
      </c>
      <c r="AY347" s="27"/>
      <c r="AZ347" s="27" t="s">
        <v>8</v>
      </c>
      <c r="BB347" s="27" t="s">
        <v>8</v>
      </c>
      <c r="BD347" s="27" t="s">
        <v>8</v>
      </c>
      <c r="BE347" s="19"/>
      <c r="BF347" s="27" t="s">
        <v>8</v>
      </c>
      <c r="BH347" s="27" t="s">
        <v>8</v>
      </c>
      <c r="BJ347" s="27" t="s">
        <v>8</v>
      </c>
      <c r="BL347" s="27" t="s">
        <v>8</v>
      </c>
      <c r="BN347" s="27" t="s">
        <v>8</v>
      </c>
      <c r="BP347" s="27" t="s">
        <v>8</v>
      </c>
      <c r="BR347" s="27" t="s">
        <v>8</v>
      </c>
      <c r="BT347" s="27" t="s">
        <v>8</v>
      </c>
      <c r="BV347" s="27" t="s">
        <v>8</v>
      </c>
      <c r="BW347" s="19"/>
      <c r="BX347" s="27" t="s">
        <v>8</v>
      </c>
      <c r="BZ347" s="27" t="s">
        <v>8</v>
      </c>
      <c r="CB347" s="27" t="s">
        <v>8</v>
      </c>
      <c r="CD347" s="27" t="s">
        <v>8</v>
      </c>
    </row>
    <row r="348" spans="1:82" ht="11.25">
      <c r="A348" s="19"/>
      <c r="B348" s="25"/>
      <c r="C348" s="19"/>
      <c r="D348" s="19"/>
      <c r="E348" s="27"/>
      <c r="F348" s="19"/>
      <c r="G348" s="27"/>
      <c r="I348" s="27"/>
      <c r="K348" s="27"/>
      <c r="M348" s="27"/>
      <c r="N348" s="27"/>
      <c r="P348" s="12"/>
      <c r="R348" s="27"/>
      <c r="T348" s="27"/>
      <c r="V348" s="27"/>
      <c r="X348" s="27"/>
      <c r="Z348" s="64"/>
      <c r="AA348" s="19"/>
      <c r="AB348" s="27"/>
      <c r="AD348" s="27"/>
      <c r="AF348" s="27"/>
      <c r="AH348" s="27"/>
      <c r="AJ348" s="27"/>
      <c r="AL348" s="27"/>
      <c r="AN348" s="64"/>
      <c r="AP348" s="27"/>
      <c r="AR348" s="27"/>
      <c r="AT348" s="27"/>
      <c r="AV348" s="27"/>
      <c r="AX348" s="27"/>
      <c r="AY348" s="27"/>
      <c r="AZ348" s="27"/>
      <c r="BB348" s="27"/>
      <c r="BD348" s="64"/>
      <c r="BE348" s="19"/>
      <c r="BF348" s="27"/>
      <c r="BH348" s="27"/>
      <c r="BJ348" s="27"/>
      <c r="BL348" s="27"/>
      <c r="BN348" s="27"/>
      <c r="BP348" s="27"/>
      <c r="BR348" s="27"/>
      <c r="BT348" s="27"/>
      <c r="BV348" s="64"/>
      <c r="BW348" s="19"/>
      <c r="BX348" s="27"/>
      <c r="BZ348" s="27"/>
      <c r="CB348" s="27"/>
      <c r="CD348" s="27"/>
    </row>
    <row r="349" spans="1:82" ht="12.75">
      <c r="A349" s="19"/>
      <c r="B349" s="24">
        <v>2014</v>
      </c>
      <c r="C349" s="19"/>
      <c r="D349" s="19"/>
      <c r="E349" s="55" t="str">
        <f>+E$79</f>
        <v>Half-Year</v>
      </c>
      <c r="F349" s="19"/>
      <c r="G349" s="55" t="str">
        <f>+G$79</f>
        <v>Half-Year</v>
      </c>
      <c r="I349" s="55" t="str">
        <f>+I$79</f>
        <v>Half-Year</v>
      </c>
      <c r="K349" s="55" t="str">
        <f>+K$79</f>
        <v>Half-Year</v>
      </c>
      <c r="M349" s="55" t="str">
        <f>+M$79</f>
        <v>Half-Year</v>
      </c>
      <c r="N349" s="55" t="str">
        <f>+N$79</f>
        <v>Half-Year</v>
      </c>
      <c r="P349" s="55" t="str">
        <f>+P$79</f>
        <v>Half-Year</v>
      </c>
      <c r="R349" s="55" t="str">
        <f>+R$79</f>
        <v>Half-Year</v>
      </c>
      <c r="T349" s="55" t="str">
        <f>+T$79</f>
        <v>Half-Year</v>
      </c>
      <c r="V349" s="55" t="str">
        <f>+V$79</f>
        <v>Half-Year</v>
      </c>
      <c r="X349" s="55" t="str">
        <f>+X$79</f>
        <v>Half-Year</v>
      </c>
      <c r="Z349" s="55" t="str">
        <f>+Z$79</f>
        <v>Half-Year</v>
      </c>
      <c r="AA349" s="19"/>
      <c r="AB349" s="55" t="str">
        <f>+AB$79</f>
        <v>Half-Year</v>
      </c>
      <c r="AD349" s="55" t="str">
        <f>+AD$79</f>
        <v>Half-Year</v>
      </c>
      <c r="AF349" s="55" t="str">
        <f>+AF$79</f>
        <v>Half-Year</v>
      </c>
      <c r="AH349" s="55" t="str">
        <f>+AH$79</f>
        <v>Half-Year</v>
      </c>
      <c r="AJ349" s="55" t="str">
        <f>+AJ$79</f>
        <v>Half-Year</v>
      </c>
      <c r="AL349" s="55" t="str">
        <f>+AL$79</f>
        <v>Half-Year</v>
      </c>
      <c r="AN349" s="55" t="str">
        <f>+AN$79</f>
        <v>Half-Year</v>
      </c>
      <c r="AP349" s="55" t="str">
        <f>+AP$79</f>
        <v>Half-Year</v>
      </c>
      <c r="AR349" s="55" t="str">
        <f>+AR$79</f>
        <v>Half-Year</v>
      </c>
      <c r="AT349" s="55" t="str">
        <f>+AT$79</f>
        <v>Half-Year</v>
      </c>
      <c r="AV349" s="55" t="str">
        <f>+AV$79</f>
        <v>Half-Year</v>
      </c>
      <c r="AX349" s="55" t="str">
        <f>+AX$79</f>
        <v>Half-Year</v>
      </c>
      <c r="AY349" s="55"/>
      <c r="AZ349" s="55" t="str">
        <f>+AZ$79</f>
        <v>Half-Year</v>
      </c>
      <c r="BB349" s="55" t="str">
        <f>+BB$79</f>
        <v>Half-Year</v>
      </c>
      <c r="BD349" s="55" t="str">
        <f>+BD$79</f>
        <v>Half-Year</v>
      </c>
      <c r="BE349" s="19"/>
      <c r="BF349" s="55" t="str">
        <f>+BF$79</f>
        <v>Half-Year</v>
      </c>
      <c r="BH349" s="55" t="str">
        <f>+BH$79</f>
        <v>Half-Year</v>
      </c>
      <c r="BJ349" s="55" t="str">
        <f>+BJ$79</f>
        <v>Half-Year</v>
      </c>
      <c r="BL349" s="55" t="str">
        <f>+BL$79</f>
        <v>Half-Year</v>
      </c>
      <c r="BN349" s="55" t="str">
        <f>+BN$79</f>
        <v>Half-Year</v>
      </c>
      <c r="BP349" s="55" t="str">
        <f>+BP$79</f>
        <v>Half-Year</v>
      </c>
      <c r="BR349" s="55" t="str">
        <f>+BR$79</f>
        <v>Half-Year</v>
      </c>
      <c r="BT349" s="55" t="str">
        <f>+BT$79</f>
        <v>Half-Year</v>
      </c>
      <c r="BV349" s="55" t="str">
        <f>+BV$79</f>
        <v>Half-Year</v>
      </c>
      <c r="BW349" s="19"/>
      <c r="BX349" s="55" t="str">
        <f>+BX$79</f>
        <v>Half-Year</v>
      </c>
      <c r="BZ349" s="55" t="str">
        <f>+BZ$79</f>
        <v>Half-Year</v>
      </c>
      <c r="CB349" s="55" t="str">
        <f>+CB$79</f>
        <v>Half-Year</v>
      </c>
      <c r="CD349" s="55" t="str">
        <f>+CD$79</f>
        <v>Half-Year</v>
      </c>
    </row>
    <row r="350" spans="1:82" ht="11.25">
      <c r="A350" s="19"/>
      <c r="B350" s="25" t="s">
        <v>9</v>
      </c>
      <c r="C350" s="19"/>
      <c r="D350" s="19"/>
      <c r="E350" s="19">
        <f>+E270</f>
        <v>1021330</v>
      </c>
      <c r="F350" s="19"/>
      <c r="G350" s="19">
        <f>+G270</f>
        <v>6450298.74</v>
      </c>
      <c r="H350" s="19"/>
      <c r="I350" s="19">
        <f>+I270</f>
        <v>690612.006</v>
      </c>
      <c r="J350" s="19"/>
      <c r="K350" s="19">
        <f>+K270</f>
        <v>537348.35</v>
      </c>
      <c r="L350" s="19"/>
      <c r="M350" s="19">
        <f>+M270</f>
        <v>25829646.08</v>
      </c>
      <c r="N350" s="19">
        <f>+N270</f>
        <v>13725092</v>
      </c>
      <c r="O350" s="19"/>
      <c r="P350" s="19">
        <f>+P286</f>
        <v>34511633</v>
      </c>
      <c r="Q350" s="19"/>
      <c r="R350" s="19">
        <f>+R286</f>
        <v>2698805</v>
      </c>
      <c r="S350" s="19"/>
      <c r="T350" s="19">
        <f>+T286</f>
        <v>-13334239</v>
      </c>
      <c r="U350" s="19"/>
      <c r="V350" s="19">
        <f>+V334</f>
        <v>1515542</v>
      </c>
      <c r="W350" s="19"/>
      <c r="X350" s="19">
        <f>+X334</f>
        <v>3053224</v>
      </c>
      <c r="Y350" s="19"/>
      <c r="Z350" s="19">
        <f>+Z334</f>
        <v>1997403.785</v>
      </c>
      <c r="AA350" s="19"/>
      <c r="AB350" s="19">
        <f>+AB334</f>
        <v>0</v>
      </c>
      <c r="AC350" s="19"/>
      <c r="AD350" s="19">
        <f>+AD334</f>
        <v>1230113.5</v>
      </c>
      <c r="AE350" s="19"/>
      <c r="AF350" s="19">
        <f>+AF334</f>
        <v>2855812</v>
      </c>
      <c r="AG350" s="19"/>
      <c r="AH350" s="19">
        <f>+AH334-AH340</f>
        <v>2095512.5</v>
      </c>
      <c r="AI350" s="19"/>
      <c r="AJ350" s="19">
        <f>+AJ270</f>
        <v>1372</v>
      </c>
      <c r="AK350" s="19"/>
      <c r="AL350" s="19">
        <f>+AL334</f>
        <v>10825.5</v>
      </c>
      <c r="AM350" s="19"/>
      <c r="AN350" s="19">
        <f>+AN334</f>
        <v>75049</v>
      </c>
      <c r="AO350" s="19"/>
      <c r="AP350" s="19">
        <f>+AP334-AP340</f>
        <v>3862</v>
      </c>
      <c r="AQ350" s="19"/>
      <c r="AR350" s="19">
        <f>+AR270</f>
        <v>18885</v>
      </c>
      <c r="AS350" s="19"/>
      <c r="AT350" s="19">
        <f>+AT270</f>
        <v>16951.9</v>
      </c>
      <c r="AU350" s="19"/>
      <c r="AV350" s="19">
        <f>+AV270</f>
        <v>9221.8</v>
      </c>
      <c r="AW350" s="19"/>
      <c r="AX350" s="19">
        <f>+AX270</f>
        <v>90895</v>
      </c>
      <c r="AY350" s="19"/>
      <c r="AZ350" s="19">
        <f>+AZ270</f>
        <v>133607</v>
      </c>
      <c r="BA350" s="19"/>
      <c r="BB350" s="19">
        <f>+BB334</f>
        <v>27586</v>
      </c>
      <c r="BC350" s="19"/>
      <c r="BD350" s="19">
        <f>+BD334</f>
        <v>5613900.5</v>
      </c>
      <c r="BE350" s="19"/>
      <c r="BF350" s="19">
        <f>+BF334</f>
        <v>0</v>
      </c>
      <c r="BG350" s="19"/>
      <c r="BH350" s="19">
        <f>+BH334</f>
        <v>60347.5</v>
      </c>
      <c r="BI350" s="19"/>
      <c r="BJ350" s="19">
        <f>+BJ334-BJ340</f>
        <v>301334.5</v>
      </c>
      <c r="BK350" s="19"/>
      <c r="BL350" s="19">
        <f>+BL270</f>
        <v>2713192.07</v>
      </c>
      <c r="BM350" s="19"/>
      <c r="BN350" s="19">
        <f>+BN270</f>
        <v>2520093.1199999996</v>
      </c>
      <c r="BO350" s="19"/>
      <c r="BP350" s="19">
        <f>+BP270</f>
        <v>306178992</v>
      </c>
      <c r="BQ350" s="19"/>
      <c r="BR350" s="19">
        <f>+BR286</f>
        <v>-4055.985</v>
      </c>
      <c r="BS350" s="19"/>
      <c r="BT350" s="19">
        <f>+BT334</f>
        <v>4859443.5</v>
      </c>
      <c r="BU350" s="19"/>
      <c r="BV350" s="19">
        <f>+BV334</f>
        <v>271323.33</v>
      </c>
      <c r="BW350" s="19"/>
      <c r="BX350" s="19">
        <f>+BX334</f>
        <v>0</v>
      </c>
      <c r="BY350" s="19"/>
      <c r="BZ350" s="19">
        <f>+BZ334</f>
        <v>380015.425</v>
      </c>
      <c r="CA350" s="19"/>
      <c r="CB350" s="19">
        <f>+CB334-CB340</f>
        <v>1227138.47</v>
      </c>
      <c r="CC350" s="19"/>
      <c r="CD350" s="19">
        <f>+CD334-CD340</f>
        <v>0</v>
      </c>
    </row>
    <row r="351" spans="1:82" ht="11.25">
      <c r="A351" s="19"/>
      <c r="B351" s="25" t="s">
        <v>18</v>
      </c>
      <c r="C351" s="19"/>
      <c r="D351" s="19"/>
      <c r="E351" s="60">
        <v>0.04461</v>
      </c>
      <c r="F351" s="19"/>
      <c r="G351" s="60">
        <v>0.04462</v>
      </c>
      <c r="I351" s="60">
        <v>0.04461</v>
      </c>
      <c r="K351" s="60">
        <v>0.04462</v>
      </c>
      <c r="M351" s="60">
        <v>0.04461</v>
      </c>
      <c r="N351" s="60">
        <v>0.04462</v>
      </c>
      <c r="P351" s="60">
        <v>0.04522</v>
      </c>
      <c r="R351" s="60">
        <v>0.04888</v>
      </c>
      <c r="T351" s="60">
        <v>0.04888</v>
      </c>
      <c r="V351" s="60">
        <v>0.05285</v>
      </c>
      <c r="X351" s="60">
        <v>0.05285</v>
      </c>
      <c r="Z351" s="60">
        <v>0.05713</v>
      </c>
      <c r="AA351" s="19"/>
      <c r="AB351" s="60">
        <v>0.06177</v>
      </c>
      <c r="AD351" s="60">
        <v>0.06677</v>
      </c>
      <c r="AF351" s="60">
        <v>0.06677</v>
      </c>
      <c r="AH351" s="60">
        <v>0.07219</v>
      </c>
      <c r="AJ351" s="60">
        <v>0.04462</v>
      </c>
      <c r="AK351" s="60">
        <v>0.04461</v>
      </c>
      <c r="AL351" s="60">
        <v>0.05285</v>
      </c>
      <c r="AN351" s="60">
        <v>0.05713</v>
      </c>
      <c r="AP351" s="60">
        <v>0.07219</v>
      </c>
      <c r="AR351" s="60">
        <v>0.04462</v>
      </c>
      <c r="AT351" s="60">
        <v>0.04461</v>
      </c>
      <c r="AV351" s="60">
        <v>0.04462</v>
      </c>
      <c r="AX351" s="60">
        <v>0.04461</v>
      </c>
      <c r="AY351" s="60"/>
      <c r="AZ351" s="60">
        <v>0.04462</v>
      </c>
      <c r="BB351" s="60">
        <v>0.05285</v>
      </c>
      <c r="BD351" s="60">
        <v>0.05713</v>
      </c>
      <c r="BE351" s="19"/>
      <c r="BF351" s="60">
        <v>0.06177</v>
      </c>
      <c r="BH351" s="60">
        <v>0.06677</v>
      </c>
      <c r="BJ351" s="60">
        <v>0.07219</v>
      </c>
      <c r="BL351" s="60">
        <v>0.04461</v>
      </c>
      <c r="BN351" s="60">
        <v>0.04522</v>
      </c>
      <c r="BP351" s="60">
        <v>0.04522</v>
      </c>
      <c r="BR351" s="60">
        <v>0.04888</v>
      </c>
      <c r="BT351" s="60">
        <v>0.05285</v>
      </c>
      <c r="BV351" s="60">
        <v>0.05713</v>
      </c>
      <c r="BW351" s="19"/>
      <c r="BX351" s="60">
        <v>0.06177</v>
      </c>
      <c r="BZ351" s="60">
        <v>0.06677</v>
      </c>
      <c r="CB351" s="60">
        <v>0.07219</v>
      </c>
      <c r="CD351" s="60">
        <v>0.07219</v>
      </c>
    </row>
    <row r="352" spans="1:82" ht="10.5">
      <c r="A352" s="19"/>
      <c r="B352" s="19"/>
      <c r="C352" s="19"/>
      <c r="D352" s="19"/>
      <c r="E352" s="27" t="s">
        <v>3</v>
      </c>
      <c r="F352" s="19"/>
      <c r="G352" s="27" t="s">
        <v>3</v>
      </c>
      <c r="I352" s="27" t="s">
        <v>3</v>
      </c>
      <c r="K352" s="27" t="s">
        <v>3</v>
      </c>
      <c r="M352" s="27" t="s">
        <v>3</v>
      </c>
      <c r="N352" s="27" t="s">
        <v>3</v>
      </c>
      <c r="P352" s="27" t="s">
        <v>3</v>
      </c>
      <c r="R352" s="27" t="s">
        <v>3</v>
      </c>
      <c r="T352" s="27" t="s">
        <v>3</v>
      </c>
      <c r="V352" s="27" t="s">
        <v>3</v>
      </c>
      <c r="X352" s="27" t="s">
        <v>3</v>
      </c>
      <c r="Z352" s="27" t="s">
        <v>3</v>
      </c>
      <c r="AA352" s="19"/>
      <c r="AB352" s="27" t="s">
        <v>3</v>
      </c>
      <c r="AD352" s="27" t="s">
        <v>3</v>
      </c>
      <c r="AF352" s="27" t="s">
        <v>3</v>
      </c>
      <c r="AH352" s="27" t="s">
        <v>3</v>
      </c>
      <c r="AJ352" s="27" t="s">
        <v>3</v>
      </c>
      <c r="AL352" s="27" t="s">
        <v>3</v>
      </c>
      <c r="AN352" s="27" t="s">
        <v>3</v>
      </c>
      <c r="AP352" s="27" t="s">
        <v>3</v>
      </c>
      <c r="AR352" s="27" t="s">
        <v>3</v>
      </c>
      <c r="AT352" s="27" t="s">
        <v>3</v>
      </c>
      <c r="AV352" s="27" t="s">
        <v>3</v>
      </c>
      <c r="AX352" s="27" t="s">
        <v>3</v>
      </c>
      <c r="AY352" s="27"/>
      <c r="AZ352" s="27" t="s">
        <v>3</v>
      </c>
      <c r="BB352" s="27" t="s">
        <v>3</v>
      </c>
      <c r="BD352" s="27" t="s">
        <v>3</v>
      </c>
      <c r="BE352" s="19"/>
      <c r="BF352" s="27" t="s">
        <v>3</v>
      </c>
      <c r="BH352" s="27" t="s">
        <v>3</v>
      </c>
      <c r="BJ352" s="27" t="s">
        <v>3</v>
      </c>
      <c r="BL352" s="27" t="s">
        <v>3</v>
      </c>
      <c r="BN352" s="27" t="s">
        <v>3</v>
      </c>
      <c r="BP352" s="27" t="s">
        <v>3</v>
      </c>
      <c r="BR352" s="27" t="s">
        <v>3</v>
      </c>
      <c r="BT352" s="27" t="s">
        <v>3</v>
      </c>
      <c r="BV352" s="27" t="s">
        <v>3</v>
      </c>
      <c r="BW352" s="19"/>
      <c r="BX352" s="27" t="s">
        <v>3</v>
      </c>
      <c r="BZ352" s="27" t="s">
        <v>3</v>
      </c>
      <c r="CB352" s="27" t="s">
        <v>3</v>
      </c>
      <c r="CD352" s="27" t="s">
        <v>3</v>
      </c>
    </row>
    <row r="353" spans="1:82" ht="11.25">
      <c r="A353" s="19"/>
      <c r="B353" s="71" t="s">
        <v>71</v>
      </c>
      <c r="C353" s="19"/>
      <c r="D353" s="19"/>
      <c r="E353" s="19">
        <f>ROUND(E350*E351,0)</f>
        <v>45562</v>
      </c>
      <c r="F353" s="19"/>
      <c r="G353" s="19">
        <f>ROUND(G350*G351,0)</f>
        <v>287812</v>
      </c>
      <c r="I353" s="22">
        <f>ROUND(I350*I351,0)</f>
        <v>30808</v>
      </c>
      <c r="K353" s="22">
        <f>+K350*K351</f>
        <v>23976.483377</v>
      </c>
      <c r="M353" s="22">
        <f>+M350*M351</f>
        <v>1152260.5116287998</v>
      </c>
      <c r="N353" s="22">
        <f>+N350*N351</f>
        <v>612413.60504</v>
      </c>
      <c r="P353" s="22">
        <f>+P350*P351</f>
        <v>1560616.04426</v>
      </c>
      <c r="R353" s="22">
        <f>+R350*R351</f>
        <v>131917.5884</v>
      </c>
      <c r="T353" s="22">
        <f>+T350*T351</f>
        <v>-651777.60232</v>
      </c>
      <c r="U353" s="23"/>
      <c r="V353" s="22">
        <f>+V350*V351</f>
        <v>80096.3947</v>
      </c>
      <c r="W353" s="23"/>
      <c r="X353" s="22">
        <f>+X350*X351</f>
        <v>161362.8884</v>
      </c>
      <c r="Y353" s="23"/>
      <c r="Z353" s="22">
        <f>+Z350*Z351</f>
        <v>114111.67823705</v>
      </c>
      <c r="AA353" s="19"/>
      <c r="AB353" s="22">
        <f>+AB350*AB351</f>
        <v>0</v>
      </c>
      <c r="AC353" s="23"/>
      <c r="AD353" s="19">
        <f>(+AD350)*AD351</f>
        <v>82134.678395</v>
      </c>
      <c r="AE353" s="23"/>
      <c r="AF353" s="19">
        <f>(+AF350)*AF351</f>
        <v>190682.56723999997</v>
      </c>
      <c r="AG353" s="23"/>
      <c r="AH353" s="19">
        <f>(+AH350)*AH351</f>
        <v>151275.047375</v>
      </c>
      <c r="AI353" s="23"/>
      <c r="AJ353" s="22">
        <f>+AJ350*AJ351</f>
        <v>61.21864</v>
      </c>
      <c r="AK353" s="23"/>
      <c r="AL353" s="22">
        <f>+AL350*AL351</f>
        <v>572.1276750000001</v>
      </c>
      <c r="AM353" s="23"/>
      <c r="AN353" s="22">
        <f>+AN350*AN351</f>
        <v>4287.54937</v>
      </c>
      <c r="AO353" s="23"/>
      <c r="AP353" s="19">
        <f>(+AP350)*AP351</f>
        <v>278.79778</v>
      </c>
      <c r="AQ353" s="23"/>
      <c r="AR353" s="19">
        <f>ROUND(AR350*AR351,0)</f>
        <v>843</v>
      </c>
      <c r="AS353" s="23"/>
      <c r="AT353" s="22">
        <f>ROUND(AT350*AT351,0)</f>
        <v>756</v>
      </c>
      <c r="AV353" s="22">
        <f>+AV350*AV351</f>
        <v>411.47671599999995</v>
      </c>
      <c r="AX353" s="22">
        <f>+AX350*AX351</f>
        <v>4054.82595</v>
      </c>
      <c r="AY353" s="22"/>
      <c r="AZ353" s="19">
        <f>(+AZ350)*AZ351</f>
        <v>5961.54434</v>
      </c>
      <c r="BA353" s="23"/>
      <c r="BB353" s="22">
        <f>+BB350*BB351</f>
        <v>1457.9201</v>
      </c>
      <c r="BC353" s="23"/>
      <c r="BD353" s="22">
        <f>+BD350*BD351</f>
        <v>320722.135565</v>
      </c>
      <c r="BE353" s="19"/>
      <c r="BF353" s="22">
        <f>+BF350*BF351</f>
        <v>0</v>
      </c>
      <c r="BG353" s="23"/>
      <c r="BH353" s="19">
        <f>(+BH350)*BH351</f>
        <v>4029.4025749999996</v>
      </c>
      <c r="BI353" s="23"/>
      <c r="BJ353" s="19">
        <f>(+BJ350)*BJ351</f>
        <v>21753.337555000002</v>
      </c>
      <c r="BK353" s="23"/>
      <c r="BL353" s="22">
        <f>+BL350*BL351</f>
        <v>121035.49824269998</v>
      </c>
      <c r="BM353" s="23"/>
      <c r="BN353" s="85">
        <v>0</v>
      </c>
      <c r="BO353" s="23"/>
      <c r="BP353" s="22">
        <f>+BP350*BP351</f>
        <v>13845414.018240001</v>
      </c>
      <c r="BQ353" s="23"/>
      <c r="BR353" s="22">
        <f>+BR350*BR351</f>
        <v>-198.2565468</v>
      </c>
      <c r="BS353" s="23"/>
      <c r="BT353" s="22">
        <f>+BT350*BT351</f>
        <v>256821.588975</v>
      </c>
      <c r="BU353" s="23"/>
      <c r="BV353" s="22">
        <f>+BV350*BV351</f>
        <v>15500.701842900002</v>
      </c>
      <c r="BW353" s="19"/>
      <c r="BX353" s="22">
        <f>+BX350*BX351</f>
        <v>0</v>
      </c>
      <c r="BY353" s="23"/>
      <c r="BZ353" s="19">
        <f>(+BZ350)*BZ351</f>
        <v>25373.629927249996</v>
      </c>
      <c r="CA353" s="23"/>
      <c r="CB353" s="19">
        <f>(+CB350)*CB351</f>
        <v>88587.1261493</v>
      </c>
      <c r="CC353" s="23"/>
      <c r="CD353" s="19">
        <f>(+CD350)*CD351</f>
        <v>0</v>
      </c>
    </row>
    <row r="354" spans="1:82" ht="11.25">
      <c r="A354" s="19"/>
      <c r="B354" s="25" t="s">
        <v>57</v>
      </c>
      <c r="C354" s="19"/>
      <c r="D354" s="19"/>
      <c r="E354" s="19"/>
      <c r="F354" s="19"/>
      <c r="G354" s="19">
        <v>0</v>
      </c>
      <c r="I354" s="22">
        <v>0</v>
      </c>
      <c r="K354" s="19">
        <v>0</v>
      </c>
      <c r="M354" s="19">
        <v>0</v>
      </c>
      <c r="N354" s="19">
        <v>0</v>
      </c>
      <c r="P354" s="19">
        <v>0</v>
      </c>
      <c r="R354" s="19">
        <v>0</v>
      </c>
      <c r="T354" s="19">
        <v>0</v>
      </c>
      <c r="U354" s="23"/>
      <c r="V354" s="19">
        <v>0</v>
      </c>
      <c r="W354" s="23"/>
      <c r="X354" s="19">
        <v>0</v>
      </c>
      <c r="Y354" s="23"/>
      <c r="Z354" s="19">
        <v>0</v>
      </c>
      <c r="AA354" s="19"/>
      <c r="AB354" s="19">
        <v>0</v>
      </c>
      <c r="AC354" s="23"/>
      <c r="AD354" s="19">
        <v>0</v>
      </c>
      <c r="AE354" s="23"/>
      <c r="AF354" s="19">
        <v>0</v>
      </c>
      <c r="AG354" s="23"/>
      <c r="AH354" s="19">
        <v>0</v>
      </c>
      <c r="AI354" s="23"/>
      <c r="AJ354" s="19">
        <v>0</v>
      </c>
      <c r="AK354" s="23"/>
      <c r="AL354" s="19">
        <v>0</v>
      </c>
      <c r="AM354" s="23"/>
      <c r="AN354" s="19">
        <v>0</v>
      </c>
      <c r="AO354" s="23"/>
      <c r="AP354" s="19">
        <v>0</v>
      </c>
      <c r="AQ354" s="23"/>
      <c r="AR354" s="19">
        <v>0</v>
      </c>
      <c r="AS354" s="23"/>
      <c r="AT354" s="22">
        <v>0</v>
      </c>
      <c r="AV354" s="19">
        <v>0</v>
      </c>
      <c r="AX354" s="19">
        <v>0</v>
      </c>
      <c r="AY354" s="19"/>
      <c r="AZ354" s="19">
        <v>0</v>
      </c>
      <c r="BA354" s="23"/>
      <c r="BB354" s="19">
        <v>0</v>
      </c>
      <c r="BC354" s="23"/>
      <c r="BD354" s="19">
        <v>0</v>
      </c>
      <c r="BE354" s="19"/>
      <c r="BF354" s="19">
        <v>0</v>
      </c>
      <c r="BG354" s="23"/>
      <c r="BH354" s="19">
        <v>0</v>
      </c>
      <c r="BI354" s="23"/>
      <c r="BJ354" s="19">
        <v>0</v>
      </c>
      <c r="BK354" s="23"/>
      <c r="BL354" s="19">
        <v>0</v>
      </c>
      <c r="BM354" s="23"/>
      <c r="BN354" s="85">
        <v>0</v>
      </c>
      <c r="BO354" s="23"/>
      <c r="BP354" s="85">
        <v>0</v>
      </c>
      <c r="BQ354" s="23"/>
      <c r="BR354" s="19">
        <v>0</v>
      </c>
      <c r="BS354" s="23"/>
      <c r="BT354" s="19">
        <v>0</v>
      </c>
      <c r="BU354" s="23"/>
      <c r="BV354" s="19">
        <v>0</v>
      </c>
      <c r="BW354" s="19"/>
      <c r="BX354" s="19">
        <v>0</v>
      </c>
      <c r="BY354" s="23"/>
      <c r="BZ354" s="19">
        <v>0</v>
      </c>
      <c r="CA354" s="23"/>
      <c r="CB354" s="19">
        <v>0</v>
      </c>
      <c r="CC354" s="23"/>
      <c r="CD354" s="19">
        <v>0</v>
      </c>
    </row>
    <row r="355" spans="1:82" ht="11.25">
      <c r="A355" s="19"/>
      <c r="B355" s="25"/>
      <c r="C355" s="19"/>
      <c r="D355" s="19"/>
      <c r="E355" s="19"/>
      <c r="F355" s="19"/>
      <c r="G355" s="19"/>
      <c r="I355" s="22"/>
      <c r="K355" s="19"/>
      <c r="M355" s="19"/>
      <c r="N355" s="19"/>
      <c r="P355" s="19"/>
      <c r="R355" s="19"/>
      <c r="T355" s="19"/>
      <c r="U355" s="23"/>
      <c r="V355" s="19"/>
      <c r="W355" s="23"/>
      <c r="X355" s="19"/>
      <c r="Y355" s="23"/>
      <c r="Z355" s="19"/>
      <c r="AA355" s="19"/>
      <c r="AB355" s="19"/>
      <c r="AC355" s="23"/>
      <c r="AD355" s="19"/>
      <c r="AE355" s="23"/>
      <c r="AF355" s="19"/>
      <c r="AG355" s="23"/>
      <c r="AH355" s="19"/>
      <c r="AJ355" s="19"/>
      <c r="AL355" s="19"/>
      <c r="AN355" s="19"/>
      <c r="AP355" s="19"/>
      <c r="AR355" s="19"/>
      <c r="AT355" s="22"/>
      <c r="AV355" s="19"/>
      <c r="AX355" s="19"/>
      <c r="AY355" s="19"/>
      <c r="AZ355" s="19"/>
      <c r="BB355" s="19"/>
      <c r="BC355" s="23"/>
      <c r="BD355" s="19"/>
      <c r="BE355" s="19"/>
      <c r="BF355" s="19"/>
      <c r="BG355" s="23"/>
      <c r="BH355" s="19"/>
      <c r="BI355" s="23"/>
      <c r="BJ355" s="19"/>
      <c r="BL355" s="19"/>
      <c r="BN355" s="19"/>
      <c r="BP355" s="19"/>
      <c r="BR355" s="19"/>
      <c r="BS355" s="23"/>
      <c r="BT355" s="19"/>
      <c r="BU355" s="23"/>
      <c r="BV355" s="19"/>
      <c r="BW355" s="19"/>
      <c r="BX355" s="19"/>
      <c r="BY355" s="23"/>
      <c r="BZ355" s="19"/>
      <c r="CA355" s="23"/>
      <c r="CB355" s="19"/>
      <c r="CD355" s="19"/>
    </row>
    <row r="356" spans="1:82" ht="11.25">
      <c r="A356" s="19"/>
      <c r="B356" s="25"/>
      <c r="C356" s="19"/>
      <c r="D356" s="19"/>
      <c r="E356" s="27" t="s">
        <v>3</v>
      </c>
      <c r="F356" s="19"/>
      <c r="G356" s="27" t="s">
        <v>3</v>
      </c>
      <c r="I356" s="27" t="s">
        <v>3</v>
      </c>
      <c r="K356" s="27" t="s">
        <v>3</v>
      </c>
      <c r="M356" s="27" t="s">
        <v>3</v>
      </c>
      <c r="N356" s="27" t="s">
        <v>3</v>
      </c>
      <c r="P356" s="27" t="s">
        <v>3</v>
      </c>
      <c r="R356" s="27" t="s">
        <v>3</v>
      </c>
      <c r="T356" s="27" t="s">
        <v>3</v>
      </c>
      <c r="V356" s="27" t="s">
        <v>3</v>
      </c>
      <c r="X356" s="27" t="s">
        <v>3</v>
      </c>
      <c r="Z356" s="27" t="s">
        <v>3</v>
      </c>
      <c r="AA356" s="19"/>
      <c r="AB356" s="27" t="s">
        <v>3</v>
      </c>
      <c r="AD356" s="27" t="s">
        <v>3</v>
      </c>
      <c r="AF356" s="27" t="s">
        <v>3</v>
      </c>
      <c r="AH356" s="27" t="s">
        <v>3</v>
      </c>
      <c r="AJ356" s="27" t="s">
        <v>3</v>
      </c>
      <c r="AL356" s="27" t="s">
        <v>3</v>
      </c>
      <c r="AN356" s="27" t="s">
        <v>3</v>
      </c>
      <c r="AP356" s="27" t="s">
        <v>3</v>
      </c>
      <c r="AR356" s="27" t="s">
        <v>3</v>
      </c>
      <c r="AT356" s="27" t="s">
        <v>3</v>
      </c>
      <c r="AV356" s="27" t="s">
        <v>3</v>
      </c>
      <c r="AX356" s="27" t="s">
        <v>3</v>
      </c>
      <c r="AY356" s="27"/>
      <c r="AZ356" s="27" t="s">
        <v>3</v>
      </c>
      <c r="BB356" s="27" t="s">
        <v>3</v>
      </c>
      <c r="BD356" s="27" t="s">
        <v>3</v>
      </c>
      <c r="BE356" s="19"/>
      <c r="BF356" s="27" t="s">
        <v>3</v>
      </c>
      <c r="BH356" s="27" t="s">
        <v>3</v>
      </c>
      <c r="BJ356" s="27" t="s">
        <v>3</v>
      </c>
      <c r="BL356" s="27" t="s">
        <v>3</v>
      </c>
      <c r="BN356" s="27" t="s">
        <v>3</v>
      </c>
      <c r="BP356" s="27" t="s">
        <v>3</v>
      </c>
      <c r="BR356" s="27" t="s">
        <v>3</v>
      </c>
      <c r="BT356" s="27" t="s">
        <v>3</v>
      </c>
      <c r="BV356" s="27" t="s">
        <v>3</v>
      </c>
      <c r="BW356" s="19"/>
      <c r="BX356" s="27" t="s">
        <v>3</v>
      </c>
      <c r="BZ356" s="27" t="s">
        <v>3</v>
      </c>
      <c r="CB356" s="27" t="s">
        <v>3</v>
      </c>
      <c r="CD356" s="27" t="s">
        <v>3</v>
      </c>
    </row>
    <row r="357" spans="1:82" ht="11.25">
      <c r="A357" s="19"/>
      <c r="B357" s="71" t="s">
        <v>70</v>
      </c>
      <c r="C357" s="19"/>
      <c r="D357" s="19"/>
      <c r="E357" s="19">
        <f>SUM(E353:E355)</f>
        <v>45562</v>
      </c>
      <c r="F357" s="19"/>
      <c r="G357" s="19">
        <f>SUM(G353:G355)</f>
        <v>287812</v>
      </c>
      <c r="I357" s="19">
        <f>SUM(I353:I355)</f>
        <v>30808</v>
      </c>
      <c r="K357" s="19">
        <f>SUM(K353:K355)</f>
        <v>23976.483377</v>
      </c>
      <c r="M357" s="19">
        <f>SUM(M353:M355)</f>
        <v>1152260.5116287998</v>
      </c>
      <c r="N357" s="19">
        <f>SUM(N353:N355)</f>
        <v>612413.60504</v>
      </c>
      <c r="P357" s="19">
        <f>SUM(P353:P355)</f>
        <v>1560616.04426</v>
      </c>
      <c r="R357" s="19">
        <f>SUM(R353:R355)</f>
        <v>131917.5884</v>
      </c>
      <c r="T357" s="19">
        <f>SUM(T353:T355)</f>
        <v>-651777.60232</v>
      </c>
      <c r="V357" s="19">
        <f>SUM(V353:V355)</f>
        <v>80096.3947</v>
      </c>
      <c r="X357" s="19">
        <f>SUM(X353:X355)</f>
        <v>161362.8884</v>
      </c>
      <c r="Z357" s="19">
        <f>SUM(Z353:Z355)</f>
        <v>114111.67823705</v>
      </c>
      <c r="AA357" s="19"/>
      <c r="AB357" s="19">
        <f>SUM(AB353:AB355)</f>
        <v>0</v>
      </c>
      <c r="AD357" s="19">
        <f>SUM(AD353:AD355)</f>
        <v>82134.678395</v>
      </c>
      <c r="AF357" s="19">
        <f>SUM(AF353:AF355)</f>
        <v>190682.56723999997</v>
      </c>
      <c r="AH357" s="19">
        <f>SUM(AH353:AH355)</f>
        <v>151275.047375</v>
      </c>
      <c r="AJ357" s="19">
        <f>SUM(AJ353:AJ355)</f>
        <v>61.21864</v>
      </c>
      <c r="AL357" s="19">
        <f>SUM(AL353:AL355)</f>
        <v>572.1276750000001</v>
      </c>
      <c r="AN357" s="19">
        <f>SUM(AN353:AN355)</f>
        <v>4287.54937</v>
      </c>
      <c r="AP357" s="19">
        <f>SUM(AP353:AP355)</f>
        <v>278.79778</v>
      </c>
      <c r="AR357" s="19">
        <f>SUM(AR353:AR355)</f>
        <v>843</v>
      </c>
      <c r="AT357" s="19">
        <f>SUM(AT353:AT355)</f>
        <v>756</v>
      </c>
      <c r="AV357" s="19">
        <f>SUM(AV353:AV355)</f>
        <v>411.47671599999995</v>
      </c>
      <c r="AX357" s="19">
        <f>SUM(AX353:AX355)</f>
        <v>4054.82595</v>
      </c>
      <c r="AY357" s="19"/>
      <c r="AZ357" s="43">
        <f>SUM(AZ353:AZ355)</f>
        <v>5961.54434</v>
      </c>
      <c r="BB357" s="19">
        <f>SUM(BB353:BB355)</f>
        <v>1457.9201</v>
      </c>
      <c r="BD357" s="19">
        <f>SUM(BD353:BD355)</f>
        <v>320722.135565</v>
      </c>
      <c r="BE357" s="19"/>
      <c r="BF357" s="19">
        <f>SUM(BF353:BF355)</f>
        <v>0</v>
      </c>
      <c r="BH357" s="19">
        <f>SUM(BH353:BH355)</f>
        <v>4029.4025749999996</v>
      </c>
      <c r="BJ357" s="19">
        <f>SUM(BJ353:BJ355)</f>
        <v>21753.337555000002</v>
      </c>
      <c r="BL357" s="19">
        <f>SUM(BL353:BL355)</f>
        <v>121035.49824269998</v>
      </c>
      <c r="BN357" s="19">
        <f>SUM(BN353:BN355)</f>
        <v>0</v>
      </c>
      <c r="BP357" s="19">
        <f>SUM(BP353:BP355)</f>
        <v>13845414.018240001</v>
      </c>
      <c r="BR357" s="19">
        <f>SUM(BR353:BR355)</f>
        <v>-198.2565468</v>
      </c>
      <c r="BT357" s="19">
        <f>SUM(BT353:BT355)</f>
        <v>256821.588975</v>
      </c>
      <c r="BV357" s="19">
        <f>SUM(BV353:BV355)</f>
        <v>15500.701842900002</v>
      </c>
      <c r="BW357" s="19"/>
      <c r="BX357" s="19">
        <f>SUM(BX353:BX355)</f>
        <v>0</v>
      </c>
      <c r="BZ357" s="19">
        <f>SUM(BZ353:BZ355)</f>
        <v>25373.629927249996</v>
      </c>
      <c r="CB357" s="19">
        <f>SUM(CB353:CB355)</f>
        <v>88587.1261493</v>
      </c>
      <c r="CD357" s="19">
        <f>SUM(CD353:CD355)</f>
        <v>0</v>
      </c>
    </row>
    <row r="358" spans="1:82" ht="11.25">
      <c r="A358" s="19"/>
      <c r="B358" s="81" t="s">
        <v>28</v>
      </c>
      <c r="C358" s="19"/>
      <c r="D358" s="19"/>
      <c r="E358" s="79">
        <f>+$C$18/12</f>
        <v>1</v>
      </c>
      <c r="F358" s="77"/>
      <c r="G358" s="79">
        <f>+$C$18/12</f>
        <v>1</v>
      </c>
      <c r="H358" s="80"/>
      <c r="I358" s="79">
        <f>+$C$18/12</f>
        <v>1</v>
      </c>
      <c r="J358" s="80"/>
      <c r="K358" s="79">
        <f>+$C$18/12</f>
        <v>1</v>
      </c>
      <c r="L358" s="80"/>
      <c r="M358" s="79">
        <f>+$C$18/12</f>
        <v>1</v>
      </c>
      <c r="N358" s="79">
        <f>+$C$18/12</f>
        <v>1</v>
      </c>
      <c r="O358" s="80"/>
      <c r="P358" s="79">
        <f>+$C$18/12</f>
        <v>1</v>
      </c>
      <c r="Q358" s="80"/>
      <c r="R358" s="79">
        <f>+$C$18/12</f>
        <v>1</v>
      </c>
      <c r="S358" s="80"/>
      <c r="T358" s="79">
        <f>+$C$18/12</f>
        <v>1</v>
      </c>
      <c r="U358" s="79">
        <f aca="true" t="shared" si="28" ref="U358:AB358">+$C$18/12</f>
        <v>1</v>
      </c>
      <c r="V358" s="79">
        <f t="shared" si="28"/>
        <v>1</v>
      </c>
      <c r="W358" s="79"/>
      <c r="X358" s="79">
        <f t="shared" si="28"/>
        <v>1</v>
      </c>
      <c r="Y358" s="80"/>
      <c r="Z358" s="79">
        <f t="shared" si="28"/>
        <v>1</v>
      </c>
      <c r="AA358" s="79">
        <f t="shared" si="28"/>
        <v>1</v>
      </c>
      <c r="AB358" s="79">
        <f t="shared" si="28"/>
        <v>1</v>
      </c>
      <c r="AC358" s="80"/>
      <c r="AD358" s="79">
        <f>+$C$18/12</f>
        <v>1</v>
      </c>
      <c r="AE358" s="80"/>
      <c r="AF358" s="79">
        <f>+$C$18/12</f>
        <v>1</v>
      </c>
      <c r="AG358" s="80"/>
      <c r="AH358" s="79">
        <f>+$C$18/12</f>
        <v>1</v>
      </c>
      <c r="AI358" s="80"/>
      <c r="AJ358" s="79">
        <f>+$C$18/12</f>
        <v>1</v>
      </c>
      <c r="AK358" s="80"/>
      <c r="AL358" s="79">
        <f>+$C$18/12</f>
        <v>1</v>
      </c>
      <c r="AM358" s="80"/>
      <c r="AN358" s="79">
        <f>+$C$18/12</f>
        <v>1</v>
      </c>
      <c r="AO358" s="80"/>
      <c r="AP358" s="79">
        <f>+$C$18/12</f>
        <v>1</v>
      </c>
      <c r="AQ358" s="80"/>
      <c r="AR358" s="79">
        <f>+$C$18/12</f>
        <v>1</v>
      </c>
      <c r="AS358" s="80"/>
      <c r="AT358" s="79">
        <f>+$C$18/12</f>
        <v>1</v>
      </c>
      <c r="AU358" s="80"/>
      <c r="AV358" s="79">
        <f>+$C$18/12</f>
        <v>1</v>
      </c>
      <c r="AW358" s="80"/>
      <c r="AX358" s="79">
        <f>+$C$18/12</f>
        <v>1</v>
      </c>
      <c r="AY358" s="79"/>
      <c r="AZ358" s="79">
        <f>+$C$18/12</f>
        <v>1</v>
      </c>
      <c r="BA358" s="80"/>
      <c r="BB358" s="79">
        <f>+$C$18/12</f>
        <v>1</v>
      </c>
      <c r="BC358" s="80"/>
      <c r="BD358" s="79">
        <f>+$C$18/12</f>
        <v>1</v>
      </c>
      <c r="BE358" s="79">
        <f>+$C$18/12</f>
        <v>1</v>
      </c>
      <c r="BF358" s="79">
        <f>+$C$18/12</f>
        <v>1</v>
      </c>
      <c r="BG358" s="80"/>
      <c r="BH358" s="79">
        <f>+$C$18/12</f>
        <v>1</v>
      </c>
      <c r="BI358" s="80"/>
      <c r="BJ358" s="79">
        <f>+$C$18/12</f>
        <v>1</v>
      </c>
      <c r="BK358" s="80"/>
      <c r="BL358" s="28">
        <v>1</v>
      </c>
      <c r="BN358" s="28">
        <v>1</v>
      </c>
      <c r="BP358" s="28">
        <v>1</v>
      </c>
      <c r="BR358" s="28">
        <v>1</v>
      </c>
      <c r="BT358" s="28">
        <v>1</v>
      </c>
      <c r="BV358" s="28">
        <v>1</v>
      </c>
      <c r="BW358" s="19"/>
      <c r="BX358" s="28">
        <v>1</v>
      </c>
      <c r="BZ358" s="28">
        <v>1</v>
      </c>
      <c r="CA358" s="80"/>
      <c r="CB358" s="79">
        <f>+$C$18/12</f>
        <v>1</v>
      </c>
      <c r="CC358" s="80"/>
      <c r="CD358" s="79">
        <f>+$C$18/12</f>
        <v>1</v>
      </c>
    </row>
    <row r="359" spans="1:82" ht="11.25">
      <c r="A359" s="19"/>
      <c r="B359" s="25" t="s">
        <v>29</v>
      </c>
      <c r="C359" s="19"/>
      <c r="D359" s="19"/>
      <c r="E359" s="28"/>
      <c r="F359" s="19"/>
      <c r="G359" s="28"/>
      <c r="I359" s="28"/>
      <c r="K359" s="28"/>
      <c r="M359" s="28"/>
      <c r="N359" s="28"/>
      <c r="P359" s="28"/>
      <c r="R359" s="28"/>
      <c r="T359" s="28"/>
      <c r="V359" s="28"/>
      <c r="X359" s="28"/>
      <c r="Z359" s="28"/>
      <c r="AA359" s="19"/>
      <c r="AB359" s="28"/>
      <c r="AD359" s="28"/>
      <c r="AF359" s="28"/>
      <c r="AH359" s="28"/>
      <c r="AJ359" s="28"/>
      <c r="AL359" s="28"/>
      <c r="AN359" s="28"/>
      <c r="AP359" s="28"/>
      <c r="AR359" s="28"/>
      <c r="AT359" s="28"/>
      <c r="AV359" s="28"/>
      <c r="AX359" s="28"/>
      <c r="AY359" s="28"/>
      <c r="AZ359" s="28"/>
      <c r="BB359" s="28"/>
      <c r="BD359" s="28"/>
      <c r="BE359" s="19"/>
      <c r="BF359" s="28"/>
      <c r="BH359" s="28"/>
      <c r="BJ359" s="28"/>
      <c r="BL359" s="28"/>
      <c r="BN359" s="28"/>
      <c r="BP359" s="28"/>
      <c r="BR359" s="28"/>
      <c r="BT359" s="28"/>
      <c r="BV359" s="28"/>
      <c r="BW359" s="19"/>
      <c r="BX359" s="28"/>
      <c r="BZ359" s="28"/>
      <c r="CB359" s="28"/>
      <c r="CD359" s="28"/>
    </row>
    <row r="360" spans="1:82" ht="10.5">
      <c r="A360" s="19"/>
      <c r="B360" s="19"/>
      <c r="C360" s="19"/>
      <c r="D360" s="19"/>
      <c r="E360" s="27" t="s">
        <v>3</v>
      </c>
      <c r="F360" s="19"/>
      <c r="G360" s="27" t="s">
        <v>3</v>
      </c>
      <c r="I360" s="27" t="s">
        <v>3</v>
      </c>
      <c r="K360" s="27" t="s">
        <v>3</v>
      </c>
      <c r="M360" s="27" t="s">
        <v>3</v>
      </c>
      <c r="N360" s="27" t="s">
        <v>3</v>
      </c>
      <c r="P360" s="27" t="s">
        <v>3</v>
      </c>
      <c r="R360" s="27" t="s">
        <v>3</v>
      </c>
      <c r="T360" s="27" t="s">
        <v>3</v>
      </c>
      <c r="V360" s="27" t="s">
        <v>3</v>
      </c>
      <c r="X360" s="27" t="s">
        <v>3</v>
      </c>
      <c r="Z360" s="27" t="s">
        <v>3</v>
      </c>
      <c r="AA360" s="19"/>
      <c r="AB360" s="27" t="s">
        <v>3</v>
      </c>
      <c r="AD360" s="27" t="s">
        <v>3</v>
      </c>
      <c r="AF360" s="27" t="s">
        <v>3</v>
      </c>
      <c r="AH360" s="27" t="s">
        <v>3</v>
      </c>
      <c r="AJ360" s="27" t="s">
        <v>3</v>
      </c>
      <c r="AL360" s="27" t="s">
        <v>3</v>
      </c>
      <c r="AN360" s="27" t="s">
        <v>3</v>
      </c>
      <c r="AP360" s="27" t="s">
        <v>3</v>
      </c>
      <c r="AR360" s="27" t="s">
        <v>3</v>
      </c>
      <c r="AT360" s="27" t="s">
        <v>3</v>
      </c>
      <c r="AV360" s="27" t="s">
        <v>3</v>
      </c>
      <c r="AX360" s="27" t="s">
        <v>3</v>
      </c>
      <c r="AY360" s="27"/>
      <c r="AZ360" s="27" t="s">
        <v>3</v>
      </c>
      <c r="BB360" s="27" t="s">
        <v>3</v>
      </c>
      <c r="BD360" s="27" t="s">
        <v>3</v>
      </c>
      <c r="BE360" s="19"/>
      <c r="BF360" s="27" t="s">
        <v>3</v>
      </c>
      <c r="BH360" s="27" t="s">
        <v>3</v>
      </c>
      <c r="BJ360" s="27" t="s">
        <v>3</v>
      </c>
      <c r="BL360" s="27" t="s">
        <v>3</v>
      </c>
      <c r="BN360" s="27" t="s">
        <v>3</v>
      </c>
      <c r="BP360" s="27" t="s">
        <v>3</v>
      </c>
      <c r="BR360" s="27" t="s">
        <v>3</v>
      </c>
      <c r="BT360" s="27" t="s">
        <v>3</v>
      </c>
      <c r="BV360" s="27" t="s">
        <v>3</v>
      </c>
      <c r="BW360" s="19"/>
      <c r="BX360" s="27" t="s">
        <v>3</v>
      </c>
      <c r="BZ360" s="27" t="s">
        <v>3</v>
      </c>
      <c r="CB360" s="27" t="s">
        <v>3</v>
      </c>
      <c r="CD360" s="27" t="s">
        <v>3</v>
      </c>
    </row>
    <row r="361" spans="1:82" ht="11.25">
      <c r="A361" s="51"/>
      <c r="B361" s="71" t="s">
        <v>70</v>
      </c>
      <c r="C361" s="19"/>
      <c r="D361" s="19"/>
      <c r="E361" s="19">
        <f>ROUND(E357*E358,0)</f>
        <v>45562</v>
      </c>
      <c r="F361" s="19"/>
      <c r="G361" s="19">
        <f>ROUND(G357*G358,0)</f>
        <v>287812</v>
      </c>
      <c r="I361" s="19">
        <f>ROUND(I357*I358,0)</f>
        <v>30808</v>
      </c>
      <c r="K361" s="19">
        <f>ROUND(K357*K358,0)</f>
        <v>23976</v>
      </c>
      <c r="M361" s="19">
        <f>ROUND(M357*M358,0)</f>
        <v>1152261</v>
      </c>
      <c r="N361" s="19">
        <f>ROUND(N357*N358,0)</f>
        <v>612414</v>
      </c>
      <c r="P361" s="19">
        <f>ROUND(P357*P358,0)</f>
        <v>1560616</v>
      </c>
      <c r="R361" s="19">
        <f>ROUND(R357*R358,0)</f>
        <v>131918</v>
      </c>
      <c r="T361" s="19">
        <f>ROUND(T357*T358,0)</f>
        <v>-651778</v>
      </c>
      <c r="V361" s="19">
        <f>ROUND(V357*V358,0)</f>
        <v>80096</v>
      </c>
      <c r="X361" s="19">
        <f>ROUND(X357*X358,0)</f>
        <v>161363</v>
      </c>
      <c r="Z361" s="19">
        <f>ROUND(Z357*Z358,0)</f>
        <v>114112</v>
      </c>
      <c r="AA361" s="19"/>
      <c r="AB361" s="19">
        <f>ROUND(AB357*AB358,0)</f>
        <v>0</v>
      </c>
      <c r="AD361" s="19">
        <f>ROUND(AD357*AD358,0)</f>
        <v>82135</v>
      </c>
      <c r="AF361" s="19">
        <f>ROUND(AF357*AF358,0)</f>
        <v>190683</v>
      </c>
      <c r="AH361" s="19">
        <f>ROUND(AH357*AH358,0)</f>
        <v>151275</v>
      </c>
      <c r="AJ361" s="19">
        <f>ROUND(AJ357*AJ358,0)</f>
        <v>61</v>
      </c>
      <c r="AL361" s="19">
        <f>ROUND(AL357*AL358,0)</f>
        <v>572</v>
      </c>
      <c r="AN361" s="19">
        <f>ROUND(AN357*AN358,0)</f>
        <v>4288</v>
      </c>
      <c r="AP361" s="19">
        <f>ROUND(AP357*AP358,0)</f>
        <v>279</v>
      </c>
      <c r="AR361" s="19">
        <f>ROUND(AR357*AR358,0)</f>
        <v>843</v>
      </c>
      <c r="AT361" s="19">
        <f>ROUND(AT357*AT358,0)</f>
        <v>756</v>
      </c>
      <c r="AV361" s="19">
        <f>ROUND(AV357*AV358,0)</f>
        <v>411</v>
      </c>
      <c r="AX361" s="19">
        <f>ROUND(AX357*AX358,0)</f>
        <v>4055</v>
      </c>
      <c r="AY361" s="19"/>
      <c r="AZ361" s="19">
        <f>ROUND(AZ357*AZ358,0)</f>
        <v>5962</v>
      </c>
      <c r="BB361" s="19">
        <f>ROUND(BB357*BB358,0)</f>
        <v>1458</v>
      </c>
      <c r="BD361" s="19">
        <f>ROUND(BD357*BD358,0)</f>
        <v>320722</v>
      </c>
      <c r="BE361" s="19"/>
      <c r="BF361" s="19">
        <f>ROUND(BF357*BF358,0)</f>
        <v>0</v>
      </c>
      <c r="BH361" s="19">
        <f>ROUND(BH357*BH358,0)</f>
        <v>4029</v>
      </c>
      <c r="BJ361" s="19">
        <f>ROUND(BJ357*BJ358,0)</f>
        <v>21753</v>
      </c>
      <c r="BL361" s="19">
        <f>ROUND(BL357*BL358,0)</f>
        <v>121035</v>
      </c>
      <c r="BN361" s="19">
        <f>ROUND(BN357*BN358,0)</f>
        <v>0</v>
      </c>
      <c r="BP361" s="19">
        <f>ROUND(BP357*BP358,0)</f>
        <v>13845414</v>
      </c>
      <c r="BR361" s="19">
        <f>ROUND(BR357*BR358,0)</f>
        <v>-198</v>
      </c>
      <c r="BT361" s="19">
        <f>ROUND(BT357*BT358,0)</f>
        <v>256822</v>
      </c>
      <c r="BV361" s="19">
        <f>ROUND(BV357*BV358,0)</f>
        <v>15501</v>
      </c>
      <c r="BW361" s="19"/>
      <c r="BX361" s="19">
        <f>ROUND(BX357*BX358,0)</f>
        <v>0</v>
      </c>
      <c r="BZ361" s="19">
        <f>ROUND(BZ357*BZ358,0)</f>
        <v>25374</v>
      </c>
      <c r="CB361" s="19">
        <f>ROUND(CB357*CB358,0)</f>
        <v>88587</v>
      </c>
      <c r="CD361" s="19">
        <f>ROUND(CD357*CD358,0)</f>
        <v>0</v>
      </c>
    </row>
    <row r="362" spans="1:82" ht="11.25">
      <c r="A362" s="19"/>
      <c r="B362" s="25"/>
      <c r="C362" s="19"/>
      <c r="D362" s="19"/>
      <c r="E362" s="27" t="s">
        <v>8</v>
      </c>
      <c r="F362" s="19"/>
      <c r="G362" s="27" t="s">
        <v>8</v>
      </c>
      <c r="I362" s="27" t="s">
        <v>8</v>
      </c>
      <c r="K362" s="27" t="s">
        <v>8</v>
      </c>
      <c r="M362" s="27" t="s">
        <v>8</v>
      </c>
      <c r="N362" s="27" t="s">
        <v>8</v>
      </c>
      <c r="P362" s="27" t="s">
        <v>8</v>
      </c>
      <c r="R362" s="27" t="s">
        <v>8</v>
      </c>
      <c r="T362" s="27" t="s">
        <v>8</v>
      </c>
      <c r="V362" s="27" t="s">
        <v>8</v>
      </c>
      <c r="X362" s="27" t="s">
        <v>8</v>
      </c>
      <c r="Z362" s="27" t="s">
        <v>8</v>
      </c>
      <c r="AA362" s="19"/>
      <c r="AB362" s="27" t="s">
        <v>8</v>
      </c>
      <c r="AD362" s="27" t="s">
        <v>8</v>
      </c>
      <c r="AF362" s="27" t="s">
        <v>8</v>
      </c>
      <c r="AH362" s="27" t="s">
        <v>8</v>
      </c>
      <c r="AJ362" s="27" t="s">
        <v>8</v>
      </c>
      <c r="AL362" s="27" t="s">
        <v>8</v>
      </c>
      <c r="AN362" s="27" t="s">
        <v>8</v>
      </c>
      <c r="AP362" s="27" t="s">
        <v>8</v>
      </c>
      <c r="AR362" s="27" t="s">
        <v>8</v>
      </c>
      <c r="AT362" s="27" t="s">
        <v>8</v>
      </c>
      <c r="AV362" s="27" t="s">
        <v>8</v>
      </c>
      <c r="AX362" s="27" t="s">
        <v>8</v>
      </c>
      <c r="AY362" s="27"/>
      <c r="AZ362" s="27" t="s">
        <v>8</v>
      </c>
      <c r="BB362" s="27" t="s">
        <v>8</v>
      </c>
      <c r="BD362" s="27" t="s">
        <v>8</v>
      </c>
      <c r="BE362" s="19"/>
      <c r="BF362" s="27" t="s">
        <v>8</v>
      </c>
      <c r="BH362" s="27" t="s">
        <v>8</v>
      </c>
      <c r="BJ362" s="27" t="s">
        <v>8</v>
      </c>
      <c r="BL362" s="27" t="s">
        <v>8</v>
      </c>
      <c r="BN362" s="27" t="s">
        <v>8</v>
      </c>
      <c r="BP362" s="27" t="s">
        <v>8</v>
      </c>
      <c r="BR362" s="27" t="s">
        <v>8</v>
      </c>
      <c r="BT362" s="27" t="s">
        <v>8</v>
      </c>
      <c r="BV362" s="27" t="s">
        <v>8</v>
      </c>
      <c r="BW362" s="19"/>
      <c r="BX362" s="27" t="s">
        <v>8</v>
      </c>
      <c r="BZ362" s="27" t="s">
        <v>8</v>
      </c>
      <c r="CB362" s="27" t="s">
        <v>8</v>
      </c>
      <c r="CD362" s="27" t="s">
        <v>8</v>
      </c>
    </row>
    <row r="363" spans="1:82" ht="12.75">
      <c r="A363" s="19"/>
      <c r="B363" s="24">
        <v>2015</v>
      </c>
      <c r="C363" s="19"/>
      <c r="D363" s="19"/>
      <c r="E363" s="55" t="str">
        <f>+E$79</f>
        <v>Half-Year</v>
      </c>
      <c r="F363" s="19"/>
      <c r="G363" s="55" t="str">
        <f>+G$79</f>
        <v>Half-Year</v>
      </c>
      <c r="I363" s="55" t="str">
        <f>+I$79</f>
        <v>Half-Year</v>
      </c>
      <c r="K363" s="55" t="str">
        <f>+K$79</f>
        <v>Half-Year</v>
      </c>
      <c r="M363" s="55" t="str">
        <f>+M$79</f>
        <v>Half-Year</v>
      </c>
      <c r="N363" s="55" t="str">
        <f>+N$79</f>
        <v>Half-Year</v>
      </c>
      <c r="P363" s="55" t="str">
        <f>+P$79</f>
        <v>Half-Year</v>
      </c>
      <c r="R363" s="55" t="str">
        <f>+R$79</f>
        <v>Half-Year</v>
      </c>
      <c r="T363" s="55" t="str">
        <f>+T$79</f>
        <v>Half-Year</v>
      </c>
      <c r="V363" s="55" t="str">
        <f>+V$79</f>
        <v>Half-Year</v>
      </c>
      <c r="X363" s="55" t="str">
        <f>+X$79</f>
        <v>Half-Year</v>
      </c>
      <c r="Z363" s="55" t="str">
        <f>+Z$79</f>
        <v>Half-Year</v>
      </c>
      <c r="AA363" s="19"/>
      <c r="AB363" s="55" t="str">
        <f>+AB$79</f>
        <v>Half-Year</v>
      </c>
      <c r="AD363" s="55" t="str">
        <f>+AD$79</f>
        <v>Half-Year</v>
      </c>
      <c r="AF363" s="55" t="str">
        <f>+AF$79</f>
        <v>Half-Year</v>
      </c>
      <c r="AH363" s="55" t="str">
        <f>+AH$79</f>
        <v>Half-Year</v>
      </c>
      <c r="AJ363" s="55" t="str">
        <f>+AJ$79</f>
        <v>Half-Year</v>
      </c>
      <c r="AL363" s="55" t="str">
        <f>+AL$79</f>
        <v>Half-Year</v>
      </c>
      <c r="AN363" s="55" t="str">
        <f>+AN$79</f>
        <v>Half-Year</v>
      </c>
      <c r="AP363" s="55" t="str">
        <f>+AP$79</f>
        <v>Half-Year</v>
      </c>
      <c r="AR363" s="55" t="str">
        <f>+AR$79</f>
        <v>Half-Year</v>
      </c>
      <c r="AT363" s="55" t="str">
        <f>+AT$79</f>
        <v>Half-Year</v>
      </c>
      <c r="AV363" s="55" t="str">
        <f>+AV$79</f>
        <v>Half-Year</v>
      </c>
      <c r="AX363" s="55" t="str">
        <f>+AX$79</f>
        <v>Half-Year</v>
      </c>
      <c r="AY363" s="55"/>
      <c r="AZ363" s="55" t="str">
        <f>+AZ$79</f>
        <v>Half-Year</v>
      </c>
      <c r="BB363" s="55" t="str">
        <f>+BB$79</f>
        <v>Half-Year</v>
      </c>
      <c r="BD363" s="55" t="str">
        <f>+BD$79</f>
        <v>Half-Year</v>
      </c>
      <c r="BE363" s="19"/>
      <c r="BF363" s="55" t="str">
        <f>+BF$79</f>
        <v>Half-Year</v>
      </c>
      <c r="BH363" s="55" t="str">
        <f>+BH$79</f>
        <v>Half-Year</v>
      </c>
      <c r="BJ363" s="55" t="str">
        <f>+BJ$79</f>
        <v>Half-Year</v>
      </c>
      <c r="BL363" s="55" t="str">
        <f>+BL$79</f>
        <v>Half-Year</v>
      </c>
      <c r="BN363" s="55" t="str">
        <f>+BN$79</f>
        <v>Half-Year</v>
      </c>
      <c r="BP363" s="55" t="str">
        <f>+BP$79</f>
        <v>Half-Year</v>
      </c>
      <c r="BR363" s="55" t="str">
        <f>+BR$79</f>
        <v>Half-Year</v>
      </c>
      <c r="BT363" s="55" t="str">
        <f>+BT$79</f>
        <v>Half-Year</v>
      </c>
      <c r="BV363" s="55" t="str">
        <f>+BV$79</f>
        <v>Half-Year</v>
      </c>
      <c r="BW363" s="19"/>
      <c r="BX363" s="55" t="str">
        <f>+BX$79</f>
        <v>Half-Year</v>
      </c>
      <c r="BZ363" s="55" t="str">
        <f>+BZ$79</f>
        <v>Half-Year</v>
      </c>
      <c r="CB363" s="55" t="str">
        <f>+CB$79</f>
        <v>Half-Year</v>
      </c>
      <c r="CD363" s="55" t="str">
        <f>+CD$79</f>
        <v>Half-Year</v>
      </c>
    </row>
    <row r="364" spans="1:82" ht="11.25">
      <c r="A364" s="19"/>
      <c r="B364" s="25" t="s">
        <v>9</v>
      </c>
      <c r="C364" s="19"/>
      <c r="D364" s="19"/>
      <c r="E364" s="19">
        <f>+E284</f>
        <v>0</v>
      </c>
      <c r="F364" s="19"/>
      <c r="G364" s="19">
        <f>+G284</f>
        <v>0</v>
      </c>
      <c r="H364" s="19"/>
      <c r="I364" s="19">
        <f>+I284</f>
        <v>0</v>
      </c>
      <c r="J364" s="19"/>
      <c r="K364" s="19">
        <f>+K284</f>
        <v>0</v>
      </c>
      <c r="L364" s="19"/>
      <c r="M364" s="19">
        <f>+M284</f>
        <v>0</v>
      </c>
      <c r="N364" s="19">
        <f>+N284</f>
        <v>0</v>
      </c>
      <c r="O364" s="19"/>
      <c r="P364" s="19">
        <f>+P300</f>
        <v>0</v>
      </c>
      <c r="Q364" s="19"/>
      <c r="R364" s="19">
        <f>+R300</f>
        <v>0</v>
      </c>
      <c r="S364" s="19"/>
      <c r="T364" s="19">
        <f>+T300</f>
        <v>0</v>
      </c>
      <c r="U364" s="19"/>
      <c r="V364" s="19">
        <f>+V348</f>
        <v>0</v>
      </c>
      <c r="W364" s="19"/>
      <c r="X364" s="19">
        <f>+X348</f>
        <v>0</v>
      </c>
      <c r="Y364" s="19"/>
      <c r="Z364" s="19">
        <f>+Z348</f>
        <v>0</v>
      </c>
      <c r="AA364" s="19"/>
      <c r="AB364" s="19">
        <f>+AB348</f>
        <v>0</v>
      </c>
      <c r="AC364" s="19"/>
      <c r="AD364" s="19">
        <f>+AD348</f>
        <v>0</v>
      </c>
      <c r="AE364" s="19"/>
      <c r="AF364" s="19">
        <f>+AF348</f>
        <v>0</v>
      </c>
      <c r="AG364" s="19"/>
      <c r="AH364" s="19">
        <f>+AH348-AH354</f>
        <v>0</v>
      </c>
      <c r="AI364" s="19"/>
      <c r="AJ364" s="19">
        <f>+AJ284</f>
        <v>0</v>
      </c>
      <c r="AK364" s="19"/>
      <c r="AL364" s="19">
        <f>+AL348</f>
        <v>0</v>
      </c>
      <c r="AM364" s="19"/>
      <c r="AN364" s="19">
        <f>+AN348</f>
        <v>0</v>
      </c>
      <c r="AO364" s="19"/>
      <c r="AP364" s="19">
        <f>+AP348-AP354</f>
        <v>0</v>
      </c>
      <c r="AQ364" s="19"/>
      <c r="AR364" s="19">
        <f>+AR284</f>
        <v>0</v>
      </c>
      <c r="AS364" s="19"/>
      <c r="AT364" s="19">
        <f>+AT284</f>
        <v>0</v>
      </c>
      <c r="AU364" s="19"/>
      <c r="AV364" s="19">
        <f>+AV284</f>
        <v>0</v>
      </c>
      <c r="AW364" s="19"/>
      <c r="AX364" s="19">
        <f>+AX284</f>
        <v>0</v>
      </c>
      <c r="AY364" s="19"/>
      <c r="AZ364" s="19">
        <f>+AZ284</f>
        <v>0</v>
      </c>
      <c r="BA364" s="19"/>
      <c r="BB364" s="19">
        <f>+BB348</f>
        <v>0</v>
      </c>
      <c r="BC364" s="19"/>
      <c r="BD364" s="19">
        <f>+BD348</f>
        <v>0</v>
      </c>
      <c r="BE364" s="19"/>
      <c r="BF364" s="19">
        <f>+BF348</f>
        <v>0</v>
      </c>
      <c r="BG364" s="19"/>
      <c r="BH364" s="19">
        <f>+BH348</f>
        <v>0</v>
      </c>
      <c r="BI364" s="19"/>
      <c r="BJ364" s="19">
        <f>+BJ348-BJ354</f>
        <v>0</v>
      </c>
      <c r="BK364" s="19"/>
      <c r="BL364" s="19">
        <f>+BL270</f>
        <v>2713192.07</v>
      </c>
      <c r="BM364" s="19">
        <f aca="true" t="shared" si="29" ref="BM364:BR364">+BM270</f>
        <v>0</v>
      </c>
      <c r="BN364" s="19">
        <f t="shared" si="29"/>
        <v>2520093.1199999996</v>
      </c>
      <c r="BO364" s="19"/>
      <c r="BP364" s="19">
        <f t="shared" si="29"/>
        <v>306178992</v>
      </c>
      <c r="BQ364" s="19"/>
      <c r="BR364" s="19">
        <f t="shared" si="29"/>
        <v>-4055.985</v>
      </c>
      <c r="BS364" s="19"/>
      <c r="BT364" s="19">
        <f>+BT334</f>
        <v>4859443.5</v>
      </c>
      <c r="BU364" s="19"/>
      <c r="BV364" s="19">
        <f>+BV334</f>
        <v>271323.33</v>
      </c>
      <c r="BW364" s="19"/>
      <c r="BX364" s="19">
        <f>+BX334</f>
        <v>0</v>
      </c>
      <c r="BY364" s="19"/>
      <c r="BZ364" s="19">
        <f>+BZ334</f>
        <v>380015.425</v>
      </c>
      <c r="CA364" s="19"/>
      <c r="CB364" s="19">
        <f>CB350</f>
        <v>1227138.47</v>
      </c>
      <c r="CC364" s="19"/>
      <c r="CD364" s="19">
        <f>+CD348-CD354</f>
        <v>0</v>
      </c>
    </row>
    <row r="365" spans="1:82" ht="11.25">
      <c r="A365" s="19"/>
      <c r="B365" s="25" t="s">
        <v>18</v>
      </c>
      <c r="C365" s="19"/>
      <c r="D365" s="19"/>
      <c r="E365" s="60">
        <v>0.04462</v>
      </c>
      <c r="F365" s="19"/>
      <c r="G365" s="60">
        <v>0.04461</v>
      </c>
      <c r="I365" s="60">
        <v>0.04462</v>
      </c>
      <c r="K365" s="60">
        <v>0.04462</v>
      </c>
      <c r="M365" s="60">
        <v>0.04461</v>
      </c>
      <c r="N365" s="60">
        <v>0.04462</v>
      </c>
      <c r="P365" s="60">
        <v>0.04522</v>
      </c>
      <c r="R365" s="60">
        <v>0.04888</v>
      </c>
      <c r="T365" s="60">
        <v>0.04888</v>
      </c>
      <c r="V365" s="60">
        <v>0.05285</v>
      </c>
      <c r="X365" s="60">
        <v>0.05285</v>
      </c>
      <c r="Z365" s="60">
        <v>0.05713</v>
      </c>
      <c r="AA365" s="19"/>
      <c r="AB365" s="60">
        <v>0.06177</v>
      </c>
      <c r="AD365" s="60">
        <v>0.06677</v>
      </c>
      <c r="AF365" s="60">
        <v>0.06677</v>
      </c>
      <c r="AH365" s="60">
        <v>0.07219</v>
      </c>
      <c r="AJ365" s="60">
        <v>0.04462</v>
      </c>
      <c r="AK365" s="60">
        <v>0.04461</v>
      </c>
      <c r="AL365" s="60">
        <v>0.05285</v>
      </c>
      <c r="AN365" s="60">
        <v>0.05713</v>
      </c>
      <c r="AP365" s="60">
        <v>0.07219</v>
      </c>
      <c r="AR365" s="60">
        <v>0.04462</v>
      </c>
      <c r="AT365" s="60">
        <v>0.04461</v>
      </c>
      <c r="AV365" s="60">
        <v>0.04462</v>
      </c>
      <c r="AX365" s="60">
        <v>0.04461</v>
      </c>
      <c r="AY365" s="60"/>
      <c r="AZ365" s="60">
        <v>0.04462</v>
      </c>
      <c r="BB365" s="60">
        <v>0.05285</v>
      </c>
      <c r="BD365" s="60">
        <v>0.05713</v>
      </c>
      <c r="BE365" s="19"/>
      <c r="BF365" s="60">
        <v>0.06177</v>
      </c>
      <c r="BH365" s="60">
        <v>0.06677</v>
      </c>
      <c r="BJ365" s="60">
        <v>0.07219</v>
      </c>
      <c r="BL365" s="60">
        <v>0.04462</v>
      </c>
      <c r="BN365" s="60">
        <v>0.04462</v>
      </c>
      <c r="BP365" s="60">
        <v>0.04462</v>
      </c>
      <c r="BR365" s="60">
        <v>0.04522</v>
      </c>
      <c r="BT365" s="60">
        <v>0.04888</v>
      </c>
      <c r="BV365" s="60">
        <v>0.05285</v>
      </c>
      <c r="BX365" s="60">
        <v>0.05713</v>
      </c>
      <c r="BY365" s="19"/>
      <c r="BZ365" s="60">
        <v>0.06177</v>
      </c>
      <c r="CB365" s="60">
        <v>0.06677</v>
      </c>
      <c r="CD365" s="60">
        <v>0.07219</v>
      </c>
    </row>
    <row r="366" spans="1:82" ht="10.5">
      <c r="A366" s="19"/>
      <c r="B366" s="19"/>
      <c r="C366" s="19"/>
      <c r="D366" s="19"/>
      <c r="E366" s="27" t="s">
        <v>3</v>
      </c>
      <c r="F366" s="19"/>
      <c r="G366" s="27" t="s">
        <v>3</v>
      </c>
      <c r="I366" s="27" t="s">
        <v>3</v>
      </c>
      <c r="K366" s="27" t="s">
        <v>3</v>
      </c>
      <c r="M366" s="27" t="s">
        <v>3</v>
      </c>
      <c r="N366" s="27" t="s">
        <v>3</v>
      </c>
      <c r="P366" s="27" t="s">
        <v>3</v>
      </c>
      <c r="R366" s="27" t="s">
        <v>3</v>
      </c>
      <c r="T366" s="27" t="s">
        <v>3</v>
      </c>
      <c r="V366" s="27" t="s">
        <v>3</v>
      </c>
      <c r="X366" s="27" t="s">
        <v>3</v>
      </c>
      <c r="Z366" s="27" t="s">
        <v>3</v>
      </c>
      <c r="AA366" s="19"/>
      <c r="AB366" s="27" t="s">
        <v>3</v>
      </c>
      <c r="AD366" s="27" t="s">
        <v>3</v>
      </c>
      <c r="AF366" s="27" t="s">
        <v>3</v>
      </c>
      <c r="AH366" s="27" t="s">
        <v>3</v>
      </c>
      <c r="AJ366" s="27" t="s">
        <v>3</v>
      </c>
      <c r="AL366" s="27" t="s">
        <v>3</v>
      </c>
      <c r="AN366" s="27" t="s">
        <v>3</v>
      </c>
      <c r="AP366" s="27" t="s">
        <v>3</v>
      </c>
      <c r="AR366" s="27" t="s">
        <v>3</v>
      </c>
      <c r="AT366" s="27" t="s">
        <v>3</v>
      </c>
      <c r="AV366" s="27" t="s">
        <v>3</v>
      </c>
      <c r="AX366" s="27" t="s">
        <v>3</v>
      </c>
      <c r="AY366" s="27"/>
      <c r="AZ366" s="27" t="s">
        <v>3</v>
      </c>
      <c r="BB366" s="27" t="s">
        <v>3</v>
      </c>
      <c r="BD366" s="27" t="s">
        <v>3</v>
      </c>
      <c r="BE366" s="19"/>
      <c r="BF366" s="27" t="s">
        <v>3</v>
      </c>
      <c r="BH366" s="27" t="s">
        <v>3</v>
      </c>
      <c r="BJ366" s="27" t="s">
        <v>3</v>
      </c>
      <c r="BL366" s="27" t="s">
        <v>3</v>
      </c>
      <c r="BN366" s="27" t="s">
        <v>3</v>
      </c>
      <c r="BP366" s="27" t="s">
        <v>3</v>
      </c>
      <c r="BR366" s="27" t="s">
        <v>3</v>
      </c>
      <c r="BT366" s="27" t="s">
        <v>3</v>
      </c>
      <c r="BV366" s="27" t="s">
        <v>3</v>
      </c>
      <c r="BW366" s="19"/>
      <c r="BX366" s="27" t="s">
        <v>3</v>
      </c>
      <c r="BZ366" s="27" t="s">
        <v>3</v>
      </c>
      <c r="CB366" s="27" t="s">
        <v>3</v>
      </c>
      <c r="CD366" s="27" t="s">
        <v>3</v>
      </c>
    </row>
    <row r="367" spans="1:82" ht="11.25">
      <c r="A367" s="19"/>
      <c r="B367" s="71" t="s">
        <v>92</v>
      </c>
      <c r="C367" s="19"/>
      <c r="D367" s="19"/>
      <c r="E367" s="19">
        <f>ROUND(E364*E365,0)</f>
        <v>0</v>
      </c>
      <c r="F367" s="19"/>
      <c r="G367" s="19">
        <f>ROUND(G364*G365,0)</f>
        <v>0</v>
      </c>
      <c r="I367" s="22">
        <f>ROUND(I364*I365,0)</f>
        <v>0</v>
      </c>
      <c r="K367" s="22">
        <f>+K364*K365</f>
        <v>0</v>
      </c>
      <c r="M367" s="22">
        <f>+M364*M365</f>
        <v>0</v>
      </c>
      <c r="N367" s="22">
        <f>+N364*N365</f>
        <v>0</v>
      </c>
      <c r="P367" s="22">
        <f>+P364*P365</f>
        <v>0</v>
      </c>
      <c r="R367" s="22">
        <f>+R364*R365</f>
        <v>0</v>
      </c>
      <c r="T367" s="22">
        <f>+T364*T365</f>
        <v>0</v>
      </c>
      <c r="U367" s="23"/>
      <c r="V367" s="22">
        <f>+V364*V365</f>
        <v>0</v>
      </c>
      <c r="W367" s="23"/>
      <c r="X367" s="22">
        <f>+X364*X365</f>
        <v>0</v>
      </c>
      <c r="Y367" s="23"/>
      <c r="Z367" s="22">
        <f>+Z364*Z365</f>
        <v>0</v>
      </c>
      <c r="AA367" s="19"/>
      <c r="AB367" s="22">
        <f>+AB364*AB365</f>
        <v>0</v>
      </c>
      <c r="AC367" s="23"/>
      <c r="AD367" s="19">
        <f>(+AD364)*AD365</f>
        <v>0</v>
      </c>
      <c r="AE367" s="23"/>
      <c r="AF367" s="19">
        <f>(+AF364)*AF365</f>
        <v>0</v>
      </c>
      <c r="AG367" s="23"/>
      <c r="AH367" s="19">
        <f>(+AH364)*AH365</f>
        <v>0</v>
      </c>
      <c r="AI367" s="23"/>
      <c r="AJ367" s="22">
        <f>+AJ364*AJ365</f>
        <v>0</v>
      </c>
      <c r="AK367" s="23"/>
      <c r="AL367" s="22">
        <f>+AL364*AL365</f>
        <v>0</v>
      </c>
      <c r="AM367" s="23"/>
      <c r="AN367" s="22">
        <f>+AN364*AN365</f>
        <v>0</v>
      </c>
      <c r="AO367" s="23"/>
      <c r="AP367" s="19">
        <f>(+AP364)*AP365</f>
        <v>0</v>
      </c>
      <c r="AQ367" s="23"/>
      <c r="AR367" s="19">
        <f>ROUND(AR364*AR365,0)</f>
        <v>0</v>
      </c>
      <c r="AS367" s="23"/>
      <c r="AT367" s="22">
        <f>ROUND(AT364*AT365,0)</f>
        <v>0</v>
      </c>
      <c r="AV367" s="22">
        <f>+AV364*AV365</f>
        <v>0</v>
      </c>
      <c r="AX367" s="22">
        <f>+AX364*AX365</f>
        <v>0</v>
      </c>
      <c r="AY367" s="22"/>
      <c r="AZ367" s="19">
        <f>(+AZ364)*AZ365</f>
        <v>0</v>
      </c>
      <c r="BA367" s="23"/>
      <c r="BB367" s="22">
        <f>+BB364*BB365</f>
        <v>0</v>
      </c>
      <c r="BC367" s="23"/>
      <c r="BD367" s="22">
        <f>+BD364*BD365</f>
        <v>0</v>
      </c>
      <c r="BE367" s="19"/>
      <c r="BF367" s="22">
        <f>+BF364*BF365</f>
        <v>0</v>
      </c>
      <c r="BG367" s="23"/>
      <c r="BH367" s="19">
        <f>(+BH364)*BH365</f>
        <v>0</v>
      </c>
      <c r="BI367" s="23"/>
      <c r="BJ367" s="19">
        <f>(+BJ364)*BJ365</f>
        <v>0</v>
      </c>
      <c r="BK367" s="23"/>
      <c r="BL367" s="22">
        <f>+BL364*BL365</f>
        <v>121062.6301634</v>
      </c>
      <c r="BM367" s="23"/>
      <c r="BN367" s="85">
        <v>0</v>
      </c>
      <c r="BO367" s="23"/>
      <c r="BP367" s="22">
        <f>+BP364*BP365</f>
        <v>13661706.62304</v>
      </c>
      <c r="BQ367" s="23"/>
      <c r="BR367" s="22">
        <f>+BR364*BR365</f>
        <v>-183.41164170000002</v>
      </c>
      <c r="BS367" s="23"/>
      <c r="BT367" s="22">
        <f>+BT364*BT365</f>
        <v>237529.59828</v>
      </c>
      <c r="BU367" s="23"/>
      <c r="BV367" s="22">
        <f>+BV364*BV365</f>
        <v>14339.4379905</v>
      </c>
      <c r="BW367" s="19"/>
      <c r="BX367" s="22">
        <f>+BX364*BX365</f>
        <v>0</v>
      </c>
      <c r="BY367" s="23"/>
      <c r="BZ367" s="19">
        <f>(+BZ364)*BZ365</f>
        <v>23473.55280225</v>
      </c>
      <c r="CA367" s="23"/>
      <c r="CB367" s="19">
        <f>(+CB364)*CB365</f>
        <v>81936.03564189999</v>
      </c>
      <c r="CC367" s="23"/>
      <c r="CD367" s="19">
        <f>(+CD364)*CD365</f>
        <v>0</v>
      </c>
    </row>
    <row r="368" spans="1:82" ht="11.25">
      <c r="A368" s="19"/>
      <c r="B368" s="25" t="s">
        <v>57</v>
      </c>
      <c r="C368" s="19"/>
      <c r="D368" s="19"/>
      <c r="E368" s="19"/>
      <c r="F368" s="19"/>
      <c r="G368" s="19">
        <v>0</v>
      </c>
      <c r="I368" s="22">
        <v>0</v>
      </c>
      <c r="K368" s="19">
        <v>0</v>
      </c>
      <c r="M368" s="19">
        <v>0</v>
      </c>
      <c r="N368" s="19">
        <v>0</v>
      </c>
      <c r="P368" s="19">
        <v>0</v>
      </c>
      <c r="R368" s="19">
        <v>0</v>
      </c>
      <c r="T368" s="19">
        <v>0</v>
      </c>
      <c r="U368" s="23"/>
      <c r="V368" s="19">
        <v>0</v>
      </c>
      <c r="W368" s="23"/>
      <c r="X368" s="19">
        <v>0</v>
      </c>
      <c r="Y368" s="23"/>
      <c r="Z368" s="19">
        <v>0</v>
      </c>
      <c r="AA368" s="19"/>
      <c r="AB368" s="19">
        <v>0</v>
      </c>
      <c r="AC368" s="23"/>
      <c r="AD368" s="19">
        <v>0</v>
      </c>
      <c r="AE368" s="23"/>
      <c r="AF368" s="19">
        <v>0</v>
      </c>
      <c r="AG368" s="23"/>
      <c r="AH368" s="19">
        <v>0</v>
      </c>
      <c r="AI368" s="23"/>
      <c r="AJ368" s="19">
        <v>0</v>
      </c>
      <c r="AK368" s="23"/>
      <c r="AL368" s="19">
        <v>0</v>
      </c>
      <c r="AM368" s="23"/>
      <c r="AN368" s="19">
        <v>0</v>
      </c>
      <c r="AO368" s="23"/>
      <c r="AP368" s="19">
        <v>0</v>
      </c>
      <c r="AQ368" s="23"/>
      <c r="AR368" s="19">
        <v>0</v>
      </c>
      <c r="AS368" s="23"/>
      <c r="AT368" s="22">
        <v>0</v>
      </c>
      <c r="AV368" s="19">
        <v>0</v>
      </c>
      <c r="AX368" s="19">
        <v>0</v>
      </c>
      <c r="AY368" s="19"/>
      <c r="AZ368" s="19">
        <v>0</v>
      </c>
      <c r="BA368" s="23"/>
      <c r="BB368" s="19">
        <v>0</v>
      </c>
      <c r="BC368" s="23"/>
      <c r="BD368" s="19">
        <v>0</v>
      </c>
      <c r="BE368" s="19"/>
      <c r="BF368" s="19">
        <v>0</v>
      </c>
      <c r="BG368" s="23"/>
      <c r="BH368" s="19">
        <v>0</v>
      </c>
      <c r="BI368" s="23"/>
      <c r="BJ368" s="19">
        <v>0</v>
      </c>
      <c r="BK368" s="23"/>
      <c r="BL368" s="19">
        <v>0</v>
      </c>
      <c r="BM368" s="23"/>
      <c r="BN368" s="85">
        <v>0</v>
      </c>
      <c r="BO368" s="23"/>
      <c r="BP368" s="85">
        <v>0</v>
      </c>
      <c r="BQ368" s="23"/>
      <c r="BR368" s="19">
        <v>0</v>
      </c>
      <c r="BS368" s="23"/>
      <c r="BT368" s="19">
        <v>0</v>
      </c>
      <c r="BU368" s="23"/>
      <c r="BV368" s="19">
        <v>0</v>
      </c>
      <c r="BW368" s="19"/>
      <c r="BX368" s="19">
        <v>0</v>
      </c>
      <c r="BY368" s="23"/>
      <c r="BZ368" s="19">
        <v>0</v>
      </c>
      <c r="CA368" s="23"/>
      <c r="CB368" s="19">
        <v>0</v>
      </c>
      <c r="CC368" s="23"/>
      <c r="CD368" s="19">
        <v>0</v>
      </c>
    </row>
    <row r="369" spans="1:82" ht="11.25">
      <c r="A369" s="19"/>
      <c r="B369" s="25"/>
      <c r="C369" s="19"/>
      <c r="D369" s="19"/>
      <c r="E369" s="19"/>
      <c r="F369" s="19"/>
      <c r="G369" s="19"/>
      <c r="I369" s="22"/>
      <c r="K369" s="19"/>
      <c r="M369" s="19"/>
      <c r="N369" s="19"/>
      <c r="P369" s="19"/>
      <c r="R369" s="19"/>
      <c r="T369" s="19"/>
      <c r="U369" s="23"/>
      <c r="V369" s="19"/>
      <c r="W369" s="23"/>
      <c r="X369" s="19"/>
      <c r="Y369" s="23"/>
      <c r="Z369" s="19"/>
      <c r="AA369" s="19"/>
      <c r="AB369" s="19"/>
      <c r="AC369" s="23"/>
      <c r="AD369" s="19"/>
      <c r="AE369" s="23"/>
      <c r="AF369" s="19"/>
      <c r="AG369" s="23"/>
      <c r="AH369" s="19"/>
      <c r="AJ369" s="19"/>
      <c r="AL369" s="19"/>
      <c r="AN369" s="19"/>
      <c r="AP369" s="19"/>
      <c r="AR369" s="19"/>
      <c r="AT369" s="22"/>
      <c r="AV369" s="19"/>
      <c r="AX369" s="19"/>
      <c r="AY369" s="19"/>
      <c r="AZ369" s="19"/>
      <c r="BB369" s="19"/>
      <c r="BC369" s="23"/>
      <c r="BD369" s="19"/>
      <c r="BE369" s="19"/>
      <c r="BF369" s="19"/>
      <c r="BG369" s="23"/>
      <c r="BH369" s="19"/>
      <c r="BI369" s="23"/>
      <c r="BJ369" s="19"/>
      <c r="BL369" s="19"/>
      <c r="BN369" s="19"/>
      <c r="BP369" s="19"/>
      <c r="BR369" s="19"/>
      <c r="BS369" s="23"/>
      <c r="BT369" s="19"/>
      <c r="BU369" s="23"/>
      <c r="BV369" s="19"/>
      <c r="BW369" s="19"/>
      <c r="BX369" s="19"/>
      <c r="BY369" s="23"/>
      <c r="BZ369" s="19"/>
      <c r="CA369" s="23"/>
      <c r="CB369" s="19"/>
      <c r="CD369" s="19"/>
    </row>
    <row r="370" spans="1:82" ht="11.25">
      <c r="A370" s="19"/>
      <c r="B370" s="25"/>
      <c r="C370" s="19"/>
      <c r="D370" s="19"/>
      <c r="E370" s="27" t="s">
        <v>3</v>
      </c>
      <c r="F370" s="19"/>
      <c r="G370" s="27" t="s">
        <v>3</v>
      </c>
      <c r="I370" s="27" t="s">
        <v>3</v>
      </c>
      <c r="K370" s="27" t="s">
        <v>3</v>
      </c>
      <c r="M370" s="27" t="s">
        <v>3</v>
      </c>
      <c r="N370" s="27" t="s">
        <v>3</v>
      </c>
      <c r="P370" s="27" t="s">
        <v>3</v>
      </c>
      <c r="R370" s="27" t="s">
        <v>3</v>
      </c>
      <c r="T370" s="27" t="s">
        <v>3</v>
      </c>
      <c r="V370" s="27" t="s">
        <v>3</v>
      </c>
      <c r="X370" s="27" t="s">
        <v>3</v>
      </c>
      <c r="Z370" s="27" t="s">
        <v>3</v>
      </c>
      <c r="AA370" s="19"/>
      <c r="AB370" s="27" t="s">
        <v>3</v>
      </c>
      <c r="AD370" s="27" t="s">
        <v>3</v>
      </c>
      <c r="AF370" s="27" t="s">
        <v>3</v>
      </c>
      <c r="AH370" s="27" t="s">
        <v>3</v>
      </c>
      <c r="AJ370" s="27" t="s">
        <v>3</v>
      </c>
      <c r="AL370" s="27" t="s">
        <v>3</v>
      </c>
      <c r="AN370" s="27" t="s">
        <v>3</v>
      </c>
      <c r="AP370" s="27" t="s">
        <v>3</v>
      </c>
      <c r="AR370" s="27" t="s">
        <v>3</v>
      </c>
      <c r="AT370" s="27" t="s">
        <v>3</v>
      </c>
      <c r="AV370" s="27" t="s">
        <v>3</v>
      </c>
      <c r="AX370" s="27" t="s">
        <v>3</v>
      </c>
      <c r="AY370" s="27"/>
      <c r="AZ370" s="27" t="s">
        <v>3</v>
      </c>
      <c r="BB370" s="27" t="s">
        <v>3</v>
      </c>
      <c r="BD370" s="27" t="s">
        <v>3</v>
      </c>
      <c r="BE370" s="19"/>
      <c r="BF370" s="27" t="s">
        <v>3</v>
      </c>
      <c r="BH370" s="27" t="s">
        <v>3</v>
      </c>
      <c r="BJ370" s="27" t="s">
        <v>3</v>
      </c>
      <c r="BL370" s="27" t="s">
        <v>3</v>
      </c>
      <c r="BN370" s="27" t="s">
        <v>3</v>
      </c>
      <c r="BP370" s="27" t="s">
        <v>3</v>
      </c>
      <c r="BR370" s="27" t="s">
        <v>3</v>
      </c>
      <c r="BT370" s="27" t="s">
        <v>3</v>
      </c>
      <c r="BV370" s="27" t="s">
        <v>3</v>
      </c>
      <c r="BW370" s="19"/>
      <c r="BX370" s="27" t="s">
        <v>3</v>
      </c>
      <c r="BZ370" s="27" t="s">
        <v>3</v>
      </c>
      <c r="CB370" s="27" t="s">
        <v>3</v>
      </c>
      <c r="CD370" s="27" t="s">
        <v>3</v>
      </c>
    </row>
    <row r="371" spans="1:82" ht="11.25">
      <c r="A371" s="19"/>
      <c r="B371" s="71" t="s">
        <v>93</v>
      </c>
      <c r="C371" s="19"/>
      <c r="D371" s="19"/>
      <c r="E371" s="19">
        <f>SUM(E367:E369)</f>
        <v>0</v>
      </c>
      <c r="F371" s="19"/>
      <c r="G371" s="19">
        <f>SUM(G367:G369)</f>
        <v>0</v>
      </c>
      <c r="I371" s="19">
        <f>SUM(I367:I369)</f>
        <v>0</v>
      </c>
      <c r="K371" s="19">
        <f>SUM(K367:K369)</f>
        <v>0</v>
      </c>
      <c r="M371" s="19">
        <f>SUM(M367:M369)</f>
        <v>0</v>
      </c>
      <c r="N371" s="19">
        <f>SUM(N367:N369)</f>
        <v>0</v>
      </c>
      <c r="P371" s="19">
        <f>SUM(P367:P369)</f>
        <v>0</v>
      </c>
      <c r="R371" s="19">
        <f>SUM(R367:R369)</f>
        <v>0</v>
      </c>
      <c r="T371" s="19">
        <f>SUM(T367:T369)</f>
        <v>0</v>
      </c>
      <c r="V371" s="19">
        <f>SUM(V367:V369)</f>
        <v>0</v>
      </c>
      <c r="X371" s="19">
        <f>SUM(X367:X369)</f>
        <v>0</v>
      </c>
      <c r="Z371" s="19">
        <f>SUM(Z367:Z369)</f>
        <v>0</v>
      </c>
      <c r="AA371" s="19"/>
      <c r="AB371" s="19">
        <f>SUM(AB367:AB369)</f>
        <v>0</v>
      </c>
      <c r="AD371" s="19">
        <f>SUM(AD367:AD369)</f>
        <v>0</v>
      </c>
      <c r="AF371" s="19">
        <f>SUM(AF367:AF369)</f>
        <v>0</v>
      </c>
      <c r="AH371" s="19">
        <f>SUM(AH367:AH369)</f>
        <v>0</v>
      </c>
      <c r="AJ371" s="19">
        <f>SUM(AJ367:AJ369)</f>
        <v>0</v>
      </c>
      <c r="AL371" s="19">
        <f>SUM(AL367:AL369)</f>
        <v>0</v>
      </c>
      <c r="AN371" s="19">
        <f>SUM(AN367:AN369)</f>
        <v>0</v>
      </c>
      <c r="AP371" s="19">
        <f>SUM(AP367:AP369)</f>
        <v>0</v>
      </c>
      <c r="AR371" s="19">
        <f>SUM(AR367:AR369)</f>
        <v>0</v>
      </c>
      <c r="AT371" s="19">
        <f>SUM(AT367:AT369)</f>
        <v>0</v>
      </c>
      <c r="AV371" s="19">
        <f>SUM(AV367:AV369)</f>
        <v>0</v>
      </c>
      <c r="AX371" s="19">
        <f>SUM(AX367:AX369)</f>
        <v>0</v>
      </c>
      <c r="AY371" s="19"/>
      <c r="AZ371" s="43">
        <f>SUM(AZ367:AZ369)</f>
        <v>0</v>
      </c>
      <c r="BB371" s="19">
        <f>SUM(BB367:BB369)</f>
        <v>0</v>
      </c>
      <c r="BD371" s="19">
        <f>SUM(BD367:BD369)</f>
        <v>0</v>
      </c>
      <c r="BE371" s="19"/>
      <c r="BF371" s="19">
        <f>SUM(BF367:BF369)</f>
        <v>0</v>
      </c>
      <c r="BH371" s="19">
        <f>SUM(BH367:BH369)</f>
        <v>0</v>
      </c>
      <c r="BJ371" s="19">
        <f>SUM(BJ367:BJ369)</f>
        <v>0</v>
      </c>
      <c r="BL371" s="19">
        <f>SUM(BL367:BL369)</f>
        <v>121062.6301634</v>
      </c>
      <c r="BN371" s="19">
        <f>SUM(BN367:BN369)</f>
        <v>0</v>
      </c>
      <c r="BP371" s="19">
        <f>SUM(BP367:BP369)</f>
        <v>13661706.62304</v>
      </c>
      <c r="BR371" s="19">
        <f>SUM(BR367:BR369)</f>
        <v>-183.41164170000002</v>
      </c>
      <c r="BT371" s="19">
        <f>SUM(BT367:BT369)</f>
        <v>237529.59828</v>
      </c>
      <c r="BV371" s="19">
        <f>SUM(BV367:BV369)</f>
        <v>14339.4379905</v>
      </c>
      <c r="BW371" s="19"/>
      <c r="BX371" s="19">
        <f>SUM(BX367:BX369)</f>
        <v>0</v>
      </c>
      <c r="BZ371" s="19">
        <f>SUM(BZ367:BZ369)</f>
        <v>23473.55280225</v>
      </c>
      <c r="CB371" s="19">
        <f>SUM(CB367:CB369)</f>
        <v>81936.03564189999</v>
      </c>
      <c r="CD371" s="19">
        <f>SUM(CD367:CD369)</f>
        <v>0</v>
      </c>
    </row>
    <row r="372" spans="1:82" ht="11.25">
      <c r="A372" s="19"/>
      <c r="B372" s="81" t="s">
        <v>28</v>
      </c>
      <c r="C372" s="19"/>
      <c r="D372" s="19"/>
      <c r="E372" s="79">
        <f>+$C$18/12</f>
        <v>1</v>
      </c>
      <c r="F372" s="77"/>
      <c r="G372" s="79">
        <f>+$C$18/12</f>
        <v>1</v>
      </c>
      <c r="H372" s="80"/>
      <c r="I372" s="79">
        <f>+$C$18/12</f>
        <v>1</v>
      </c>
      <c r="J372" s="80"/>
      <c r="K372" s="79">
        <f>+$C$18/12</f>
        <v>1</v>
      </c>
      <c r="L372" s="80"/>
      <c r="M372" s="79">
        <f>+$C$18/12</f>
        <v>1</v>
      </c>
      <c r="N372" s="79">
        <f>+$C$18/12</f>
        <v>1</v>
      </c>
      <c r="O372" s="80"/>
      <c r="P372" s="79">
        <f>+$C$18/12</f>
        <v>1</v>
      </c>
      <c r="Q372" s="80"/>
      <c r="R372" s="79">
        <f>+$C$18/12</f>
        <v>1</v>
      </c>
      <c r="S372" s="80"/>
      <c r="T372" s="79">
        <f>+$C$18/12</f>
        <v>1</v>
      </c>
      <c r="U372" s="79">
        <f aca="true" t="shared" si="30" ref="U372:AB372">+$C$18/12</f>
        <v>1</v>
      </c>
      <c r="V372" s="79">
        <f t="shared" si="30"/>
        <v>1</v>
      </c>
      <c r="W372" s="79"/>
      <c r="X372" s="79">
        <f t="shared" si="30"/>
        <v>1</v>
      </c>
      <c r="Y372" s="80"/>
      <c r="Z372" s="79">
        <f t="shared" si="30"/>
        <v>1</v>
      </c>
      <c r="AA372" s="79">
        <f t="shared" si="30"/>
        <v>1</v>
      </c>
      <c r="AB372" s="79">
        <f t="shared" si="30"/>
        <v>1</v>
      </c>
      <c r="AC372" s="80"/>
      <c r="AD372" s="79">
        <f>+$C$18/12</f>
        <v>1</v>
      </c>
      <c r="AE372" s="80"/>
      <c r="AF372" s="79">
        <f>+$C$18/12</f>
        <v>1</v>
      </c>
      <c r="AG372" s="80"/>
      <c r="AH372" s="79">
        <f>+$C$18/12</f>
        <v>1</v>
      </c>
      <c r="AI372" s="80"/>
      <c r="AJ372" s="79">
        <f>+$C$18/12</f>
        <v>1</v>
      </c>
      <c r="AK372" s="80"/>
      <c r="AL372" s="79">
        <f>+$C$18/12</f>
        <v>1</v>
      </c>
      <c r="AM372" s="80"/>
      <c r="AN372" s="79">
        <f>+$C$18/12</f>
        <v>1</v>
      </c>
      <c r="AO372" s="80"/>
      <c r="AP372" s="79">
        <f>+$C$18/12</f>
        <v>1</v>
      </c>
      <c r="AQ372" s="80"/>
      <c r="AR372" s="79">
        <f>+$C$18/12</f>
        <v>1</v>
      </c>
      <c r="AS372" s="80"/>
      <c r="AT372" s="79">
        <f>+$C$18/12</f>
        <v>1</v>
      </c>
      <c r="AU372" s="80"/>
      <c r="AV372" s="79">
        <f>+$C$18/12</f>
        <v>1</v>
      </c>
      <c r="AW372" s="80"/>
      <c r="AX372" s="79">
        <f>+$C$18/12</f>
        <v>1</v>
      </c>
      <c r="AY372" s="79"/>
      <c r="AZ372" s="79">
        <f>+$C$18/12</f>
        <v>1</v>
      </c>
      <c r="BA372" s="80"/>
      <c r="BB372" s="79">
        <f>+$C$18/12</f>
        <v>1</v>
      </c>
      <c r="BC372" s="80"/>
      <c r="BD372" s="79">
        <f>+$C$18/12</f>
        <v>1</v>
      </c>
      <c r="BE372" s="79">
        <f>+$C$18/12</f>
        <v>1</v>
      </c>
      <c r="BF372" s="79">
        <f>+$C$18/12</f>
        <v>1</v>
      </c>
      <c r="BG372" s="80"/>
      <c r="BH372" s="79">
        <f>+$C$18/12</f>
        <v>1</v>
      </c>
      <c r="BI372" s="80"/>
      <c r="BJ372" s="79">
        <f>+$C$18/12</f>
        <v>1</v>
      </c>
      <c r="BK372" s="80"/>
      <c r="BL372" s="79">
        <f>+$C$18/12</f>
        <v>1</v>
      </c>
      <c r="BM372" s="80"/>
      <c r="BN372" s="79">
        <f>+$C$18/12</f>
        <v>1</v>
      </c>
      <c r="BO372" s="80"/>
      <c r="BP372" s="79">
        <f>+$C$18/12</f>
        <v>1</v>
      </c>
      <c r="BQ372" s="80"/>
      <c r="BR372" s="79">
        <f>+$C$18/12</f>
        <v>1</v>
      </c>
      <c r="BS372" s="79">
        <f aca="true" t="shared" si="31" ref="BS372:BX372">+$C$18/12</f>
        <v>1</v>
      </c>
      <c r="BT372" s="79">
        <f t="shared" si="31"/>
        <v>1</v>
      </c>
      <c r="BU372" s="80"/>
      <c r="BV372" s="79">
        <f t="shared" si="31"/>
        <v>1</v>
      </c>
      <c r="BW372" s="79">
        <f t="shared" si="31"/>
        <v>1</v>
      </c>
      <c r="BX372" s="79">
        <f t="shared" si="31"/>
        <v>1</v>
      </c>
      <c r="BY372" s="80"/>
      <c r="BZ372" s="79">
        <f>+$C$18/12</f>
        <v>1</v>
      </c>
      <c r="CA372" s="80"/>
      <c r="CB372" s="79">
        <f>+$C$18/12</f>
        <v>1</v>
      </c>
      <c r="CC372" s="80"/>
      <c r="CD372" s="79">
        <f>+$C$18/12</f>
        <v>1</v>
      </c>
    </row>
    <row r="373" spans="1:82" ht="11.25">
      <c r="A373" s="19"/>
      <c r="B373" s="25" t="s">
        <v>29</v>
      </c>
      <c r="C373" s="19"/>
      <c r="D373" s="19"/>
      <c r="E373" s="28"/>
      <c r="F373" s="19"/>
      <c r="G373" s="28"/>
      <c r="I373" s="28"/>
      <c r="K373" s="28"/>
      <c r="M373" s="28"/>
      <c r="N373" s="28"/>
      <c r="P373" s="28"/>
      <c r="R373" s="28"/>
      <c r="T373" s="28"/>
      <c r="V373" s="28"/>
      <c r="X373" s="28"/>
      <c r="Z373" s="28"/>
      <c r="AA373" s="19"/>
      <c r="AB373" s="28"/>
      <c r="AD373" s="28"/>
      <c r="AF373" s="28"/>
      <c r="AH373" s="28"/>
      <c r="AJ373" s="28"/>
      <c r="AL373" s="28"/>
      <c r="AN373" s="28"/>
      <c r="AP373" s="28"/>
      <c r="AR373" s="28"/>
      <c r="AT373" s="28"/>
      <c r="AV373" s="28"/>
      <c r="AX373" s="28"/>
      <c r="AY373" s="28"/>
      <c r="AZ373" s="28"/>
      <c r="BB373" s="28"/>
      <c r="BD373" s="28"/>
      <c r="BE373" s="19"/>
      <c r="BF373" s="28"/>
      <c r="BH373" s="28"/>
      <c r="BJ373" s="28"/>
      <c r="BL373" s="28"/>
      <c r="BN373" s="28"/>
      <c r="BP373" s="28"/>
      <c r="BR373" s="28"/>
      <c r="BT373" s="28"/>
      <c r="BV373" s="28"/>
      <c r="BW373" s="19"/>
      <c r="BX373" s="28"/>
      <c r="BZ373" s="28"/>
      <c r="CB373" s="28"/>
      <c r="CD373" s="28"/>
    </row>
    <row r="374" spans="1:82" ht="10.5">
      <c r="A374" s="19"/>
      <c r="B374" s="19"/>
      <c r="C374" s="19"/>
      <c r="D374" s="19"/>
      <c r="E374" s="27" t="s">
        <v>3</v>
      </c>
      <c r="F374" s="19"/>
      <c r="G374" s="27" t="s">
        <v>3</v>
      </c>
      <c r="I374" s="27" t="s">
        <v>3</v>
      </c>
      <c r="K374" s="27" t="s">
        <v>3</v>
      </c>
      <c r="M374" s="27" t="s">
        <v>3</v>
      </c>
      <c r="N374" s="27" t="s">
        <v>3</v>
      </c>
      <c r="P374" s="27" t="s">
        <v>3</v>
      </c>
      <c r="R374" s="27" t="s">
        <v>3</v>
      </c>
      <c r="T374" s="27" t="s">
        <v>3</v>
      </c>
      <c r="V374" s="27" t="s">
        <v>3</v>
      </c>
      <c r="X374" s="27" t="s">
        <v>3</v>
      </c>
      <c r="Z374" s="27" t="s">
        <v>3</v>
      </c>
      <c r="AA374" s="19"/>
      <c r="AB374" s="27" t="s">
        <v>3</v>
      </c>
      <c r="AD374" s="27" t="s">
        <v>3</v>
      </c>
      <c r="AF374" s="27" t="s">
        <v>3</v>
      </c>
      <c r="AH374" s="27" t="s">
        <v>3</v>
      </c>
      <c r="AJ374" s="27" t="s">
        <v>3</v>
      </c>
      <c r="AL374" s="27" t="s">
        <v>3</v>
      </c>
      <c r="AN374" s="27" t="s">
        <v>3</v>
      </c>
      <c r="AP374" s="27" t="s">
        <v>3</v>
      </c>
      <c r="AR374" s="27" t="s">
        <v>3</v>
      </c>
      <c r="AT374" s="27" t="s">
        <v>3</v>
      </c>
      <c r="AV374" s="27" t="s">
        <v>3</v>
      </c>
      <c r="AX374" s="27" t="s">
        <v>3</v>
      </c>
      <c r="AY374" s="27"/>
      <c r="AZ374" s="27" t="s">
        <v>3</v>
      </c>
      <c r="BB374" s="27" t="s">
        <v>3</v>
      </c>
      <c r="BD374" s="27" t="s">
        <v>3</v>
      </c>
      <c r="BE374" s="19"/>
      <c r="BF374" s="27" t="s">
        <v>3</v>
      </c>
      <c r="BH374" s="27" t="s">
        <v>3</v>
      </c>
      <c r="BJ374" s="27" t="s">
        <v>3</v>
      </c>
      <c r="BL374" s="27" t="s">
        <v>3</v>
      </c>
      <c r="BN374" s="27" t="s">
        <v>3</v>
      </c>
      <c r="BP374" s="27" t="s">
        <v>3</v>
      </c>
      <c r="BR374" s="27" t="s">
        <v>3</v>
      </c>
      <c r="BT374" s="27" t="s">
        <v>3</v>
      </c>
      <c r="BV374" s="27" t="s">
        <v>3</v>
      </c>
      <c r="BW374" s="19"/>
      <c r="BX374" s="27" t="s">
        <v>3</v>
      </c>
      <c r="BZ374" s="27" t="s">
        <v>3</v>
      </c>
      <c r="CB374" s="27" t="s">
        <v>3</v>
      </c>
      <c r="CD374" s="27" t="s">
        <v>3</v>
      </c>
    </row>
    <row r="375" spans="1:82" ht="11.25">
      <c r="A375" s="51"/>
      <c r="B375" s="71" t="s">
        <v>93</v>
      </c>
      <c r="C375" s="19"/>
      <c r="D375" s="19"/>
      <c r="E375" s="19">
        <f>ROUND(E371*E372,0)</f>
        <v>0</v>
      </c>
      <c r="F375" s="19"/>
      <c r="G375" s="19">
        <f>ROUND(G371*G372,0)</f>
        <v>0</v>
      </c>
      <c r="I375" s="19">
        <f>ROUND(I371*I372,0)</f>
        <v>0</v>
      </c>
      <c r="K375" s="19">
        <f>ROUND(K371*K372,0)</f>
        <v>0</v>
      </c>
      <c r="M375" s="19">
        <f>ROUND(M371*M372,0)</f>
        <v>0</v>
      </c>
      <c r="N375" s="19">
        <f>ROUND(N371*N372,0)</f>
        <v>0</v>
      </c>
      <c r="P375" s="19">
        <f>ROUND(P371*P372,0)</f>
        <v>0</v>
      </c>
      <c r="R375" s="19">
        <f>ROUND(R371*R372,0)</f>
        <v>0</v>
      </c>
      <c r="T375" s="19">
        <f>ROUND(T371*T372,0)</f>
        <v>0</v>
      </c>
      <c r="V375" s="19">
        <f>ROUND(V371*V372,0)</f>
        <v>0</v>
      </c>
      <c r="X375" s="19">
        <f>ROUND(X371*X372,0)</f>
        <v>0</v>
      </c>
      <c r="Z375" s="19">
        <f>ROUND(Z371*Z372,0)</f>
        <v>0</v>
      </c>
      <c r="AA375" s="19"/>
      <c r="AB375" s="19">
        <f>ROUND(AB371*AB372,0)</f>
        <v>0</v>
      </c>
      <c r="AD375" s="19">
        <f>ROUND(AD371*AD372,0)</f>
        <v>0</v>
      </c>
      <c r="AF375" s="19">
        <f>ROUND(AF371*AF372,0)</f>
        <v>0</v>
      </c>
      <c r="AH375" s="19">
        <f>ROUND(AH371*AH372,0)</f>
        <v>0</v>
      </c>
      <c r="AJ375" s="19">
        <f>ROUND(AJ371*AJ372,0)</f>
        <v>0</v>
      </c>
      <c r="AL375" s="19">
        <f>ROUND(AL371*AL372,0)</f>
        <v>0</v>
      </c>
      <c r="AN375" s="19">
        <f>ROUND(AN371*AN372,0)</f>
        <v>0</v>
      </c>
      <c r="AP375" s="19">
        <f>ROUND(AP371*AP372,0)</f>
        <v>0</v>
      </c>
      <c r="AR375" s="19">
        <f>ROUND(AR371*AR372,0)</f>
        <v>0</v>
      </c>
      <c r="AT375" s="19">
        <f>ROUND(AT371*AT372,0)</f>
        <v>0</v>
      </c>
      <c r="AV375" s="19">
        <f>ROUND(AV371*AV372,0)</f>
        <v>0</v>
      </c>
      <c r="AX375" s="19">
        <f>ROUND(AX371*AX372,0)</f>
        <v>0</v>
      </c>
      <c r="AY375" s="19"/>
      <c r="AZ375" s="19">
        <f>ROUND(AZ371*AZ372,0)</f>
        <v>0</v>
      </c>
      <c r="BB375" s="19">
        <f>ROUND(BB371*BB372,0)</f>
        <v>0</v>
      </c>
      <c r="BD375" s="19">
        <f>ROUND(BD371*BD372,0)</f>
        <v>0</v>
      </c>
      <c r="BE375" s="19"/>
      <c r="BF375" s="19">
        <f>ROUND(BF371*BF372,0)</f>
        <v>0</v>
      </c>
      <c r="BH375" s="19">
        <f>ROUND(BH371*BH372,0)</f>
        <v>0</v>
      </c>
      <c r="BJ375" s="19">
        <f>ROUND(BJ371*BJ372,0)</f>
        <v>0</v>
      </c>
      <c r="BL375" s="19">
        <f>ROUND(BL371*BL372,0)</f>
        <v>121063</v>
      </c>
      <c r="BN375" s="19">
        <f>ROUND(BN371*BN372,0)</f>
        <v>0</v>
      </c>
      <c r="BP375" s="19">
        <f>ROUND(BP371*BP372,0)</f>
        <v>13661707</v>
      </c>
      <c r="BR375" s="19">
        <f>ROUND(BR371*BR372,0)</f>
        <v>-183</v>
      </c>
      <c r="BT375" s="19">
        <f>ROUND(BT371*BT372,0)</f>
        <v>237530</v>
      </c>
      <c r="BV375" s="19">
        <f>ROUND(BV371*BV372,0)</f>
        <v>14339</v>
      </c>
      <c r="BW375" s="19"/>
      <c r="BX375" s="19">
        <f>ROUND(BX371*BX372,0)</f>
        <v>0</v>
      </c>
      <c r="BZ375" s="19">
        <f>ROUND(BZ371*BZ372,0)</f>
        <v>23474</v>
      </c>
      <c r="CB375" s="19">
        <f>ROUND(CB371*CB372,0)</f>
        <v>81936</v>
      </c>
      <c r="CD375" s="19">
        <f>ROUND(CD371*CD372,0)</f>
        <v>0</v>
      </c>
    </row>
    <row r="376" spans="1:82" ht="11.25">
      <c r="A376" s="19"/>
      <c r="B376" s="25"/>
      <c r="C376" s="19"/>
      <c r="D376" s="19"/>
      <c r="E376" s="27" t="s">
        <v>8</v>
      </c>
      <c r="F376" s="19"/>
      <c r="G376" s="27" t="s">
        <v>8</v>
      </c>
      <c r="I376" s="27" t="s">
        <v>8</v>
      </c>
      <c r="K376" s="27" t="s">
        <v>8</v>
      </c>
      <c r="M376" s="27" t="s">
        <v>8</v>
      </c>
      <c r="N376" s="27" t="s">
        <v>8</v>
      </c>
      <c r="P376" s="27" t="s">
        <v>8</v>
      </c>
      <c r="R376" s="27" t="s">
        <v>8</v>
      </c>
      <c r="T376" s="27" t="s">
        <v>8</v>
      </c>
      <c r="V376" s="27" t="s">
        <v>8</v>
      </c>
      <c r="X376" s="27" t="s">
        <v>8</v>
      </c>
      <c r="Z376" s="27" t="s">
        <v>8</v>
      </c>
      <c r="AA376" s="19"/>
      <c r="AB376" s="27" t="s">
        <v>8</v>
      </c>
      <c r="AD376" s="27" t="s">
        <v>8</v>
      </c>
      <c r="AF376" s="27" t="s">
        <v>8</v>
      </c>
      <c r="AH376" s="27" t="s">
        <v>8</v>
      </c>
      <c r="AJ376" s="27" t="s">
        <v>8</v>
      </c>
      <c r="AL376" s="27" t="s">
        <v>8</v>
      </c>
      <c r="AN376" s="27" t="s">
        <v>8</v>
      </c>
      <c r="AP376" s="27" t="s">
        <v>8</v>
      </c>
      <c r="AR376" s="27" t="s">
        <v>8</v>
      </c>
      <c r="AT376" s="27" t="s">
        <v>8</v>
      </c>
      <c r="AV376" s="27" t="s">
        <v>8</v>
      </c>
      <c r="AX376" s="27" t="s">
        <v>8</v>
      </c>
      <c r="AY376" s="27"/>
      <c r="AZ376" s="27" t="s">
        <v>8</v>
      </c>
      <c r="BB376" s="27" t="s">
        <v>8</v>
      </c>
      <c r="BD376" s="27" t="s">
        <v>8</v>
      </c>
      <c r="BE376" s="19"/>
      <c r="BF376" s="27" t="s">
        <v>8</v>
      </c>
      <c r="BH376" s="27" t="s">
        <v>8</v>
      </c>
      <c r="BJ376" s="27" t="s">
        <v>8</v>
      </c>
      <c r="BL376" s="27" t="s">
        <v>8</v>
      </c>
      <c r="BN376" s="27" t="s">
        <v>8</v>
      </c>
      <c r="BP376" s="27" t="s">
        <v>8</v>
      </c>
      <c r="BR376" s="27" t="s">
        <v>8</v>
      </c>
      <c r="BT376" s="27" t="s">
        <v>8</v>
      </c>
      <c r="BV376" s="27" t="s">
        <v>8</v>
      </c>
      <c r="BW376" s="19"/>
      <c r="BX376" s="27" t="s">
        <v>8</v>
      </c>
      <c r="BZ376" s="27" t="s">
        <v>8</v>
      </c>
      <c r="CB376" s="27" t="s">
        <v>8</v>
      </c>
      <c r="CD376" s="27" t="s">
        <v>8</v>
      </c>
    </row>
    <row r="377" spans="1:82" ht="11.25">
      <c r="A377" s="19"/>
      <c r="B377" s="25"/>
      <c r="C377" s="19"/>
      <c r="D377" s="19"/>
      <c r="E377" s="27"/>
      <c r="F377" s="19"/>
      <c r="G377" s="27"/>
      <c r="I377" s="27"/>
      <c r="K377" s="27"/>
      <c r="M377" s="27"/>
      <c r="N377" s="27"/>
      <c r="P377" s="27"/>
      <c r="R377" s="27"/>
      <c r="T377" s="27"/>
      <c r="V377" s="27"/>
      <c r="X377" s="27"/>
      <c r="Z377" s="27"/>
      <c r="AA377" s="19"/>
      <c r="AB377" s="27"/>
      <c r="AD377" s="27"/>
      <c r="AF377" s="27"/>
      <c r="AH377" s="27"/>
      <c r="AJ377" s="27"/>
      <c r="AL377" s="27"/>
      <c r="AN377" s="27"/>
      <c r="AP377" s="27"/>
      <c r="AR377" s="27"/>
      <c r="AT377" s="27"/>
      <c r="AV377" s="27"/>
      <c r="AX377" s="27"/>
      <c r="AY377" s="27"/>
      <c r="AZ377" s="27"/>
      <c r="BB377" s="27"/>
      <c r="BD377" s="27"/>
      <c r="BE377" s="19"/>
      <c r="BF377" s="27"/>
      <c r="BH377" s="27"/>
      <c r="BJ377" s="27"/>
      <c r="BL377" s="27"/>
      <c r="BN377" s="27"/>
      <c r="BP377" s="27"/>
      <c r="BR377" s="27"/>
      <c r="BT377" s="27"/>
      <c r="BV377" s="27"/>
      <c r="BW377" s="19"/>
      <c r="BX377" s="27"/>
      <c r="BZ377" s="27"/>
      <c r="CB377" s="27"/>
      <c r="CD377" s="27"/>
    </row>
    <row r="378" spans="1:82" ht="12.75" hidden="1">
      <c r="A378" s="19"/>
      <c r="B378" s="24">
        <v>2016</v>
      </c>
      <c r="C378" s="19"/>
      <c r="D378" s="19"/>
      <c r="E378" s="55" t="str">
        <f>+E$79</f>
        <v>Half-Year</v>
      </c>
      <c r="F378" s="19"/>
      <c r="G378" s="55" t="str">
        <f>+G$79</f>
        <v>Half-Year</v>
      </c>
      <c r="I378" s="55" t="str">
        <f>+I$79</f>
        <v>Half-Year</v>
      </c>
      <c r="K378" s="55" t="str">
        <f>+K$79</f>
        <v>Half-Year</v>
      </c>
      <c r="M378" s="55" t="str">
        <f>+M$79</f>
        <v>Half-Year</v>
      </c>
      <c r="N378" s="55" t="str">
        <f>+N$79</f>
        <v>Half-Year</v>
      </c>
      <c r="P378" s="55" t="str">
        <f>+P$79</f>
        <v>Half-Year</v>
      </c>
      <c r="R378" s="55" t="str">
        <f>+R$79</f>
        <v>Half-Year</v>
      </c>
      <c r="T378" s="55" t="str">
        <f>+T$79</f>
        <v>Half-Year</v>
      </c>
      <c r="V378" s="55" t="str">
        <f>+V$79</f>
        <v>Half-Year</v>
      </c>
      <c r="X378" s="55" t="str">
        <f>+X$79</f>
        <v>Half-Year</v>
      </c>
      <c r="Z378" s="55" t="str">
        <f>+Z$79</f>
        <v>Half-Year</v>
      </c>
      <c r="AA378" s="19"/>
      <c r="AB378" s="55" t="str">
        <f>+AB$79</f>
        <v>Half-Year</v>
      </c>
      <c r="AD378" s="55" t="str">
        <f>+AD$79</f>
        <v>Half-Year</v>
      </c>
      <c r="AF378" s="55" t="str">
        <f>+AF$79</f>
        <v>Half-Year</v>
      </c>
      <c r="AH378" s="55" t="str">
        <f>+AH$79</f>
        <v>Half-Year</v>
      </c>
      <c r="AJ378" s="55" t="str">
        <f>+AJ$79</f>
        <v>Half-Year</v>
      </c>
      <c r="AL378" s="55" t="str">
        <f>+AL$79</f>
        <v>Half-Year</v>
      </c>
      <c r="AN378" s="55" t="str">
        <f>+AN$79</f>
        <v>Half-Year</v>
      </c>
      <c r="AP378" s="55" t="str">
        <f>+AP$79</f>
        <v>Half-Year</v>
      </c>
      <c r="AR378" s="55" t="str">
        <f>+AR$79</f>
        <v>Half-Year</v>
      </c>
      <c r="AT378" s="55" t="str">
        <f>+AT$79</f>
        <v>Half-Year</v>
      </c>
      <c r="AV378" s="55" t="str">
        <f>+AV$79</f>
        <v>Half-Year</v>
      </c>
      <c r="AX378" s="55" t="str">
        <f>+AX$79</f>
        <v>Half-Year</v>
      </c>
      <c r="AY378" s="55"/>
      <c r="AZ378" s="55" t="str">
        <f>+AZ$79</f>
        <v>Half-Year</v>
      </c>
      <c r="BB378" s="55" t="str">
        <f>+BB$79</f>
        <v>Half-Year</v>
      </c>
      <c r="BD378" s="55" t="str">
        <f>+BD$79</f>
        <v>Half-Year</v>
      </c>
      <c r="BE378" s="19"/>
      <c r="BF378" s="55" t="str">
        <f>+BF$79</f>
        <v>Half-Year</v>
      </c>
      <c r="BH378" s="55" t="str">
        <f>+BH$79</f>
        <v>Half-Year</v>
      </c>
      <c r="BJ378" s="55" t="str">
        <f>+BJ$79</f>
        <v>Half-Year</v>
      </c>
      <c r="BL378" s="55" t="str">
        <f>+BL$79</f>
        <v>Half-Year</v>
      </c>
      <c r="BN378" s="55" t="str">
        <f>+BN$79</f>
        <v>Half-Year</v>
      </c>
      <c r="BP378" s="55" t="str">
        <f>+BP$79</f>
        <v>Half-Year</v>
      </c>
      <c r="BR378" s="55" t="str">
        <f>+BR$79</f>
        <v>Half-Year</v>
      </c>
      <c r="BT378" s="55" t="str">
        <f>+BT$79</f>
        <v>Half-Year</v>
      </c>
      <c r="BV378" s="55" t="str">
        <f>+BV$79</f>
        <v>Half-Year</v>
      </c>
      <c r="BW378" s="19"/>
      <c r="BX378" s="55" t="str">
        <f>+BX$79</f>
        <v>Half-Year</v>
      </c>
      <c r="BZ378" s="55" t="str">
        <f>+BZ$79</f>
        <v>Half-Year</v>
      </c>
      <c r="CB378" s="55" t="str">
        <f>+CB$79</f>
        <v>Half-Year</v>
      </c>
      <c r="CD378" s="27"/>
    </row>
    <row r="379" spans="1:82" ht="10.5" hidden="1">
      <c r="A379" s="19"/>
      <c r="B379" s="71" t="s">
        <v>5</v>
      </c>
      <c r="C379" s="19"/>
      <c r="D379" s="19"/>
      <c r="E379" s="19" t="str">
        <f>+E299</f>
        <v>=</v>
      </c>
      <c r="F379" s="19"/>
      <c r="G379" s="19" t="str">
        <f>+G299</f>
        <v>=</v>
      </c>
      <c r="H379" s="19"/>
      <c r="I379" s="19" t="str">
        <f>+I299</f>
        <v>=</v>
      </c>
      <c r="J379" s="19"/>
      <c r="K379" s="19" t="str">
        <f>+K299</f>
        <v>=</v>
      </c>
      <c r="L379" s="19"/>
      <c r="M379" s="19" t="str">
        <f>+M299</f>
        <v>=</v>
      </c>
      <c r="N379" s="19" t="str">
        <f>+N299</f>
        <v>=</v>
      </c>
      <c r="O379" s="19"/>
      <c r="P379" s="19" t="str">
        <f>+P315</f>
        <v>=</v>
      </c>
      <c r="Q379" s="19"/>
      <c r="R379" s="19" t="str">
        <f>+R315</f>
        <v>=</v>
      </c>
      <c r="S379" s="19"/>
      <c r="T379" s="19" t="str">
        <f>+T315</f>
        <v>=</v>
      </c>
      <c r="U379" s="19"/>
      <c r="V379" s="19" t="str">
        <f>+V363</f>
        <v>Half-Year</v>
      </c>
      <c r="W379" s="19"/>
      <c r="X379" s="19" t="str">
        <f>+X363</f>
        <v>Half-Year</v>
      </c>
      <c r="Y379" s="19"/>
      <c r="Z379" s="19" t="str">
        <f>+Z363</f>
        <v>Half-Year</v>
      </c>
      <c r="AA379" s="19"/>
      <c r="AB379" s="19" t="str">
        <f>+AB363</f>
        <v>Half-Year</v>
      </c>
      <c r="AC379" s="19"/>
      <c r="AD379" s="19" t="str">
        <f>+AD363</f>
        <v>Half-Year</v>
      </c>
      <c r="AE379" s="19"/>
      <c r="AF379" s="19" t="str">
        <f>+AF363</f>
        <v>Half-Year</v>
      </c>
      <c r="AG379" s="19"/>
      <c r="AH379" s="19" t="e">
        <f>+AH363-AH369</f>
        <v>#VALUE!</v>
      </c>
      <c r="AI379" s="19"/>
      <c r="AJ379" s="19" t="str">
        <f>+AJ299</f>
        <v>=</v>
      </c>
      <c r="AK379" s="19"/>
      <c r="AL379" s="19" t="str">
        <f>+AL363</f>
        <v>Half-Year</v>
      </c>
      <c r="AM379" s="19"/>
      <c r="AN379" s="19" t="str">
        <f>+AN363</f>
        <v>Half-Year</v>
      </c>
      <c r="AO379" s="19"/>
      <c r="AP379" s="19" t="e">
        <f>+AP363-AP369</f>
        <v>#VALUE!</v>
      </c>
      <c r="AQ379" s="19"/>
      <c r="AR379" s="19" t="str">
        <f>+AR299</f>
        <v>=</v>
      </c>
      <c r="AS379" s="19"/>
      <c r="AT379" s="19" t="str">
        <f>+AT299</f>
        <v>=</v>
      </c>
      <c r="AU379" s="19"/>
      <c r="AV379" s="19" t="str">
        <f>+AV299</f>
        <v>=</v>
      </c>
      <c r="AW379" s="19"/>
      <c r="AX379" s="19" t="str">
        <f>+AX299</f>
        <v>=</v>
      </c>
      <c r="AY379" s="19"/>
      <c r="AZ379" s="19" t="str">
        <f>+AZ299</f>
        <v>=</v>
      </c>
      <c r="BA379" s="19"/>
      <c r="BB379" s="19" t="str">
        <f>+BB363</f>
        <v>Half-Year</v>
      </c>
      <c r="BC379" s="19"/>
      <c r="BD379" s="19" t="str">
        <f>+BD363</f>
        <v>Half-Year</v>
      </c>
      <c r="BE379" s="19"/>
      <c r="BF379" s="19" t="str">
        <f>+BF363</f>
        <v>Half-Year</v>
      </c>
      <c r="BG379" s="19"/>
      <c r="BH379" s="19" t="str">
        <f>+BH363</f>
        <v>Half-Year</v>
      </c>
      <c r="BI379" s="19"/>
      <c r="BJ379" s="19" t="e">
        <f>+BJ363-BJ369</f>
        <v>#VALUE!</v>
      </c>
      <c r="BK379" s="19"/>
      <c r="BL379" s="19">
        <f>+BL270</f>
        <v>2713192.07</v>
      </c>
      <c r="BM379" s="19">
        <f>+BM270</f>
        <v>0</v>
      </c>
      <c r="BN379" s="19">
        <f>+BN270</f>
        <v>2520093.1199999996</v>
      </c>
      <c r="BO379" s="19"/>
      <c r="BP379" s="19">
        <f>+BP270</f>
        <v>306178992</v>
      </c>
      <c r="BQ379" s="19"/>
      <c r="BR379" s="19">
        <f>+BR270</f>
        <v>-4055.985</v>
      </c>
      <c r="BS379" s="19"/>
      <c r="BT379" s="19">
        <f>+BT334</f>
        <v>4859443.5</v>
      </c>
      <c r="BU379" s="19">
        <f aca="true" t="shared" si="32" ref="BU379:CB379">+BU334</f>
        <v>0</v>
      </c>
      <c r="BV379" s="19">
        <f t="shared" si="32"/>
        <v>271323.33</v>
      </c>
      <c r="BW379" s="19"/>
      <c r="BX379" s="19">
        <f t="shared" si="32"/>
        <v>0</v>
      </c>
      <c r="BY379" s="19"/>
      <c r="BZ379" s="19">
        <f t="shared" si="32"/>
        <v>380015.425</v>
      </c>
      <c r="CA379" s="19"/>
      <c r="CB379" s="19">
        <f t="shared" si="32"/>
        <v>2454276.94</v>
      </c>
      <c r="CD379" s="27"/>
    </row>
    <row r="380" spans="1:82" ht="10.5" hidden="1">
      <c r="A380" s="1"/>
      <c r="B380" s="25" t="s">
        <v>18</v>
      </c>
      <c r="C380" s="19"/>
      <c r="D380" s="19"/>
      <c r="E380" s="60">
        <v>0.04462</v>
      </c>
      <c r="F380" s="19"/>
      <c r="G380" s="60">
        <v>0.04461</v>
      </c>
      <c r="I380" s="60">
        <v>0.04462</v>
      </c>
      <c r="K380" s="60">
        <v>0.04462</v>
      </c>
      <c r="M380" s="60">
        <v>0.04461</v>
      </c>
      <c r="N380" s="60">
        <v>0.04462</v>
      </c>
      <c r="P380" s="60">
        <v>0.04522</v>
      </c>
      <c r="R380" s="60">
        <v>0.04888</v>
      </c>
      <c r="T380" s="60">
        <v>0.04888</v>
      </c>
      <c r="V380" s="60">
        <v>0.05285</v>
      </c>
      <c r="X380" s="60">
        <v>0.05285</v>
      </c>
      <c r="Z380" s="60">
        <v>0.05713</v>
      </c>
      <c r="AA380" s="19"/>
      <c r="AB380" s="60">
        <v>0.06177</v>
      </c>
      <c r="AD380" s="60">
        <v>0.06677</v>
      </c>
      <c r="AF380" s="60">
        <v>0.06677</v>
      </c>
      <c r="AH380" s="60">
        <v>0.07219</v>
      </c>
      <c r="AJ380" s="60">
        <v>0.04462</v>
      </c>
      <c r="AK380" s="60">
        <v>0.04461</v>
      </c>
      <c r="AL380" s="60">
        <v>0.05285</v>
      </c>
      <c r="AN380" s="60">
        <v>0.05713</v>
      </c>
      <c r="AP380" s="60">
        <v>0.07219</v>
      </c>
      <c r="AR380" s="60">
        <v>0.04462</v>
      </c>
      <c r="AT380" s="60">
        <v>0.04461</v>
      </c>
      <c r="AV380" s="60">
        <v>0.04462</v>
      </c>
      <c r="AX380" s="60">
        <v>0.04461</v>
      </c>
      <c r="AY380" s="60"/>
      <c r="AZ380" s="60">
        <v>0.04462</v>
      </c>
      <c r="BB380" s="60">
        <v>0.05285</v>
      </c>
      <c r="BD380" s="60">
        <v>0.05713</v>
      </c>
      <c r="BE380" s="19"/>
      <c r="BF380" s="60">
        <v>0.06177</v>
      </c>
      <c r="BH380" s="60">
        <v>0.06677</v>
      </c>
      <c r="BJ380" s="60">
        <v>0.07219</v>
      </c>
      <c r="BL380" s="60">
        <v>0.04461</v>
      </c>
      <c r="BN380" s="60">
        <v>0.04462</v>
      </c>
      <c r="BP380" s="60">
        <v>0.04461</v>
      </c>
      <c r="BR380" s="60">
        <v>0.04462</v>
      </c>
      <c r="BT380" s="60">
        <v>0.04522</v>
      </c>
      <c r="BV380" s="60">
        <v>0.04888</v>
      </c>
      <c r="BX380" s="60">
        <v>0.05285</v>
      </c>
      <c r="BZ380" s="60">
        <v>0.05713</v>
      </c>
      <c r="CA380" s="19"/>
      <c r="CB380" s="60">
        <v>0.06177</v>
      </c>
      <c r="CD380" s="60">
        <v>0.06677</v>
      </c>
    </row>
    <row r="381" spans="1:83" ht="10.5" hidden="1">
      <c r="A381" s="1"/>
      <c r="B381" s="19"/>
      <c r="C381" s="19"/>
      <c r="D381" s="19"/>
      <c r="E381" s="27" t="s">
        <v>3</v>
      </c>
      <c r="F381" s="19"/>
      <c r="G381" s="27" t="s">
        <v>3</v>
      </c>
      <c r="I381" s="27" t="s">
        <v>3</v>
      </c>
      <c r="K381" s="27" t="s">
        <v>3</v>
      </c>
      <c r="M381" s="27" t="s">
        <v>3</v>
      </c>
      <c r="N381" s="27" t="s">
        <v>3</v>
      </c>
      <c r="P381" s="27" t="s">
        <v>3</v>
      </c>
      <c r="R381" s="27" t="s">
        <v>3</v>
      </c>
      <c r="T381" s="27" t="s">
        <v>3</v>
      </c>
      <c r="V381" s="27" t="s">
        <v>3</v>
      </c>
      <c r="X381" s="27" t="s">
        <v>3</v>
      </c>
      <c r="Z381" s="27" t="s">
        <v>3</v>
      </c>
      <c r="AA381" s="19"/>
      <c r="AB381" s="27" t="s">
        <v>3</v>
      </c>
      <c r="AD381" s="27" t="s">
        <v>3</v>
      </c>
      <c r="AF381" s="27" t="s">
        <v>3</v>
      </c>
      <c r="AH381" s="27" t="s">
        <v>3</v>
      </c>
      <c r="AJ381" s="27" t="s">
        <v>3</v>
      </c>
      <c r="AL381" s="27" t="s">
        <v>3</v>
      </c>
      <c r="AN381" s="27" t="s">
        <v>3</v>
      </c>
      <c r="AP381" s="27" t="s">
        <v>3</v>
      </c>
      <c r="AR381" s="27" t="s">
        <v>3</v>
      </c>
      <c r="AT381" s="27" t="s">
        <v>3</v>
      </c>
      <c r="AV381" s="27" t="s">
        <v>3</v>
      </c>
      <c r="AX381" s="27" t="s">
        <v>3</v>
      </c>
      <c r="AY381" s="27"/>
      <c r="AZ381" s="27" t="s">
        <v>3</v>
      </c>
      <c r="BB381" s="27" t="s">
        <v>3</v>
      </c>
      <c r="BD381" s="27" t="s">
        <v>3</v>
      </c>
      <c r="BE381" s="19"/>
      <c r="BF381" s="27" t="s">
        <v>3</v>
      </c>
      <c r="BH381" s="27" t="s">
        <v>3</v>
      </c>
      <c r="BJ381" s="27" t="s">
        <v>3</v>
      </c>
      <c r="BL381" s="27" t="s">
        <v>3</v>
      </c>
      <c r="BN381" s="27" t="s">
        <v>3</v>
      </c>
      <c r="BP381" s="27" t="s">
        <v>3</v>
      </c>
      <c r="BR381" s="27" t="s">
        <v>3</v>
      </c>
      <c r="BT381" s="27" t="s">
        <v>3</v>
      </c>
      <c r="BV381" s="27" t="s">
        <v>3</v>
      </c>
      <c r="BW381" s="19"/>
      <c r="BX381" s="27" t="s">
        <v>3</v>
      </c>
      <c r="BZ381" s="27" t="s">
        <v>3</v>
      </c>
      <c r="CB381" s="27" t="s">
        <v>3</v>
      </c>
      <c r="CC381" s="1"/>
      <c r="CD381" s="1"/>
      <c r="CE381" s="1"/>
    </row>
    <row r="382" spans="1:83" ht="10.5" hidden="1">
      <c r="A382" s="1"/>
      <c r="B382" s="71" t="s">
        <v>94</v>
      </c>
      <c r="C382" s="19"/>
      <c r="D382" s="19"/>
      <c r="E382" s="19" t="e">
        <f>ROUND(E379*E380,0)</f>
        <v>#VALUE!</v>
      </c>
      <c r="F382" s="19"/>
      <c r="G382" s="19" t="e">
        <f>ROUND(G379*G380,0)</f>
        <v>#VALUE!</v>
      </c>
      <c r="I382" s="22" t="e">
        <f>ROUND(I379*I380,0)</f>
        <v>#VALUE!</v>
      </c>
      <c r="K382" s="22" t="e">
        <f>+K379*K380</f>
        <v>#VALUE!</v>
      </c>
      <c r="M382" s="22" t="e">
        <f>+M379*M380</f>
        <v>#VALUE!</v>
      </c>
      <c r="N382" s="22" t="e">
        <f>+N379*N380</f>
        <v>#VALUE!</v>
      </c>
      <c r="P382" s="22" t="e">
        <f>+P379*P380</f>
        <v>#VALUE!</v>
      </c>
      <c r="R382" s="22" t="e">
        <f>+R379*R380</f>
        <v>#VALUE!</v>
      </c>
      <c r="T382" s="22" t="e">
        <f>+T379*T380</f>
        <v>#VALUE!</v>
      </c>
      <c r="U382" s="23"/>
      <c r="V382" s="22" t="e">
        <f>+V379*V380</f>
        <v>#VALUE!</v>
      </c>
      <c r="W382" s="23"/>
      <c r="X382" s="22" t="e">
        <f>+X379*X380</f>
        <v>#VALUE!</v>
      </c>
      <c r="Y382" s="23"/>
      <c r="Z382" s="22" t="e">
        <f>+Z379*Z380</f>
        <v>#VALUE!</v>
      </c>
      <c r="AA382" s="19"/>
      <c r="AB382" s="22" t="e">
        <f>+AB379*AB380</f>
        <v>#VALUE!</v>
      </c>
      <c r="AC382" s="23"/>
      <c r="AD382" s="19" t="e">
        <f>(+AD379)*AD380</f>
        <v>#VALUE!</v>
      </c>
      <c r="AE382" s="23"/>
      <c r="AF382" s="19" t="e">
        <f>(+AF379)*AF380</f>
        <v>#VALUE!</v>
      </c>
      <c r="AG382" s="23"/>
      <c r="AH382" s="19" t="e">
        <f>(+AH379)*AH380</f>
        <v>#VALUE!</v>
      </c>
      <c r="AI382" s="23"/>
      <c r="AJ382" s="22" t="e">
        <f>+AJ379*AJ380</f>
        <v>#VALUE!</v>
      </c>
      <c r="AK382" s="23"/>
      <c r="AL382" s="22" t="e">
        <f>+AL379*AL380</f>
        <v>#VALUE!</v>
      </c>
      <c r="AM382" s="23"/>
      <c r="AN382" s="22" t="e">
        <f>+AN379*AN380</f>
        <v>#VALUE!</v>
      </c>
      <c r="AO382" s="23"/>
      <c r="AP382" s="19" t="e">
        <f>(+AP379)*AP380</f>
        <v>#VALUE!</v>
      </c>
      <c r="AQ382" s="23"/>
      <c r="AR382" s="19" t="e">
        <f>ROUND(AR379*AR380,0)</f>
        <v>#VALUE!</v>
      </c>
      <c r="AS382" s="23"/>
      <c r="AT382" s="22" t="e">
        <f>ROUND(AT379*AT380,0)</f>
        <v>#VALUE!</v>
      </c>
      <c r="AV382" s="22" t="e">
        <f>+AV379*AV380</f>
        <v>#VALUE!</v>
      </c>
      <c r="AX382" s="22" t="e">
        <f>+AX379*AX380</f>
        <v>#VALUE!</v>
      </c>
      <c r="AY382" s="22"/>
      <c r="AZ382" s="19" t="e">
        <f>(+AZ379)*AZ380</f>
        <v>#VALUE!</v>
      </c>
      <c r="BA382" s="23"/>
      <c r="BB382" s="22" t="e">
        <f>+BB379*BB380</f>
        <v>#VALUE!</v>
      </c>
      <c r="BC382" s="23"/>
      <c r="BD382" s="22" t="e">
        <f>+BD379*BD380</f>
        <v>#VALUE!</v>
      </c>
      <c r="BE382" s="19"/>
      <c r="BF382" s="22" t="e">
        <f>+BF379*BF380</f>
        <v>#VALUE!</v>
      </c>
      <c r="BG382" s="23"/>
      <c r="BH382" s="19" t="e">
        <f>(+BH379)*BH380</f>
        <v>#VALUE!</v>
      </c>
      <c r="BI382" s="23"/>
      <c r="BJ382" s="19" t="e">
        <f>(+BJ379)*BJ380</f>
        <v>#VALUE!</v>
      </c>
      <c r="BK382" s="23"/>
      <c r="BL382" s="22">
        <f>+BL379*BL380</f>
        <v>121035.49824269998</v>
      </c>
      <c r="BM382" s="23"/>
      <c r="BN382" s="85">
        <v>0</v>
      </c>
      <c r="BO382" s="23"/>
      <c r="BP382" s="22">
        <f>+BP379*BP380</f>
        <v>13658644.83312</v>
      </c>
      <c r="BQ382" s="23"/>
      <c r="BR382" s="22">
        <f>+BR379*BR380</f>
        <v>-180.9780507</v>
      </c>
      <c r="BS382" s="23"/>
      <c r="BT382" s="22">
        <f>+BT379*BT380</f>
        <v>219744.03507</v>
      </c>
      <c r="BU382" s="23"/>
      <c r="BV382" s="22">
        <f>+BV379*BV380</f>
        <v>13262.2843704</v>
      </c>
      <c r="BW382" s="19"/>
      <c r="BX382" s="22">
        <f>+BX379*BX380</f>
        <v>0</v>
      </c>
      <c r="BY382" s="23"/>
      <c r="BZ382" s="19">
        <f>(+BZ379)*BZ380</f>
        <v>21710.28123025</v>
      </c>
      <c r="CA382" s="23"/>
      <c r="CB382" s="19">
        <f>(+CB379)*CB380</f>
        <v>151600.68658379998</v>
      </c>
      <c r="CC382" s="1"/>
      <c r="CD382" s="1"/>
      <c r="CE382" s="1"/>
    </row>
    <row r="383" spans="1:83" ht="10.5" hidden="1">
      <c r="A383" s="1"/>
      <c r="B383" s="25" t="s">
        <v>57</v>
      </c>
      <c r="C383" s="19"/>
      <c r="D383" s="19"/>
      <c r="E383" s="19"/>
      <c r="F383" s="19"/>
      <c r="G383" s="19">
        <v>0</v>
      </c>
      <c r="I383" s="22">
        <v>0</v>
      </c>
      <c r="K383" s="19">
        <v>0</v>
      </c>
      <c r="M383" s="19">
        <v>0</v>
      </c>
      <c r="N383" s="19">
        <v>0</v>
      </c>
      <c r="P383" s="19">
        <v>0</v>
      </c>
      <c r="R383" s="19">
        <v>0</v>
      </c>
      <c r="T383" s="19">
        <v>0</v>
      </c>
      <c r="U383" s="23"/>
      <c r="V383" s="19">
        <v>0</v>
      </c>
      <c r="W383" s="23"/>
      <c r="X383" s="19">
        <v>0</v>
      </c>
      <c r="Y383" s="23"/>
      <c r="Z383" s="19">
        <v>0</v>
      </c>
      <c r="AA383" s="19"/>
      <c r="AB383" s="19">
        <v>0</v>
      </c>
      <c r="AC383" s="23"/>
      <c r="AD383" s="19">
        <v>0</v>
      </c>
      <c r="AE383" s="23"/>
      <c r="AF383" s="19">
        <v>0</v>
      </c>
      <c r="AG383" s="23"/>
      <c r="AH383" s="19">
        <v>0</v>
      </c>
      <c r="AI383" s="23"/>
      <c r="AJ383" s="19">
        <v>0</v>
      </c>
      <c r="AK383" s="23"/>
      <c r="AL383" s="19">
        <v>0</v>
      </c>
      <c r="AM383" s="23"/>
      <c r="AN383" s="19">
        <v>0</v>
      </c>
      <c r="AO383" s="23"/>
      <c r="AP383" s="19">
        <v>0</v>
      </c>
      <c r="AQ383" s="23"/>
      <c r="AR383" s="19">
        <v>0</v>
      </c>
      <c r="AS383" s="23"/>
      <c r="AT383" s="22">
        <v>0</v>
      </c>
      <c r="AV383" s="19">
        <v>0</v>
      </c>
      <c r="AX383" s="19">
        <v>0</v>
      </c>
      <c r="AY383" s="19"/>
      <c r="AZ383" s="19">
        <v>0</v>
      </c>
      <c r="BA383" s="23"/>
      <c r="BB383" s="19">
        <v>0</v>
      </c>
      <c r="BC383" s="23"/>
      <c r="BD383" s="19">
        <v>0</v>
      </c>
      <c r="BE383" s="19"/>
      <c r="BF383" s="19">
        <v>0</v>
      </c>
      <c r="BG383" s="23"/>
      <c r="BH383" s="19">
        <v>0</v>
      </c>
      <c r="BI383" s="23"/>
      <c r="BJ383" s="19">
        <v>0</v>
      </c>
      <c r="BK383" s="23"/>
      <c r="BL383" s="19">
        <v>0</v>
      </c>
      <c r="BM383" s="23"/>
      <c r="BN383" s="85">
        <v>0</v>
      </c>
      <c r="BO383" s="23"/>
      <c r="BP383" s="85">
        <v>0</v>
      </c>
      <c r="BQ383" s="23"/>
      <c r="BR383" s="19">
        <v>0</v>
      </c>
      <c r="BS383" s="23"/>
      <c r="BT383" s="19">
        <v>0</v>
      </c>
      <c r="BU383" s="23"/>
      <c r="BV383" s="19">
        <v>0</v>
      </c>
      <c r="BW383" s="19"/>
      <c r="BX383" s="19">
        <v>0</v>
      </c>
      <c r="BY383" s="23"/>
      <c r="BZ383" s="19">
        <v>0</v>
      </c>
      <c r="CA383" s="23"/>
      <c r="CB383" s="19">
        <v>0</v>
      </c>
      <c r="CC383" s="1"/>
      <c r="CD383" s="1"/>
      <c r="CE383" s="1"/>
    </row>
    <row r="384" spans="1:83" ht="10.5" hidden="1">
      <c r="A384" s="1"/>
      <c r="B384" s="25"/>
      <c r="C384" s="19"/>
      <c r="D384" s="19"/>
      <c r="E384" s="19"/>
      <c r="F384" s="19"/>
      <c r="G384" s="19"/>
      <c r="I384" s="22"/>
      <c r="K384" s="19"/>
      <c r="M384" s="19"/>
      <c r="N384" s="19"/>
      <c r="P384" s="19"/>
      <c r="R384" s="19"/>
      <c r="T384" s="19"/>
      <c r="U384" s="23"/>
      <c r="V384" s="19"/>
      <c r="W384" s="23"/>
      <c r="X384" s="19"/>
      <c r="Y384" s="23"/>
      <c r="Z384" s="19"/>
      <c r="AA384" s="19"/>
      <c r="AB384" s="19"/>
      <c r="AC384" s="23"/>
      <c r="AD384" s="19"/>
      <c r="AE384" s="23"/>
      <c r="AF384" s="19"/>
      <c r="AG384" s="23"/>
      <c r="AH384" s="19"/>
      <c r="AJ384" s="19"/>
      <c r="AL384" s="19"/>
      <c r="AN384" s="19"/>
      <c r="AP384" s="19"/>
      <c r="AR384" s="19"/>
      <c r="AT384" s="22"/>
      <c r="AV384" s="19"/>
      <c r="AX384" s="19"/>
      <c r="AY384" s="19"/>
      <c r="AZ384" s="19"/>
      <c r="BB384" s="19"/>
      <c r="BC384" s="23"/>
      <c r="BD384" s="19"/>
      <c r="BE384" s="19"/>
      <c r="BF384" s="19"/>
      <c r="BG384" s="23"/>
      <c r="BH384" s="19"/>
      <c r="BI384" s="23"/>
      <c r="BJ384" s="19"/>
      <c r="BL384" s="19"/>
      <c r="BN384" s="19"/>
      <c r="BP384" s="19"/>
      <c r="BR384" s="19"/>
      <c r="BS384" s="23"/>
      <c r="BT384" s="19"/>
      <c r="BU384" s="23"/>
      <c r="BV384" s="19"/>
      <c r="BW384" s="19"/>
      <c r="BX384" s="19"/>
      <c r="BY384" s="23"/>
      <c r="BZ384" s="19"/>
      <c r="CA384" s="23"/>
      <c r="CB384" s="19"/>
      <c r="CC384" s="1"/>
      <c r="CD384" s="1"/>
      <c r="CE384" s="1"/>
    </row>
    <row r="385" spans="1:83" ht="10.5" hidden="1">
      <c r="A385" s="1"/>
      <c r="B385" s="25"/>
      <c r="C385" s="19"/>
      <c r="D385" s="19"/>
      <c r="E385" s="27" t="s">
        <v>3</v>
      </c>
      <c r="F385" s="19"/>
      <c r="G385" s="27" t="s">
        <v>3</v>
      </c>
      <c r="I385" s="27" t="s">
        <v>3</v>
      </c>
      <c r="K385" s="27" t="s">
        <v>3</v>
      </c>
      <c r="M385" s="27" t="s">
        <v>3</v>
      </c>
      <c r="N385" s="27" t="s">
        <v>3</v>
      </c>
      <c r="P385" s="27" t="s">
        <v>3</v>
      </c>
      <c r="R385" s="27" t="s">
        <v>3</v>
      </c>
      <c r="T385" s="27" t="s">
        <v>3</v>
      </c>
      <c r="V385" s="27" t="s">
        <v>3</v>
      </c>
      <c r="X385" s="27" t="s">
        <v>3</v>
      </c>
      <c r="Z385" s="27" t="s">
        <v>3</v>
      </c>
      <c r="AA385" s="19"/>
      <c r="AB385" s="27" t="s">
        <v>3</v>
      </c>
      <c r="AD385" s="27" t="s">
        <v>3</v>
      </c>
      <c r="AF385" s="27" t="s">
        <v>3</v>
      </c>
      <c r="AH385" s="27" t="s">
        <v>3</v>
      </c>
      <c r="AJ385" s="27" t="s">
        <v>3</v>
      </c>
      <c r="AL385" s="27" t="s">
        <v>3</v>
      </c>
      <c r="AN385" s="27" t="s">
        <v>3</v>
      </c>
      <c r="AP385" s="27" t="s">
        <v>3</v>
      </c>
      <c r="AR385" s="27" t="s">
        <v>3</v>
      </c>
      <c r="AT385" s="27" t="s">
        <v>3</v>
      </c>
      <c r="AV385" s="27" t="s">
        <v>3</v>
      </c>
      <c r="AX385" s="27" t="s">
        <v>3</v>
      </c>
      <c r="AY385" s="27"/>
      <c r="AZ385" s="27" t="s">
        <v>3</v>
      </c>
      <c r="BB385" s="27" t="s">
        <v>3</v>
      </c>
      <c r="BD385" s="27" t="s">
        <v>3</v>
      </c>
      <c r="BE385" s="19"/>
      <c r="BF385" s="27" t="s">
        <v>3</v>
      </c>
      <c r="BH385" s="27" t="s">
        <v>3</v>
      </c>
      <c r="BJ385" s="27" t="s">
        <v>3</v>
      </c>
      <c r="BL385" s="27" t="s">
        <v>3</v>
      </c>
      <c r="BN385" s="27" t="s">
        <v>3</v>
      </c>
      <c r="BP385" s="27" t="s">
        <v>3</v>
      </c>
      <c r="BR385" s="27" t="s">
        <v>3</v>
      </c>
      <c r="BT385" s="27" t="s">
        <v>3</v>
      </c>
      <c r="BV385" s="27" t="s">
        <v>3</v>
      </c>
      <c r="BW385" s="19"/>
      <c r="BX385" s="27" t="s">
        <v>3</v>
      </c>
      <c r="BZ385" s="27" t="s">
        <v>3</v>
      </c>
      <c r="CB385" s="27" t="s">
        <v>3</v>
      </c>
      <c r="CC385" s="1"/>
      <c r="CD385" s="1"/>
      <c r="CE385" s="1"/>
    </row>
    <row r="386" spans="1:83" ht="10.5" hidden="1">
      <c r="A386" s="1"/>
      <c r="B386" s="71" t="s">
        <v>95</v>
      </c>
      <c r="C386" s="19"/>
      <c r="D386" s="19"/>
      <c r="E386" s="19" t="e">
        <f>SUM(E382:E384)</f>
        <v>#VALUE!</v>
      </c>
      <c r="F386" s="19"/>
      <c r="G386" s="19" t="e">
        <f>SUM(G382:G384)</f>
        <v>#VALUE!</v>
      </c>
      <c r="I386" s="19" t="e">
        <f>SUM(I382:I384)</f>
        <v>#VALUE!</v>
      </c>
      <c r="K386" s="19" t="e">
        <f>SUM(K382:K384)</f>
        <v>#VALUE!</v>
      </c>
      <c r="M386" s="19" t="e">
        <f>SUM(M382:M384)</f>
        <v>#VALUE!</v>
      </c>
      <c r="N386" s="19" t="e">
        <f>SUM(N382:N384)</f>
        <v>#VALUE!</v>
      </c>
      <c r="P386" s="19" t="e">
        <f>SUM(P382:P384)</f>
        <v>#VALUE!</v>
      </c>
      <c r="R386" s="19" t="e">
        <f>SUM(R382:R384)</f>
        <v>#VALUE!</v>
      </c>
      <c r="T386" s="19" t="e">
        <f>SUM(T382:T384)</f>
        <v>#VALUE!</v>
      </c>
      <c r="V386" s="19" t="e">
        <f>SUM(V382:V384)</f>
        <v>#VALUE!</v>
      </c>
      <c r="X386" s="19" t="e">
        <f>SUM(X382:X384)</f>
        <v>#VALUE!</v>
      </c>
      <c r="Z386" s="19" t="e">
        <f>SUM(Z382:Z384)</f>
        <v>#VALUE!</v>
      </c>
      <c r="AA386" s="19"/>
      <c r="AB386" s="19" t="e">
        <f>SUM(AB382:AB384)</f>
        <v>#VALUE!</v>
      </c>
      <c r="AD386" s="19" t="e">
        <f>SUM(AD382:AD384)</f>
        <v>#VALUE!</v>
      </c>
      <c r="AF386" s="19" t="e">
        <f>SUM(AF382:AF384)</f>
        <v>#VALUE!</v>
      </c>
      <c r="AH386" s="19" t="e">
        <f>SUM(AH382:AH384)</f>
        <v>#VALUE!</v>
      </c>
      <c r="AJ386" s="19" t="e">
        <f>SUM(AJ382:AJ384)</f>
        <v>#VALUE!</v>
      </c>
      <c r="AL386" s="19" t="e">
        <f>SUM(AL382:AL384)</f>
        <v>#VALUE!</v>
      </c>
      <c r="AN386" s="19" t="e">
        <f>SUM(AN382:AN384)</f>
        <v>#VALUE!</v>
      </c>
      <c r="AP386" s="19" t="e">
        <f>SUM(AP382:AP384)</f>
        <v>#VALUE!</v>
      </c>
      <c r="AR386" s="19" t="e">
        <f>SUM(AR382:AR384)</f>
        <v>#VALUE!</v>
      </c>
      <c r="AT386" s="19" t="e">
        <f>SUM(AT382:AT384)</f>
        <v>#VALUE!</v>
      </c>
      <c r="AV386" s="19" t="e">
        <f>SUM(AV382:AV384)</f>
        <v>#VALUE!</v>
      </c>
      <c r="AX386" s="19" t="e">
        <f>SUM(AX382:AX384)</f>
        <v>#VALUE!</v>
      </c>
      <c r="AY386" s="19"/>
      <c r="AZ386" s="43" t="e">
        <f>SUM(AZ382:AZ384)</f>
        <v>#VALUE!</v>
      </c>
      <c r="BB386" s="19" t="e">
        <f>SUM(BB382:BB384)</f>
        <v>#VALUE!</v>
      </c>
      <c r="BD386" s="19" t="e">
        <f>SUM(BD382:BD384)</f>
        <v>#VALUE!</v>
      </c>
      <c r="BE386" s="19"/>
      <c r="BF386" s="19" t="e">
        <f>SUM(BF382:BF384)</f>
        <v>#VALUE!</v>
      </c>
      <c r="BH386" s="19" t="e">
        <f>SUM(BH382:BH384)</f>
        <v>#VALUE!</v>
      </c>
      <c r="BJ386" s="19" t="e">
        <f>SUM(BJ382:BJ384)</f>
        <v>#VALUE!</v>
      </c>
      <c r="BL386" s="19">
        <f>SUM(BL382:BL384)</f>
        <v>121035.49824269998</v>
      </c>
      <c r="BN386" s="19">
        <f>SUM(BN382:BN384)</f>
        <v>0</v>
      </c>
      <c r="BP386" s="19">
        <f>SUM(BP382:BP384)</f>
        <v>13658644.83312</v>
      </c>
      <c r="BR386" s="19">
        <f>SUM(BR382:BR384)</f>
        <v>-180.9780507</v>
      </c>
      <c r="BT386" s="19">
        <f>SUM(BT382:BT384)</f>
        <v>219744.03507</v>
      </c>
      <c r="BV386" s="19">
        <f>SUM(BV382:BV384)</f>
        <v>13262.2843704</v>
      </c>
      <c r="BW386" s="19"/>
      <c r="BX386" s="19">
        <f>SUM(BX382:BX384)</f>
        <v>0</v>
      </c>
      <c r="BZ386" s="19">
        <f>SUM(BZ382:BZ384)</f>
        <v>21710.28123025</v>
      </c>
      <c r="CB386" s="19">
        <f>SUM(CB382:CB384)</f>
        <v>151600.68658379998</v>
      </c>
      <c r="CC386" s="1"/>
      <c r="CD386" s="8"/>
      <c r="CE386" s="1"/>
    </row>
    <row r="387" spans="1:83" ht="10.5" hidden="1">
      <c r="A387" s="1"/>
      <c r="B387" s="81" t="s">
        <v>28</v>
      </c>
      <c r="C387" s="19"/>
      <c r="D387" s="19"/>
      <c r="E387" s="79">
        <f>+$C$18/12</f>
        <v>1</v>
      </c>
      <c r="F387" s="77"/>
      <c r="G387" s="79">
        <f>+$C$18/12</f>
        <v>1</v>
      </c>
      <c r="H387" s="80"/>
      <c r="I387" s="79">
        <f>+$C$18/12</f>
        <v>1</v>
      </c>
      <c r="J387" s="80"/>
      <c r="K387" s="79">
        <f>+$C$18/12</f>
        <v>1</v>
      </c>
      <c r="L387" s="80"/>
      <c r="M387" s="79">
        <f>+$C$18/12</f>
        <v>1</v>
      </c>
      <c r="N387" s="79">
        <f>+$C$18/12</f>
        <v>1</v>
      </c>
      <c r="O387" s="80"/>
      <c r="P387" s="79">
        <f>+$C$18/12</f>
        <v>1</v>
      </c>
      <c r="Q387" s="80"/>
      <c r="R387" s="79">
        <f>+$C$18/12</f>
        <v>1</v>
      </c>
      <c r="S387" s="80"/>
      <c r="T387" s="79">
        <f>+$C$18/12</f>
        <v>1</v>
      </c>
      <c r="U387" s="79">
        <f aca="true" t="shared" si="33" ref="U387:AB387">+$C$18/12</f>
        <v>1</v>
      </c>
      <c r="V387" s="79">
        <f t="shared" si="33"/>
        <v>1</v>
      </c>
      <c r="W387" s="79"/>
      <c r="X387" s="79">
        <f t="shared" si="33"/>
        <v>1</v>
      </c>
      <c r="Y387" s="80"/>
      <c r="Z387" s="79">
        <f t="shared" si="33"/>
        <v>1</v>
      </c>
      <c r="AA387" s="79">
        <f t="shared" si="33"/>
        <v>1</v>
      </c>
      <c r="AB387" s="79">
        <f t="shared" si="33"/>
        <v>1</v>
      </c>
      <c r="AC387" s="80"/>
      <c r="AD387" s="79">
        <f>+$C$18/12</f>
        <v>1</v>
      </c>
      <c r="AE387" s="80"/>
      <c r="AF387" s="79">
        <f>+$C$18/12</f>
        <v>1</v>
      </c>
      <c r="AG387" s="80"/>
      <c r="AH387" s="79">
        <f>+$C$18/12</f>
        <v>1</v>
      </c>
      <c r="AI387" s="80"/>
      <c r="AJ387" s="79">
        <f>+$C$18/12</f>
        <v>1</v>
      </c>
      <c r="AK387" s="80"/>
      <c r="AL387" s="79">
        <f>+$C$18/12</f>
        <v>1</v>
      </c>
      <c r="AM387" s="80"/>
      <c r="AN387" s="79">
        <f>+$C$18/12</f>
        <v>1</v>
      </c>
      <c r="AO387" s="80"/>
      <c r="AP387" s="79">
        <f>+$C$18/12</f>
        <v>1</v>
      </c>
      <c r="AQ387" s="80"/>
      <c r="AR387" s="79">
        <f>+$C$18/12</f>
        <v>1</v>
      </c>
      <c r="AS387" s="80"/>
      <c r="AT387" s="79">
        <f>+$C$18/12</f>
        <v>1</v>
      </c>
      <c r="AU387" s="80"/>
      <c r="AV387" s="79">
        <f>+$C$18/12</f>
        <v>1</v>
      </c>
      <c r="AW387" s="80"/>
      <c r="AX387" s="79">
        <f>+$C$18/12</f>
        <v>1</v>
      </c>
      <c r="AY387" s="79"/>
      <c r="AZ387" s="79">
        <f>+$C$18/12</f>
        <v>1</v>
      </c>
      <c r="BA387" s="80"/>
      <c r="BB387" s="79">
        <f>+$C$18/12</f>
        <v>1</v>
      </c>
      <c r="BC387" s="80"/>
      <c r="BD387" s="79">
        <f>+$C$18/12</f>
        <v>1</v>
      </c>
      <c r="BE387" s="79">
        <f>+$C$18/12</f>
        <v>1</v>
      </c>
      <c r="BF387" s="79">
        <f>+$C$18/12</f>
        <v>1</v>
      </c>
      <c r="BG387" s="80"/>
      <c r="BH387" s="79">
        <f>+$C$18/12</f>
        <v>1</v>
      </c>
      <c r="BI387" s="80"/>
      <c r="BJ387" s="79">
        <f>+$C$18/12</f>
        <v>1</v>
      </c>
      <c r="BK387" s="80"/>
      <c r="BL387" s="79">
        <f>+$C$18/12</f>
        <v>1</v>
      </c>
      <c r="BM387" s="80"/>
      <c r="BN387" s="79">
        <f>+$C$18/12</f>
        <v>1</v>
      </c>
      <c r="BO387" s="80"/>
      <c r="BP387" s="79">
        <f>+$C$18/12</f>
        <v>1</v>
      </c>
      <c r="BQ387" s="80"/>
      <c r="BR387" s="79">
        <f>+$C$18/12</f>
        <v>1</v>
      </c>
      <c r="BS387" s="79">
        <f aca="true" t="shared" si="34" ref="BS387:BX387">+$C$18/12</f>
        <v>1</v>
      </c>
      <c r="BT387" s="79">
        <f t="shared" si="34"/>
        <v>1</v>
      </c>
      <c r="BU387" s="80"/>
      <c r="BV387" s="79">
        <f t="shared" si="34"/>
        <v>1</v>
      </c>
      <c r="BW387" s="79">
        <f t="shared" si="34"/>
        <v>1</v>
      </c>
      <c r="BX387" s="79">
        <f t="shared" si="34"/>
        <v>1</v>
      </c>
      <c r="BY387" s="80"/>
      <c r="BZ387" s="79">
        <f>+$C$18/12</f>
        <v>1</v>
      </c>
      <c r="CA387" s="80"/>
      <c r="CB387" s="79">
        <f>+$C$18/12</f>
        <v>1</v>
      </c>
      <c r="CC387" s="1"/>
      <c r="CD387" s="8" t="str">
        <f>+CD8</f>
        <v>Water Pollution</v>
      </c>
      <c r="CE387" s="1"/>
    </row>
    <row r="388" spans="1:84" s="76" customFormat="1" ht="10.5" hidden="1">
      <c r="A388" s="75"/>
      <c r="B388" s="25" t="s">
        <v>29</v>
      </c>
      <c r="C388" s="19"/>
      <c r="D388" s="19"/>
      <c r="E388" s="28"/>
      <c r="F388" s="19"/>
      <c r="G388" s="28"/>
      <c r="H388"/>
      <c r="I388" s="28"/>
      <c r="J388"/>
      <c r="K388" s="28"/>
      <c r="L388"/>
      <c r="M388" s="28"/>
      <c r="N388" s="28"/>
      <c r="O388"/>
      <c r="P388" s="28"/>
      <c r="Q388"/>
      <c r="R388" s="28"/>
      <c r="S388"/>
      <c r="T388" s="28"/>
      <c r="U388"/>
      <c r="V388" s="28"/>
      <c r="W388"/>
      <c r="X388" s="28"/>
      <c r="Y388"/>
      <c r="Z388" s="28"/>
      <c r="AA388" s="19"/>
      <c r="AB388" s="28"/>
      <c r="AC388"/>
      <c r="AD388" s="28"/>
      <c r="AE388"/>
      <c r="AF388" s="28"/>
      <c r="AG388"/>
      <c r="AH388" s="28"/>
      <c r="AI388"/>
      <c r="AJ388" s="28"/>
      <c r="AK388"/>
      <c r="AL388" s="28"/>
      <c r="AM388"/>
      <c r="AN388" s="28"/>
      <c r="AO388"/>
      <c r="AP388" s="28"/>
      <c r="AQ388"/>
      <c r="AR388" s="28"/>
      <c r="AS388"/>
      <c r="AT388" s="28"/>
      <c r="AU388"/>
      <c r="AV388" s="28"/>
      <c r="AW388"/>
      <c r="AX388" s="28"/>
      <c r="AY388" s="28"/>
      <c r="AZ388" s="28"/>
      <c r="BA388"/>
      <c r="BB388" s="28"/>
      <c r="BC388"/>
      <c r="BD388" s="28"/>
      <c r="BE388" s="19"/>
      <c r="BF388" s="28"/>
      <c r="BG388"/>
      <c r="BH388" s="28"/>
      <c r="BI388"/>
      <c r="BJ388" s="28"/>
      <c r="BK388"/>
      <c r="BL388" s="28"/>
      <c r="BM388"/>
      <c r="BN388" s="28"/>
      <c r="BO388"/>
      <c r="BP388" s="28"/>
      <c r="BQ388"/>
      <c r="BR388" s="28"/>
      <c r="BS388"/>
      <c r="BT388" s="28"/>
      <c r="BU388"/>
      <c r="BV388" s="28"/>
      <c r="BW388" s="19"/>
      <c r="BX388" s="28"/>
      <c r="BY388"/>
      <c r="BZ388" s="28"/>
      <c r="CA388"/>
      <c r="CB388" s="28"/>
      <c r="CC388" s="75"/>
      <c r="CD388" s="74">
        <f>+CD9</f>
        <v>2013</v>
      </c>
      <c r="CE388" s="75"/>
      <c r="CF388" s="89"/>
    </row>
    <row r="389" spans="1:83" ht="10.5" hidden="1">
      <c r="A389" s="1"/>
      <c r="B389" s="19"/>
      <c r="C389" s="19"/>
      <c r="D389" s="19"/>
      <c r="E389" s="27" t="s">
        <v>3</v>
      </c>
      <c r="F389" s="19"/>
      <c r="G389" s="27" t="s">
        <v>3</v>
      </c>
      <c r="I389" s="27" t="s">
        <v>3</v>
      </c>
      <c r="K389" s="27" t="s">
        <v>3</v>
      </c>
      <c r="M389" s="27" t="s">
        <v>3</v>
      </c>
      <c r="N389" s="27" t="s">
        <v>3</v>
      </c>
      <c r="P389" s="27" t="s">
        <v>3</v>
      </c>
      <c r="R389" s="27" t="s">
        <v>3</v>
      </c>
      <c r="T389" s="27" t="s">
        <v>3</v>
      </c>
      <c r="V389" s="27" t="s">
        <v>3</v>
      </c>
      <c r="X389" s="27" t="s">
        <v>3</v>
      </c>
      <c r="Z389" s="27" t="s">
        <v>3</v>
      </c>
      <c r="AA389" s="19"/>
      <c r="AB389" s="27" t="s">
        <v>3</v>
      </c>
      <c r="AD389" s="27" t="s">
        <v>3</v>
      </c>
      <c r="AF389" s="27" t="s">
        <v>3</v>
      </c>
      <c r="AH389" s="27" t="s">
        <v>3</v>
      </c>
      <c r="AJ389" s="27" t="s">
        <v>3</v>
      </c>
      <c r="AL389" s="27" t="s">
        <v>3</v>
      </c>
      <c r="AN389" s="27" t="s">
        <v>3</v>
      </c>
      <c r="AP389" s="27" t="s">
        <v>3</v>
      </c>
      <c r="AR389" s="27" t="s">
        <v>3</v>
      </c>
      <c r="AT389" s="27" t="s">
        <v>3</v>
      </c>
      <c r="AV389" s="27" t="s">
        <v>3</v>
      </c>
      <c r="AX389" s="27" t="s">
        <v>3</v>
      </c>
      <c r="AY389" s="27"/>
      <c r="AZ389" s="27" t="s">
        <v>3</v>
      </c>
      <c r="BB389" s="27" t="s">
        <v>3</v>
      </c>
      <c r="BD389" s="27" t="s">
        <v>3</v>
      </c>
      <c r="BE389" s="19"/>
      <c r="BF389" s="27" t="s">
        <v>3</v>
      </c>
      <c r="BH389" s="27" t="s">
        <v>3</v>
      </c>
      <c r="BJ389" s="27" t="s">
        <v>3</v>
      </c>
      <c r="BL389" s="27" t="s">
        <v>3</v>
      </c>
      <c r="BN389" s="27" t="s">
        <v>3</v>
      </c>
      <c r="BP389" s="27" t="s">
        <v>3</v>
      </c>
      <c r="BR389" s="27" t="s">
        <v>3</v>
      </c>
      <c r="BT389" s="27" t="s">
        <v>3</v>
      </c>
      <c r="BV389" s="27" t="s">
        <v>3</v>
      </c>
      <c r="BW389" s="19"/>
      <c r="BX389" s="27" t="s">
        <v>3</v>
      </c>
      <c r="BZ389" s="27" t="s">
        <v>3</v>
      </c>
      <c r="CB389" s="27" t="s">
        <v>3</v>
      </c>
      <c r="CC389" s="1"/>
      <c r="CD389" s="8" t="str">
        <f>+CD10</f>
        <v>FGD</v>
      </c>
      <c r="CE389" s="1"/>
    </row>
    <row r="390" spans="1:83" ht="10.5" hidden="1">
      <c r="A390" s="19"/>
      <c r="B390" s="71" t="s">
        <v>95</v>
      </c>
      <c r="C390" s="19"/>
      <c r="D390" s="19"/>
      <c r="E390" s="19" t="e">
        <f>ROUND(E386*E387,0)</f>
        <v>#VALUE!</v>
      </c>
      <c r="F390" s="19"/>
      <c r="G390" s="19" t="e">
        <f>ROUND(G386*G387,0)</f>
        <v>#VALUE!</v>
      </c>
      <c r="I390" s="19" t="e">
        <f>ROUND(I386*I387,0)</f>
        <v>#VALUE!</v>
      </c>
      <c r="K390" s="19" t="e">
        <f>ROUND(K386*K387,0)</f>
        <v>#VALUE!</v>
      </c>
      <c r="M390" s="19" t="e">
        <f>ROUND(M386*M387,0)</f>
        <v>#VALUE!</v>
      </c>
      <c r="N390" s="19" t="e">
        <f>ROUND(N386*N387,0)</f>
        <v>#VALUE!</v>
      </c>
      <c r="P390" s="19" t="e">
        <f>ROUND(P386*P387,0)</f>
        <v>#VALUE!</v>
      </c>
      <c r="R390" s="19" t="e">
        <f>ROUND(R386*R387,0)</f>
        <v>#VALUE!</v>
      </c>
      <c r="T390" s="19" t="e">
        <f>ROUND(T386*T387,0)</f>
        <v>#VALUE!</v>
      </c>
      <c r="V390" s="19" t="e">
        <f>ROUND(V386*V387,0)</f>
        <v>#VALUE!</v>
      </c>
      <c r="X390" s="19" t="e">
        <f>ROUND(X386*X387,0)</f>
        <v>#VALUE!</v>
      </c>
      <c r="Z390" s="19" t="e">
        <f>ROUND(Z386*Z387,0)</f>
        <v>#VALUE!</v>
      </c>
      <c r="AA390" s="19"/>
      <c r="AB390" s="19" t="e">
        <f>ROUND(AB386*AB387,0)</f>
        <v>#VALUE!</v>
      </c>
      <c r="AD390" s="19" t="e">
        <f>ROUND(AD386*AD387,0)</f>
        <v>#VALUE!</v>
      </c>
      <c r="AF390" s="19" t="e">
        <f>ROUND(AF386*AF387,0)</f>
        <v>#VALUE!</v>
      </c>
      <c r="AH390" s="19" t="e">
        <f>ROUND(AH386*AH387,0)</f>
        <v>#VALUE!</v>
      </c>
      <c r="AJ390" s="19" t="e">
        <f>ROUND(AJ386*AJ387,0)</f>
        <v>#VALUE!</v>
      </c>
      <c r="AL390" s="19" t="e">
        <f>ROUND(AL386*AL387,0)</f>
        <v>#VALUE!</v>
      </c>
      <c r="AN390" s="19" t="e">
        <f>ROUND(AN386*AN387,0)</f>
        <v>#VALUE!</v>
      </c>
      <c r="AP390" s="19" t="e">
        <f>ROUND(AP386*AP387,0)</f>
        <v>#VALUE!</v>
      </c>
      <c r="AR390" s="19" t="e">
        <f>ROUND(AR386*AR387,0)</f>
        <v>#VALUE!</v>
      </c>
      <c r="AT390" s="19" t="e">
        <f>ROUND(AT386*AT387,0)</f>
        <v>#VALUE!</v>
      </c>
      <c r="AV390" s="19" t="e">
        <f>ROUND(AV386*AV387,0)</f>
        <v>#VALUE!</v>
      </c>
      <c r="AX390" s="19" t="e">
        <f>ROUND(AX386*AX387,0)</f>
        <v>#VALUE!</v>
      </c>
      <c r="AY390" s="19"/>
      <c r="AZ390" s="19" t="e">
        <f>ROUND(AZ386*AZ387,0)</f>
        <v>#VALUE!</v>
      </c>
      <c r="BB390" s="19" t="e">
        <f>ROUND(BB386*BB387,0)</f>
        <v>#VALUE!</v>
      </c>
      <c r="BD390" s="19" t="e">
        <f>ROUND(BD386*BD387,0)</f>
        <v>#VALUE!</v>
      </c>
      <c r="BE390" s="19"/>
      <c r="BF390" s="19" t="e">
        <f>ROUND(BF386*BF387,0)</f>
        <v>#VALUE!</v>
      </c>
      <c r="BH390" s="19" t="e">
        <f>ROUND(BH386*BH387,0)</f>
        <v>#VALUE!</v>
      </c>
      <c r="BJ390" s="19" t="e">
        <f>ROUND(BJ386*BJ387,0)</f>
        <v>#VALUE!</v>
      </c>
      <c r="BL390" s="19">
        <f>ROUND(BL386*BL387,0)</f>
        <v>121035</v>
      </c>
      <c r="BN390" s="19">
        <f>ROUND(BN386*BN387,0)</f>
        <v>0</v>
      </c>
      <c r="BP390" s="19">
        <f>ROUND(BP386*BP387,0)</f>
        <v>13658645</v>
      </c>
      <c r="BR390" s="19">
        <f>ROUND(BR386*BR387,0)</f>
        <v>-181</v>
      </c>
      <c r="BT390" s="19">
        <f>ROUND(BT386*BT387,0)</f>
        <v>219744</v>
      </c>
      <c r="BV390" s="19">
        <f>ROUND(BV386*BV387,0)</f>
        <v>13262</v>
      </c>
      <c r="BW390" s="19"/>
      <c r="BX390" s="19">
        <f>ROUND(BX386*BX387,0)</f>
        <v>0</v>
      </c>
      <c r="BZ390" s="19">
        <f>ROUND(BZ386*BZ387,0)</f>
        <v>21710</v>
      </c>
      <c r="CB390" s="19">
        <f>ROUND(CB386*CB387,0)</f>
        <v>151601</v>
      </c>
      <c r="CC390" s="22"/>
      <c r="CD390" s="21" t="s">
        <v>3</v>
      </c>
      <c r="CE390" s="22"/>
    </row>
    <row r="391" spans="1:84" ht="11.25">
      <c r="A391" s="19"/>
      <c r="B391" s="25"/>
      <c r="C391" s="19"/>
      <c r="D391" s="19"/>
      <c r="E391" s="27" t="s">
        <v>8</v>
      </c>
      <c r="F391" s="19"/>
      <c r="G391" s="27" t="s">
        <v>8</v>
      </c>
      <c r="I391" s="27" t="s">
        <v>8</v>
      </c>
      <c r="K391" s="27" t="s">
        <v>8</v>
      </c>
      <c r="M391" s="27" t="s">
        <v>8</v>
      </c>
      <c r="N391" s="27" t="s">
        <v>8</v>
      </c>
      <c r="P391" s="27" t="s">
        <v>8</v>
      </c>
      <c r="R391" s="27" t="s">
        <v>8</v>
      </c>
      <c r="T391" s="27" t="s">
        <v>8</v>
      </c>
      <c r="V391" s="27" t="s">
        <v>8</v>
      </c>
      <c r="X391" s="27" t="s">
        <v>8</v>
      </c>
      <c r="Z391" s="27" t="s">
        <v>8</v>
      </c>
      <c r="AA391" s="19"/>
      <c r="AB391" s="27" t="s">
        <v>8</v>
      </c>
      <c r="AD391" s="27" t="s">
        <v>8</v>
      </c>
      <c r="AF391" s="27" t="s">
        <v>8</v>
      </c>
      <c r="AH391" s="27" t="s">
        <v>8</v>
      </c>
      <c r="AJ391" s="27" t="s">
        <v>8</v>
      </c>
      <c r="AL391" s="27" t="s">
        <v>8</v>
      </c>
      <c r="AN391" s="27" t="s">
        <v>8</v>
      </c>
      <c r="AP391" s="27" t="s">
        <v>8</v>
      </c>
      <c r="AR391" s="27" t="s">
        <v>8</v>
      </c>
      <c r="AT391" s="27" t="s">
        <v>8</v>
      </c>
      <c r="AV391" s="27" t="s">
        <v>8</v>
      </c>
      <c r="AX391" s="27" t="s">
        <v>8</v>
      </c>
      <c r="AY391" s="27"/>
      <c r="AZ391" s="27" t="s">
        <v>8</v>
      </c>
      <c r="BB391" s="27" t="s">
        <v>8</v>
      </c>
      <c r="BD391" s="27" t="s">
        <v>8</v>
      </c>
      <c r="BE391" s="19"/>
      <c r="BF391" s="27" t="s">
        <v>8</v>
      </c>
      <c r="BH391" s="27" t="s">
        <v>8</v>
      </c>
      <c r="BJ391" s="27" t="s">
        <v>8</v>
      </c>
      <c r="BL391" s="27" t="s">
        <v>8</v>
      </c>
      <c r="BN391" s="27" t="s">
        <v>8</v>
      </c>
      <c r="BP391" s="27" t="s">
        <v>8</v>
      </c>
      <c r="BR391" s="27" t="s">
        <v>8</v>
      </c>
      <c r="BT391" s="27" t="s">
        <v>8</v>
      </c>
      <c r="BV391" s="27" t="s">
        <v>8</v>
      </c>
      <c r="BW391" s="19"/>
      <c r="BX391" s="27" t="s">
        <v>8</v>
      </c>
      <c r="BZ391" s="27" t="s">
        <v>8</v>
      </c>
      <c r="CB391" s="27" t="s">
        <v>8</v>
      </c>
      <c r="CD391" s="65">
        <f>+CD12</f>
        <v>41455</v>
      </c>
      <c r="CF391"/>
    </row>
    <row r="392" spans="1:82" ht="11.25">
      <c r="A392" s="19"/>
      <c r="B392" s="25"/>
      <c r="C392" s="19"/>
      <c r="D392" s="19"/>
      <c r="E392" s="27"/>
      <c r="F392" s="19"/>
      <c r="G392" s="27"/>
      <c r="I392" s="27"/>
      <c r="K392" s="27"/>
      <c r="M392" s="27"/>
      <c r="N392" s="27"/>
      <c r="P392" s="27"/>
      <c r="R392" s="27"/>
      <c r="T392" s="27"/>
      <c r="V392" s="27"/>
      <c r="X392" s="27"/>
      <c r="Z392" s="27"/>
      <c r="AA392" s="19"/>
      <c r="AB392" s="27"/>
      <c r="AD392" s="27"/>
      <c r="AF392" s="27"/>
      <c r="AH392" s="27"/>
      <c r="AJ392" s="27"/>
      <c r="AL392" s="27"/>
      <c r="AN392" s="27"/>
      <c r="AP392" s="27"/>
      <c r="AR392" s="27"/>
      <c r="AT392" s="27"/>
      <c r="AV392" s="27"/>
      <c r="AX392" s="27"/>
      <c r="AY392" s="27"/>
      <c r="AZ392" s="27"/>
      <c r="BB392" s="27"/>
      <c r="BD392" s="27"/>
      <c r="BE392" s="19"/>
      <c r="BF392" s="27"/>
      <c r="BH392" s="27"/>
      <c r="BJ392" s="27"/>
      <c r="BL392" s="27"/>
      <c r="BN392" s="27"/>
      <c r="BP392" s="27"/>
      <c r="BR392" s="27"/>
      <c r="BT392" s="27"/>
      <c r="BV392" s="27"/>
      <c r="BW392" s="19"/>
      <c r="BX392" s="27"/>
      <c r="BZ392" s="27"/>
      <c r="CB392" s="27"/>
      <c r="CD392" s="55" t="str">
        <f>+CD79</f>
        <v>Half-Year</v>
      </c>
    </row>
    <row r="393" spans="1:82" ht="11.25">
      <c r="A393" s="19"/>
      <c r="B393" s="25"/>
      <c r="C393" s="19"/>
      <c r="D393" s="19"/>
      <c r="E393" s="27"/>
      <c r="F393" s="19"/>
      <c r="G393" s="27"/>
      <c r="I393" s="27"/>
      <c r="K393" s="27"/>
      <c r="M393" s="27"/>
      <c r="N393" s="27"/>
      <c r="P393" s="27"/>
      <c r="R393" s="27"/>
      <c r="T393" s="27"/>
      <c r="V393" s="27"/>
      <c r="X393" s="27"/>
      <c r="Z393" s="27"/>
      <c r="AA393" s="19"/>
      <c r="AB393" s="27"/>
      <c r="AD393" s="27"/>
      <c r="AF393" s="27"/>
      <c r="AH393" s="27"/>
      <c r="AJ393" s="27"/>
      <c r="AL393" s="27"/>
      <c r="AN393" s="27"/>
      <c r="AP393" s="27"/>
      <c r="AR393" s="27"/>
      <c r="AT393" s="27"/>
      <c r="AV393" s="27"/>
      <c r="AX393" s="27"/>
      <c r="AY393" s="27"/>
      <c r="AZ393" s="27"/>
      <c r="BB393" s="27"/>
      <c r="BD393" s="27"/>
      <c r="BE393" s="19"/>
      <c r="BF393" s="27"/>
      <c r="BH393" s="27"/>
      <c r="BJ393" s="27"/>
      <c r="BL393" s="27"/>
      <c r="BN393" s="27"/>
      <c r="BP393" s="27"/>
      <c r="BR393" s="27"/>
      <c r="BT393" s="27"/>
      <c r="BV393" s="27"/>
      <c r="BW393" s="19"/>
      <c r="BX393" s="27"/>
      <c r="BZ393" s="27"/>
      <c r="CB393" s="27"/>
      <c r="CD393" s="19"/>
    </row>
    <row r="394" spans="1:82" ht="18">
      <c r="A394" s="19"/>
      <c r="B394" s="6" t="s">
        <v>50</v>
      </c>
      <c r="C394" s="1"/>
      <c r="D394" s="2"/>
      <c r="E394" s="2"/>
      <c r="F394" s="1"/>
      <c r="G394" s="19"/>
      <c r="I394" s="19"/>
      <c r="K394" s="19"/>
      <c r="M394" s="19"/>
      <c r="N394" s="19"/>
      <c r="P394" s="27"/>
      <c r="R394" s="19"/>
      <c r="T394" s="19"/>
      <c r="V394" s="19"/>
      <c r="X394" s="19"/>
      <c r="Z394" s="19"/>
      <c r="AA394" s="19"/>
      <c r="AB394" s="19"/>
      <c r="AD394" s="19"/>
      <c r="AF394" s="19"/>
      <c r="AH394" s="19"/>
      <c r="AJ394" s="19"/>
      <c r="AL394" s="19"/>
      <c r="AN394" s="19"/>
      <c r="AP394" s="19"/>
      <c r="AR394" s="19"/>
      <c r="AT394" s="19"/>
      <c r="AV394" s="19"/>
      <c r="AX394" s="19"/>
      <c r="AY394" s="19"/>
      <c r="AZ394" s="19"/>
      <c r="BB394" s="19"/>
      <c r="BD394" s="19"/>
      <c r="BE394" s="19"/>
      <c r="BF394" s="19"/>
      <c r="BH394" s="19"/>
      <c r="BJ394" s="19"/>
      <c r="BL394" s="19"/>
      <c r="BN394" s="19"/>
      <c r="BP394" s="19"/>
      <c r="BR394" s="19"/>
      <c r="BT394" s="19"/>
      <c r="BV394" s="19"/>
      <c r="BW394" s="19"/>
      <c r="BX394" s="19"/>
      <c r="BZ394" s="19"/>
      <c r="CB394" s="19"/>
      <c r="CD394" s="43">
        <f>+CD86</f>
        <v>0</v>
      </c>
    </row>
    <row r="395" spans="1:82" ht="12.75">
      <c r="A395" s="19"/>
      <c r="B395" s="7" t="s">
        <v>0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55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D395" s="43">
        <f>+CD93</f>
        <v>0</v>
      </c>
    </row>
    <row r="396" spans="1:82" ht="11.25">
      <c r="A396" s="19"/>
      <c r="B396" s="8" t="s">
        <v>1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9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D396" s="43">
        <f>+CD100</f>
        <v>0</v>
      </c>
    </row>
    <row r="397" spans="1:82" ht="11.25">
      <c r="A397" s="19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60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8"/>
      <c r="BO397" s="1"/>
      <c r="BP397" s="8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D397" s="43">
        <f>CD107</f>
        <v>0</v>
      </c>
    </row>
    <row r="398" spans="1:82" ht="11.25">
      <c r="A398" s="1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8"/>
      <c r="N398" s="8"/>
      <c r="O398" s="1"/>
      <c r="P398" s="27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8"/>
      <c r="AK398" s="1"/>
      <c r="AL398" s="1"/>
      <c r="AM398" s="1"/>
      <c r="AN398" s="1"/>
      <c r="AO398" s="1"/>
      <c r="AP398" s="1"/>
      <c r="AQ398" s="1"/>
      <c r="AR398" s="1"/>
      <c r="AT398" s="1"/>
      <c r="AU398" s="1"/>
      <c r="AV398" s="1"/>
      <c r="AW398" s="1"/>
      <c r="AX398" s="8"/>
      <c r="AY398" s="8"/>
      <c r="AZ398" s="8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8"/>
      <c r="BM398" s="1"/>
      <c r="BN398" s="8"/>
      <c r="BO398" s="1"/>
      <c r="BP398" s="8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D398" s="43">
        <f>CD114</f>
        <v>0</v>
      </c>
    </row>
    <row r="399" spans="1:82" ht="11.25">
      <c r="A399" s="1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8"/>
      <c r="N399" s="8"/>
      <c r="O399" s="1"/>
      <c r="P399" s="22"/>
      <c r="Q399" s="1"/>
      <c r="R399" s="8"/>
      <c r="S399" s="1"/>
      <c r="T399" s="8"/>
      <c r="U399" s="8"/>
      <c r="V399" s="8"/>
      <c r="W399" s="8"/>
      <c r="X399" s="8"/>
      <c r="Y399" s="1"/>
      <c r="Z399" s="8"/>
      <c r="AA399" s="1"/>
      <c r="AB399" s="8"/>
      <c r="AC399" s="1"/>
      <c r="AD399" s="1"/>
      <c r="AE399" s="1"/>
      <c r="AF399" s="1"/>
      <c r="AG399" s="1"/>
      <c r="AH399" s="1"/>
      <c r="AI399" s="1"/>
      <c r="AJ399" s="8"/>
      <c r="AK399" s="1"/>
      <c r="AL399" s="8"/>
      <c r="AM399" s="1"/>
      <c r="AN399" s="8"/>
      <c r="AO399" s="1"/>
      <c r="AP399" s="1"/>
      <c r="AQ399" s="1"/>
      <c r="AR399" s="1"/>
      <c r="AT399" s="1"/>
      <c r="AU399" s="1"/>
      <c r="AV399" s="1"/>
      <c r="AW399" s="1"/>
      <c r="AX399" s="8"/>
      <c r="AY399" s="8"/>
      <c r="AZ399" s="8"/>
      <c r="BA399" s="1"/>
      <c r="BB399" s="8"/>
      <c r="BC399" s="1"/>
      <c r="BD399" s="8"/>
      <c r="BE399" s="1"/>
      <c r="BF399" s="8"/>
      <c r="BG399" s="1"/>
      <c r="BH399" s="1"/>
      <c r="BI399" s="1"/>
      <c r="BJ399" s="1"/>
      <c r="BK399" s="1"/>
      <c r="BL399" s="8"/>
      <c r="BM399" s="1"/>
      <c r="BN399" s="8"/>
      <c r="BO399" s="1"/>
      <c r="BP399" s="8"/>
      <c r="BQ399" s="1"/>
      <c r="BR399" s="8"/>
      <c r="BS399" s="8"/>
      <c r="BT399" s="8"/>
      <c r="BU399" s="1"/>
      <c r="BV399" s="8"/>
      <c r="BW399" s="1"/>
      <c r="BX399" s="8"/>
      <c r="BY399" s="1"/>
      <c r="BZ399" s="1"/>
      <c r="CA399" s="1"/>
      <c r="CB399" s="1"/>
      <c r="CD399" s="43">
        <f>CD121</f>
        <v>0</v>
      </c>
    </row>
    <row r="400" spans="1:82" ht="11.25">
      <c r="A400" s="19"/>
      <c r="B400" s="1"/>
      <c r="C400" s="1"/>
      <c r="D400" s="1"/>
      <c r="E400" s="8"/>
      <c r="F400" s="1"/>
      <c r="G400" s="8"/>
      <c r="H400" s="8"/>
      <c r="I400" s="8"/>
      <c r="J400" s="8"/>
      <c r="K400" s="8"/>
      <c r="L400" s="1"/>
      <c r="M400" s="8"/>
      <c r="N400" s="8"/>
      <c r="O400" s="8"/>
      <c r="P400" s="19"/>
      <c r="Q400" s="8"/>
      <c r="R400" s="8"/>
      <c r="S400" s="8"/>
      <c r="T400" s="8"/>
      <c r="U400" s="8"/>
      <c r="V400" s="8"/>
      <c r="W400" s="8"/>
      <c r="X400" s="8"/>
      <c r="Y400" s="1"/>
      <c r="Z400" s="8"/>
      <c r="AA400" s="1"/>
      <c r="AB400" s="8"/>
      <c r="AC400" s="8"/>
      <c r="AD400" s="8"/>
      <c r="AE400" s="8"/>
      <c r="AF400" s="8"/>
      <c r="AG400" s="8"/>
      <c r="AH400" s="8"/>
      <c r="AI400" s="1"/>
      <c r="AJ400" s="8"/>
      <c r="AK400" s="8"/>
      <c r="AL400" s="8"/>
      <c r="AM400" s="8"/>
      <c r="AN400" s="8"/>
      <c r="AO400" s="8"/>
      <c r="AP400" s="8"/>
      <c r="AQ400" s="1"/>
      <c r="AR400" s="8"/>
      <c r="AT400" s="8"/>
      <c r="AU400" s="8"/>
      <c r="AV400" s="8"/>
      <c r="AW400" s="1"/>
      <c r="AX400" s="8"/>
      <c r="AY400" s="8"/>
      <c r="AZ400" s="8"/>
      <c r="BA400" s="8"/>
      <c r="BB400" s="8"/>
      <c r="BC400" s="1"/>
      <c r="BD400" s="8"/>
      <c r="BE400" s="1"/>
      <c r="BF400" s="8"/>
      <c r="BG400" s="8"/>
      <c r="BH400" s="8"/>
      <c r="BI400" s="8"/>
      <c r="BJ400" s="8"/>
      <c r="BK400" s="8"/>
      <c r="BL400" s="8"/>
      <c r="BM400" s="8"/>
      <c r="BN400" s="8"/>
      <c r="BO400" s="1"/>
      <c r="BP400" s="8"/>
      <c r="BQ400" s="1"/>
      <c r="BR400" s="8"/>
      <c r="BS400" s="8"/>
      <c r="BT400" s="8"/>
      <c r="BU400" s="1"/>
      <c r="BV400" s="8"/>
      <c r="BW400" s="1"/>
      <c r="BX400" s="8"/>
      <c r="BY400" s="8"/>
      <c r="BZ400" s="8"/>
      <c r="CA400" s="8"/>
      <c r="CB400" s="8"/>
      <c r="CD400" s="43">
        <f>CD147</f>
        <v>0</v>
      </c>
    </row>
    <row r="401" spans="1:82" ht="11.25">
      <c r="A401" s="19"/>
      <c r="B401" s="1"/>
      <c r="C401" s="1"/>
      <c r="D401" s="1"/>
      <c r="E401" s="8" t="str">
        <f>+E8</f>
        <v>Air Pollution </v>
      </c>
      <c r="F401" s="1"/>
      <c r="G401" s="8" t="str">
        <f>+G8</f>
        <v>Air Pollution</v>
      </c>
      <c r="H401" s="8"/>
      <c r="I401" s="8" t="str">
        <f>+I8</f>
        <v>Air Pollution</v>
      </c>
      <c r="J401" s="8"/>
      <c r="K401" s="8" t="str">
        <f>+K8</f>
        <v>Air Pollution</v>
      </c>
      <c r="L401" s="1"/>
      <c r="M401" s="8" t="str">
        <f>+M8</f>
        <v>Air Pollution</v>
      </c>
      <c r="N401" s="8" t="str">
        <f>+N8</f>
        <v>Air Pollution</v>
      </c>
      <c r="O401" s="8"/>
      <c r="P401" s="8" t="str">
        <f>+P8</f>
        <v>Air Pollution</v>
      </c>
      <c r="Q401" s="8"/>
      <c r="R401" s="8" t="str">
        <f>+R8</f>
        <v>Air Pollution</v>
      </c>
      <c r="S401" s="8"/>
      <c r="T401" s="8" t="str">
        <f>+T8</f>
        <v>Air Pollution</v>
      </c>
      <c r="U401" s="8"/>
      <c r="V401" s="8" t="str">
        <f>+V8</f>
        <v>Air Pollution</v>
      </c>
      <c r="W401" s="8"/>
      <c r="X401" s="8" t="str">
        <f>+X8</f>
        <v>Air Pollution</v>
      </c>
      <c r="Y401" s="1"/>
      <c r="Z401" s="8" t="str">
        <f>+Z8</f>
        <v>Air Pollution</v>
      </c>
      <c r="AA401" s="1"/>
      <c r="AB401" s="8" t="str">
        <f>+AB8</f>
        <v>Air Pollution</v>
      </c>
      <c r="AC401" s="8"/>
      <c r="AD401" s="8" t="str">
        <f>+AD8</f>
        <v>Air Pollution</v>
      </c>
      <c r="AE401" s="8"/>
      <c r="AF401" s="8" t="str">
        <f>+AF8</f>
        <v>Air Pollution</v>
      </c>
      <c r="AG401" s="8"/>
      <c r="AH401" s="8" t="str">
        <f>+AH8</f>
        <v>Air Pollution</v>
      </c>
      <c r="AI401" s="1"/>
      <c r="AJ401" s="8" t="str">
        <f>+AJ8</f>
        <v>Solid Waste</v>
      </c>
      <c r="AK401" s="8"/>
      <c r="AL401" s="8" t="str">
        <f>+AL8</f>
        <v>Solid Waste</v>
      </c>
      <c r="AM401" s="8"/>
      <c r="AN401" s="8" t="str">
        <f>+AN8</f>
        <v>Solid Waste</v>
      </c>
      <c r="AO401" s="8"/>
      <c r="AP401" s="8" t="str">
        <f>+AP8</f>
        <v>Solid Waste</v>
      </c>
      <c r="AQ401" s="1"/>
      <c r="AR401" s="8" t="str">
        <f>+AR8</f>
        <v>Water Pollution</v>
      </c>
      <c r="AT401" s="8" t="str">
        <f>+AT8</f>
        <v>Water Pollution</v>
      </c>
      <c r="AU401" s="8"/>
      <c r="AV401" s="8" t="str">
        <f>+AV8</f>
        <v>Water Pollution</v>
      </c>
      <c r="AW401" s="1"/>
      <c r="AX401" s="8" t="str">
        <f>+AX8</f>
        <v>Water Pollution</v>
      </c>
      <c r="AY401" s="8"/>
      <c r="AZ401" s="8" t="str">
        <f>+AZ8</f>
        <v>Water Pollution</v>
      </c>
      <c r="BA401" s="8"/>
      <c r="BB401" s="8" t="str">
        <f>+BB8</f>
        <v>Water Pollution</v>
      </c>
      <c r="BC401" s="1"/>
      <c r="BD401" s="8" t="str">
        <f>+BD8</f>
        <v>Water Pollution</v>
      </c>
      <c r="BE401" s="1"/>
      <c r="BF401" s="8" t="str">
        <f>+BF8</f>
        <v>Water Pollution</v>
      </c>
      <c r="BG401" s="8"/>
      <c r="BH401" s="8" t="str">
        <f>+BH8</f>
        <v>Water Pollution</v>
      </c>
      <c r="BI401" s="8"/>
      <c r="BJ401" s="8" t="str">
        <f>+BJ8</f>
        <v>Water Pollution</v>
      </c>
      <c r="BK401" s="8"/>
      <c r="BL401" s="8" t="str">
        <f>+BL8</f>
        <v>Air Pollution </v>
      </c>
      <c r="BM401" s="8"/>
      <c r="BN401" s="8" t="str">
        <f>+BN8</f>
        <v>Air Pollution </v>
      </c>
      <c r="BO401" s="1"/>
      <c r="BP401" s="8" t="str">
        <f>+BP8</f>
        <v>Air Pollution </v>
      </c>
      <c r="BQ401" s="1"/>
      <c r="BR401" s="8" t="str">
        <f>+BR8</f>
        <v>Air Pollution </v>
      </c>
      <c r="BS401" s="8"/>
      <c r="BT401" s="8" t="str">
        <f>+BT8</f>
        <v>Air Pollution </v>
      </c>
      <c r="BU401" s="1"/>
      <c r="BV401" s="8" t="str">
        <f>+BV8</f>
        <v>Air Pollution </v>
      </c>
      <c r="BW401" s="1"/>
      <c r="BX401" s="8" t="str">
        <f>+BX8</f>
        <v>Air Pollution </v>
      </c>
      <c r="BY401" s="8"/>
      <c r="BZ401" s="8" t="str">
        <f>+BZ8</f>
        <v>Air Pollution </v>
      </c>
      <c r="CA401" s="8"/>
      <c r="CB401" s="8" t="str">
        <f>+CB8</f>
        <v>Air Pollution </v>
      </c>
      <c r="CD401" s="43">
        <f>CD154</f>
        <v>0</v>
      </c>
    </row>
    <row r="402" spans="1:82" ht="12" thickBot="1">
      <c r="A402" s="19"/>
      <c r="B402" s="75"/>
      <c r="C402" s="75"/>
      <c r="D402" s="75"/>
      <c r="E402" s="74">
        <f>+E9</f>
        <v>2001</v>
      </c>
      <c r="F402" s="75"/>
      <c r="G402" s="74">
        <f>+G9</f>
        <v>2002</v>
      </c>
      <c r="H402" s="74"/>
      <c r="I402" s="74">
        <f>+I9</f>
        <v>2003</v>
      </c>
      <c r="J402" s="74"/>
      <c r="K402" s="74">
        <f>+K9</f>
        <v>2004</v>
      </c>
      <c r="L402" s="74">
        <f>+L9</f>
        <v>0</v>
      </c>
      <c r="M402" s="74">
        <v>2005</v>
      </c>
      <c r="N402" s="74">
        <v>2006</v>
      </c>
      <c r="O402" s="74"/>
      <c r="P402" s="74">
        <v>2007</v>
      </c>
      <c r="Q402" s="74"/>
      <c r="R402" s="74">
        <f>+R9</f>
        <v>2008</v>
      </c>
      <c r="S402" s="74"/>
      <c r="T402" s="74">
        <f>+T9</f>
        <v>2008</v>
      </c>
      <c r="U402" s="74"/>
      <c r="V402" s="74">
        <f>+V9</f>
        <v>2009</v>
      </c>
      <c r="W402" s="74"/>
      <c r="X402" s="74">
        <f>+X9</f>
        <v>2009</v>
      </c>
      <c r="Y402" s="75"/>
      <c r="Z402" s="74">
        <f>+Z9</f>
        <v>2010</v>
      </c>
      <c r="AA402" s="75"/>
      <c r="AB402" s="74">
        <f>+AB9</f>
        <v>2011</v>
      </c>
      <c r="AC402" s="74"/>
      <c r="AD402" s="74">
        <f>+AD9</f>
        <v>2012</v>
      </c>
      <c r="AE402" s="74"/>
      <c r="AF402" s="74">
        <f>+AF9</f>
        <v>2012</v>
      </c>
      <c r="AG402" s="74"/>
      <c r="AH402" s="74">
        <f>+AH9</f>
        <v>2013</v>
      </c>
      <c r="AI402" s="75"/>
      <c r="AJ402" s="74">
        <v>2006</v>
      </c>
      <c r="AK402" s="74"/>
      <c r="AL402" s="74">
        <f>+AL9</f>
        <v>2009</v>
      </c>
      <c r="AM402" s="74"/>
      <c r="AN402" s="74">
        <f>+AN9</f>
        <v>2010</v>
      </c>
      <c r="AO402" s="74"/>
      <c r="AP402" s="74">
        <f>+AP9</f>
        <v>2013</v>
      </c>
      <c r="AQ402" s="75"/>
      <c r="AR402" s="74">
        <f>+AR9</f>
        <v>2002</v>
      </c>
      <c r="AS402" s="76"/>
      <c r="AT402" s="74">
        <f>+AT9</f>
        <v>2003</v>
      </c>
      <c r="AU402" s="74"/>
      <c r="AV402" s="74">
        <f>+AV9</f>
        <v>2004</v>
      </c>
      <c r="AW402" s="74">
        <f>+AW9</f>
        <v>0</v>
      </c>
      <c r="AX402" s="74">
        <v>2005</v>
      </c>
      <c r="AY402" s="74"/>
      <c r="AZ402" s="74">
        <f>+AZ9</f>
        <v>2006</v>
      </c>
      <c r="BA402" s="74"/>
      <c r="BB402" s="74">
        <f>+BB9</f>
        <v>2009</v>
      </c>
      <c r="BC402" s="75"/>
      <c r="BD402" s="74">
        <f>+BD9</f>
        <v>2010</v>
      </c>
      <c r="BE402" s="75"/>
      <c r="BF402" s="74">
        <f>+BF9</f>
        <v>2011</v>
      </c>
      <c r="BG402" s="74"/>
      <c r="BH402" s="74">
        <f>+BH9</f>
        <v>2012</v>
      </c>
      <c r="BI402" s="74"/>
      <c r="BJ402" s="74">
        <f>+BJ9</f>
        <v>2013</v>
      </c>
      <c r="BK402" s="74"/>
      <c r="BL402" s="74">
        <v>2005</v>
      </c>
      <c r="BM402" s="74"/>
      <c r="BN402" s="74">
        <f>+BN9</f>
        <v>2006</v>
      </c>
      <c r="BO402" s="75"/>
      <c r="BP402" s="74">
        <f>+BP9</f>
        <v>2007</v>
      </c>
      <c r="BQ402" s="75"/>
      <c r="BR402" s="74">
        <f>+BR9</f>
        <v>2008</v>
      </c>
      <c r="BS402" s="74"/>
      <c r="BT402" s="74">
        <f>+BT9</f>
        <v>2009</v>
      </c>
      <c r="BU402" s="75"/>
      <c r="BV402" s="74">
        <f>+BV9</f>
        <v>2010</v>
      </c>
      <c r="BW402" s="75"/>
      <c r="BX402" s="74">
        <f>+BX9</f>
        <v>2011</v>
      </c>
      <c r="BY402" s="74"/>
      <c r="BZ402" s="74">
        <f>+BZ9</f>
        <v>2012</v>
      </c>
      <c r="CA402" s="74"/>
      <c r="CB402" s="74">
        <f>+CB9</f>
        <v>2013</v>
      </c>
      <c r="CD402" s="43">
        <f>CD167</f>
        <v>0</v>
      </c>
    </row>
    <row r="403" spans="1:82" ht="14.25" thickBot="1" thickTop="1">
      <c r="A403" s="19"/>
      <c r="B403" s="13" t="s">
        <v>44</v>
      </c>
      <c r="C403" s="5"/>
      <c r="D403" s="1"/>
      <c r="E403" s="8" t="str">
        <f>+E10</f>
        <v>Non-FGD</v>
      </c>
      <c r="F403" s="1"/>
      <c r="G403" s="8" t="str">
        <f>+G10</f>
        <v>Non-FGD</v>
      </c>
      <c r="H403" s="8"/>
      <c r="I403" s="8" t="str">
        <f>+I10</f>
        <v>Non-FGD</v>
      </c>
      <c r="J403" s="8"/>
      <c r="K403" s="8" t="str">
        <f>+K10</f>
        <v>Non-FGD</v>
      </c>
      <c r="L403" s="1"/>
      <c r="M403" s="8" t="str">
        <f>+M10</f>
        <v>Non-FGD</v>
      </c>
      <c r="N403" s="8" t="str">
        <f>+N10</f>
        <v>Non-FGD</v>
      </c>
      <c r="O403" s="8"/>
      <c r="P403" s="8" t="str">
        <f>+P10</f>
        <v>Non-FGD</v>
      </c>
      <c r="Q403" s="8"/>
      <c r="R403" s="8" t="str">
        <f>+R10</f>
        <v>Non-FGD</v>
      </c>
      <c r="S403" s="8"/>
      <c r="T403" s="8" t="str">
        <f>+T10</f>
        <v>Non-FGD</v>
      </c>
      <c r="U403" s="8"/>
      <c r="V403" s="8" t="str">
        <f>+V10</f>
        <v>Non-FGD</v>
      </c>
      <c r="W403" s="8"/>
      <c r="X403" s="8" t="str">
        <f>+X10</f>
        <v>Non-FGD</v>
      </c>
      <c r="Y403" s="1"/>
      <c r="Z403" s="8" t="str">
        <f>+Z10</f>
        <v>Non-FGD</v>
      </c>
      <c r="AA403" s="1"/>
      <c r="AB403" s="8" t="str">
        <f>+AB10</f>
        <v>Non-FGD</v>
      </c>
      <c r="AC403" s="8"/>
      <c r="AD403" s="8" t="str">
        <f>+AD10</f>
        <v>Non-FGD</v>
      </c>
      <c r="AE403" s="8"/>
      <c r="AF403" s="8" t="str">
        <f>+AF10</f>
        <v>Non-FGD</v>
      </c>
      <c r="AG403" s="8"/>
      <c r="AH403" s="8" t="str">
        <f>+AH10</f>
        <v>Non-FGD</v>
      </c>
      <c r="AI403" s="1"/>
      <c r="AJ403" s="8" t="str">
        <f>+AJ10</f>
        <v>Non-FGD</v>
      </c>
      <c r="AK403" s="8"/>
      <c r="AL403" s="8" t="str">
        <f>+AL10</f>
        <v>Non-FGD</v>
      </c>
      <c r="AM403" s="8"/>
      <c r="AN403" s="8" t="str">
        <f>+AN10</f>
        <v>Non-FGD</v>
      </c>
      <c r="AO403" s="8"/>
      <c r="AP403" s="8" t="str">
        <f>+AP10</f>
        <v>Non-FGD</v>
      </c>
      <c r="AQ403" s="1"/>
      <c r="AR403" s="8" t="str">
        <f>+AR10</f>
        <v>Non-FGD</v>
      </c>
      <c r="AT403" s="8" t="str">
        <f>+AT10</f>
        <v>Non-FGD</v>
      </c>
      <c r="AU403" s="8"/>
      <c r="AV403" s="8" t="str">
        <f>+AV10</f>
        <v>Non-FGD</v>
      </c>
      <c r="AW403" s="1"/>
      <c r="AX403" s="8" t="str">
        <f>+AX10</f>
        <v>Non-FGD</v>
      </c>
      <c r="AY403" s="8"/>
      <c r="AZ403" s="8" t="str">
        <f>+AZ10</f>
        <v>Non-FGD</v>
      </c>
      <c r="BA403" s="8"/>
      <c r="BB403" s="8" t="str">
        <f>+BB10</f>
        <v>Non-FGD</v>
      </c>
      <c r="BC403" s="1"/>
      <c r="BD403" s="8" t="str">
        <f>+BD10</f>
        <v>Non FGD</v>
      </c>
      <c r="BE403" s="1"/>
      <c r="BF403" s="8" t="str">
        <f>+BF10</f>
        <v>Non FGD</v>
      </c>
      <c r="BG403" s="8"/>
      <c r="BH403" s="8" t="str">
        <f>+BH10</f>
        <v>Non FGD</v>
      </c>
      <c r="BI403" s="8"/>
      <c r="BJ403" s="8" t="str">
        <f>+BJ10</f>
        <v>Non FGD</v>
      </c>
      <c r="BK403" s="8"/>
      <c r="BL403" s="8" t="str">
        <f>+BL10</f>
        <v>FGD</v>
      </c>
      <c r="BM403" s="8"/>
      <c r="BN403" s="8" t="str">
        <f>+BN10</f>
        <v>FGD</v>
      </c>
      <c r="BO403" s="1"/>
      <c r="BP403" s="8" t="str">
        <f>+BP10</f>
        <v>FGD</v>
      </c>
      <c r="BQ403" s="1"/>
      <c r="BR403" s="8" t="str">
        <f>+BR10</f>
        <v>FGD</v>
      </c>
      <c r="BS403" s="8"/>
      <c r="BT403" s="8" t="str">
        <f>+BT10</f>
        <v>FGD</v>
      </c>
      <c r="BU403" s="1"/>
      <c r="BV403" s="8" t="str">
        <f>+BV10</f>
        <v>FGD</v>
      </c>
      <c r="BW403" s="1"/>
      <c r="BX403" s="8" t="str">
        <f>+BX10</f>
        <v>FGD</v>
      </c>
      <c r="BY403" s="8"/>
      <c r="BZ403" s="8" t="str">
        <f>+BZ10</f>
        <v>FGD</v>
      </c>
      <c r="CA403" s="8"/>
      <c r="CB403" s="8" t="str">
        <f>+CB10</f>
        <v>FGD</v>
      </c>
      <c r="CD403" s="43">
        <f>CD179</f>
        <v>0</v>
      </c>
    </row>
    <row r="404" spans="1:82" ht="11.25" thickTop="1">
      <c r="A404" s="19"/>
      <c r="B404" s="20"/>
      <c r="C404" s="19"/>
      <c r="D404" s="22"/>
      <c r="E404" s="21" t="s">
        <v>3</v>
      </c>
      <c r="F404" s="22"/>
      <c r="G404" s="21" t="s">
        <v>3</v>
      </c>
      <c r="H404" s="22"/>
      <c r="I404" s="21" t="s">
        <v>3</v>
      </c>
      <c r="J404" s="22"/>
      <c r="K404" s="21" t="s">
        <v>3</v>
      </c>
      <c r="L404" s="22"/>
      <c r="M404" s="21" t="s">
        <v>3</v>
      </c>
      <c r="N404" s="21" t="s">
        <v>3</v>
      </c>
      <c r="O404" s="22"/>
      <c r="P404" s="21" t="s">
        <v>3</v>
      </c>
      <c r="Q404" s="22"/>
      <c r="R404" s="21" t="s">
        <v>3</v>
      </c>
      <c r="S404" s="22"/>
      <c r="T404" s="21" t="s">
        <v>3</v>
      </c>
      <c r="U404" s="22"/>
      <c r="V404" s="21" t="s">
        <v>3</v>
      </c>
      <c r="W404" s="22"/>
      <c r="X404" s="21" t="s">
        <v>3</v>
      </c>
      <c r="Y404" s="22"/>
      <c r="Z404" s="21" t="s">
        <v>3</v>
      </c>
      <c r="AA404" s="22"/>
      <c r="AB404" s="21" t="s">
        <v>3</v>
      </c>
      <c r="AC404" s="22"/>
      <c r="AD404" s="21" t="s">
        <v>3</v>
      </c>
      <c r="AE404" s="22"/>
      <c r="AF404" s="21" t="s">
        <v>3</v>
      </c>
      <c r="AG404" s="22"/>
      <c r="AH404" s="21" t="s">
        <v>3</v>
      </c>
      <c r="AI404" s="22"/>
      <c r="AJ404" s="21" t="s">
        <v>3</v>
      </c>
      <c r="AK404" s="22"/>
      <c r="AL404" s="21" t="s">
        <v>3</v>
      </c>
      <c r="AM404" s="22"/>
      <c r="AN404" s="21" t="s">
        <v>3</v>
      </c>
      <c r="AO404" s="22"/>
      <c r="AP404" s="21" t="s">
        <v>3</v>
      </c>
      <c r="AQ404" s="22"/>
      <c r="AR404" s="21" t="s">
        <v>3</v>
      </c>
      <c r="AT404" s="21" t="s">
        <v>3</v>
      </c>
      <c r="AU404" s="22"/>
      <c r="AV404" s="21" t="s">
        <v>3</v>
      </c>
      <c r="AW404" s="22"/>
      <c r="AX404" s="21" t="s">
        <v>3</v>
      </c>
      <c r="AY404" s="21"/>
      <c r="AZ404" s="21" t="s">
        <v>3</v>
      </c>
      <c r="BA404" s="22"/>
      <c r="BB404" s="21" t="s">
        <v>3</v>
      </c>
      <c r="BC404" s="22"/>
      <c r="BD404" s="21" t="s">
        <v>3</v>
      </c>
      <c r="BE404" s="22"/>
      <c r="BF404" s="21" t="s">
        <v>3</v>
      </c>
      <c r="BG404" s="22"/>
      <c r="BH404" s="21" t="s">
        <v>3</v>
      </c>
      <c r="BI404" s="22"/>
      <c r="BJ404" s="21" t="s">
        <v>3</v>
      </c>
      <c r="BK404" s="22"/>
      <c r="BL404" s="21" t="s">
        <v>3</v>
      </c>
      <c r="BM404" s="22"/>
      <c r="BN404" s="21" t="s">
        <v>3</v>
      </c>
      <c r="BO404" s="22"/>
      <c r="BP404" s="21" t="s">
        <v>3</v>
      </c>
      <c r="BQ404" s="22"/>
      <c r="BR404" s="21" t="s">
        <v>3</v>
      </c>
      <c r="BS404" s="22"/>
      <c r="BT404" s="21" t="s">
        <v>3</v>
      </c>
      <c r="BU404" s="22"/>
      <c r="BV404" s="21" t="s">
        <v>3</v>
      </c>
      <c r="BW404" s="22"/>
      <c r="BX404" s="21" t="s">
        <v>3</v>
      </c>
      <c r="BY404" s="22"/>
      <c r="BZ404" s="21" t="s">
        <v>3</v>
      </c>
      <c r="CA404" s="22"/>
      <c r="CB404" s="21" t="s">
        <v>3</v>
      </c>
      <c r="CD404" s="43">
        <f>+CD191</f>
        <v>0</v>
      </c>
    </row>
    <row r="405" spans="1:82" ht="10.5">
      <c r="A405" s="19"/>
      <c r="B405" s="19"/>
      <c r="C405" s="19"/>
      <c r="E405">
        <f>+E12</f>
        <v>37072</v>
      </c>
      <c r="G405" s="65">
        <f>+G12</f>
        <v>37437</v>
      </c>
      <c r="I405" s="65">
        <f>+I12</f>
        <v>37802</v>
      </c>
      <c r="K405">
        <f>+K12</f>
        <v>38168</v>
      </c>
      <c r="M405" s="65" t="str">
        <f>+M12</f>
        <v>06/30/05/</v>
      </c>
      <c r="N405" s="65">
        <f>+N12</f>
        <v>38898</v>
      </c>
      <c r="P405" s="65">
        <f>+P12</f>
        <v>39263</v>
      </c>
      <c r="R405" s="65">
        <f>+R12</f>
        <v>39629</v>
      </c>
      <c r="T405" s="65">
        <f>+T12</f>
        <v>39629</v>
      </c>
      <c r="V405" s="65">
        <f>+V12</f>
        <v>39994</v>
      </c>
      <c r="X405" s="65">
        <f>+X12</f>
        <v>39994</v>
      </c>
      <c r="Z405" s="65">
        <v>40359</v>
      </c>
      <c r="AB405" s="65" t="str">
        <f>+AB12</f>
        <v> 06/30/11</v>
      </c>
      <c r="AD405" s="65">
        <f>+AD12</f>
        <v>41090</v>
      </c>
      <c r="AF405" s="65">
        <f>+AF12</f>
        <v>41090</v>
      </c>
      <c r="AH405" s="65">
        <f>+AH12</f>
        <v>41455</v>
      </c>
      <c r="AJ405" s="65">
        <f>+AJ12</f>
        <v>38898</v>
      </c>
      <c r="AL405" s="65">
        <f>+AL12</f>
        <v>39994</v>
      </c>
      <c r="AN405" s="65">
        <v>40359</v>
      </c>
      <c r="AP405" s="65">
        <f>+AP12</f>
        <v>41455</v>
      </c>
      <c r="AR405" s="65">
        <f>+AR12</f>
        <v>37437</v>
      </c>
      <c r="AT405" s="65">
        <f>+AT12</f>
        <v>37802</v>
      </c>
      <c r="AV405">
        <f>+AV12</f>
        <v>38168</v>
      </c>
      <c r="AX405" s="65">
        <f>+AX12</f>
        <v>38533</v>
      </c>
      <c r="AY405" s="65"/>
      <c r="AZ405" s="65">
        <f>+AZ12</f>
        <v>38898</v>
      </c>
      <c r="BB405" s="65">
        <f>+BB12</f>
        <v>39994</v>
      </c>
      <c r="BD405" s="65">
        <v>40359</v>
      </c>
      <c r="BF405" s="65" t="str">
        <f>+BF12</f>
        <v> 06/30/11</v>
      </c>
      <c r="BH405" s="65">
        <f>+BH12</f>
        <v>41090</v>
      </c>
      <c r="BJ405" s="65">
        <f>+BJ12</f>
        <v>41455</v>
      </c>
      <c r="BL405" s="65">
        <f>+BL12</f>
        <v>38533</v>
      </c>
      <c r="BN405" s="65">
        <f>+BN12</f>
        <v>39263</v>
      </c>
      <c r="BP405" s="65">
        <f>+BP12</f>
        <v>39263</v>
      </c>
      <c r="BR405" s="65">
        <f>+BR12</f>
        <v>39629</v>
      </c>
      <c r="BT405" s="65">
        <f>+BT12</f>
        <v>39994</v>
      </c>
      <c r="BV405" s="65">
        <v>40359</v>
      </c>
      <c r="BX405" s="65">
        <f>+BX12</f>
        <v>40724</v>
      </c>
      <c r="BZ405" s="65">
        <f>+BZ12</f>
        <v>41090</v>
      </c>
      <c r="CB405" s="65">
        <f>+CB12</f>
        <v>41455</v>
      </c>
      <c r="CD405" s="43">
        <f>CD218</f>
        <v>0</v>
      </c>
    </row>
    <row r="406" spans="1:82" ht="11.25">
      <c r="A406" s="19"/>
      <c r="B406" s="19"/>
      <c r="C406" s="19"/>
      <c r="D406" s="19"/>
      <c r="E406" s="55" t="str">
        <f>+E79</f>
        <v>Half-Year</v>
      </c>
      <c r="F406" s="19"/>
      <c r="G406" s="55" t="str">
        <f>+G79</f>
        <v>Half-Year</v>
      </c>
      <c r="I406" s="55" t="str">
        <f>+I79</f>
        <v>Half-Year</v>
      </c>
      <c r="K406" s="55" t="str">
        <f>+K79</f>
        <v>Half-Year</v>
      </c>
      <c r="M406" s="55" t="str">
        <f>+M79</f>
        <v>Half-Year</v>
      </c>
      <c r="N406" s="55" t="str">
        <f>+N79</f>
        <v>Half-Year</v>
      </c>
      <c r="P406" s="55" t="str">
        <f>+P79</f>
        <v>Half-Year</v>
      </c>
      <c r="R406" s="55" t="str">
        <f>+R79</f>
        <v>Half-Year</v>
      </c>
      <c r="T406" s="55" t="str">
        <f>+T79</f>
        <v>Half-Year</v>
      </c>
      <c r="V406" s="55" t="str">
        <f>+V79</f>
        <v>Half-Year</v>
      </c>
      <c r="X406" s="55" t="str">
        <f>+X79</f>
        <v>Half-Year</v>
      </c>
      <c r="Z406" s="55" t="str">
        <f>+Z79</f>
        <v>Half-Year</v>
      </c>
      <c r="AA406" s="19"/>
      <c r="AB406" s="55" t="str">
        <f>+AB79</f>
        <v>Half-Year</v>
      </c>
      <c r="AD406" s="55" t="str">
        <f>+AD79</f>
        <v>Half-Year</v>
      </c>
      <c r="AF406" s="55" t="str">
        <f>+AF79</f>
        <v>Half-Year</v>
      </c>
      <c r="AH406" s="55" t="str">
        <f>+AH79</f>
        <v>Half-Year</v>
      </c>
      <c r="AJ406" s="55" t="str">
        <f>+AJ79</f>
        <v>Half-Year</v>
      </c>
      <c r="AL406" s="55" t="str">
        <f>+AL79</f>
        <v>Half-Year</v>
      </c>
      <c r="AN406" s="55" t="str">
        <f>+AN79</f>
        <v>Half-Year</v>
      </c>
      <c r="AP406" s="55" t="str">
        <f>+AP79</f>
        <v>Half-Year</v>
      </c>
      <c r="AR406" s="55" t="str">
        <f>+AR79</f>
        <v>Half-Year</v>
      </c>
      <c r="AT406" s="55" t="str">
        <f>+AT79</f>
        <v>Half-Year</v>
      </c>
      <c r="AV406" s="55" t="str">
        <f>+AV79</f>
        <v>Half-Year</v>
      </c>
      <c r="AX406" s="55" t="str">
        <f>+AX79</f>
        <v>Half-Year</v>
      </c>
      <c r="AY406" s="55"/>
      <c r="AZ406" s="55" t="str">
        <f>+AZ79</f>
        <v>Half-Year</v>
      </c>
      <c r="BB406" s="55" t="str">
        <f>+BB79</f>
        <v>Half-Year</v>
      </c>
      <c r="BD406" s="55" t="str">
        <f>+BD79</f>
        <v>Half-Year</v>
      </c>
      <c r="BE406" s="19"/>
      <c r="BF406" s="55" t="str">
        <f>+BF79</f>
        <v>Half-Year</v>
      </c>
      <c r="BH406" s="55" t="str">
        <f>+BH79</f>
        <v>Half-Year</v>
      </c>
      <c r="BJ406" s="55" t="str">
        <f>+BJ79</f>
        <v>Half-Year</v>
      </c>
      <c r="BL406" s="55" t="str">
        <f>+BL79</f>
        <v>Half-Year</v>
      </c>
      <c r="BN406" s="55" t="str">
        <f>+BN79</f>
        <v>Half-Year</v>
      </c>
      <c r="BP406" s="55" t="str">
        <f>+BP79</f>
        <v>Half-Year</v>
      </c>
      <c r="BR406" s="55" t="str">
        <f>+BR79</f>
        <v>Half-Year</v>
      </c>
      <c r="BT406" s="55" t="str">
        <f>+BT79</f>
        <v>Half-Year</v>
      </c>
      <c r="BV406" s="55" t="str">
        <f>+BV79</f>
        <v>Half-Year</v>
      </c>
      <c r="BW406" s="19"/>
      <c r="BX406" s="55" t="str">
        <f>+BX79</f>
        <v>Half-Year</v>
      </c>
      <c r="BZ406" s="55" t="str">
        <f>+BZ79</f>
        <v>Half-Year</v>
      </c>
      <c r="CB406" s="55" t="str">
        <f>+CB79</f>
        <v>Half-Year</v>
      </c>
      <c r="CD406" s="43">
        <f>CD234</f>
        <v>0</v>
      </c>
    </row>
    <row r="407" spans="1:82" ht="13.5">
      <c r="A407" s="19"/>
      <c r="B407" s="33" t="s">
        <v>30</v>
      </c>
      <c r="C407" s="19"/>
      <c r="D407" s="19"/>
      <c r="E407" s="19"/>
      <c r="F407" s="19"/>
      <c r="G407" s="19"/>
      <c r="I407" s="19"/>
      <c r="K407" s="19"/>
      <c r="M407" s="19"/>
      <c r="N407" s="19"/>
      <c r="P407" s="19"/>
      <c r="R407" s="19"/>
      <c r="T407" s="19"/>
      <c r="V407" s="19"/>
      <c r="X407" s="19"/>
      <c r="Z407" s="19"/>
      <c r="AA407" s="19"/>
      <c r="AB407" s="19"/>
      <c r="AD407" s="19"/>
      <c r="AF407" s="19"/>
      <c r="AH407" s="19"/>
      <c r="AJ407" s="19"/>
      <c r="AL407" s="19"/>
      <c r="AN407" s="19"/>
      <c r="AP407" s="19"/>
      <c r="AR407" s="19"/>
      <c r="AT407" s="19"/>
      <c r="AV407" s="19"/>
      <c r="AX407" s="19"/>
      <c r="AY407" s="19"/>
      <c r="AZ407" s="19"/>
      <c r="BB407" s="19"/>
      <c r="BD407" s="19"/>
      <c r="BE407" s="19"/>
      <c r="BF407" s="19"/>
      <c r="BH407" s="19"/>
      <c r="BJ407" s="19"/>
      <c r="BL407" s="19"/>
      <c r="BN407" s="19"/>
      <c r="BP407" s="19"/>
      <c r="BR407" s="19"/>
      <c r="BT407" s="19"/>
      <c r="BV407" s="19"/>
      <c r="BW407" s="19"/>
      <c r="BX407" s="19"/>
      <c r="BZ407" s="19"/>
      <c r="CB407" s="19"/>
      <c r="CD407" s="43">
        <f>CD250</f>
        <v>0</v>
      </c>
    </row>
    <row r="408" spans="1:84" ht="11.25">
      <c r="A408" s="19"/>
      <c r="B408" s="25" t="s">
        <v>19</v>
      </c>
      <c r="C408" s="19"/>
      <c r="D408" s="19"/>
      <c r="E408" s="43">
        <f>+E86</f>
        <v>0</v>
      </c>
      <c r="F408" s="19"/>
      <c r="G408" s="43">
        <f>+G86</f>
        <v>0</v>
      </c>
      <c r="I408" s="43">
        <f>+I86</f>
        <v>0</v>
      </c>
      <c r="K408" s="43">
        <f>+K86</f>
        <v>0</v>
      </c>
      <c r="M408" s="43">
        <f>+M86</f>
        <v>0</v>
      </c>
      <c r="N408" s="43">
        <f>+N86</f>
        <v>0</v>
      </c>
      <c r="P408" s="43">
        <f>+P86</f>
        <v>0</v>
      </c>
      <c r="R408" s="43">
        <f>+R86</f>
        <v>0</v>
      </c>
      <c r="T408" s="43">
        <f>+T86</f>
        <v>0</v>
      </c>
      <c r="V408" s="43">
        <f>+V86</f>
        <v>0</v>
      </c>
      <c r="X408" s="43">
        <f>+X86</f>
        <v>0</v>
      </c>
      <c r="Z408" s="43">
        <f>+Z86</f>
        <v>0</v>
      </c>
      <c r="AA408" s="19"/>
      <c r="AB408" s="43">
        <f>+AB86</f>
        <v>0</v>
      </c>
      <c r="AD408" s="43">
        <f>+AD86</f>
        <v>0</v>
      </c>
      <c r="AF408" s="43">
        <f>+AF86</f>
        <v>0</v>
      </c>
      <c r="AH408" s="43">
        <f>+AH86</f>
        <v>0</v>
      </c>
      <c r="AJ408" s="43">
        <f>+AJ86</f>
        <v>0</v>
      </c>
      <c r="AL408" s="43">
        <f>+AL86</f>
        <v>0</v>
      </c>
      <c r="AN408" s="43">
        <f>+AN86</f>
        <v>0</v>
      </c>
      <c r="AP408" s="43">
        <f>+AP86</f>
        <v>0</v>
      </c>
      <c r="AR408" s="43">
        <f>+AR86</f>
        <v>0</v>
      </c>
      <c r="AT408" s="43">
        <f>+AT86</f>
        <v>0</v>
      </c>
      <c r="AV408" s="43">
        <f>+AV86</f>
        <v>0</v>
      </c>
      <c r="AX408" s="43">
        <f>+AX86</f>
        <v>0</v>
      </c>
      <c r="AY408" s="43"/>
      <c r="AZ408" s="43">
        <f>+AZ86</f>
        <v>0</v>
      </c>
      <c r="BB408" s="43">
        <f>+BB86</f>
        <v>0</v>
      </c>
      <c r="BD408" s="43">
        <f>+BD86</f>
        <v>0</v>
      </c>
      <c r="BE408" s="19"/>
      <c r="BF408" s="43">
        <f>+BF86</f>
        <v>0</v>
      </c>
      <c r="BH408" s="43">
        <f>+BH86</f>
        <v>0</v>
      </c>
      <c r="BJ408" s="43">
        <f>+BJ86</f>
        <v>0</v>
      </c>
      <c r="BL408" s="43">
        <f>+BL86</f>
        <v>0</v>
      </c>
      <c r="BN408" s="43">
        <f>+BN86</f>
        <v>0</v>
      </c>
      <c r="BP408" s="43">
        <f>+BP86</f>
        <v>0</v>
      </c>
      <c r="BR408" s="43">
        <f>+BR86</f>
        <v>0</v>
      </c>
      <c r="BT408" s="43">
        <f>+BT86</f>
        <v>0</v>
      </c>
      <c r="BV408" s="43">
        <f>+BV86</f>
        <v>0</v>
      </c>
      <c r="BW408" s="19"/>
      <c r="BX408" s="43">
        <f>+BX86</f>
        <v>0</v>
      </c>
      <c r="BZ408" s="43">
        <f>+BZ86</f>
        <v>0</v>
      </c>
      <c r="CB408" s="43">
        <f>+CB86</f>
        <v>0</v>
      </c>
      <c r="CD408" s="43">
        <f>+CD266</f>
        <v>0</v>
      </c>
      <c r="CF408" s="53">
        <f>SUM(BL408:CB408)</f>
        <v>0</v>
      </c>
    </row>
    <row r="409" spans="1:84" ht="11.25">
      <c r="A409" s="19"/>
      <c r="B409" s="25" t="s">
        <v>20</v>
      </c>
      <c r="C409" s="19"/>
      <c r="D409" s="19"/>
      <c r="E409" s="43">
        <f>+E93</f>
        <v>0</v>
      </c>
      <c r="F409" s="19"/>
      <c r="G409" s="43">
        <f>+G93</f>
        <v>0</v>
      </c>
      <c r="I409" s="43">
        <f>+I93</f>
        <v>0</v>
      </c>
      <c r="K409" s="43">
        <f>+K93</f>
        <v>0</v>
      </c>
      <c r="M409" s="43">
        <f>+M93</f>
        <v>0</v>
      </c>
      <c r="N409" s="43">
        <f>+N93</f>
        <v>0</v>
      </c>
      <c r="P409" s="43">
        <f>+P93</f>
        <v>0</v>
      </c>
      <c r="R409" s="43">
        <f>+R93</f>
        <v>0</v>
      </c>
      <c r="T409" s="43">
        <f>+T93</f>
        <v>0</v>
      </c>
      <c r="V409" s="43">
        <f>+V93</f>
        <v>0</v>
      </c>
      <c r="X409" s="43">
        <f>+X93</f>
        <v>0</v>
      </c>
      <c r="Z409" s="43">
        <f>+Z93</f>
        <v>0</v>
      </c>
      <c r="AA409" s="19"/>
      <c r="AB409" s="43">
        <f>+AB93</f>
        <v>0</v>
      </c>
      <c r="AD409" s="43">
        <f>+AD93</f>
        <v>0</v>
      </c>
      <c r="AF409" s="43">
        <f>+AF93</f>
        <v>0</v>
      </c>
      <c r="AH409" s="43">
        <f>+AH93</f>
        <v>0</v>
      </c>
      <c r="AJ409" s="43">
        <f>+AJ93</f>
        <v>0</v>
      </c>
      <c r="AL409" s="43">
        <f>+AL93</f>
        <v>0</v>
      </c>
      <c r="AN409" s="43">
        <f>+AN93</f>
        <v>0</v>
      </c>
      <c r="AP409" s="43">
        <f>+AP93</f>
        <v>0</v>
      </c>
      <c r="AR409" s="43">
        <f>+AR93</f>
        <v>0</v>
      </c>
      <c r="AT409" s="43">
        <f>+AT93</f>
        <v>0</v>
      </c>
      <c r="AV409" s="43">
        <f>+AV93</f>
        <v>0</v>
      </c>
      <c r="AX409" s="43">
        <f>+AX93</f>
        <v>0</v>
      </c>
      <c r="AY409" s="43"/>
      <c r="AZ409" s="43">
        <f>+AZ93</f>
        <v>0</v>
      </c>
      <c r="BB409" s="43">
        <f>+BB93</f>
        <v>0</v>
      </c>
      <c r="BD409" s="43">
        <f>+BD93</f>
        <v>0</v>
      </c>
      <c r="BE409" s="19"/>
      <c r="BF409" s="43">
        <f>+BF93</f>
        <v>0</v>
      </c>
      <c r="BH409" s="43">
        <f>+BH93</f>
        <v>0</v>
      </c>
      <c r="BJ409" s="43">
        <f>+BJ93</f>
        <v>0</v>
      </c>
      <c r="BL409" s="43">
        <f>+BL93</f>
        <v>0</v>
      </c>
      <c r="BN409" s="43">
        <f>+BN93</f>
        <v>0</v>
      </c>
      <c r="BP409" s="43">
        <f>+BP93</f>
        <v>0</v>
      </c>
      <c r="BR409" s="43">
        <f>+BR93</f>
        <v>0</v>
      </c>
      <c r="BT409" s="43">
        <f>+BT93</f>
        <v>0</v>
      </c>
      <c r="BV409" s="43">
        <f>+BV93</f>
        <v>0</v>
      </c>
      <c r="BW409" s="19"/>
      <c r="BX409" s="43">
        <f>+BX93</f>
        <v>0</v>
      </c>
      <c r="BZ409" s="43">
        <f>+BZ93</f>
        <v>0</v>
      </c>
      <c r="CB409" s="43">
        <f>+CB93</f>
        <v>0</v>
      </c>
      <c r="CD409" s="43">
        <f>+CD282</f>
        <v>0</v>
      </c>
      <c r="CF409" s="53">
        <f aca="true" t="shared" si="35" ref="CF409:CF429">SUM(BL409:CB409)</f>
        <v>0</v>
      </c>
    </row>
    <row r="410" spans="1:84" ht="11.25">
      <c r="A410" s="19"/>
      <c r="B410" s="25" t="s">
        <v>21</v>
      </c>
      <c r="C410" s="19"/>
      <c r="D410" s="19"/>
      <c r="E410" s="43">
        <f>+E100</f>
        <v>0</v>
      </c>
      <c r="F410" s="19"/>
      <c r="G410" s="43">
        <f>+G100</f>
        <v>0</v>
      </c>
      <c r="I410" s="43">
        <f>+I100</f>
        <v>0</v>
      </c>
      <c r="K410" s="43">
        <f>+K100</f>
        <v>0</v>
      </c>
      <c r="M410" s="43">
        <f>+M100</f>
        <v>0</v>
      </c>
      <c r="N410" s="43">
        <f>+N100</f>
        <v>0</v>
      </c>
      <c r="P410" s="43">
        <f>+P100</f>
        <v>0</v>
      </c>
      <c r="R410" s="43">
        <f>+R100</f>
        <v>0</v>
      </c>
      <c r="T410" s="43">
        <f>+T100</f>
        <v>0</v>
      </c>
      <c r="V410" s="43">
        <f>+V100</f>
        <v>0</v>
      </c>
      <c r="X410" s="43">
        <f>+X100</f>
        <v>0</v>
      </c>
      <c r="Z410" s="43">
        <f>+Z100</f>
        <v>0</v>
      </c>
      <c r="AA410" s="19"/>
      <c r="AB410" s="43">
        <f>+AB100</f>
        <v>0</v>
      </c>
      <c r="AD410" s="43">
        <f>+AD100</f>
        <v>0</v>
      </c>
      <c r="AF410" s="43">
        <f>+AF100</f>
        <v>0</v>
      </c>
      <c r="AH410" s="43">
        <f>+AH100</f>
        <v>0</v>
      </c>
      <c r="AJ410" s="43">
        <f>+AJ100</f>
        <v>0</v>
      </c>
      <c r="AL410" s="43">
        <f>+AL100</f>
        <v>0</v>
      </c>
      <c r="AN410" s="43">
        <f>+AN100</f>
        <v>0</v>
      </c>
      <c r="AP410" s="43">
        <f>+AP100</f>
        <v>0</v>
      </c>
      <c r="AR410" s="43">
        <f>+AR100</f>
        <v>0</v>
      </c>
      <c r="AT410" s="43">
        <f>+AT100</f>
        <v>0</v>
      </c>
      <c r="AV410" s="43">
        <f>+AV100</f>
        <v>0</v>
      </c>
      <c r="AX410" s="43">
        <f>+AX100</f>
        <v>0</v>
      </c>
      <c r="AY410" s="43"/>
      <c r="AZ410" s="43">
        <f>+AZ100</f>
        <v>0</v>
      </c>
      <c r="BB410" s="43">
        <f>+BB100</f>
        <v>0</v>
      </c>
      <c r="BD410" s="43">
        <f>+BD100</f>
        <v>0</v>
      </c>
      <c r="BE410" s="19"/>
      <c r="BF410" s="43">
        <f>+BF100</f>
        <v>0</v>
      </c>
      <c r="BH410" s="43">
        <f>+BH100</f>
        <v>0</v>
      </c>
      <c r="BJ410" s="43">
        <f>+BJ100</f>
        <v>0</v>
      </c>
      <c r="BL410" s="43">
        <f>+BL100</f>
        <v>0</v>
      </c>
      <c r="BN410" s="43">
        <f>+BN100</f>
        <v>0</v>
      </c>
      <c r="BP410" s="43">
        <f>+BP100</f>
        <v>0</v>
      </c>
      <c r="BR410" s="43">
        <f>+BR100</f>
        <v>0</v>
      </c>
      <c r="BT410" s="43">
        <f>+BT100</f>
        <v>0</v>
      </c>
      <c r="BV410" s="43">
        <f>+BV100</f>
        <v>0</v>
      </c>
      <c r="BW410" s="19"/>
      <c r="BX410" s="43">
        <f>+BX100</f>
        <v>0</v>
      </c>
      <c r="BZ410" s="43">
        <f>+BZ100</f>
        <v>0</v>
      </c>
      <c r="CB410" s="43">
        <f>+CB100</f>
        <v>0</v>
      </c>
      <c r="CD410" s="43">
        <f>+CD298</f>
        <v>0</v>
      </c>
      <c r="CF410" s="53">
        <f t="shared" si="35"/>
        <v>0</v>
      </c>
    </row>
    <row r="411" spans="1:84" ht="11.25">
      <c r="A411" s="19"/>
      <c r="B411" s="25" t="s">
        <v>22</v>
      </c>
      <c r="C411" s="19"/>
      <c r="D411" s="19"/>
      <c r="E411" s="43">
        <f>E107</f>
        <v>0</v>
      </c>
      <c r="F411" s="19"/>
      <c r="G411" s="43">
        <f>G107</f>
        <v>0</v>
      </c>
      <c r="I411" s="43">
        <f>I107</f>
        <v>0</v>
      </c>
      <c r="K411" s="43">
        <f>K107</f>
        <v>0</v>
      </c>
      <c r="M411" s="43">
        <f>M107</f>
        <v>0</v>
      </c>
      <c r="N411" s="43">
        <f>N107</f>
        <v>0</v>
      </c>
      <c r="P411" s="43">
        <f>P107</f>
        <v>0</v>
      </c>
      <c r="R411" s="43">
        <f>R107</f>
        <v>0</v>
      </c>
      <c r="T411" s="43">
        <f>T107</f>
        <v>0</v>
      </c>
      <c r="V411" s="43">
        <f>V107</f>
        <v>0</v>
      </c>
      <c r="X411" s="43">
        <f>X107</f>
        <v>0</v>
      </c>
      <c r="Z411" s="43">
        <f>Z107</f>
        <v>0</v>
      </c>
      <c r="AA411" s="19"/>
      <c r="AB411" s="43">
        <f>AB107</f>
        <v>0</v>
      </c>
      <c r="AD411" s="43">
        <f>AD107</f>
        <v>0</v>
      </c>
      <c r="AF411" s="43">
        <f>AF107</f>
        <v>0</v>
      </c>
      <c r="AH411" s="43">
        <f>AH107</f>
        <v>0</v>
      </c>
      <c r="AJ411" s="43">
        <f>AJ107</f>
        <v>0</v>
      </c>
      <c r="AL411" s="43">
        <f>AL107</f>
        <v>0</v>
      </c>
      <c r="AN411" s="43">
        <f>AN107</f>
        <v>0</v>
      </c>
      <c r="AP411" s="43">
        <f>AP107</f>
        <v>0</v>
      </c>
      <c r="AR411" s="43">
        <f>AR107</f>
        <v>0</v>
      </c>
      <c r="AT411" s="43">
        <f>AT107</f>
        <v>0</v>
      </c>
      <c r="AV411" s="43">
        <f>AV107</f>
        <v>0</v>
      </c>
      <c r="AX411" s="43">
        <f>AX107</f>
        <v>0</v>
      </c>
      <c r="AY411" s="43"/>
      <c r="AZ411" s="43">
        <f>AZ107</f>
        <v>0</v>
      </c>
      <c r="BB411" s="43">
        <f>BB107</f>
        <v>0</v>
      </c>
      <c r="BD411" s="43">
        <f>BD107</f>
        <v>0</v>
      </c>
      <c r="BE411" s="19"/>
      <c r="BF411" s="43">
        <f>BF107</f>
        <v>0</v>
      </c>
      <c r="BH411" s="43">
        <f>BH107</f>
        <v>0</v>
      </c>
      <c r="BJ411" s="43">
        <f>BJ107</f>
        <v>0</v>
      </c>
      <c r="BL411" s="43">
        <f>BL107</f>
        <v>0</v>
      </c>
      <c r="BN411" s="43">
        <f>BN107</f>
        <v>0</v>
      </c>
      <c r="BP411" s="43">
        <f>BP107</f>
        <v>0</v>
      </c>
      <c r="BR411" s="43">
        <f>BR107</f>
        <v>0</v>
      </c>
      <c r="BT411" s="43">
        <f>BT107</f>
        <v>0</v>
      </c>
      <c r="BV411" s="43">
        <f>BV107</f>
        <v>0</v>
      </c>
      <c r="BW411" s="19"/>
      <c r="BX411" s="43">
        <f>BX107</f>
        <v>0</v>
      </c>
      <c r="BZ411" s="43">
        <f>BZ107</f>
        <v>0</v>
      </c>
      <c r="CB411" s="43">
        <f>CB107</f>
        <v>0</v>
      </c>
      <c r="CD411" s="43">
        <f>+CD314</f>
        <v>0</v>
      </c>
      <c r="CF411" s="53">
        <f t="shared" si="35"/>
        <v>0</v>
      </c>
    </row>
    <row r="412" spans="1:84" ht="11.25">
      <c r="A412" s="19"/>
      <c r="B412" s="25" t="s">
        <v>23</v>
      </c>
      <c r="C412" s="19"/>
      <c r="D412" s="19"/>
      <c r="E412" s="43">
        <f>E114</f>
        <v>0</v>
      </c>
      <c r="F412" s="19"/>
      <c r="G412" s="43">
        <f>G114</f>
        <v>0</v>
      </c>
      <c r="I412" s="43">
        <f>I114</f>
        <v>0</v>
      </c>
      <c r="K412" s="43">
        <f>K114</f>
        <v>0</v>
      </c>
      <c r="M412" s="43">
        <f>M114</f>
        <v>0</v>
      </c>
      <c r="N412" s="43">
        <f>N114</f>
        <v>0</v>
      </c>
      <c r="P412" s="43">
        <f>P114</f>
        <v>0</v>
      </c>
      <c r="R412" s="43">
        <f>R114</f>
        <v>0</v>
      </c>
      <c r="T412" s="43">
        <f>T114</f>
        <v>0</v>
      </c>
      <c r="V412" s="43">
        <f>V114</f>
        <v>0</v>
      </c>
      <c r="X412" s="43">
        <f>X114</f>
        <v>0</v>
      </c>
      <c r="Z412" s="43">
        <f>Z114</f>
        <v>0</v>
      </c>
      <c r="AA412" s="19"/>
      <c r="AB412" s="43">
        <f>AB114</f>
        <v>0</v>
      </c>
      <c r="AD412" s="43">
        <f>AD114</f>
        <v>0</v>
      </c>
      <c r="AF412" s="43">
        <f>AF114</f>
        <v>0</v>
      </c>
      <c r="AH412" s="43">
        <f>AH114</f>
        <v>0</v>
      </c>
      <c r="AJ412" s="43">
        <f>AJ114</f>
        <v>0</v>
      </c>
      <c r="AL412" s="43">
        <f>AL114</f>
        <v>0</v>
      </c>
      <c r="AN412" s="43">
        <f>AN114</f>
        <v>0</v>
      </c>
      <c r="AP412" s="43">
        <f>AP114</f>
        <v>0</v>
      </c>
      <c r="AR412" s="43">
        <f>AR114</f>
        <v>0</v>
      </c>
      <c r="AT412" s="43">
        <f>AT114</f>
        <v>0</v>
      </c>
      <c r="AV412" s="43">
        <f>AV114</f>
        <v>0</v>
      </c>
      <c r="AX412" s="43">
        <f>AX114</f>
        <v>0</v>
      </c>
      <c r="AY412" s="43"/>
      <c r="AZ412" s="43">
        <f>AZ114</f>
        <v>0</v>
      </c>
      <c r="BB412" s="43">
        <f>BB114</f>
        <v>0</v>
      </c>
      <c r="BD412" s="43">
        <f>BD114</f>
        <v>0</v>
      </c>
      <c r="BE412" s="19"/>
      <c r="BF412" s="43">
        <f>BF114</f>
        <v>0</v>
      </c>
      <c r="BH412" s="43">
        <f>BH114</f>
        <v>0</v>
      </c>
      <c r="BJ412" s="43">
        <f>BJ114</f>
        <v>0</v>
      </c>
      <c r="BL412" s="43">
        <f>BL114</f>
        <v>0</v>
      </c>
      <c r="BN412" s="43">
        <f>BN114</f>
        <v>0</v>
      </c>
      <c r="BP412" s="43">
        <f>BP114</f>
        <v>0</v>
      </c>
      <c r="BR412" s="43">
        <f>BR114</f>
        <v>0</v>
      </c>
      <c r="BT412" s="43">
        <f>BT114</f>
        <v>0</v>
      </c>
      <c r="BV412" s="43">
        <f>BV114</f>
        <v>0</v>
      </c>
      <c r="BW412" s="19"/>
      <c r="BX412" s="43">
        <f>BX114</f>
        <v>0</v>
      </c>
      <c r="BZ412" s="43">
        <f>BZ114</f>
        <v>0</v>
      </c>
      <c r="CB412" s="43">
        <f>CB114</f>
        <v>0</v>
      </c>
      <c r="CC412" s="43">
        <f>+CC330</f>
        <v>0</v>
      </c>
      <c r="CD412" s="43">
        <f>+CD330</f>
        <v>0</v>
      </c>
      <c r="CF412" s="53">
        <f t="shared" si="35"/>
        <v>0</v>
      </c>
    </row>
    <row r="413" spans="1:84" ht="11.25">
      <c r="A413" s="19"/>
      <c r="B413" s="25" t="s">
        <v>24</v>
      </c>
      <c r="C413" s="19"/>
      <c r="D413" s="19"/>
      <c r="E413" s="43">
        <f>E121</f>
        <v>0</v>
      </c>
      <c r="F413" s="19"/>
      <c r="G413" s="43">
        <f>G121</f>
        <v>0</v>
      </c>
      <c r="I413" s="43">
        <f>I121</f>
        <v>0</v>
      </c>
      <c r="K413" s="43">
        <f>K121</f>
        <v>0</v>
      </c>
      <c r="M413" s="43">
        <f>M121</f>
        <v>0</v>
      </c>
      <c r="N413" s="43">
        <f>N121</f>
        <v>0</v>
      </c>
      <c r="P413" s="43">
        <f>P121</f>
        <v>0</v>
      </c>
      <c r="R413" s="43">
        <f>R121</f>
        <v>0</v>
      </c>
      <c r="T413" s="43">
        <f>T121</f>
        <v>0</v>
      </c>
      <c r="V413" s="43">
        <f>V121</f>
        <v>0</v>
      </c>
      <c r="X413" s="43">
        <f>X121</f>
        <v>0</v>
      </c>
      <c r="Z413" s="43">
        <f>Z121</f>
        <v>0</v>
      </c>
      <c r="AA413" s="19"/>
      <c r="AB413" s="43">
        <f>AB121</f>
        <v>0</v>
      </c>
      <c r="AD413" s="43">
        <f>AD121</f>
        <v>0</v>
      </c>
      <c r="AF413" s="43">
        <f>AF121</f>
        <v>0</v>
      </c>
      <c r="AH413" s="43">
        <f>AH121</f>
        <v>0</v>
      </c>
      <c r="AJ413" s="43">
        <f>AJ121</f>
        <v>0</v>
      </c>
      <c r="AL413" s="43">
        <f>AL121</f>
        <v>0</v>
      </c>
      <c r="AN413" s="43">
        <f>AN121</f>
        <v>0</v>
      </c>
      <c r="AP413" s="43">
        <f>AP121</f>
        <v>0</v>
      </c>
      <c r="AR413" s="43">
        <f>AR121</f>
        <v>0</v>
      </c>
      <c r="AT413" s="43">
        <f>AT121</f>
        <v>0</v>
      </c>
      <c r="AV413" s="43">
        <f>AV121</f>
        <v>0</v>
      </c>
      <c r="AX413" s="43">
        <f>AX121</f>
        <v>0</v>
      </c>
      <c r="AY413" s="43"/>
      <c r="AZ413" s="43">
        <f>AZ121</f>
        <v>0</v>
      </c>
      <c r="BB413" s="43">
        <f>BB121</f>
        <v>0</v>
      </c>
      <c r="BD413" s="43">
        <f>BD121</f>
        <v>0</v>
      </c>
      <c r="BE413" s="19"/>
      <c r="BF413" s="43">
        <f>BF121</f>
        <v>0</v>
      </c>
      <c r="BH413" s="43">
        <f>BH121</f>
        <v>0</v>
      </c>
      <c r="BJ413" s="43">
        <f>BJ121</f>
        <v>0</v>
      </c>
      <c r="BL413" s="43">
        <f>BL121</f>
        <v>0</v>
      </c>
      <c r="BN413" s="43">
        <f>BN121</f>
        <v>0</v>
      </c>
      <c r="BP413" s="43">
        <f>BP121</f>
        <v>0</v>
      </c>
      <c r="BR413" s="43">
        <f>BR121</f>
        <v>0</v>
      </c>
      <c r="BT413" s="43">
        <f>BT121</f>
        <v>0</v>
      </c>
      <c r="BV413" s="43">
        <f>BV121</f>
        <v>0</v>
      </c>
      <c r="BW413" s="19"/>
      <c r="BX413" s="43">
        <f>BX121</f>
        <v>0</v>
      </c>
      <c r="BZ413" s="43">
        <f>BZ121</f>
        <v>0</v>
      </c>
      <c r="CB413" s="43">
        <f>CB121</f>
        <v>0</v>
      </c>
      <c r="CC413" s="43">
        <f>CC346</f>
        <v>0</v>
      </c>
      <c r="CD413" s="43">
        <f>CD346</f>
        <v>0</v>
      </c>
      <c r="CF413" s="53">
        <f t="shared" si="35"/>
        <v>0</v>
      </c>
    </row>
    <row r="414" spans="1:84" ht="11.25">
      <c r="A414" s="19"/>
      <c r="B414" s="25" t="s">
        <v>26</v>
      </c>
      <c r="C414" s="19"/>
      <c r="D414" s="19"/>
      <c r="E414" s="43">
        <f>E147</f>
        <v>0</v>
      </c>
      <c r="F414" s="19"/>
      <c r="G414" s="43">
        <f>G147</f>
        <v>0</v>
      </c>
      <c r="I414" s="43">
        <f>I147</f>
        <v>0</v>
      </c>
      <c r="K414" s="43">
        <f>K147</f>
        <v>0</v>
      </c>
      <c r="M414" s="43">
        <f>M147</f>
        <v>0</v>
      </c>
      <c r="N414" s="43">
        <f>N147</f>
        <v>0</v>
      </c>
      <c r="P414" s="43">
        <f>P147</f>
        <v>0</v>
      </c>
      <c r="R414" s="43">
        <f>R147</f>
        <v>0</v>
      </c>
      <c r="T414" s="43">
        <f>T147</f>
        <v>0</v>
      </c>
      <c r="V414" s="43">
        <f>V147</f>
        <v>0</v>
      </c>
      <c r="X414" s="43">
        <f>X147</f>
        <v>0</v>
      </c>
      <c r="Z414" s="43">
        <f>Z147</f>
        <v>0</v>
      </c>
      <c r="AA414" s="19"/>
      <c r="AB414" s="43">
        <f>AB147</f>
        <v>0</v>
      </c>
      <c r="AD414" s="43">
        <f>AD147</f>
        <v>0</v>
      </c>
      <c r="AF414" s="43">
        <f>AF147</f>
        <v>0</v>
      </c>
      <c r="AH414" s="43">
        <f>AH147</f>
        <v>0</v>
      </c>
      <c r="AJ414" s="43">
        <f>AJ147</f>
        <v>0</v>
      </c>
      <c r="AL414" s="43">
        <f>AL147</f>
        <v>0</v>
      </c>
      <c r="AN414" s="43">
        <f>AN147</f>
        <v>0</v>
      </c>
      <c r="AP414" s="43">
        <f>AP147</f>
        <v>0</v>
      </c>
      <c r="AR414" s="43">
        <f>AR147</f>
        <v>0</v>
      </c>
      <c r="AT414" s="43">
        <f>AT147</f>
        <v>0</v>
      </c>
      <c r="AV414" s="43">
        <f>AV147</f>
        <v>0</v>
      </c>
      <c r="AX414" s="43">
        <f>AX147</f>
        <v>0</v>
      </c>
      <c r="AY414" s="43"/>
      <c r="AZ414" s="43">
        <f>AZ147</f>
        <v>0</v>
      </c>
      <c r="BB414" s="43">
        <f>BB147</f>
        <v>0</v>
      </c>
      <c r="BD414" s="43">
        <f>BD147</f>
        <v>0</v>
      </c>
      <c r="BE414" s="19"/>
      <c r="BF414" s="43">
        <f>BF147</f>
        <v>0</v>
      </c>
      <c r="BH414" s="43">
        <f>BH147</f>
        <v>0</v>
      </c>
      <c r="BJ414" s="43">
        <f>BJ147</f>
        <v>0</v>
      </c>
      <c r="BL414" s="43">
        <f>BL147</f>
        <v>0</v>
      </c>
      <c r="BN414" s="43">
        <f>BN147</f>
        <v>0</v>
      </c>
      <c r="BP414" s="43">
        <f>BP147</f>
        <v>0</v>
      </c>
      <c r="BR414" s="43">
        <f>BR147</f>
        <v>0</v>
      </c>
      <c r="BT414" s="43">
        <f>BT147</f>
        <v>0</v>
      </c>
      <c r="BV414" s="43">
        <f>BV147</f>
        <v>0</v>
      </c>
      <c r="BW414" s="19"/>
      <c r="BX414" s="43">
        <f>BX147</f>
        <v>0</v>
      </c>
      <c r="BZ414" s="43">
        <f>BZ147</f>
        <v>0</v>
      </c>
      <c r="CB414" s="43">
        <f>CB147</f>
        <v>0</v>
      </c>
      <c r="CC414" s="43"/>
      <c r="CD414" s="43">
        <f>+CD361</f>
        <v>0</v>
      </c>
      <c r="CF414" s="53">
        <f t="shared" si="35"/>
        <v>0</v>
      </c>
    </row>
    <row r="415" spans="1:84" ht="11.25">
      <c r="A415" s="19"/>
      <c r="B415" s="25" t="s">
        <v>27</v>
      </c>
      <c r="C415" s="19"/>
      <c r="D415" s="19"/>
      <c r="E415" s="43">
        <f>E157</f>
        <v>38299.875</v>
      </c>
      <c r="F415" s="19"/>
      <c r="G415" s="43">
        <f>G154</f>
        <v>0</v>
      </c>
      <c r="I415" s="43">
        <f>I154</f>
        <v>0</v>
      </c>
      <c r="K415" s="43">
        <f>K154</f>
        <v>0</v>
      </c>
      <c r="M415" s="43">
        <f>M154</f>
        <v>0</v>
      </c>
      <c r="N415" s="43">
        <f>N154</f>
        <v>0</v>
      </c>
      <c r="P415" s="43">
        <f>P154</f>
        <v>0</v>
      </c>
      <c r="R415" s="43">
        <f>R154</f>
        <v>0</v>
      </c>
      <c r="T415" s="43">
        <f>T154</f>
        <v>0</v>
      </c>
      <c r="V415" s="43">
        <f>V154</f>
        <v>0</v>
      </c>
      <c r="X415" s="43">
        <f>X154</f>
        <v>0</v>
      </c>
      <c r="Z415" s="43">
        <f>Z154</f>
        <v>0</v>
      </c>
      <c r="AA415" s="19"/>
      <c r="AB415" s="43">
        <f>AB154</f>
        <v>0</v>
      </c>
      <c r="AD415" s="43">
        <f>AD154</f>
        <v>0</v>
      </c>
      <c r="AF415" s="43">
        <f>AF154</f>
        <v>0</v>
      </c>
      <c r="AH415" s="43">
        <f>AH154</f>
        <v>0</v>
      </c>
      <c r="AJ415" s="43">
        <f>AJ154</f>
        <v>0</v>
      </c>
      <c r="AL415" s="43">
        <f>AL154</f>
        <v>0</v>
      </c>
      <c r="AN415" s="43">
        <f>AN154</f>
        <v>0</v>
      </c>
      <c r="AP415" s="43">
        <f>AP154</f>
        <v>0</v>
      </c>
      <c r="AR415" s="43">
        <f>AR154</f>
        <v>0</v>
      </c>
      <c r="AT415" s="43">
        <f>AT154</f>
        <v>0</v>
      </c>
      <c r="AV415" s="43">
        <f>AV154</f>
        <v>0</v>
      </c>
      <c r="AX415" s="43">
        <f>AX154</f>
        <v>0</v>
      </c>
      <c r="AY415" s="43"/>
      <c r="AZ415" s="43">
        <f>AZ154</f>
        <v>0</v>
      </c>
      <c r="BB415" s="43">
        <f>BB154</f>
        <v>0</v>
      </c>
      <c r="BD415" s="43">
        <f>BD154</f>
        <v>0</v>
      </c>
      <c r="BE415" s="19"/>
      <c r="BF415" s="43">
        <f>BF154</f>
        <v>0</v>
      </c>
      <c r="BH415" s="43">
        <f>BH154</f>
        <v>0</v>
      </c>
      <c r="BJ415" s="43">
        <f>BJ154</f>
        <v>0</v>
      </c>
      <c r="BL415" s="43">
        <f>BL154</f>
        <v>0</v>
      </c>
      <c r="BN415" s="43">
        <f>BN154</f>
        <v>0</v>
      </c>
      <c r="BP415" s="43">
        <f>BP154</f>
        <v>0</v>
      </c>
      <c r="BR415" s="43">
        <f>BR154</f>
        <v>0</v>
      </c>
      <c r="BT415" s="43">
        <f>BT154</f>
        <v>0</v>
      </c>
      <c r="BV415" s="43">
        <f>BV154</f>
        <v>0</v>
      </c>
      <c r="BW415" s="19"/>
      <c r="BX415" s="43">
        <f>BX154</f>
        <v>0</v>
      </c>
      <c r="BZ415" s="43">
        <f>BZ154</f>
        <v>0</v>
      </c>
      <c r="CB415" s="43">
        <f>CB154</f>
        <v>0</v>
      </c>
      <c r="CD415" s="43"/>
      <c r="CF415" s="53">
        <f t="shared" si="35"/>
        <v>0</v>
      </c>
    </row>
    <row r="416" spans="1:86" ht="12" thickBot="1">
      <c r="A416" s="11"/>
      <c r="B416" s="25" t="s">
        <v>31</v>
      </c>
      <c r="C416" s="19"/>
      <c r="D416" s="19"/>
      <c r="E416" s="43">
        <f>E167</f>
        <v>73730</v>
      </c>
      <c r="F416" s="19"/>
      <c r="G416" s="43">
        <f>G167</f>
        <v>241886.20275</v>
      </c>
      <c r="I416" s="43">
        <f>I167</f>
        <v>0</v>
      </c>
      <c r="K416" s="43">
        <f>K167</f>
        <v>0</v>
      </c>
      <c r="M416" s="43">
        <f>M167</f>
        <v>0</v>
      </c>
      <c r="N416" s="43">
        <f>N167</f>
        <v>0</v>
      </c>
      <c r="P416" s="43">
        <f>P167</f>
        <v>0</v>
      </c>
      <c r="R416" s="43">
        <f>R167</f>
        <v>0</v>
      </c>
      <c r="T416" s="43">
        <f>T167</f>
        <v>0</v>
      </c>
      <c r="V416" s="43">
        <f>V167</f>
        <v>0</v>
      </c>
      <c r="X416" s="43">
        <f>X167</f>
        <v>0</v>
      </c>
      <c r="Z416" s="43">
        <f>Z167</f>
        <v>0</v>
      </c>
      <c r="AA416" s="19"/>
      <c r="AB416" s="43">
        <f>AB167</f>
        <v>0</v>
      </c>
      <c r="AD416" s="43">
        <f>AD167</f>
        <v>0</v>
      </c>
      <c r="AF416" s="43">
        <f>AF167</f>
        <v>0</v>
      </c>
      <c r="AH416" s="43">
        <f>AH167</f>
        <v>0</v>
      </c>
      <c r="AJ416" s="43">
        <f>AJ167</f>
        <v>0</v>
      </c>
      <c r="AL416" s="43">
        <f>AL167</f>
        <v>0</v>
      </c>
      <c r="AN416" s="43">
        <f>AN167</f>
        <v>0</v>
      </c>
      <c r="AP416" s="43">
        <f>AP167</f>
        <v>0</v>
      </c>
      <c r="AR416" s="43">
        <f>AR167</f>
        <v>708.1875</v>
      </c>
      <c r="AT416" s="43">
        <f>AT167</f>
        <v>0</v>
      </c>
      <c r="AV416" s="43">
        <f>AV167</f>
        <v>0</v>
      </c>
      <c r="AX416" s="43">
        <f>AX167</f>
        <v>0</v>
      </c>
      <c r="AY416" s="43"/>
      <c r="AZ416" s="43">
        <f>AZ167</f>
        <v>0</v>
      </c>
      <c r="BB416" s="43">
        <f>BB167</f>
        <v>0</v>
      </c>
      <c r="BD416" s="43">
        <f>BD167</f>
        <v>0</v>
      </c>
      <c r="BE416" s="19"/>
      <c r="BF416" s="43">
        <f>BF167</f>
        <v>0</v>
      </c>
      <c r="BH416" s="43">
        <f>BH167</f>
        <v>0</v>
      </c>
      <c r="BJ416" s="43">
        <f>BJ167</f>
        <v>0</v>
      </c>
      <c r="BL416" s="43">
        <f>BL167</f>
        <v>0</v>
      </c>
      <c r="BN416" s="43">
        <f>BN167</f>
        <v>0</v>
      </c>
      <c r="BP416" s="43">
        <f>BP167</f>
        <v>0</v>
      </c>
      <c r="BR416" s="43">
        <f>BR167</f>
        <v>0</v>
      </c>
      <c r="BT416" s="43">
        <f>BT167</f>
        <v>0</v>
      </c>
      <c r="BV416" s="43">
        <f>BV167</f>
        <v>0</v>
      </c>
      <c r="BW416" s="19"/>
      <c r="BX416" s="43">
        <f>BX167</f>
        <v>0</v>
      </c>
      <c r="BZ416" s="43">
        <f>BZ167</f>
        <v>0</v>
      </c>
      <c r="CB416" s="43">
        <f>CB167</f>
        <v>0</v>
      </c>
      <c r="CD416" s="63">
        <f>SUM(CD394:CD415)</f>
        <v>0</v>
      </c>
      <c r="CF416" s="53">
        <f t="shared" si="35"/>
        <v>0</v>
      </c>
      <c r="CH416" s="54"/>
    </row>
    <row r="417" spans="1:84" ht="12" thickTop="1">
      <c r="A417" s="19"/>
      <c r="B417" s="25" t="s">
        <v>32</v>
      </c>
      <c r="C417" s="19"/>
      <c r="D417" s="19"/>
      <c r="E417" s="43">
        <f>E179</f>
        <v>68092</v>
      </c>
      <c r="F417" s="19"/>
      <c r="G417" s="43">
        <f>G179</f>
        <v>465647</v>
      </c>
      <c r="I417" s="43">
        <f>I179</f>
        <v>321874.52422499994</v>
      </c>
      <c r="K417" s="43">
        <f>K179</f>
        <v>0</v>
      </c>
      <c r="M417" s="43">
        <f>M179</f>
        <v>0</v>
      </c>
      <c r="N417" s="43">
        <f>N179</f>
        <v>0</v>
      </c>
      <c r="P417" s="43">
        <f>P179</f>
        <v>0</v>
      </c>
      <c r="R417" s="43">
        <f>R179</f>
        <v>0</v>
      </c>
      <c r="T417" s="43">
        <f>T179</f>
        <v>0</v>
      </c>
      <c r="V417" s="43">
        <f>V179</f>
        <v>0</v>
      </c>
      <c r="X417" s="43">
        <f>X179</f>
        <v>0</v>
      </c>
      <c r="Z417" s="43">
        <f>Z179</f>
        <v>0</v>
      </c>
      <c r="AA417" s="19"/>
      <c r="AB417" s="43">
        <f>AB179</f>
        <v>0</v>
      </c>
      <c r="AD417" s="43">
        <f>AD179</f>
        <v>0</v>
      </c>
      <c r="AF417" s="43">
        <f>AF179</f>
        <v>0</v>
      </c>
      <c r="AH417" s="43">
        <f>AH179</f>
        <v>0</v>
      </c>
      <c r="AJ417" s="43">
        <f>AJ179</f>
        <v>0</v>
      </c>
      <c r="AL417" s="43">
        <f>AL179</f>
        <v>0</v>
      </c>
      <c r="AN417" s="43">
        <f>AN179</f>
        <v>0</v>
      </c>
      <c r="AP417" s="43">
        <f>AP179</f>
        <v>0</v>
      </c>
      <c r="AR417" s="43">
        <f>AR179</f>
        <v>1363</v>
      </c>
      <c r="AT417" s="43">
        <f>AT179</f>
        <v>7900.796249999999</v>
      </c>
      <c r="AV417" s="43">
        <f>AV179</f>
        <v>0</v>
      </c>
      <c r="AX417" s="43">
        <f>AX179</f>
        <v>0</v>
      </c>
      <c r="AY417" s="43"/>
      <c r="AZ417" s="43">
        <f>AZ179</f>
        <v>0</v>
      </c>
      <c r="BB417" s="43">
        <f>BB179</f>
        <v>0</v>
      </c>
      <c r="BD417" s="43">
        <f>BD179</f>
        <v>0</v>
      </c>
      <c r="BE417" s="19"/>
      <c r="BF417" s="43">
        <f>BF179</f>
        <v>0</v>
      </c>
      <c r="BH417" s="43">
        <f>BH179</f>
        <v>0</v>
      </c>
      <c r="BJ417" s="43">
        <f>BJ179</f>
        <v>0</v>
      </c>
      <c r="BL417" s="43">
        <f>BL179</f>
        <v>0</v>
      </c>
      <c r="BN417" s="43">
        <f>BN179</f>
        <v>0</v>
      </c>
      <c r="BP417" s="43">
        <f>BP179</f>
        <v>0</v>
      </c>
      <c r="BR417" s="43">
        <f>BR179</f>
        <v>0</v>
      </c>
      <c r="BT417" s="43">
        <f>BT179</f>
        <v>0</v>
      </c>
      <c r="BV417" s="43">
        <f>BV179</f>
        <v>0</v>
      </c>
      <c r="BW417" s="19"/>
      <c r="BX417" s="43">
        <f>BX179</f>
        <v>0</v>
      </c>
      <c r="BZ417" s="43">
        <f>BZ179</f>
        <v>0</v>
      </c>
      <c r="CB417" s="43">
        <f>CB179</f>
        <v>0</v>
      </c>
      <c r="CD417" s="19"/>
      <c r="CF417" s="53">
        <f t="shared" si="35"/>
        <v>0</v>
      </c>
    </row>
    <row r="418" spans="1:84" ht="11.25">
      <c r="A418" s="19"/>
      <c r="B418" s="25" t="s">
        <v>41</v>
      </c>
      <c r="C418" s="19"/>
      <c r="D418" s="19"/>
      <c r="E418" s="43">
        <f>+E191</f>
        <v>63088</v>
      </c>
      <c r="F418" s="19"/>
      <c r="G418" s="43">
        <f>+G191</f>
        <v>430686</v>
      </c>
      <c r="I418" s="43">
        <f>+I191</f>
        <v>49855</v>
      </c>
      <c r="K418" s="43">
        <f>+K191</f>
        <v>250442.71312499998</v>
      </c>
      <c r="M418" s="43">
        <f>+M191</f>
        <v>0</v>
      </c>
      <c r="N418" s="43">
        <f>+N191</f>
        <v>0</v>
      </c>
      <c r="P418" s="43">
        <f>+P191</f>
        <v>0</v>
      </c>
      <c r="R418" s="43">
        <f>+R191</f>
        <v>0</v>
      </c>
      <c r="T418" s="43">
        <f>+T191</f>
        <v>0</v>
      </c>
      <c r="V418" s="43">
        <f>+V191</f>
        <v>0</v>
      </c>
      <c r="X418" s="43">
        <f>+X191</f>
        <v>0</v>
      </c>
      <c r="Y418" s="19"/>
      <c r="Z418" s="43">
        <f>+Z191</f>
        <v>0</v>
      </c>
      <c r="AA418" s="19"/>
      <c r="AB418" s="43">
        <f>+AB191</f>
        <v>0</v>
      </c>
      <c r="AD418" s="43">
        <f>+AD191</f>
        <v>0</v>
      </c>
      <c r="AF418" s="43">
        <f>+AF191</f>
        <v>0</v>
      </c>
      <c r="AH418" s="43">
        <f>+AH191</f>
        <v>0</v>
      </c>
      <c r="AJ418" s="43">
        <f>+AJ191</f>
        <v>0</v>
      </c>
      <c r="AL418" s="43">
        <f>+AL191</f>
        <v>0</v>
      </c>
      <c r="AN418" s="43">
        <f>+AN191</f>
        <v>0</v>
      </c>
      <c r="AP418" s="43">
        <f>+AP191</f>
        <v>0</v>
      </c>
      <c r="AR418" s="43">
        <f>+AR191</f>
        <v>1261</v>
      </c>
      <c r="AT418" s="43">
        <f>+AT191</f>
        <v>1224</v>
      </c>
      <c r="AV418" s="43">
        <f>+AV191</f>
        <v>4298.0175</v>
      </c>
      <c r="AX418" s="43">
        <f>+AX191</f>
        <v>0</v>
      </c>
      <c r="AY418" s="43"/>
      <c r="AZ418" s="43">
        <f>+AZ191</f>
        <v>0</v>
      </c>
      <c r="BB418" s="43">
        <f>+BB191</f>
        <v>0</v>
      </c>
      <c r="BC418" s="19"/>
      <c r="BD418" s="43">
        <f>+BD191</f>
        <v>0</v>
      </c>
      <c r="BE418" s="19"/>
      <c r="BF418" s="43">
        <f>+BF191</f>
        <v>0</v>
      </c>
      <c r="BH418" s="43">
        <f>+BH191</f>
        <v>0</v>
      </c>
      <c r="BJ418" s="43">
        <f>+BJ191</f>
        <v>0</v>
      </c>
      <c r="BL418" s="43">
        <f>+BL191</f>
        <v>0</v>
      </c>
      <c r="BN418" s="43">
        <f>+BN191</f>
        <v>0</v>
      </c>
      <c r="BP418" s="43">
        <f>+BP191</f>
        <v>0</v>
      </c>
      <c r="BR418" s="43">
        <f>+BR191</f>
        <v>0</v>
      </c>
      <c r="BT418" s="43">
        <f>+BT191</f>
        <v>0</v>
      </c>
      <c r="BU418" s="19"/>
      <c r="BV418" s="43">
        <f>+BV191</f>
        <v>0</v>
      </c>
      <c r="BW418" s="19"/>
      <c r="BX418" s="43">
        <f>+BX191</f>
        <v>0</v>
      </c>
      <c r="BZ418" s="43">
        <f>+BZ191</f>
        <v>0</v>
      </c>
      <c r="CB418" s="43">
        <f>+CB191</f>
        <v>0</v>
      </c>
      <c r="CD418" s="19"/>
      <c r="CF418" s="53">
        <f t="shared" si="35"/>
        <v>0</v>
      </c>
    </row>
    <row r="419" spans="1:86" ht="11.25">
      <c r="A419" s="19"/>
      <c r="B419" s="25" t="s">
        <v>42</v>
      </c>
      <c r="C419" s="19"/>
      <c r="D419" s="19"/>
      <c r="E419" s="43">
        <f>E218</f>
        <v>58349</v>
      </c>
      <c r="F419" s="19"/>
      <c r="G419" s="43">
        <f>G218</f>
        <v>398435</v>
      </c>
      <c r="I419" s="43">
        <f>I218</f>
        <v>46112</v>
      </c>
      <c r="K419" s="43">
        <f>K218</f>
        <v>38791.1773865</v>
      </c>
      <c r="M419" s="43">
        <f>M218</f>
        <v>968611.7279999999</v>
      </c>
      <c r="N419" s="43">
        <f>N218</f>
        <v>0</v>
      </c>
      <c r="P419" s="43">
        <f>P218</f>
        <v>0</v>
      </c>
      <c r="R419" s="43">
        <f>R218</f>
        <v>0</v>
      </c>
      <c r="T419" s="43">
        <f>T218</f>
        <v>0</v>
      </c>
      <c r="V419" s="43">
        <f>V218</f>
        <v>0</v>
      </c>
      <c r="X419" s="43">
        <f>X218</f>
        <v>0</v>
      </c>
      <c r="Z419" s="43">
        <f>Z218</f>
        <v>0</v>
      </c>
      <c r="AA419" s="19"/>
      <c r="AB419" s="43">
        <f>AB218</f>
        <v>0</v>
      </c>
      <c r="AD419" s="43">
        <f>AD218</f>
        <v>0</v>
      </c>
      <c r="AF419" s="43">
        <f>AF218</f>
        <v>0</v>
      </c>
      <c r="AH419" s="43">
        <f>AH218</f>
        <v>0</v>
      </c>
      <c r="AJ419" s="43">
        <f>AJ218</f>
        <v>0</v>
      </c>
      <c r="AL419" s="43">
        <f>AL218</f>
        <v>0</v>
      </c>
      <c r="AN419" s="43">
        <f>AN218</f>
        <v>0</v>
      </c>
      <c r="AP419" s="43">
        <f>AP218</f>
        <v>0</v>
      </c>
      <c r="AR419" s="43">
        <f>AR218</f>
        <v>1167</v>
      </c>
      <c r="AT419" s="43">
        <f>AT218</f>
        <v>1132</v>
      </c>
      <c r="AV419" s="43">
        <f>AV218</f>
        <v>665.721742</v>
      </c>
      <c r="AX419" s="43">
        <f>AX218</f>
        <v>3408.5625</v>
      </c>
      <c r="AY419" s="43"/>
      <c r="AZ419" s="43">
        <f>AZ218</f>
        <v>0</v>
      </c>
      <c r="BB419" s="43">
        <f>BB218</f>
        <v>0</v>
      </c>
      <c r="BD419" s="43">
        <f>BD218</f>
        <v>0</v>
      </c>
      <c r="BE419" s="19"/>
      <c r="BF419" s="43">
        <f>BF218</f>
        <v>0</v>
      </c>
      <c r="BH419" s="43">
        <f>BH218</f>
        <v>0</v>
      </c>
      <c r="BJ419" s="43">
        <f>BJ218</f>
        <v>0</v>
      </c>
      <c r="BL419" s="43">
        <f>BL218</f>
        <v>101744.70262499999</v>
      </c>
      <c r="BN419" s="43">
        <f>BN218</f>
        <v>0</v>
      </c>
      <c r="BP419" s="43">
        <f>BP218</f>
        <v>0</v>
      </c>
      <c r="BR419" s="43">
        <f>BR218</f>
        <v>0</v>
      </c>
      <c r="BT419" s="43">
        <f>BT218</f>
        <v>0</v>
      </c>
      <c r="BV419" s="43">
        <f>BV218</f>
        <v>0</v>
      </c>
      <c r="BW419" s="19"/>
      <c r="BX419" s="43">
        <f>BX218</f>
        <v>0</v>
      </c>
      <c r="BZ419" s="43">
        <f>BZ218</f>
        <v>0</v>
      </c>
      <c r="CB419" s="43">
        <f>CB218</f>
        <v>0</v>
      </c>
      <c r="CF419" s="53">
        <f t="shared" si="35"/>
        <v>101744.70262499999</v>
      </c>
      <c r="CH419" s="30"/>
    </row>
    <row r="420" spans="1:84" ht="11.25">
      <c r="A420" s="22"/>
      <c r="B420" s="25" t="s">
        <v>49</v>
      </c>
      <c r="C420" s="19"/>
      <c r="D420" s="19"/>
      <c r="E420" s="43">
        <f>E234</f>
        <v>53977</v>
      </c>
      <c r="F420" s="19"/>
      <c r="G420" s="43">
        <f>G234</f>
        <v>368506</v>
      </c>
      <c r="I420" s="43">
        <f>I234</f>
        <v>42659</v>
      </c>
      <c r="K420" s="43">
        <f>K234</f>
        <v>35879</v>
      </c>
      <c r="M420" s="43">
        <f>M234</f>
        <v>1864642</v>
      </c>
      <c r="N420" s="43">
        <f>N234</f>
        <v>514691</v>
      </c>
      <c r="P420" s="43">
        <f>P234</f>
        <v>0</v>
      </c>
      <c r="R420" s="43">
        <f>R234</f>
        <v>0</v>
      </c>
      <c r="T420" s="43">
        <f>T234</f>
        <v>0</v>
      </c>
      <c r="V420" s="43">
        <f>V234</f>
        <v>0</v>
      </c>
      <c r="X420" s="43">
        <f>X234</f>
        <v>0</v>
      </c>
      <c r="Z420" s="43">
        <f>Z234</f>
        <v>0</v>
      </c>
      <c r="AA420" s="19"/>
      <c r="AB420" s="43">
        <f>AB234</f>
        <v>0</v>
      </c>
      <c r="AD420" s="43">
        <f>AD234</f>
        <v>0</v>
      </c>
      <c r="AF420" s="43">
        <f>AF234</f>
        <v>0</v>
      </c>
      <c r="AH420" s="43">
        <f>AH234</f>
        <v>0</v>
      </c>
      <c r="AJ420" s="43">
        <f>AJ234</f>
        <v>51</v>
      </c>
      <c r="AL420" s="43">
        <f>AL234</f>
        <v>0</v>
      </c>
      <c r="AN420" s="43">
        <f>AN234</f>
        <v>0</v>
      </c>
      <c r="AP420" s="43">
        <f>AP234</f>
        <v>0</v>
      </c>
      <c r="AR420" s="43">
        <f>AR234</f>
        <v>1079</v>
      </c>
      <c r="AT420" s="43">
        <f>AT234</f>
        <v>1047</v>
      </c>
      <c r="AV420" s="43">
        <f>AV234</f>
        <v>616</v>
      </c>
      <c r="AX420" s="43">
        <f>AX234</f>
        <v>6562</v>
      </c>
      <c r="AY420" s="43"/>
      <c r="AZ420" s="43">
        <f>AZ234</f>
        <v>5010</v>
      </c>
      <c r="BB420" s="43">
        <f>BB234</f>
        <v>0</v>
      </c>
      <c r="BD420" s="43">
        <f>BD234</f>
        <v>0</v>
      </c>
      <c r="BE420" s="19"/>
      <c r="BF420" s="43">
        <f>BF234</f>
        <v>0</v>
      </c>
      <c r="BH420" s="43">
        <f>BH234</f>
        <v>0</v>
      </c>
      <c r="BJ420" s="43">
        <f>BJ234</f>
        <v>0</v>
      </c>
      <c r="BL420" s="43">
        <f>BL234</f>
        <v>195865</v>
      </c>
      <c r="BN420" s="43">
        <f>BN234</f>
        <v>0</v>
      </c>
      <c r="BP420" s="43">
        <f>BP234</f>
        <v>0</v>
      </c>
      <c r="BR420" s="43">
        <f>BR234</f>
        <v>0</v>
      </c>
      <c r="BT420" s="43">
        <f>BT234</f>
        <v>0</v>
      </c>
      <c r="BV420" s="43">
        <f>BV234</f>
        <v>0</v>
      </c>
      <c r="BW420" s="19"/>
      <c r="BX420" s="43">
        <f>BX234</f>
        <v>0</v>
      </c>
      <c r="BZ420" s="43">
        <f>BZ234</f>
        <v>0</v>
      </c>
      <c r="CB420" s="43">
        <f>CB234</f>
        <v>0</v>
      </c>
      <c r="CF420" s="53">
        <f t="shared" si="35"/>
        <v>195865</v>
      </c>
    </row>
    <row r="421" spans="1:84" ht="11.25">
      <c r="A421" s="22"/>
      <c r="B421" s="25" t="s">
        <v>51</v>
      </c>
      <c r="C421" s="19"/>
      <c r="D421" s="19"/>
      <c r="E421" s="43">
        <f>E250</f>
        <v>49923</v>
      </c>
      <c r="F421" s="19"/>
      <c r="G421" s="43">
        <f>G250</f>
        <v>340898</v>
      </c>
      <c r="I421" s="43">
        <f>I250</f>
        <v>39455</v>
      </c>
      <c r="K421" s="43">
        <f>K250</f>
        <v>33192</v>
      </c>
      <c r="M421" s="43">
        <f>M250</f>
        <v>1724645</v>
      </c>
      <c r="N421" s="43">
        <f>N250</f>
        <v>990814</v>
      </c>
      <c r="P421" s="43">
        <f>P250</f>
        <v>1294186</v>
      </c>
      <c r="R421" s="43">
        <f>R250</f>
        <v>0</v>
      </c>
      <c r="T421" s="43">
        <f>T250</f>
        <v>0</v>
      </c>
      <c r="V421" s="43">
        <f>V250</f>
        <v>0</v>
      </c>
      <c r="X421" s="43">
        <f>X250</f>
        <v>0</v>
      </c>
      <c r="Z421" s="43">
        <f>Z250</f>
        <v>0</v>
      </c>
      <c r="AA421" s="19"/>
      <c r="AB421" s="43">
        <f>AB250</f>
        <v>0</v>
      </c>
      <c r="AD421" s="43">
        <f>AD250</f>
        <v>0</v>
      </c>
      <c r="AF421" s="43">
        <f>AF250</f>
        <v>0</v>
      </c>
      <c r="AH421" s="43">
        <f>AH250</f>
        <v>0</v>
      </c>
      <c r="AJ421" s="43">
        <f>AJ250</f>
        <v>99</v>
      </c>
      <c r="AL421" s="43">
        <f>AL250</f>
        <v>0</v>
      </c>
      <c r="AN421" s="43">
        <f>AN250</f>
        <v>0</v>
      </c>
      <c r="AP421" s="43">
        <f>AP250</f>
        <v>0</v>
      </c>
      <c r="AR421" s="43">
        <f>AR250</f>
        <v>998</v>
      </c>
      <c r="AT421" s="43">
        <f>AT250</f>
        <v>968</v>
      </c>
      <c r="AV421" s="43">
        <f>AV250</f>
        <v>570</v>
      </c>
      <c r="AX421" s="43">
        <f>AX250</f>
        <v>6069</v>
      </c>
      <c r="AY421" s="43"/>
      <c r="AZ421" s="43">
        <f>AZ250</f>
        <v>9645</v>
      </c>
      <c r="BB421" s="43">
        <f>BB250</f>
        <v>0</v>
      </c>
      <c r="BD421" s="43">
        <f>BD250</f>
        <v>0</v>
      </c>
      <c r="BE421" s="19"/>
      <c r="BF421" s="43">
        <f>BF250</f>
        <v>0</v>
      </c>
      <c r="BH421" s="43">
        <f>BH250</f>
        <v>0</v>
      </c>
      <c r="BJ421" s="43">
        <f>BJ250</f>
        <v>0</v>
      </c>
      <c r="BL421" s="43">
        <f>BL250</f>
        <v>181160</v>
      </c>
      <c r="BN421" s="43">
        <f>BN250</f>
        <v>408003</v>
      </c>
      <c r="BP421" s="43">
        <f>BP250</f>
        <v>11481712</v>
      </c>
      <c r="BR421" s="43">
        <f>BR250</f>
        <v>0</v>
      </c>
      <c r="BT421" s="43">
        <f>BT250</f>
        <v>0</v>
      </c>
      <c r="BV421" s="43">
        <f>BV250</f>
        <v>0</v>
      </c>
      <c r="BW421" s="19"/>
      <c r="BX421" s="43">
        <f>BX250</f>
        <v>0</v>
      </c>
      <c r="BZ421" s="43">
        <f>BZ250</f>
        <v>0</v>
      </c>
      <c r="CB421" s="43">
        <f>CB250</f>
        <v>0</v>
      </c>
      <c r="CD421" s="22">
        <f>+CD15</f>
        <v>0</v>
      </c>
      <c r="CF421" s="53">
        <f t="shared" si="35"/>
        <v>12070875</v>
      </c>
    </row>
    <row r="422" spans="1:84" ht="11.25">
      <c r="A422" s="1"/>
      <c r="B422" s="25" t="s">
        <v>56</v>
      </c>
      <c r="C422" s="19"/>
      <c r="D422" s="19"/>
      <c r="E422" s="43">
        <f>+E266</f>
        <v>46185</v>
      </c>
      <c r="F422" s="19"/>
      <c r="G422" s="43">
        <f>+G266</f>
        <v>315291</v>
      </c>
      <c r="I422" s="43">
        <f>+I266</f>
        <v>36499</v>
      </c>
      <c r="K422" s="43">
        <f>+K266</f>
        <v>30699</v>
      </c>
      <c r="M422" s="43">
        <f>+M266</f>
        <v>1595497</v>
      </c>
      <c r="N422" s="43">
        <f>+N266</f>
        <v>916424</v>
      </c>
      <c r="P422" s="43">
        <f>+P266</f>
        <v>2491395</v>
      </c>
      <c r="R422" s="43">
        <f>+R266</f>
        <v>101205</v>
      </c>
      <c r="T422" s="43">
        <f>+T266</f>
        <v>-500034</v>
      </c>
      <c r="V422" s="43">
        <f>+V266</f>
        <v>0</v>
      </c>
      <c r="X422" s="43">
        <f>+X266</f>
        <v>0</v>
      </c>
      <c r="Z422" s="43">
        <f>+Z266</f>
        <v>0</v>
      </c>
      <c r="AA422" s="19"/>
      <c r="AB422" s="43">
        <f>+AB266</f>
        <v>0</v>
      </c>
      <c r="AD422" s="43">
        <f>+AD266</f>
        <v>0</v>
      </c>
      <c r="AF422" s="43">
        <f>+AF266</f>
        <v>0</v>
      </c>
      <c r="AH422" s="43">
        <f>+AH266</f>
        <v>0</v>
      </c>
      <c r="AJ422" s="43">
        <f>+AJ266</f>
        <v>92</v>
      </c>
      <c r="AL422" s="43">
        <f>+AL266</f>
        <v>0</v>
      </c>
      <c r="AN422" s="43">
        <f>+AN266</f>
        <v>0</v>
      </c>
      <c r="AP422" s="43">
        <f>+AP266</f>
        <v>0</v>
      </c>
      <c r="AR422" s="43">
        <f>+AR266</f>
        <v>923</v>
      </c>
      <c r="AT422" s="43">
        <f>+AT266</f>
        <v>896</v>
      </c>
      <c r="AV422" s="43">
        <f>+AV266</f>
        <v>527</v>
      </c>
      <c r="AX422" s="43">
        <f>+AX266</f>
        <v>5615</v>
      </c>
      <c r="AY422" s="43"/>
      <c r="AZ422" s="43">
        <f>+AZ266</f>
        <v>8921</v>
      </c>
      <c r="BB422" s="43">
        <f>+BB266</f>
        <v>0</v>
      </c>
      <c r="BD422" s="43">
        <f>+BD266</f>
        <v>0</v>
      </c>
      <c r="BE422" s="19"/>
      <c r="BF422" s="43">
        <f>+BF266</f>
        <v>0</v>
      </c>
      <c r="BH422" s="43">
        <f>+BH266</f>
        <v>0</v>
      </c>
      <c r="BJ422" s="43">
        <f>+BJ266</f>
        <v>0</v>
      </c>
      <c r="BL422" s="43">
        <f>+BL266</f>
        <v>167594</v>
      </c>
      <c r="BN422" s="43">
        <f>+BN266</f>
        <v>504019</v>
      </c>
      <c r="BP422" s="43">
        <f>+BP266</f>
        <v>22103061</v>
      </c>
      <c r="BR422" s="43">
        <f>+BR266</f>
        <v>-4208</v>
      </c>
      <c r="BT422" s="43">
        <f>+BT266</f>
        <v>0</v>
      </c>
      <c r="BV422" s="43">
        <f>+BV266</f>
        <v>0</v>
      </c>
      <c r="BW422" s="19"/>
      <c r="BX422" s="43">
        <f>+BX266</f>
        <v>0</v>
      </c>
      <c r="BZ422" s="43">
        <f>+BZ266</f>
        <v>0</v>
      </c>
      <c r="CB422" s="43">
        <f>+CB266</f>
        <v>0</v>
      </c>
      <c r="CD422" s="48" t="str">
        <f>IF(CD416&lt;CD421,"Okay","Over-depreciated")</f>
        <v>Over-depreciated</v>
      </c>
      <c r="CF422" s="53">
        <f t="shared" si="35"/>
        <v>22770466</v>
      </c>
    </row>
    <row r="423" spans="1:84" ht="11.25">
      <c r="A423" s="1"/>
      <c r="B423" s="25" t="s">
        <v>58</v>
      </c>
      <c r="C423" s="19"/>
      <c r="D423" s="19"/>
      <c r="E423" s="43">
        <f>+E282</f>
        <v>45572</v>
      </c>
      <c r="F423" s="19"/>
      <c r="G423" s="43">
        <f>+G282</f>
        <v>291683</v>
      </c>
      <c r="I423" s="43">
        <f>+I282</f>
        <v>33757</v>
      </c>
      <c r="K423" s="43">
        <f>+K282</f>
        <v>28399</v>
      </c>
      <c r="M423" s="43">
        <f>+M282</f>
        <v>1475648</v>
      </c>
      <c r="N423" s="43">
        <f>+N282</f>
        <v>847799</v>
      </c>
      <c r="P423" s="43">
        <f>+P282</f>
        <v>2304342</v>
      </c>
      <c r="R423" s="43">
        <f>+R282</f>
        <v>194827</v>
      </c>
      <c r="T423" s="43">
        <f>+T282</f>
        <v>-962599</v>
      </c>
      <c r="V423" s="43">
        <f>+V282</f>
        <v>1572375</v>
      </c>
      <c r="X423" s="43">
        <f>+X282</f>
        <v>3167720</v>
      </c>
      <c r="Z423" s="43">
        <f>+Z282</f>
        <v>0</v>
      </c>
      <c r="AA423" s="19"/>
      <c r="AB423" s="43">
        <f>+AB282</f>
        <v>0</v>
      </c>
      <c r="AD423" s="43">
        <f>+AD282</f>
        <v>0</v>
      </c>
      <c r="AF423" s="43">
        <f>+AF282</f>
        <v>0</v>
      </c>
      <c r="AH423" s="43">
        <f>+AH282</f>
        <v>0</v>
      </c>
      <c r="AJ423" s="43">
        <f>+AJ282</f>
        <v>85</v>
      </c>
      <c r="AL423" s="43">
        <f>+AL282</f>
        <v>11231</v>
      </c>
      <c r="AN423" s="43">
        <f>+AN282</f>
        <v>0</v>
      </c>
      <c r="AP423" s="43">
        <f>+AP282</f>
        <v>0</v>
      </c>
      <c r="AR423" s="43">
        <f>+AR282</f>
        <v>854</v>
      </c>
      <c r="AT423" s="43">
        <f>+AT282</f>
        <v>829</v>
      </c>
      <c r="AV423" s="43">
        <f>+AV282</f>
        <v>487</v>
      </c>
      <c r="AX423" s="43">
        <f>+AX282</f>
        <v>5193</v>
      </c>
      <c r="AY423" s="43"/>
      <c r="AZ423" s="43">
        <f>+AZ282</f>
        <v>8253</v>
      </c>
      <c r="BB423" s="43">
        <f>+BB282</f>
        <v>28620</v>
      </c>
      <c r="BD423" s="43">
        <f>+BD282</f>
        <v>0</v>
      </c>
      <c r="BE423" s="19"/>
      <c r="BF423" s="43">
        <f>+BF282</f>
        <v>0</v>
      </c>
      <c r="BH423" s="43">
        <f>+BH282</f>
        <v>0</v>
      </c>
      <c r="BJ423" s="43">
        <f>+BJ282</f>
        <v>0</v>
      </c>
      <c r="BL423" s="43">
        <f>+BL282</f>
        <v>155005</v>
      </c>
      <c r="BN423" s="43">
        <f>+BN282</f>
        <v>504019</v>
      </c>
      <c r="BP423" s="43">
        <f>+BP282</f>
        <v>20443571</v>
      </c>
      <c r="BR423" s="43">
        <f>+BR282</f>
        <v>-293</v>
      </c>
      <c r="BT423" s="43">
        <f>+BT282</f>
        <v>5041673</v>
      </c>
      <c r="BV423" s="43">
        <f>+BV282</f>
        <v>0</v>
      </c>
      <c r="BW423" s="19"/>
      <c r="BX423" s="43">
        <f>+BX282</f>
        <v>0</v>
      </c>
      <c r="BZ423" s="43">
        <f>+BZ282</f>
        <v>0</v>
      </c>
      <c r="CB423" s="43">
        <f>+CB282</f>
        <v>0</v>
      </c>
      <c r="CF423" s="53">
        <f t="shared" si="35"/>
        <v>26143975</v>
      </c>
    </row>
    <row r="424" spans="2:84" ht="11.25">
      <c r="B424" s="25" t="s">
        <v>62</v>
      </c>
      <c r="C424" s="19"/>
      <c r="D424" s="19"/>
      <c r="E424" s="43">
        <f>+E298</f>
        <v>45562</v>
      </c>
      <c r="F424" s="19"/>
      <c r="G424" s="43">
        <f>+G298</f>
        <v>287812</v>
      </c>
      <c r="I424" s="43">
        <f>+I298</f>
        <v>31229</v>
      </c>
      <c r="K424" s="43">
        <f>+K298</f>
        <v>26266</v>
      </c>
      <c r="M424" s="43">
        <f>+M298</f>
        <v>1365097</v>
      </c>
      <c r="N424" s="43">
        <f>+N298</f>
        <v>784115</v>
      </c>
      <c r="P424" s="43">
        <f>+P298</f>
        <v>2131784</v>
      </c>
      <c r="R424" s="43">
        <f>+R298</f>
        <v>179929</v>
      </c>
      <c r="T424" s="43">
        <f>+T298</f>
        <v>-888994</v>
      </c>
      <c r="V424" s="43">
        <f>+V298</f>
        <v>109407</v>
      </c>
      <c r="X424" s="43">
        <f>+X298</f>
        <v>220412</v>
      </c>
      <c r="Z424" s="43">
        <f>+Z298</f>
        <v>2072306</v>
      </c>
      <c r="AA424" s="19"/>
      <c r="AB424" s="43">
        <f>+AB298</f>
        <v>0</v>
      </c>
      <c r="AD424" s="43">
        <f>+AD298</f>
        <v>0</v>
      </c>
      <c r="AF424" s="43">
        <f>+AF298</f>
        <v>0</v>
      </c>
      <c r="AH424" s="43">
        <f>+AH298</f>
        <v>0</v>
      </c>
      <c r="AJ424" s="43">
        <f>+AJ298</f>
        <v>78</v>
      </c>
      <c r="AL424" s="43">
        <f>+AL298</f>
        <v>781</v>
      </c>
      <c r="AN424" s="43">
        <f>+AN298</f>
        <v>77863</v>
      </c>
      <c r="AP424" s="43">
        <f>+AP298</f>
        <v>0</v>
      </c>
      <c r="AR424" s="43">
        <f>+AR298</f>
        <v>843</v>
      </c>
      <c r="AT424" s="43">
        <f>+AT298</f>
        <v>767</v>
      </c>
      <c r="AV424" s="43">
        <f>+AV298</f>
        <v>451</v>
      </c>
      <c r="AX424" s="43">
        <f>+AX298</f>
        <v>4804</v>
      </c>
      <c r="AY424" s="43"/>
      <c r="AZ424" s="43">
        <f>+AZ298</f>
        <v>7633</v>
      </c>
      <c r="BB424" s="43">
        <f>+BB298</f>
        <v>1991</v>
      </c>
      <c r="BD424" s="43">
        <f>+BD298</f>
        <v>5824422</v>
      </c>
      <c r="BE424" s="19"/>
      <c r="BF424" s="43">
        <f>+BF298</f>
        <v>0</v>
      </c>
      <c r="BH424" s="43">
        <f>+BH298</f>
        <v>0</v>
      </c>
      <c r="BJ424" s="43">
        <f>+BJ298</f>
        <v>0</v>
      </c>
      <c r="BL424" s="43">
        <f>+BL298</f>
        <v>143392</v>
      </c>
      <c r="BN424" s="43">
        <f>+BN298</f>
        <v>504019</v>
      </c>
      <c r="BP424" s="43">
        <f>+BP298</f>
        <v>18912676</v>
      </c>
      <c r="BR424" s="43">
        <f>+BR298</f>
        <v>-270</v>
      </c>
      <c r="BT424" s="43">
        <f>+BT298</f>
        <v>350803</v>
      </c>
      <c r="BV424" s="43">
        <f>+BV298</f>
        <v>281498</v>
      </c>
      <c r="BW424" s="19"/>
      <c r="BX424" s="43">
        <f>+BX298</f>
        <v>0</v>
      </c>
      <c r="BZ424" s="43">
        <f>+BZ298</f>
        <v>0</v>
      </c>
      <c r="CB424" s="43">
        <f>+CB298</f>
        <v>0</v>
      </c>
      <c r="CF424" s="53">
        <f t="shared" si="35"/>
        <v>20192118</v>
      </c>
    </row>
    <row r="425" spans="2:84" ht="11.25">
      <c r="B425" s="25" t="s">
        <v>65</v>
      </c>
      <c r="C425" s="19"/>
      <c r="D425" s="19"/>
      <c r="E425" s="43">
        <f>+E314</f>
        <v>45572</v>
      </c>
      <c r="F425" s="19"/>
      <c r="G425" s="43">
        <f>+G314</f>
        <v>287748</v>
      </c>
      <c r="I425" s="43">
        <f>+I314</f>
        <v>30815</v>
      </c>
      <c r="K425" s="43">
        <f>+K314</f>
        <v>24299</v>
      </c>
      <c r="M425" s="43">
        <f>+M314</f>
        <v>1262553</v>
      </c>
      <c r="N425" s="43">
        <f>+N314</f>
        <v>725371</v>
      </c>
      <c r="P425" s="43">
        <f>+P314</f>
        <v>1971650</v>
      </c>
      <c r="R425" s="43">
        <f>+R314</f>
        <v>166705</v>
      </c>
      <c r="T425" s="43">
        <f>+T314</f>
        <v>-823656</v>
      </c>
      <c r="V425" s="43">
        <f>+V314</f>
        <v>101193</v>
      </c>
      <c r="X425" s="43">
        <f>+X314</f>
        <v>203864</v>
      </c>
      <c r="Z425" s="43">
        <f>+Z314</f>
        <v>144193</v>
      </c>
      <c r="AA425" s="19"/>
      <c r="AB425" s="43">
        <f>+AB314</f>
        <v>802601</v>
      </c>
      <c r="AD425" s="43">
        <f>+AD314</f>
        <v>0</v>
      </c>
      <c r="AF425" s="43">
        <f>+AF314</f>
        <v>0</v>
      </c>
      <c r="AH425" s="43">
        <f>+AH314</f>
        <v>0</v>
      </c>
      <c r="AJ425" s="43">
        <f>+AJ314</f>
        <v>73</v>
      </c>
      <c r="AL425" s="43">
        <f>+AL314</f>
        <v>723</v>
      </c>
      <c r="AN425" s="43">
        <f>+AN314</f>
        <v>5418</v>
      </c>
      <c r="AP425" s="43">
        <f>+AP314</f>
        <v>0</v>
      </c>
      <c r="AR425" s="43">
        <f>+AR314</f>
        <v>842</v>
      </c>
      <c r="AT425" s="43">
        <f>+AT314</f>
        <v>756</v>
      </c>
      <c r="AV425" s="43">
        <f>+AV314</f>
        <v>417</v>
      </c>
      <c r="AX425" s="43">
        <f>+AX314</f>
        <v>4443</v>
      </c>
      <c r="AY425" s="43"/>
      <c r="AZ425" s="43">
        <f>+AZ314</f>
        <v>7061</v>
      </c>
      <c r="BB425" s="43">
        <f>+BB314</f>
        <v>1842</v>
      </c>
      <c r="BD425" s="43">
        <f>+BD314</f>
        <v>405267</v>
      </c>
      <c r="BE425" s="19"/>
      <c r="BF425" s="43">
        <f>+BF314</f>
        <v>1589744</v>
      </c>
      <c r="BH425" s="43">
        <f>+BH314</f>
        <v>0</v>
      </c>
      <c r="BJ425" s="43">
        <f>+BJ314</f>
        <v>0</v>
      </c>
      <c r="BL425" s="43">
        <f>+BL314</f>
        <v>132621</v>
      </c>
      <c r="BN425" s="43">
        <f>+BN314</f>
        <v>504019</v>
      </c>
      <c r="BP425" s="43">
        <f>+BP314</f>
        <v>17492006</v>
      </c>
      <c r="BR425" s="43">
        <f>+BR314</f>
        <v>-251</v>
      </c>
      <c r="BT425" s="43">
        <f>+BT314</f>
        <v>324465</v>
      </c>
      <c r="BV425" s="43">
        <f>+BV314</f>
        <v>19587</v>
      </c>
      <c r="BW425" s="19"/>
      <c r="BX425" s="43">
        <f>+BX314</f>
        <v>2313406</v>
      </c>
      <c r="BZ425" s="43">
        <f>+BZ314</f>
        <v>0</v>
      </c>
      <c r="CB425" s="43">
        <f>+CB314</f>
        <v>0</v>
      </c>
      <c r="CF425" s="53">
        <f t="shared" si="35"/>
        <v>20785853</v>
      </c>
    </row>
    <row r="426" spans="2:84" ht="11.25">
      <c r="B426" s="25" t="s">
        <v>66</v>
      </c>
      <c r="C426" s="19"/>
      <c r="D426" s="43">
        <f aca="true" t="shared" si="36" ref="D426:R426">+D330</f>
        <v>0</v>
      </c>
      <c r="E426" s="43">
        <f t="shared" si="36"/>
        <v>45562</v>
      </c>
      <c r="F426" s="43">
        <f t="shared" si="36"/>
        <v>0</v>
      </c>
      <c r="G426" s="43">
        <f t="shared" si="36"/>
        <v>287812</v>
      </c>
      <c r="H426" s="43">
        <f t="shared" si="36"/>
        <v>0</v>
      </c>
      <c r="I426" s="43">
        <f t="shared" si="36"/>
        <v>30808</v>
      </c>
      <c r="J426" s="43">
        <f t="shared" si="36"/>
        <v>0</v>
      </c>
      <c r="K426" s="43">
        <f t="shared" si="36"/>
        <v>23976</v>
      </c>
      <c r="L426" s="43">
        <f t="shared" si="36"/>
        <v>0</v>
      </c>
      <c r="M426" s="43">
        <f t="shared" si="36"/>
        <v>1168017</v>
      </c>
      <c r="N426" s="43">
        <f t="shared" si="36"/>
        <v>670882</v>
      </c>
      <c r="O426" s="43">
        <f t="shared" si="36"/>
        <v>0</v>
      </c>
      <c r="P426" s="43">
        <f t="shared" si="36"/>
        <v>1823940</v>
      </c>
      <c r="Q426" s="43">
        <f t="shared" si="36"/>
        <v>0</v>
      </c>
      <c r="R426" s="43">
        <f t="shared" si="36"/>
        <v>154183</v>
      </c>
      <c r="S426" s="43"/>
      <c r="T426" s="43">
        <f>+T330</f>
        <v>-761785</v>
      </c>
      <c r="U426" s="43">
        <f>+U330</f>
        <v>0</v>
      </c>
      <c r="V426" s="43">
        <f>+V330</f>
        <v>93615</v>
      </c>
      <c r="W426" s="43"/>
      <c r="X426" s="43">
        <f aca="true" t="shared" si="37" ref="X426:AD426">+X330</f>
        <v>188598</v>
      </c>
      <c r="Y426" s="43">
        <f t="shared" si="37"/>
        <v>0</v>
      </c>
      <c r="Z426" s="43">
        <f t="shared" si="37"/>
        <v>133367</v>
      </c>
      <c r="AA426" s="43">
        <f t="shared" si="37"/>
        <v>0</v>
      </c>
      <c r="AB426" s="43">
        <f t="shared" si="37"/>
        <v>0</v>
      </c>
      <c r="AC426" s="43">
        <f t="shared" si="37"/>
        <v>0</v>
      </c>
      <c r="AD426" s="43">
        <f t="shared" si="37"/>
        <v>1276243</v>
      </c>
      <c r="AE426" s="43"/>
      <c r="AF426" s="43">
        <f aca="true" t="shared" si="38" ref="AF426:AX426">+AF330</f>
        <v>2962905</v>
      </c>
      <c r="AG426" s="43">
        <f t="shared" si="38"/>
        <v>0</v>
      </c>
      <c r="AH426" s="43">
        <f t="shared" si="38"/>
        <v>0</v>
      </c>
      <c r="AI426" s="43">
        <f t="shared" si="38"/>
        <v>0</v>
      </c>
      <c r="AJ426" s="43">
        <f t="shared" si="38"/>
        <v>67</v>
      </c>
      <c r="AK426" s="43">
        <f t="shared" si="38"/>
        <v>0</v>
      </c>
      <c r="AL426" s="43">
        <f t="shared" si="38"/>
        <v>669</v>
      </c>
      <c r="AM426" s="43">
        <f t="shared" si="38"/>
        <v>0</v>
      </c>
      <c r="AN426" s="43">
        <f t="shared" si="38"/>
        <v>5011</v>
      </c>
      <c r="AO426" s="43">
        <f t="shared" si="38"/>
        <v>0</v>
      </c>
      <c r="AP426" s="43">
        <f t="shared" si="38"/>
        <v>0</v>
      </c>
      <c r="AQ426" s="43">
        <f t="shared" si="38"/>
        <v>0</v>
      </c>
      <c r="AR426" s="43">
        <f t="shared" si="38"/>
        <v>843</v>
      </c>
      <c r="AS426" s="43">
        <f t="shared" si="38"/>
        <v>0</v>
      </c>
      <c r="AT426" s="43">
        <f t="shared" si="38"/>
        <v>756</v>
      </c>
      <c r="AU426" s="43">
        <f t="shared" si="38"/>
        <v>0</v>
      </c>
      <c r="AV426" s="43">
        <f t="shared" si="38"/>
        <v>411</v>
      </c>
      <c r="AW426" s="43">
        <f t="shared" si="38"/>
        <v>0</v>
      </c>
      <c r="AX426" s="43">
        <f t="shared" si="38"/>
        <v>4110</v>
      </c>
      <c r="AY426" s="43"/>
      <c r="AZ426" s="43">
        <f aca="true" t="shared" si="39" ref="AZ426:BP426">+AZ330</f>
        <v>6531</v>
      </c>
      <c r="BA426" s="43">
        <f t="shared" si="39"/>
        <v>0</v>
      </c>
      <c r="BB426" s="43">
        <f t="shared" si="39"/>
        <v>1704</v>
      </c>
      <c r="BC426" s="43">
        <f t="shared" si="39"/>
        <v>0</v>
      </c>
      <c r="BD426" s="43">
        <f t="shared" si="39"/>
        <v>374840</v>
      </c>
      <c r="BE426" s="43">
        <f t="shared" si="39"/>
        <v>0</v>
      </c>
      <c r="BF426" s="43">
        <f t="shared" si="39"/>
        <v>0</v>
      </c>
      <c r="BG426" s="43">
        <f t="shared" si="39"/>
        <v>0</v>
      </c>
      <c r="BH426" s="43">
        <f t="shared" si="39"/>
        <v>62611</v>
      </c>
      <c r="BI426" s="43">
        <f t="shared" si="39"/>
        <v>0</v>
      </c>
      <c r="BJ426" s="43">
        <f t="shared" si="39"/>
        <v>0</v>
      </c>
      <c r="BK426" s="43">
        <f t="shared" si="39"/>
        <v>0</v>
      </c>
      <c r="BL426" s="43">
        <f t="shared" si="39"/>
        <v>122691</v>
      </c>
      <c r="BM426" s="43">
        <f t="shared" si="39"/>
        <v>0</v>
      </c>
      <c r="BN426" s="43">
        <f t="shared" si="39"/>
        <v>96016</v>
      </c>
      <c r="BO426" s="43">
        <f t="shared" si="39"/>
        <v>0</v>
      </c>
      <c r="BP426" s="43">
        <f t="shared" si="39"/>
        <v>16181560</v>
      </c>
      <c r="BQ426" s="43"/>
      <c r="BR426" s="43">
        <f aca="true" t="shared" si="40" ref="BR426:CB426">+BR330</f>
        <v>-232</v>
      </c>
      <c r="BS426" s="43">
        <f t="shared" si="40"/>
        <v>0</v>
      </c>
      <c r="BT426" s="43">
        <f t="shared" si="40"/>
        <v>300168</v>
      </c>
      <c r="BU426" s="43">
        <f t="shared" si="40"/>
        <v>0</v>
      </c>
      <c r="BV426" s="43">
        <f t="shared" si="40"/>
        <v>18116</v>
      </c>
      <c r="BW426" s="43">
        <f t="shared" si="40"/>
        <v>0</v>
      </c>
      <c r="BX426" s="43">
        <f t="shared" si="40"/>
        <v>0</v>
      </c>
      <c r="BY426" s="43">
        <f t="shared" si="40"/>
        <v>0</v>
      </c>
      <c r="BZ426" s="43">
        <f t="shared" si="40"/>
        <v>394266</v>
      </c>
      <c r="CA426" s="43">
        <f t="shared" si="40"/>
        <v>0</v>
      </c>
      <c r="CB426" s="43">
        <f t="shared" si="40"/>
        <v>0</v>
      </c>
      <c r="CF426" s="53">
        <f t="shared" si="35"/>
        <v>17112585</v>
      </c>
    </row>
    <row r="427" spans="2:84" ht="11.25">
      <c r="B427" s="25" t="s">
        <v>69</v>
      </c>
      <c r="C427" s="19"/>
      <c r="D427" s="43">
        <f aca="true" t="shared" si="41" ref="D427:R427">D346</f>
        <v>0</v>
      </c>
      <c r="E427" s="43">
        <f t="shared" si="41"/>
        <v>45572</v>
      </c>
      <c r="F427" s="43">
        <f t="shared" si="41"/>
        <v>0</v>
      </c>
      <c r="G427" s="43">
        <f t="shared" si="41"/>
        <v>287748</v>
      </c>
      <c r="H427" s="43">
        <f t="shared" si="41"/>
        <v>0</v>
      </c>
      <c r="I427" s="43">
        <f t="shared" si="41"/>
        <v>30815</v>
      </c>
      <c r="J427" s="43">
        <f t="shared" si="41"/>
        <v>0</v>
      </c>
      <c r="K427" s="43">
        <f t="shared" si="41"/>
        <v>23971</v>
      </c>
      <c r="L427" s="43">
        <f t="shared" si="41"/>
        <v>0</v>
      </c>
      <c r="M427" s="43">
        <f t="shared" si="41"/>
        <v>1152519</v>
      </c>
      <c r="N427" s="43">
        <f t="shared" si="41"/>
        <v>620649</v>
      </c>
      <c r="O427" s="43">
        <f t="shared" si="41"/>
        <v>0</v>
      </c>
      <c r="P427" s="43">
        <f t="shared" si="41"/>
        <v>1686929</v>
      </c>
      <c r="Q427" s="43">
        <f t="shared" si="41"/>
        <v>0</v>
      </c>
      <c r="R427" s="43">
        <f t="shared" si="41"/>
        <v>142632</v>
      </c>
      <c r="S427" s="43"/>
      <c r="T427" s="43">
        <f>T346</f>
        <v>-704715</v>
      </c>
      <c r="U427" s="43">
        <f>U346</f>
        <v>0</v>
      </c>
      <c r="V427" s="43">
        <f>V346</f>
        <v>86583</v>
      </c>
      <c r="W427" s="43"/>
      <c r="X427" s="43">
        <f aca="true" t="shared" si="42" ref="X427:AD427">X346</f>
        <v>174431</v>
      </c>
      <c r="Y427" s="43">
        <f t="shared" si="42"/>
        <v>0</v>
      </c>
      <c r="Z427" s="43">
        <f t="shared" si="42"/>
        <v>123380</v>
      </c>
      <c r="AA427" s="43">
        <f t="shared" si="42"/>
        <v>0</v>
      </c>
      <c r="AB427" s="43">
        <f t="shared" si="42"/>
        <v>0</v>
      </c>
      <c r="AC427" s="43">
        <f t="shared" si="42"/>
        <v>0</v>
      </c>
      <c r="AD427" s="43">
        <f t="shared" si="42"/>
        <v>88802</v>
      </c>
      <c r="AE427" s="43"/>
      <c r="AF427" s="43">
        <f aca="true" t="shared" si="43" ref="AF427:AX427">AF346</f>
        <v>206161</v>
      </c>
      <c r="AG427" s="43">
        <f t="shared" si="43"/>
        <v>0</v>
      </c>
      <c r="AH427" s="43">
        <f t="shared" si="43"/>
        <v>2174094</v>
      </c>
      <c r="AI427" s="43">
        <f t="shared" si="43"/>
        <v>0</v>
      </c>
      <c r="AJ427" s="43">
        <f t="shared" si="43"/>
        <v>62</v>
      </c>
      <c r="AK427" s="43">
        <f t="shared" si="43"/>
        <v>0</v>
      </c>
      <c r="AL427" s="43">
        <f t="shared" si="43"/>
        <v>618</v>
      </c>
      <c r="AM427" s="43">
        <f t="shared" si="43"/>
        <v>0</v>
      </c>
      <c r="AN427" s="43">
        <f t="shared" si="43"/>
        <v>4636</v>
      </c>
      <c r="AO427" s="43">
        <f t="shared" si="43"/>
        <v>0</v>
      </c>
      <c r="AP427" s="43">
        <f t="shared" si="43"/>
        <v>4007</v>
      </c>
      <c r="AQ427" s="43">
        <f t="shared" si="43"/>
        <v>0</v>
      </c>
      <c r="AR427" s="43">
        <f t="shared" si="43"/>
        <v>842</v>
      </c>
      <c r="AS427" s="43">
        <f t="shared" si="43"/>
        <v>0</v>
      </c>
      <c r="AT427" s="43">
        <f t="shared" si="43"/>
        <v>756</v>
      </c>
      <c r="AU427" s="43">
        <f t="shared" si="43"/>
        <v>0</v>
      </c>
      <c r="AV427" s="43">
        <f t="shared" si="43"/>
        <v>411</v>
      </c>
      <c r="AW427" s="43">
        <f t="shared" si="43"/>
        <v>0</v>
      </c>
      <c r="AX427" s="43">
        <f t="shared" si="43"/>
        <v>4056</v>
      </c>
      <c r="AY427" s="43"/>
      <c r="AZ427" s="43">
        <f aca="true" t="shared" si="44" ref="AZ427:BP427">AZ346</f>
        <v>6042</v>
      </c>
      <c r="BA427" s="43">
        <f t="shared" si="44"/>
        <v>0</v>
      </c>
      <c r="BB427" s="43">
        <f t="shared" si="44"/>
        <v>1576</v>
      </c>
      <c r="BC427" s="43">
        <f t="shared" si="44"/>
        <v>0</v>
      </c>
      <c r="BD427" s="43">
        <f t="shared" si="44"/>
        <v>346771</v>
      </c>
      <c r="BE427" s="43">
        <f t="shared" si="44"/>
        <v>0</v>
      </c>
      <c r="BF427" s="43">
        <f t="shared" si="44"/>
        <v>0</v>
      </c>
      <c r="BG427" s="43">
        <f t="shared" si="44"/>
        <v>0</v>
      </c>
      <c r="BH427" s="43">
        <f t="shared" si="44"/>
        <v>4356</v>
      </c>
      <c r="BI427" s="43">
        <f t="shared" si="44"/>
        <v>0</v>
      </c>
      <c r="BJ427" s="43">
        <f t="shared" si="44"/>
        <v>312635</v>
      </c>
      <c r="BK427" s="43">
        <f t="shared" si="44"/>
        <v>0</v>
      </c>
      <c r="BL427" s="43">
        <f t="shared" si="44"/>
        <v>121063</v>
      </c>
      <c r="BM427" s="43">
        <f t="shared" si="44"/>
        <v>0</v>
      </c>
      <c r="BN427" s="43">
        <f t="shared" si="44"/>
        <v>0</v>
      </c>
      <c r="BO427" s="43">
        <f t="shared" si="44"/>
        <v>0</v>
      </c>
      <c r="BP427" s="43">
        <f t="shared" si="44"/>
        <v>14966029</v>
      </c>
      <c r="BQ427" s="43"/>
      <c r="BR427" s="43">
        <f aca="true" t="shared" si="45" ref="BR427:CB427">BR346</f>
        <v>-214</v>
      </c>
      <c r="BS427" s="43">
        <f t="shared" si="45"/>
        <v>0</v>
      </c>
      <c r="BT427" s="43">
        <f t="shared" si="45"/>
        <v>277620</v>
      </c>
      <c r="BU427" s="43">
        <f t="shared" si="45"/>
        <v>0</v>
      </c>
      <c r="BV427" s="43">
        <f t="shared" si="45"/>
        <v>16760</v>
      </c>
      <c r="BW427" s="43">
        <f t="shared" si="45"/>
        <v>0</v>
      </c>
      <c r="BX427" s="43">
        <f t="shared" si="45"/>
        <v>0</v>
      </c>
      <c r="BY427" s="43">
        <f t="shared" si="45"/>
        <v>0</v>
      </c>
      <c r="BZ427" s="43">
        <f t="shared" si="45"/>
        <v>27433</v>
      </c>
      <c r="CA427" s="43">
        <f t="shared" si="45"/>
        <v>0</v>
      </c>
      <c r="CB427" s="43">
        <f t="shared" si="45"/>
        <v>1273156</v>
      </c>
      <c r="CF427" s="53">
        <f t="shared" si="35"/>
        <v>16681847</v>
      </c>
    </row>
    <row r="428" spans="2:84" ht="11.25">
      <c r="B428" s="25" t="s">
        <v>70</v>
      </c>
      <c r="C428" s="19"/>
      <c r="D428" s="43"/>
      <c r="E428" s="43">
        <f>+E361</f>
        <v>45562</v>
      </c>
      <c r="F428" s="43"/>
      <c r="G428" s="43">
        <f>+G361</f>
        <v>287812</v>
      </c>
      <c r="H428" s="43"/>
      <c r="I428" s="43">
        <f>+I361</f>
        <v>30808</v>
      </c>
      <c r="J428" s="43"/>
      <c r="K428" s="43">
        <f>+K361</f>
        <v>23976</v>
      </c>
      <c r="L428" s="43"/>
      <c r="M428" s="43">
        <f>+M361</f>
        <v>1152261</v>
      </c>
      <c r="N428" s="43">
        <f>+N361</f>
        <v>612414</v>
      </c>
      <c r="O428" s="43"/>
      <c r="P428" s="43">
        <f>+P361</f>
        <v>1560616</v>
      </c>
      <c r="Q428" s="43"/>
      <c r="R428" s="43">
        <f>+R361</f>
        <v>131918</v>
      </c>
      <c r="S428" s="43"/>
      <c r="T428" s="43">
        <f>+T361</f>
        <v>-651778</v>
      </c>
      <c r="U428" s="43"/>
      <c r="V428" s="43">
        <f>+V361</f>
        <v>80096</v>
      </c>
      <c r="W428" s="43"/>
      <c r="X428" s="43">
        <f>+X361</f>
        <v>161363</v>
      </c>
      <c r="Y428" s="43"/>
      <c r="Z428" s="43">
        <f>+Z361</f>
        <v>114112</v>
      </c>
      <c r="AA428" s="43"/>
      <c r="AB428" s="43">
        <f>+AB361</f>
        <v>0</v>
      </c>
      <c r="AC428" s="43"/>
      <c r="AD428" s="43">
        <f>+AD361</f>
        <v>82135</v>
      </c>
      <c r="AE428" s="43"/>
      <c r="AF428" s="43">
        <f>+AF361</f>
        <v>190683</v>
      </c>
      <c r="AG428" s="43"/>
      <c r="AH428" s="43">
        <f>+AH361</f>
        <v>151275</v>
      </c>
      <c r="AI428" s="43"/>
      <c r="AJ428" s="43">
        <f>+AJ361</f>
        <v>61</v>
      </c>
      <c r="AK428" s="43"/>
      <c r="AL428" s="43">
        <f>+AL361</f>
        <v>572</v>
      </c>
      <c r="AM428" s="43"/>
      <c r="AN428" s="43">
        <f>+AN361</f>
        <v>4288</v>
      </c>
      <c r="AO428" s="43"/>
      <c r="AP428" s="43">
        <f>+AP361</f>
        <v>279</v>
      </c>
      <c r="AQ428" s="43"/>
      <c r="AR428" s="43">
        <f>+AR361</f>
        <v>843</v>
      </c>
      <c r="AS428" s="43"/>
      <c r="AT428" s="43">
        <f>+AT361</f>
        <v>756</v>
      </c>
      <c r="AU428" s="43"/>
      <c r="AV428" s="43">
        <f>+AV361</f>
        <v>411</v>
      </c>
      <c r="AW428" s="43"/>
      <c r="AX428" s="43">
        <f>+AX361</f>
        <v>4055</v>
      </c>
      <c r="AY428" s="43"/>
      <c r="AZ428" s="43">
        <f>+AZ361</f>
        <v>5962</v>
      </c>
      <c r="BA428" s="43"/>
      <c r="BB428" s="43">
        <f>+BB361</f>
        <v>1458</v>
      </c>
      <c r="BC428" s="43"/>
      <c r="BD428" s="43">
        <f>+BD361</f>
        <v>320722</v>
      </c>
      <c r="BE428" s="43"/>
      <c r="BF428" s="43">
        <f>+BF361</f>
        <v>0</v>
      </c>
      <c r="BG428" s="43"/>
      <c r="BH428" s="43">
        <f>+BH361</f>
        <v>4029</v>
      </c>
      <c r="BI428" s="43"/>
      <c r="BJ428" s="43">
        <f>+BJ361</f>
        <v>21753</v>
      </c>
      <c r="BK428" s="43"/>
      <c r="BL428" s="43">
        <f>+BL361</f>
        <v>121035</v>
      </c>
      <c r="BM428" s="43"/>
      <c r="BN428" s="43">
        <f>+BN361</f>
        <v>0</v>
      </c>
      <c r="BO428" s="43"/>
      <c r="BP428" s="43">
        <f>+BP361</f>
        <v>13845414</v>
      </c>
      <c r="BQ428" s="43"/>
      <c r="BR428" s="43">
        <f>+BR361</f>
        <v>-198</v>
      </c>
      <c r="BS428" s="43"/>
      <c r="BT428" s="43">
        <f>+BT361</f>
        <v>256822</v>
      </c>
      <c r="BU428" s="43"/>
      <c r="BV428" s="43">
        <f>+BV361</f>
        <v>15501</v>
      </c>
      <c r="BW428" s="43"/>
      <c r="BX428" s="43">
        <f>+BX361</f>
        <v>0</v>
      </c>
      <c r="BY428" s="43"/>
      <c r="BZ428" s="43">
        <f>+BZ361</f>
        <v>25374</v>
      </c>
      <c r="CA428" s="43"/>
      <c r="CB428" s="43">
        <f>+CB361</f>
        <v>88587</v>
      </c>
      <c r="CF428" s="53">
        <f t="shared" si="35"/>
        <v>14352535</v>
      </c>
    </row>
    <row r="429" spans="2:84" ht="11.25">
      <c r="B429" s="25" t="s">
        <v>93</v>
      </c>
      <c r="C429" s="19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>
        <f>+BL375</f>
        <v>121063</v>
      </c>
      <c r="BM429" s="43">
        <f aca="true" t="shared" si="46" ref="BM429:CE429">+BM375</f>
        <v>0</v>
      </c>
      <c r="BN429" s="43">
        <f t="shared" si="46"/>
        <v>0</v>
      </c>
      <c r="BO429" s="43">
        <f t="shared" si="46"/>
        <v>0</v>
      </c>
      <c r="BP429" s="43">
        <f t="shared" si="46"/>
        <v>13661707</v>
      </c>
      <c r="BQ429" s="43"/>
      <c r="BR429" s="43">
        <f t="shared" si="46"/>
        <v>-183</v>
      </c>
      <c r="BS429" s="43">
        <f t="shared" si="46"/>
        <v>0</v>
      </c>
      <c r="BT429" s="43">
        <f t="shared" si="46"/>
        <v>237530</v>
      </c>
      <c r="BU429" s="43">
        <f t="shared" si="46"/>
        <v>0</v>
      </c>
      <c r="BV429" s="43">
        <f t="shared" si="46"/>
        <v>14339</v>
      </c>
      <c r="BW429" s="43">
        <f t="shared" si="46"/>
        <v>0</v>
      </c>
      <c r="BX429" s="43">
        <f t="shared" si="46"/>
        <v>0</v>
      </c>
      <c r="BY429" s="43">
        <f t="shared" si="46"/>
        <v>0</v>
      </c>
      <c r="BZ429" s="43">
        <f t="shared" si="46"/>
        <v>23474</v>
      </c>
      <c r="CA429" s="43">
        <f t="shared" si="46"/>
        <v>0</v>
      </c>
      <c r="CB429" s="43">
        <f t="shared" si="46"/>
        <v>81936</v>
      </c>
      <c r="CC429" s="43">
        <f t="shared" si="46"/>
        <v>0</v>
      </c>
      <c r="CD429" s="43">
        <f t="shared" si="46"/>
        <v>0</v>
      </c>
      <c r="CE429" s="43">
        <f t="shared" si="46"/>
        <v>0</v>
      </c>
      <c r="CF429" s="53">
        <f t="shared" si="35"/>
        <v>14139866</v>
      </c>
    </row>
    <row r="430" spans="2:84" ht="12" thickBot="1">
      <c r="B430" s="25" t="str">
        <f>"Accum Tax Depreciation "&amp;B10</f>
        <v>Accum Tax Depreciation As of Tax Year 2015</v>
      </c>
      <c r="C430" s="19"/>
      <c r="D430" s="25"/>
      <c r="E430" s="63">
        <f>SUM(E408:E429)</f>
        <v>725045.875</v>
      </c>
      <c r="F430" s="19"/>
      <c r="G430" s="63">
        <f>SUM(G408:G429)</f>
        <v>4291964.20275</v>
      </c>
      <c r="H430" s="23"/>
      <c r="I430" s="63">
        <f>SUM(I408:I429)</f>
        <v>724686.524225</v>
      </c>
      <c r="K430" s="63">
        <f>SUM(K408:K429)</f>
        <v>539890.8905115</v>
      </c>
      <c r="M430" s="63">
        <f>SUM(M408:M429)</f>
        <v>13729490.728</v>
      </c>
      <c r="N430" s="63">
        <f>SUM(N408:N429)</f>
        <v>6683159</v>
      </c>
      <c r="P430" s="63">
        <f>SUM(P408:P429)</f>
        <v>15264842</v>
      </c>
      <c r="R430" s="63">
        <f>SUM(R408:R429)</f>
        <v>1071399</v>
      </c>
      <c r="T430" s="63">
        <f>SUM(T408:T429)</f>
        <v>-5293561</v>
      </c>
      <c r="V430" s="63">
        <f>SUM(V408:V429)</f>
        <v>2043269</v>
      </c>
      <c r="X430" s="63">
        <f>SUM(X408:X429)</f>
        <v>4116388</v>
      </c>
      <c r="Z430" s="63">
        <f>SUM(Z408:Z429)</f>
        <v>2587358</v>
      </c>
      <c r="AA430" s="19"/>
      <c r="AB430" s="63">
        <f>SUM(AB408:AB429)</f>
        <v>802601</v>
      </c>
      <c r="AC430" s="23"/>
      <c r="AD430" s="63">
        <f>SUM(AD408:AD429)</f>
        <v>1447180</v>
      </c>
      <c r="AE430" s="23"/>
      <c r="AF430" s="63">
        <f>SUM(AF408:AF429)</f>
        <v>3359749</v>
      </c>
      <c r="AH430" s="63">
        <f>SUM(AH408:AH429)</f>
        <v>2325369</v>
      </c>
      <c r="AJ430" s="63">
        <f>SUM(AJ408:AJ429)</f>
        <v>668</v>
      </c>
      <c r="AL430" s="63">
        <f>SUM(AL408:AL429)</f>
        <v>14594</v>
      </c>
      <c r="AN430" s="63">
        <f>SUM(AN408:AN429)</f>
        <v>97216</v>
      </c>
      <c r="AP430" s="63">
        <f>SUM(AP408:AP429)</f>
        <v>4286</v>
      </c>
      <c r="AR430" s="63">
        <f>SUM(AR408:AR429)</f>
        <v>12566.1875</v>
      </c>
      <c r="AT430" s="63">
        <f>SUM(AT408:AT429)</f>
        <v>17787.79625</v>
      </c>
      <c r="AV430" s="63">
        <f>SUM(AV408:AV429)</f>
        <v>9264.739242</v>
      </c>
      <c r="AX430" s="63">
        <f>SUM(AX408:AX429)</f>
        <v>48315.5625</v>
      </c>
      <c r="AY430" s="63"/>
      <c r="AZ430" s="63">
        <f>SUM(AZ408:AZ429)</f>
        <v>65058</v>
      </c>
      <c r="BB430" s="63">
        <f>SUM(BB408:BB429)</f>
        <v>37191</v>
      </c>
      <c r="BD430" s="63">
        <f>SUM(BD408:BD429)</f>
        <v>7272022</v>
      </c>
      <c r="BE430" s="19"/>
      <c r="BF430" s="63">
        <f>SUM(BF408:BF429)</f>
        <v>1589744</v>
      </c>
      <c r="BG430" s="23"/>
      <c r="BH430" s="63">
        <f>SUM(BH408:BH429)</f>
        <v>70996</v>
      </c>
      <c r="BJ430" s="63">
        <f>SUM(BJ408:BJ429)</f>
        <v>334388</v>
      </c>
      <c r="BK430" s="23"/>
      <c r="BL430" s="63">
        <f>SUM(BL408:BL429)</f>
        <v>1563233.702625</v>
      </c>
      <c r="BN430" s="63">
        <f>SUM(BN408:BN429)</f>
        <v>2520095</v>
      </c>
      <c r="BP430" s="63">
        <f>SUM(BP408:BP429)</f>
        <v>149087736</v>
      </c>
      <c r="BR430" s="63">
        <f>SUM(BR408:BR429)</f>
        <v>-5849</v>
      </c>
      <c r="BT430" s="63">
        <f>SUM(BT408:BT429)</f>
        <v>6789081</v>
      </c>
      <c r="BV430" s="63">
        <f>SUM(BV408:BV429)</f>
        <v>365801</v>
      </c>
      <c r="BW430" s="19"/>
      <c r="BX430" s="63">
        <f>SUM(BX408:BX429)</f>
        <v>2313406</v>
      </c>
      <c r="BY430" s="23"/>
      <c r="BZ430" s="63">
        <f>SUM(BZ408:BZ429)</f>
        <v>470547</v>
      </c>
      <c r="CB430" s="63">
        <f>SUM(CB408:CB429)</f>
        <v>1443679</v>
      </c>
      <c r="CF430" s="63">
        <f>SUM(CF408:CF429)</f>
        <v>164547729.702625</v>
      </c>
    </row>
    <row r="431" spans="2:80" ht="11.25" thickTop="1">
      <c r="B431" s="19"/>
      <c r="C431" s="19"/>
      <c r="D431" s="19"/>
      <c r="E431" s="19"/>
      <c r="F431" s="19"/>
      <c r="G431" s="19"/>
      <c r="I431" s="19"/>
      <c r="K431" s="19"/>
      <c r="M431" s="19"/>
      <c r="N431" s="19"/>
      <c r="P431" s="43">
        <f>P182</f>
        <v>0</v>
      </c>
      <c r="R431" s="19"/>
      <c r="T431" s="19"/>
      <c r="V431" s="19"/>
      <c r="X431" s="19"/>
      <c r="Z431" s="19"/>
      <c r="AA431" s="19"/>
      <c r="AB431" s="19"/>
      <c r="AD431" s="19"/>
      <c r="AF431" s="19"/>
      <c r="AH431" s="19"/>
      <c r="AJ431" s="19"/>
      <c r="AL431" s="19"/>
      <c r="AN431" s="19"/>
      <c r="AP431" s="19"/>
      <c r="AR431" s="19"/>
      <c r="AT431" s="19"/>
      <c r="AV431" s="19"/>
      <c r="AX431" s="19"/>
      <c r="AZ431" s="19"/>
      <c r="BB431" s="19"/>
      <c r="BD431" s="19"/>
      <c r="BF431" s="19"/>
      <c r="BH431" s="19"/>
      <c r="BJ431" s="19"/>
      <c r="BL431" s="19"/>
      <c r="BN431" s="19"/>
      <c r="BP431" s="19"/>
      <c r="BR431" s="19"/>
      <c r="BT431" s="19"/>
      <c r="BV431" s="19"/>
      <c r="BX431" s="19"/>
      <c r="BZ431" s="19"/>
      <c r="CB431" s="19"/>
    </row>
    <row r="432" spans="2:80" ht="10.5">
      <c r="B432" s="19"/>
      <c r="C432" s="19"/>
      <c r="D432" s="19"/>
      <c r="E432" s="19"/>
      <c r="F432" s="19"/>
      <c r="G432" s="19"/>
      <c r="I432" s="19"/>
      <c r="K432" s="19"/>
      <c r="M432" s="19"/>
      <c r="N432" s="19"/>
      <c r="P432" s="43">
        <f>P194</f>
        <v>0</v>
      </c>
      <c r="R432" s="19"/>
      <c r="T432" s="19"/>
      <c r="V432" s="19"/>
      <c r="X432" s="19"/>
      <c r="Z432" s="19"/>
      <c r="AA432" s="19"/>
      <c r="AB432" s="19"/>
      <c r="AD432" s="19"/>
      <c r="AF432" s="19"/>
      <c r="AH432" s="19"/>
      <c r="AJ432" s="19"/>
      <c r="AL432" s="19"/>
      <c r="AN432" s="19"/>
      <c r="AP432" s="19"/>
      <c r="AR432" s="19"/>
      <c r="AT432" s="19"/>
      <c r="AV432" s="19"/>
      <c r="AX432" s="19"/>
      <c r="AZ432" s="19"/>
      <c r="BB432" s="19"/>
      <c r="BD432" s="19"/>
      <c r="BF432" s="19"/>
      <c r="BH432" s="19"/>
      <c r="BJ432" s="19"/>
      <c r="BL432" s="19"/>
      <c r="BN432" s="19"/>
      <c r="BP432" s="19"/>
      <c r="BR432" s="19"/>
      <c r="BT432" s="19"/>
      <c r="BV432" s="19"/>
      <c r="BX432" s="19"/>
      <c r="BZ432" s="19"/>
      <c r="CB432" s="19"/>
    </row>
    <row r="433" spans="2:76" ht="10.5">
      <c r="B433" s="19"/>
      <c r="C433" s="19"/>
      <c r="D433" s="30"/>
      <c r="F433" s="19"/>
      <c r="G433" s="1"/>
      <c r="M433" s="30"/>
      <c r="N433" s="30"/>
      <c r="P433" s="43" t="str">
        <f>+P206</f>
        <v>Half-Year</v>
      </c>
      <c r="AA433" s="19"/>
      <c r="AB433" s="30" t="str">
        <f ca="1">CELL("filename",$A$1)</f>
        <v>H:\Internal\Regulatory Services\2014  KY Rate Case\Documents Electronically filed February 11, 2015\KIUC Attachments\KIUC-1-17\Elliott\[KIUC_1_17_Attachment169_ADFIT.xlsm]2015</v>
      </c>
      <c r="AR433" s="30"/>
      <c r="AT433" s="1"/>
      <c r="AZ433" s="30" t="str">
        <f ca="1">CELL("filename",$A$1)</f>
        <v>H:\Internal\Regulatory Services\2014  KY Rate Case\Documents Electronically filed February 11, 2015\KIUC Attachments\KIUC-1-17\Elliott\[KIUC_1_17_Attachment169_ADFIT.xlsm]2015</v>
      </c>
      <c r="BJ433" s="1"/>
      <c r="BL433" s="1"/>
      <c r="BX433" s="30" t="str">
        <f ca="1">CELL("filename",$A$1)</f>
        <v>H:\Internal\Regulatory Services\2014  KY Rate Case\Documents Electronically filed February 11, 2015\KIUC Attachments\KIUC-1-17\Elliott\[KIUC_1_17_Attachment169_ADFIT.xlsm]2015</v>
      </c>
    </row>
    <row r="434" spans="2:7" ht="10.5">
      <c r="B434" s="22"/>
      <c r="C434" s="22"/>
      <c r="D434" s="22"/>
      <c r="E434" s="22"/>
      <c r="F434" s="22"/>
      <c r="G434" s="1"/>
    </row>
    <row r="435" spans="2:80" ht="10.5">
      <c r="B435" s="22"/>
      <c r="C435" s="22" t="s">
        <v>52</v>
      </c>
      <c r="D435" s="22"/>
      <c r="E435" s="22">
        <f>+E15</f>
        <v>1021330</v>
      </c>
      <c r="F435" s="22"/>
      <c r="G435" s="22">
        <f>+G15</f>
        <v>6450298.74</v>
      </c>
      <c r="I435" s="22">
        <f>+I15</f>
        <v>986588.58</v>
      </c>
      <c r="K435" s="22">
        <f>+K15</f>
        <v>767640.5</v>
      </c>
      <c r="M435" s="22">
        <f>+M15</f>
        <v>25829646.08</v>
      </c>
      <c r="N435" s="22">
        <f>+N15</f>
        <v>13725092</v>
      </c>
      <c r="P435" s="22">
        <f>+P15</f>
        <v>34511633</v>
      </c>
      <c r="R435" s="22">
        <f>+R15</f>
        <v>2698805</v>
      </c>
      <c r="T435" s="22">
        <f>+T15</f>
        <v>-13334239</v>
      </c>
      <c r="V435" s="22">
        <f>+V15</f>
        <v>3031084</v>
      </c>
      <c r="X435" s="22">
        <f>+X15</f>
        <v>6106448</v>
      </c>
      <c r="Z435" s="22">
        <f>+Z15</f>
        <v>3994807.57</v>
      </c>
      <c r="AB435" s="22">
        <f>+AB15</f>
        <v>802600.88</v>
      </c>
      <c r="AD435" s="22">
        <f>+AD15</f>
        <v>2460227</v>
      </c>
      <c r="AF435" s="22">
        <f>+AF15</f>
        <v>5711624</v>
      </c>
      <c r="AH435" s="22">
        <f>+AH15</f>
        <v>4191025</v>
      </c>
      <c r="AJ435" s="22">
        <f>+AJ15</f>
        <v>1372</v>
      </c>
      <c r="AL435" s="22">
        <f>+AL15</f>
        <v>21651</v>
      </c>
      <c r="AN435" s="22">
        <f>+AN15</f>
        <v>150098</v>
      </c>
      <c r="AP435" s="22">
        <f>+AP15</f>
        <v>7724</v>
      </c>
      <c r="AR435" s="22">
        <f>+AR15</f>
        <v>18885</v>
      </c>
      <c r="AT435" s="22">
        <f>+AT15</f>
        <v>24217</v>
      </c>
      <c r="AV435" s="22">
        <f>+AV15</f>
        <v>13174</v>
      </c>
      <c r="AX435" s="22">
        <f>+AX15</f>
        <v>90895</v>
      </c>
      <c r="AZ435" s="22">
        <f>+AZ15</f>
        <v>133607</v>
      </c>
      <c r="BB435" s="22">
        <f>+BB15</f>
        <v>55172</v>
      </c>
      <c r="BD435" s="22">
        <f>+BD15</f>
        <v>11227801</v>
      </c>
      <c r="BF435" s="22">
        <f>+BF15</f>
        <v>1589744</v>
      </c>
      <c r="BH435" s="22">
        <f>+BH15</f>
        <v>120695</v>
      </c>
      <c r="BJ435" s="22">
        <f>+BJ15</f>
        <v>602669</v>
      </c>
      <c r="BL435" s="22">
        <f>+BL15</f>
        <v>2713192.07</v>
      </c>
      <c r="BN435" s="22">
        <f>+BN15</f>
        <v>2520093.1199999996</v>
      </c>
      <c r="BP435" s="22">
        <f>+BP15</f>
        <v>306178992</v>
      </c>
      <c r="BR435" s="22">
        <f>+BR15</f>
        <v>-8111.97</v>
      </c>
      <c r="BT435" s="22">
        <f>+BT15</f>
        <v>9718887</v>
      </c>
      <c r="BV435" s="22">
        <f>+BV15</f>
        <v>542646.66</v>
      </c>
      <c r="BX435" s="22">
        <f>+BX15</f>
        <v>2313406</v>
      </c>
      <c r="BZ435" s="22">
        <f>+BZ15</f>
        <v>760030.85</v>
      </c>
      <c r="CB435" s="22">
        <f>+CB15</f>
        <v>2454276.94</v>
      </c>
    </row>
    <row r="436" spans="2:80" ht="10.5">
      <c r="B436" s="1"/>
      <c r="C436" s="1"/>
      <c r="D436" s="1"/>
      <c r="E436" s="48" t="str">
        <f>IF(E430&lt;E435,"Okay","Over-depreciated")</f>
        <v>Okay</v>
      </c>
      <c r="F436" s="1"/>
      <c r="G436" s="48" t="str">
        <f>IF(G430&lt;G435,"Okay","Over-depreciated")</f>
        <v>Okay</v>
      </c>
      <c r="I436" s="48" t="str">
        <f>IF(I430&lt;I435,"Okay","Over-depreciated")</f>
        <v>Okay</v>
      </c>
      <c r="K436" s="48" t="str">
        <f>IF(K430&lt;K435,"Okay","Over-depreciated")</f>
        <v>Okay</v>
      </c>
      <c r="M436" s="48" t="str">
        <f>IF(M430&lt;M435,"Okay","Over-depreciated")</f>
        <v>Okay</v>
      </c>
      <c r="N436" s="48" t="str">
        <f>IF(N430&lt;N435,"Okay","Over-depreciated")</f>
        <v>Okay</v>
      </c>
      <c r="P436" s="48" t="str">
        <f>IF(P430&lt;P435,"Okay","Over-depreciated")</f>
        <v>Okay</v>
      </c>
      <c r="R436" s="48" t="str">
        <f>IF(R430&gt;R435,"Okay","Over-depreciated")</f>
        <v>Over-depreciated</v>
      </c>
      <c r="T436" s="48" t="str">
        <f>IF(T430&gt;T435,"Okay","Over-depreciated")</f>
        <v>Okay</v>
      </c>
      <c r="V436" s="48" t="str">
        <f>IF(V430&lt;V435,"Okay","Over-depreciated")</f>
        <v>Okay</v>
      </c>
      <c r="X436" s="48" t="str">
        <f>IF(X430&lt;X435,"Okay","Over-depreciated")</f>
        <v>Okay</v>
      </c>
      <c r="Z436" s="48" t="str">
        <f>IF(Z430&lt;Z435,"Okay","Over-depreciated")</f>
        <v>Okay</v>
      </c>
      <c r="AB436" s="48" t="str">
        <f>IF(AB430&lt;AB435,"Okay","Over-depreciated")</f>
        <v>Over-depreciated</v>
      </c>
      <c r="AD436" s="48" t="str">
        <f>IF(AD430&lt;AD435,"Okay","Over-depreciated")</f>
        <v>Okay</v>
      </c>
      <c r="AF436" s="48" t="str">
        <f>IF(AF430&lt;AF435,"Okay","Over-depreciated")</f>
        <v>Okay</v>
      </c>
      <c r="AH436" s="48" t="str">
        <f>IF(AH430&lt;AH435,"Okay","Over-depreciated")</f>
        <v>Okay</v>
      </c>
      <c r="AJ436" s="48" t="str">
        <f>IF(AJ430&lt;AJ435,"Okay","Over-depreciated")</f>
        <v>Okay</v>
      </c>
      <c r="AL436" s="48" t="str">
        <f>IF(AL430&lt;AL435,"Okay","Over-depreciated")</f>
        <v>Okay</v>
      </c>
      <c r="AN436" s="48" t="str">
        <f>IF(AN430&lt;AN435,"Okay","Over-depreciated")</f>
        <v>Okay</v>
      </c>
      <c r="AP436" s="48" t="str">
        <f>IF(AP430&lt;AP435,"Okay","Over-depreciated")</f>
        <v>Okay</v>
      </c>
      <c r="AR436" s="48" t="str">
        <f>IF(AR430&lt;AR435,"Okay","Over-depreciated")</f>
        <v>Okay</v>
      </c>
      <c r="AT436" s="48" t="str">
        <f>IF(AT430&lt;AT435,"Okay","Over-depreciated")</f>
        <v>Okay</v>
      </c>
      <c r="AV436" s="48" t="str">
        <f>IF(AV430&lt;AV435,"Okay","Over-depreciated")</f>
        <v>Okay</v>
      </c>
      <c r="AX436" s="48" t="str">
        <f>IF(AX430&lt;AX435,"Okay","Over-depreciated")</f>
        <v>Okay</v>
      </c>
      <c r="AZ436" s="48" t="str">
        <f>IF(AZ430&lt;AZ435,"Okay","Over-depreciated")</f>
        <v>Okay</v>
      </c>
      <c r="BB436" s="48" t="str">
        <f>IF(BB430&lt;BB435,"Okay","Over-depreciated")</f>
        <v>Okay</v>
      </c>
      <c r="BD436" s="48" t="str">
        <f>IF(BD430&lt;BD435,"Okay","Over-depreciated")</f>
        <v>Okay</v>
      </c>
      <c r="BF436" s="48" t="str">
        <f>IF(BF430&lt;BF435,"Okay","Over-depreciated")</f>
        <v>Over-depreciated</v>
      </c>
      <c r="BH436" s="48" t="str">
        <f>IF(BH430&lt;BH435,"Okay","Over-depreciated")</f>
        <v>Okay</v>
      </c>
      <c r="BJ436" s="48" t="str">
        <f>IF(BJ430&lt;BJ435,"Okay","Over-depreciated")</f>
        <v>Okay</v>
      </c>
      <c r="BL436" s="48" t="str">
        <f>IF(BL430&lt;BL435,"Okay","Over-depreciated")</f>
        <v>Okay</v>
      </c>
      <c r="BN436" s="48" t="str">
        <f>IF(BN430&lt;BN435,"Okay","Over-depreciated")</f>
        <v>Over-depreciated</v>
      </c>
      <c r="BP436" s="48" t="str">
        <f>IF(BP430&lt;BP435,"Okay","Over-depreciated")</f>
        <v>Okay</v>
      </c>
      <c r="BR436" s="48" t="str">
        <f>IF(BR430&lt;BR435,"Okay","Over-depreciated")</f>
        <v>Over-depreciated</v>
      </c>
      <c r="BT436" s="48" t="str">
        <f>IF(BT430&lt;BT435,"Okay","Over-depreciated")</f>
        <v>Okay</v>
      </c>
      <c r="BV436" s="48" t="str">
        <f>IF(BV430&gt;BV435,"Okay","Over-depreciated")</f>
        <v>Over-depreciated</v>
      </c>
      <c r="BX436" s="48" t="str">
        <f>IF(BX430&lt;BX435,"Okay","Over-depreciated")</f>
        <v>Over-depreciated</v>
      </c>
      <c r="BZ436" s="48" t="str">
        <f>IF(BZ430&lt;BZ435,"Okay","Over-depreciated")</f>
        <v>Okay</v>
      </c>
      <c r="CB436" s="48" t="str">
        <f>IF(CB430&lt;CB435,"Okay","Over-depreciated")</f>
        <v>Okay</v>
      </c>
    </row>
    <row r="437" spans="2:7" ht="10.5">
      <c r="B437" s="1" t="s">
        <v>5</v>
      </c>
      <c r="C437" s="1"/>
      <c r="D437" s="1"/>
      <c r="E437" s="1"/>
      <c r="F437" s="1"/>
      <c r="G437" s="1"/>
    </row>
    <row r="438" ht="10.5"/>
    <row r="439" ht="10.5">
      <c r="E439" s="93">
        <f aca="true" t="shared" si="47" ref="E439:E451">E415/E$435</f>
        <v>0.0375</v>
      </c>
    </row>
    <row r="440" spans="5:44" ht="10.5">
      <c r="E440" s="93">
        <f t="shared" si="47"/>
        <v>0.07219018338832699</v>
      </c>
      <c r="AR440" s="93">
        <f aca="true" t="shared" si="48" ref="AR440:AR451">AR416/AR$435</f>
        <v>0.0375</v>
      </c>
    </row>
    <row r="441" spans="5:46" ht="10.5">
      <c r="E441" s="93">
        <f t="shared" si="47"/>
        <v>0.06666993038489029</v>
      </c>
      <c r="AR441" s="93">
        <f t="shared" si="48"/>
        <v>0.07217368281705057</v>
      </c>
      <c r="AS441" s="93"/>
      <c r="AT441" s="93">
        <f aca="true" t="shared" si="49" ref="AT441:AT451">AT417/AT$435</f>
        <v>0.32625</v>
      </c>
    </row>
    <row r="442" spans="5:48" ht="10.5">
      <c r="E442" s="93">
        <f t="shared" si="47"/>
        <v>0.061770436587586776</v>
      </c>
      <c r="AR442" s="93">
        <f t="shared" si="48"/>
        <v>0.06677257082340482</v>
      </c>
      <c r="AS442" s="93"/>
      <c r="AT442" s="93">
        <f t="shared" si="49"/>
        <v>0.050543006978568776</v>
      </c>
      <c r="AV442" s="93">
        <f aca="true" t="shared" si="50" ref="AV442:AV451">AV418/AV$435</f>
        <v>0.32625</v>
      </c>
    </row>
    <row r="443" spans="5:50" ht="10.5">
      <c r="E443" s="93">
        <f t="shared" si="47"/>
        <v>0.057130408389061325</v>
      </c>
      <c r="AR443" s="93">
        <f t="shared" si="48"/>
        <v>0.06179507545671167</v>
      </c>
      <c r="AS443" s="93"/>
      <c r="AT443" s="93">
        <f t="shared" si="49"/>
        <v>0.04674402279390511</v>
      </c>
      <c r="AV443" s="93">
        <f t="shared" si="50"/>
        <v>0.050532999999999995</v>
      </c>
      <c r="AX443" s="93">
        <f aca="true" t="shared" si="51" ref="AX443:AX451">AX419/AX$435</f>
        <v>0.0375</v>
      </c>
    </row>
    <row r="444" spans="5:52" ht="10.5">
      <c r="E444" s="93">
        <f t="shared" si="47"/>
        <v>0.05284971556695681</v>
      </c>
      <c r="AJ444" s="93">
        <f aca="true" t="shared" si="52" ref="AJ444:AJ451">AJ420/AJ$435</f>
        <v>0.03717201166180758</v>
      </c>
      <c r="AR444" s="93">
        <f t="shared" si="48"/>
        <v>0.05713529256023299</v>
      </c>
      <c r="AS444" s="93"/>
      <c r="AT444" s="93">
        <f t="shared" si="49"/>
        <v>0.04323409175372672</v>
      </c>
      <c r="AV444" s="93">
        <f t="shared" si="50"/>
        <v>0.04675876726886291</v>
      </c>
      <c r="AX444" s="93">
        <f t="shared" si="51"/>
        <v>0.07219318994444139</v>
      </c>
      <c r="AZ444" s="93"/>
    </row>
    <row r="445" spans="5:52" ht="10.5">
      <c r="E445" s="93">
        <f t="shared" si="47"/>
        <v>0.048880381463385976</v>
      </c>
      <c r="AJ445" s="93">
        <f t="shared" si="52"/>
        <v>0.07215743440233237</v>
      </c>
      <c r="AR445" s="93">
        <f t="shared" si="48"/>
        <v>0.05284617421233784</v>
      </c>
      <c r="AS445" s="93"/>
      <c r="AT445" s="93">
        <f t="shared" si="49"/>
        <v>0.03997192055167857</v>
      </c>
      <c r="AV445" s="93">
        <f t="shared" si="50"/>
        <v>0.04326704114164263</v>
      </c>
      <c r="AX445" s="93">
        <f t="shared" si="51"/>
        <v>0.06676934924913362</v>
      </c>
      <c r="AZ445" s="93"/>
    </row>
    <row r="446" spans="5:70" ht="10.5">
      <c r="E446" s="93">
        <f t="shared" si="47"/>
        <v>0.04522044784741464</v>
      </c>
      <c r="R446" s="93">
        <f aca="true" t="shared" si="53" ref="R446:R451">R422/R$435</f>
        <v>0.03749993052480635</v>
      </c>
      <c r="T446" s="93">
        <f aca="true" t="shared" si="54" ref="T446:T451">T422/T$435</f>
        <v>0.037500002812308975</v>
      </c>
      <c r="AJ446" s="93">
        <f t="shared" si="52"/>
        <v>0.06705539358600583</v>
      </c>
      <c r="AR446" s="93">
        <f t="shared" si="48"/>
        <v>0.048874768334657134</v>
      </c>
      <c r="AS446" s="93"/>
      <c r="AT446" s="93">
        <f t="shared" si="49"/>
        <v>0.036998802494115704</v>
      </c>
      <c r="AV446" s="93">
        <f t="shared" si="50"/>
        <v>0.04000303628358889</v>
      </c>
      <c r="AX446" s="93">
        <f t="shared" si="51"/>
        <v>0.06177457505913417</v>
      </c>
      <c r="AZ446" s="93"/>
      <c r="BR446" s="93">
        <f aca="true" t="shared" si="55" ref="BR446:BR451">BR422/BR$435</f>
        <v>0.5187395909994736</v>
      </c>
    </row>
    <row r="447" spans="5:70" ht="10.5">
      <c r="E447" s="93">
        <f t="shared" si="47"/>
        <v>0.04462025006609029</v>
      </c>
      <c r="R447" s="93">
        <f t="shared" si="53"/>
        <v>0.07219009895120247</v>
      </c>
      <c r="T447" s="93">
        <f t="shared" si="54"/>
        <v>0.07219002149279011</v>
      </c>
      <c r="AJ447" s="93">
        <f t="shared" si="52"/>
        <v>0.0619533527696793</v>
      </c>
      <c r="AL447" s="93">
        <f>AL423/AL$435</f>
        <v>0.5187289270703431</v>
      </c>
      <c r="AR447" s="93">
        <f t="shared" si="48"/>
        <v>0.045221074927190893</v>
      </c>
      <c r="AS447" s="93"/>
      <c r="AT447" s="93">
        <f t="shared" si="49"/>
        <v>0.03423215096832803</v>
      </c>
      <c r="AV447" s="93">
        <f t="shared" si="50"/>
        <v>0.036966752694701684</v>
      </c>
      <c r="AX447" s="93">
        <f t="shared" si="51"/>
        <v>0.057131855437592825</v>
      </c>
      <c r="AZ447" s="93"/>
      <c r="BB447" s="93">
        <f>BB423/BB$435</f>
        <v>0.5187413905604292</v>
      </c>
      <c r="BR447" s="93">
        <f t="shared" si="55"/>
        <v>0.03611946296645574</v>
      </c>
    </row>
    <row r="448" spans="5:70" ht="10.5">
      <c r="E448" s="93">
        <f t="shared" si="47"/>
        <v>0.044610458911419425</v>
      </c>
      <c r="R448" s="93">
        <f t="shared" si="53"/>
        <v>0.06666987796450652</v>
      </c>
      <c r="T448" s="93">
        <f t="shared" si="54"/>
        <v>0.06667002143879378</v>
      </c>
      <c r="AJ448" s="93">
        <f t="shared" si="52"/>
        <v>0.056851311953352766</v>
      </c>
      <c r="AL448" s="93">
        <f>AL424/AL$435</f>
        <v>0.03607223684818253</v>
      </c>
      <c r="AR448" s="93">
        <f t="shared" si="48"/>
        <v>0.04463860206513106</v>
      </c>
      <c r="AS448" s="93"/>
      <c r="AT448" s="93">
        <f t="shared" si="49"/>
        <v>0.03167196597431556</v>
      </c>
      <c r="AV448" s="93">
        <f t="shared" si="50"/>
        <v>0.034234097464703205</v>
      </c>
      <c r="AX448" s="93">
        <f t="shared" si="51"/>
        <v>0.05285219208977392</v>
      </c>
      <c r="AZ448" s="93"/>
      <c r="BB448" s="93">
        <f>BB424/BB$435</f>
        <v>0.0360871456535924</v>
      </c>
      <c r="BR448" s="93">
        <f t="shared" si="55"/>
        <v>0.03328414676089778</v>
      </c>
    </row>
    <row r="449" spans="5:70" ht="10.5">
      <c r="E449" s="93">
        <f t="shared" si="47"/>
        <v>0.04462025006609029</v>
      </c>
      <c r="R449" s="93">
        <f t="shared" si="53"/>
        <v>0.06176993150672242</v>
      </c>
      <c r="T449" s="93">
        <f t="shared" si="54"/>
        <v>0.061770004272459794</v>
      </c>
      <c r="AJ449" s="93">
        <f t="shared" si="52"/>
        <v>0.053206997084548104</v>
      </c>
      <c r="AL449" s="93">
        <f>AL425/AL$435</f>
        <v>0.033393376749341834</v>
      </c>
      <c r="AR449" s="93">
        <f t="shared" si="48"/>
        <v>0.04458564998676198</v>
      </c>
      <c r="AS449" s="93"/>
      <c r="AT449" s="93">
        <f t="shared" si="49"/>
        <v>0.031217739604410124</v>
      </c>
      <c r="AV449" s="93">
        <f t="shared" si="50"/>
        <v>0.03165325641414908</v>
      </c>
      <c r="AX449" s="93">
        <f t="shared" si="51"/>
        <v>0.04888057648935585</v>
      </c>
      <c r="AZ449" s="93"/>
      <c r="BB449" s="93">
        <f>BB425/BB$435</f>
        <v>0.03338650039875299</v>
      </c>
      <c r="BR449" s="93">
        <f t="shared" si="55"/>
        <v>0.03094192902587164</v>
      </c>
    </row>
    <row r="450" spans="5:70" ht="10.5">
      <c r="E450" s="93">
        <f t="shared" si="47"/>
        <v>0.044610458911419425</v>
      </c>
      <c r="R450" s="93">
        <f t="shared" si="53"/>
        <v>0.057130100173965886</v>
      </c>
      <c r="T450" s="93">
        <f t="shared" si="54"/>
        <v>0.05712999444512731</v>
      </c>
      <c r="AJ450" s="93">
        <f t="shared" si="52"/>
        <v>0.048833819241982504</v>
      </c>
      <c r="AL450" s="93">
        <f>AL426/AL$435</f>
        <v>0.030899265622834973</v>
      </c>
      <c r="AR450" s="93">
        <f t="shared" si="48"/>
        <v>0.04463860206513106</v>
      </c>
      <c r="AS450" s="93"/>
      <c r="AT450" s="93">
        <f t="shared" si="49"/>
        <v>0.031217739604410124</v>
      </c>
      <c r="AV450" s="93">
        <f t="shared" si="50"/>
        <v>0.031197813875816</v>
      </c>
      <c r="AX450" s="93">
        <f t="shared" si="51"/>
        <v>0.04521700863633863</v>
      </c>
      <c r="AZ450" s="93"/>
      <c r="BB450" s="93">
        <f>BB426/BB$435</f>
        <v>0.030885231639237294</v>
      </c>
      <c r="BR450" s="93">
        <f t="shared" si="55"/>
        <v>0.028599711290845504</v>
      </c>
    </row>
    <row r="451" spans="5:70" ht="10.5">
      <c r="E451" s="93">
        <f t="shared" si="47"/>
        <v>0.04462025006609029</v>
      </c>
      <c r="R451" s="93">
        <f t="shared" si="53"/>
        <v>0.052850057710727524</v>
      </c>
      <c r="T451" s="93">
        <f t="shared" si="54"/>
        <v>0.052850035161361664</v>
      </c>
      <c r="AJ451" s="93">
        <f t="shared" si="52"/>
        <v>0.04518950437317784</v>
      </c>
      <c r="AL451" s="93">
        <f>AL427/AL$435</f>
        <v>0.028543716225578494</v>
      </c>
      <c r="AR451" s="93">
        <f t="shared" si="48"/>
        <v>0.04458564998676198</v>
      </c>
      <c r="AS451" s="93"/>
      <c r="AT451" s="93">
        <f t="shared" si="49"/>
        <v>0.031217739604410124</v>
      </c>
      <c r="AV451" s="93">
        <f t="shared" si="50"/>
        <v>0.031197813875816</v>
      </c>
      <c r="AX451" s="93">
        <f t="shared" si="51"/>
        <v>0.04462291655206557</v>
      </c>
      <c r="AZ451" s="93"/>
      <c r="BB451" s="93">
        <f>BB427/BB$435</f>
        <v>0.028565214239106792</v>
      </c>
      <c r="BR451" s="93">
        <f t="shared" si="55"/>
        <v>0.026380768173452317</v>
      </c>
    </row>
    <row r="452" spans="5:70" ht="10.5">
      <c r="E452" s="93">
        <f>E428/E$435/E358</f>
        <v>0.044610458911419425</v>
      </c>
      <c r="R452" s="93">
        <f>R428/R$435/R358</f>
        <v>0.0488801525119451</v>
      </c>
      <c r="T452" s="93">
        <f>T428/T$435/T358</f>
        <v>0.04888002982397421</v>
      </c>
      <c r="AJ452" s="93">
        <f>AJ428/AJ$435/AJ358</f>
        <v>0.04446064139941691</v>
      </c>
      <c r="AL452" s="93">
        <f>AL428/AL$435/AL358</f>
        <v>0.02641910304373932</v>
      </c>
      <c r="AR452" s="93">
        <f>AR428/AR$435/AR358</f>
        <v>0.04463860206513106</v>
      </c>
      <c r="AS452" s="93"/>
      <c r="AT452" s="93">
        <f>AT428/AT$435/AT358</f>
        <v>0.031217739604410124</v>
      </c>
      <c r="AV452" s="93">
        <f>AV428/AV$435/AV358</f>
        <v>0.031197813875816</v>
      </c>
      <c r="AX452" s="93">
        <f>AX428/AX$435/AX358</f>
        <v>0.04461191484680126</v>
      </c>
      <c r="AZ452" s="93"/>
      <c r="BB452" s="93">
        <f>BB428/BB$435/BB358</f>
        <v>0.02642644819836149</v>
      </c>
      <c r="BR452" s="93">
        <f>BR428/BR$435/BR358</f>
        <v>0.02440837429132504</v>
      </c>
    </row>
    <row r="453" ht="10.5"/>
    <row r="454" ht="10.5">
      <c r="AT454" s="93"/>
    </row>
    <row r="455" ht="10.5">
      <c r="AT455" s="93"/>
    </row>
    <row r="456" ht="10.5">
      <c r="AT456" s="93"/>
    </row>
    <row r="457" ht="10.5">
      <c r="AT457" s="93"/>
    </row>
    <row r="458" ht="10.5">
      <c r="AT458" s="93"/>
    </row>
    <row r="459" ht="10.5">
      <c r="AT459" s="93"/>
    </row>
    <row r="460" ht="10.5">
      <c r="AT460" s="93"/>
    </row>
    <row r="461" ht="10.5">
      <c r="AT461" s="93"/>
    </row>
    <row r="462" ht="10.5">
      <c r="AT462" s="93"/>
    </row>
    <row r="463" ht="10.5">
      <c r="AT463" s="93"/>
    </row>
    <row r="464" ht="10.5">
      <c r="AT464" s="93"/>
    </row>
  </sheetData>
  <sheetProtection/>
  <mergeCells count="1">
    <mergeCell ref="CN14:CP14"/>
  </mergeCells>
  <printOptions horizontalCentered="1" verticalCentered="1"/>
  <pageMargins left="0.25" right="0.25" top="0.5" bottom="0.5" header="0.25" footer="0.25"/>
  <pageSetup horizontalDpi="600" verticalDpi="600" orientation="landscape" paperSize="17" scale="59" r:id="rId3"/>
  <headerFooter alignWithMargins="0">
    <oddFooter>&amp;CPage &amp;P</oddFooter>
  </headerFooter>
  <rowBreaks count="4" manualBreakCount="4">
    <brk id="65" max="85" man="1"/>
    <brk id="130" max="85" man="1"/>
    <brk id="194" max="85" man="1"/>
    <brk id="379" max="85" man="1"/>
  </rowBreaks>
  <ignoredErrors>
    <ignoredError sqref="CF17 CF19:CF33 CH24:CH33 CG15:CG16 CJ24:CJ33 CI24:CI33 CG18:CG33 CG1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21"/>
  <sheetViews>
    <sheetView tabSelected="1" zoomScalePageLayoutView="0" workbookViewId="0" topLeftCell="A364">
      <selection activeCell="Z15" sqref="Z15"/>
    </sheetView>
  </sheetViews>
  <sheetFormatPr defaultColWidth="11.66015625" defaultRowHeight="10.5"/>
  <cols>
    <col min="1" max="1" width="2.83203125" style="98" customWidth="1"/>
    <col min="2" max="2" width="50.83203125" style="98" customWidth="1"/>
    <col min="3" max="3" width="5.83203125" style="98" customWidth="1"/>
    <col min="4" max="5" width="1.83203125" style="98" customWidth="1"/>
    <col min="6" max="6" width="18.33203125" style="98" customWidth="1"/>
    <col min="7" max="7" width="1.66796875" style="98" customWidth="1"/>
    <col min="8" max="8" width="18.33203125" style="98" customWidth="1"/>
    <col min="9" max="9" width="1.83203125" style="98" customWidth="1"/>
    <col min="10" max="10" width="18.33203125" style="98" customWidth="1"/>
    <col min="11" max="11" width="2.16015625" style="98" customWidth="1"/>
    <col min="12" max="12" width="18.33203125" style="98" customWidth="1"/>
    <col min="13" max="13" width="1.83203125" style="98" customWidth="1"/>
    <col min="14" max="14" width="22.66015625" style="98" customWidth="1"/>
    <col min="15" max="15" width="1.83203125" style="98" customWidth="1"/>
    <col min="16" max="16" width="18.33203125" style="98" customWidth="1"/>
    <col min="17" max="17" width="1.83203125" style="98" customWidth="1"/>
    <col min="18" max="18" width="18.33203125" style="98" customWidth="1"/>
    <col min="19" max="19" width="1.83203125" style="98" customWidth="1"/>
    <col min="20" max="20" width="18.33203125" style="98" customWidth="1"/>
    <col min="21" max="21" width="1.83203125" style="98" customWidth="1"/>
    <col min="22" max="22" width="18.33203125" style="98" customWidth="1"/>
    <col min="23" max="23" width="1.83203125" style="98" customWidth="1"/>
    <col min="24" max="24" width="18.33203125" style="98" hidden="1" customWidth="1"/>
    <col min="25" max="25" width="1.83203125" style="98" customWidth="1"/>
    <col min="26" max="26" width="15.83203125" style="98" customWidth="1"/>
    <col min="27" max="27" width="1.83203125" style="98" customWidth="1"/>
    <col min="28" max="28" width="14.16015625" style="98" customWidth="1"/>
    <col min="29" max="29" width="2.33203125" style="98" customWidth="1"/>
    <col min="30" max="33" width="11.66015625" style="98" customWidth="1"/>
    <col min="34" max="34" width="20" style="98" bestFit="1" customWidth="1"/>
    <col min="35" max="35" width="20.5" style="98" bestFit="1" customWidth="1"/>
    <col min="36" max="36" width="21" style="98" bestFit="1" customWidth="1"/>
    <col min="37" max="16384" width="11.66015625" style="98" customWidth="1"/>
  </cols>
  <sheetData>
    <row r="1" spans="1:4" ht="18">
      <c r="A1" s="96" t="s">
        <v>5</v>
      </c>
      <c r="B1" s="97" t="s">
        <v>50</v>
      </c>
      <c r="C1" s="96"/>
      <c r="D1" s="96"/>
    </row>
    <row r="2" spans="1:10" ht="12.75">
      <c r="A2" s="96"/>
      <c r="B2" s="99" t="s">
        <v>0</v>
      </c>
      <c r="C2" s="96"/>
      <c r="D2" s="96"/>
      <c r="J2" s="100"/>
    </row>
    <row r="3" spans="1:10" ht="11.25">
      <c r="A3" s="96"/>
      <c r="B3" s="101" t="s">
        <v>74</v>
      </c>
      <c r="C3" s="96"/>
      <c r="D3" s="96"/>
      <c r="H3" s="101"/>
      <c r="J3" s="102"/>
    </row>
    <row r="4" spans="1:10" ht="11.25">
      <c r="A4" s="96"/>
      <c r="B4" s="96"/>
      <c r="C4" s="96"/>
      <c r="D4" s="96"/>
      <c r="H4" s="101"/>
      <c r="J4" s="101"/>
    </row>
    <row r="5" spans="1:24" ht="11.25">
      <c r="A5" s="96"/>
      <c r="B5" s="96"/>
      <c r="C5" s="96"/>
      <c r="D5" s="96"/>
      <c r="F5" s="101"/>
      <c r="H5" s="101"/>
      <c r="J5" s="101"/>
      <c r="L5" s="101"/>
      <c r="T5" s="101"/>
      <c r="V5" s="101"/>
      <c r="X5" s="101"/>
    </row>
    <row r="6" spans="1:24" ht="11.25">
      <c r="A6" s="96"/>
      <c r="B6" s="96"/>
      <c r="C6" s="96"/>
      <c r="D6" s="96"/>
      <c r="F6" s="101"/>
      <c r="H6" s="101"/>
      <c r="J6" s="101"/>
      <c r="L6" s="101"/>
      <c r="N6" s="101"/>
      <c r="P6" s="101"/>
      <c r="R6" s="101"/>
      <c r="T6" s="101"/>
      <c r="V6" s="101"/>
      <c r="X6" s="101"/>
    </row>
    <row r="7" spans="1:24" ht="11.25">
      <c r="A7" s="96"/>
      <c r="B7" s="96"/>
      <c r="C7" s="96"/>
      <c r="D7" s="96"/>
      <c r="F7" s="101"/>
      <c r="H7" s="101" t="s">
        <v>88</v>
      </c>
      <c r="J7" s="101"/>
      <c r="L7" s="101"/>
      <c r="N7" s="101"/>
      <c r="P7" s="101"/>
      <c r="R7" s="101"/>
      <c r="T7" s="101"/>
      <c r="V7" s="101"/>
      <c r="X7" s="101"/>
    </row>
    <row r="8" spans="1:32" ht="12">
      <c r="A8" s="96"/>
      <c r="B8" s="96"/>
      <c r="C8" s="96"/>
      <c r="D8" s="101"/>
      <c r="F8" s="101" t="s">
        <v>72</v>
      </c>
      <c r="H8" s="101" t="s">
        <v>72</v>
      </c>
      <c r="J8" s="101" t="s">
        <v>72</v>
      </c>
      <c r="L8" s="101" t="s">
        <v>72</v>
      </c>
      <c r="N8" s="101" t="s">
        <v>72</v>
      </c>
      <c r="P8" s="101" t="s">
        <v>72</v>
      </c>
      <c r="R8" s="101" t="s">
        <v>72</v>
      </c>
      <c r="T8" s="101" t="s">
        <v>72</v>
      </c>
      <c r="V8" s="101" t="s">
        <v>72</v>
      </c>
      <c r="X8" s="101" t="s">
        <v>79</v>
      </c>
      <c r="Z8" s="101" t="s">
        <v>91</v>
      </c>
      <c r="AB8" s="104"/>
      <c r="AD8" s="104"/>
      <c r="AE8" s="105"/>
      <c r="AF8" s="105"/>
    </row>
    <row r="9" spans="1:32" ht="11.25">
      <c r="A9" s="96"/>
      <c r="B9" s="106" t="s">
        <v>2</v>
      </c>
      <c r="C9" s="107"/>
      <c r="D9" s="101"/>
      <c r="E9" s="109"/>
      <c r="F9" s="108">
        <v>2005</v>
      </c>
      <c r="H9" s="108">
        <v>2006</v>
      </c>
      <c r="J9" s="108">
        <v>2007</v>
      </c>
      <c r="L9" s="108">
        <v>2008</v>
      </c>
      <c r="N9" s="108">
        <v>2009</v>
      </c>
      <c r="P9" s="108">
        <v>2010</v>
      </c>
      <c r="R9" s="108">
        <v>2011</v>
      </c>
      <c r="T9" s="108">
        <v>2012</v>
      </c>
      <c r="V9" s="108">
        <v>2013</v>
      </c>
      <c r="X9" s="108">
        <v>2013</v>
      </c>
      <c r="Z9" s="101"/>
      <c r="AB9" s="101"/>
      <c r="AD9" s="101"/>
      <c r="AE9" s="105"/>
      <c r="AF9" s="105"/>
    </row>
    <row r="10" spans="1:28" ht="11.25">
      <c r="A10" s="96"/>
      <c r="B10" s="110" t="s">
        <v>90</v>
      </c>
      <c r="C10" s="107"/>
      <c r="D10" s="101"/>
      <c r="E10" s="101"/>
      <c r="F10" s="101" t="s">
        <v>73</v>
      </c>
      <c r="G10" s="101"/>
      <c r="H10" s="101" t="s">
        <v>73</v>
      </c>
      <c r="J10" s="101" t="s">
        <v>73</v>
      </c>
      <c r="L10" s="101" t="s">
        <v>73</v>
      </c>
      <c r="N10" s="101" t="s">
        <v>73</v>
      </c>
      <c r="P10" s="101" t="s">
        <v>73</v>
      </c>
      <c r="R10" s="101" t="s">
        <v>73</v>
      </c>
      <c r="T10" s="101" t="s">
        <v>73</v>
      </c>
      <c r="V10" s="101" t="s">
        <v>73</v>
      </c>
      <c r="X10" s="101" t="s">
        <v>73</v>
      </c>
      <c r="Z10" s="101"/>
      <c r="AB10" s="101"/>
    </row>
    <row r="11" spans="1:24" ht="10.5">
      <c r="A11" s="96"/>
      <c r="B11" s="111"/>
      <c r="C11" s="96"/>
      <c r="D11" s="96"/>
      <c r="F11" s="112" t="s">
        <v>3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 t="s">
        <v>3</v>
      </c>
      <c r="T11" s="112" t="s">
        <v>3</v>
      </c>
      <c r="V11" s="112" t="s">
        <v>3</v>
      </c>
      <c r="X11" s="112" t="s">
        <v>3</v>
      </c>
    </row>
    <row r="12" spans="1:24" ht="11.25">
      <c r="A12" s="96"/>
      <c r="B12" s="113" t="s">
        <v>4</v>
      </c>
      <c r="C12" s="96"/>
      <c r="D12" s="114"/>
      <c r="F12" s="115">
        <v>38533</v>
      </c>
      <c r="H12" s="115">
        <v>39263</v>
      </c>
      <c r="J12" s="115">
        <v>39263</v>
      </c>
      <c r="L12" s="115">
        <v>39629</v>
      </c>
      <c r="N12" s="115">
        <v>39994</v>
      </c>
      <c r="P12" s="115">
        <v>40359</v>
      </c>
      <c r="R12" s="115">
        <v>40724</v>
      </c>
      <c r="T12" s="115">
        <v>41090</v>
      </c>
      <c r="V12" s="115">
        <v>41455</v>
      </c>
      <c r="X12" s="115">
        <v>41455</v>
      </c>
    </row>
    <row r="13" spans="1:24" ht="11.25">
      <c r="A13" s="96"/>
      <c r="B13" s="96"/>
      <c r="C13" s="96"/>
      <c r="D13" s="96"/>
      <c r="F13" s="96"/>
      <c r="H13" s="96"/>
      <c r="J13" s="96"/>
      <c r="L13" s="96"/>
      <c r="N13" s="101"/>
      <c r="P13" s="101"/>
      <c r="R13" s="101"/>
      <c r="T13" s="96"/>
      <c r="V13" s="96"/>
      <c r="X13" s="96"/>
    </row>
    <row r="14" spans="1:36" ht="11.25">
      <c r="A14" s="96"/>
      <c r="B14" s="96"/>
      <c r="C14" s="96"/>
      <c r="D14" s="96"/>
      <c r="F14" s="96"/>
      <c r="H14" s="96"/>
      <c r="J14" s="96"/>
      <c r="L14" s="96"/>
      <c r="N14" s="96"/>
      <c r="P14" s="96"/>
      <c r="R14" s="96"/>
      <c r="T14" s="96"/>
      <c r="V14" s="96"/>
      <c r="X14" s="96"/>
      <c r="AH14" s="187"/>
      <c r="AI14" s="188"/>
      <c r="AJ14" s="189"/>
    </row>
    <row r="15" spans="1:36" ht="11.25">
      <c r="A15" s="96"/>
      <c r="B15" s="113" t="s">
        <v>6</v>
      </c>
      <c r="C15" s="96"/>
      <c r="D15" s="116"/>
      <c r="F15" s="116">
        <f>2721192.07-8000</f>
        <v>2713192.07</v>
      </c>
      <c r="H15" s="116">
        <f>2522317.01+685.8-2909.69</f>
        <v>2520093.1199999996</v>
      </c>
      <c r="J15" s="116">
        <v>306178992</v>
      </c>
      <c r="L15" s="116">
        <v>-8111.97</v>
      </c>
      <c r="N15" s="116">
        <v>9718887</v>
      </c>
      <c r="P15" s="116">
        <f>-472304+1014950.66</f>
        <v>542646.66</v>
      </c>
      <c r="R15" s="116">
        <v>2313406</v>
      </c>
      <c r="T15" s="116">
        <v>760030.85</v>
      </c>
      <c r="V15" s="116">
        <f>2441369+12907.94</f>
        <v>2454276.94</v>
      </c>
      <c r="X15" s="116">
        <v>0</v>
      </c>
      <c r="Y15" s="116"/>
      <c r="Z15" s="117">
        <f>SUM(F15:V15)</f>
        <v>327193412.67</v>
      </c>
      <c r="AB15" s="117"/>
      <c r="AH15" s="118"/>
      <c r="AI15" s="119"/>
      <c r="AJ15" s="120"/>
    </row>
    <row r="16" spans="1:36" ht="11.25">
      <c r="A16" s="96"/>
      <c r="B16" s="113" t="s">
        <v>7</v>
      </c>
      <c r="C16" s="96"/>
      <c r="D16" s="116" t="s">
        <v>5</v>
      </c>
      <c r="E16" s="116" t="s">
        <v>5</v>
      </c>
      <c r="F16" s="121">
        <f>-816467+1678.16</f>
        <v>-814788.84</v>
      </c>
      <c r="G16" s="116" t="s">
        <v>5</v>
      </c>
      <c r="H16" s="121">
        <f>-679312.92+785.33</f>
        <v>-678527.5900000001</v>
      </c>
      <c r="I16" s="116" t="s">
        <v>5</v>
      </c>
      <c r="J16" s="121">
        <v>-71961822</v>
      </c>
      <c r="K16" s="116"/>
      <c r="L16" s="121">
        <v>3836.49</v>
      </c>
      <c r="M16" s="116" t="s">
        <v>5</v>
      </c>
      <c r="N16" s="121">
        <v>-2159536</v>
      </c>
      <c r="O16" s="116" t="s">
        <v>5</v>
      </c>
      <c r="P16" s="121">
        <f>64111.94-137261.59</f>
        <v>-73149.65</v>
      </c>
      <c r="Q16" s="116" t="s">
        <v>5</v>
      </c>
      <c r="R16" s="121">
        <v>-243494</v>
      </c>
      <c r="S16" s="116">
        <v>0</v>
      </c>
      <c r="T16" s="121">
        <v>-95365</v>
      </c>
      <c r="U16" s="116" t="s">
        <v>5</v>
      </c>
      <c r="V16" s="121">
        <f>-89719-416.22</f>
        <v>-90135.22</v>
      </c>
      <c r="W16" s="116" t="s">
        <v>5</v>
      </c>
      <c r="X16" s="121">
        <v>0</v>
      </c>
      <c r="Y16" s="116"/>
      <c r="Z16" s="117">
        <f>SUM(F16:V16)</f>
        <v>-76112981.81000002</v>
      </c>
      <c r="AB16" s="117"/>
      <c r="AH16" s="118"/>
      <c r="AI16" s="119"/>
      <c r="AJ16" s="122"/>
    </row>
    <row r="17" spans="1:36" ht="10.5">
      <c r="A17" s="96"/>
      <c r="B17" s="96"/>
      <c r="C17" s="96"/>
      <c r="D17" s="116"/>
      <c r="F17" s="123" t="s">
        <v>3</v>
      </c>
      <c r="H17" s="123" t="s">
        <v>3</v>
      </c>
      <c r="J17" s="123" t="s">
        <v>3</v>
      </c>
      <c r="L17" s="123" t="s">
        <v>3</v>
      </c>
      <c r="N17" s="123" t="s">
        <v>3</v>
      </c>
      <c r="P17" s="123" t="s">
        <v>3</v>
      </c>
      <c r="R17" s="123" t="s">
        <v>3</v>
      </c>
      <c r="T17" s="123" t="s">
        <v>3</v>
      </c>
      <c r="V17" s="123" t="s">
        <v>3</v>
      </c>
      <c r="X17" s="123" t="s">
        <v>3</v>
      </c>
      <c r="Z17" s="123" t="s">
        <v>3</v>
      </c>
      <c r="AB17" s="123"/>
      <c r="AD17" s="123"/>
      <c r="AE17" s="123"/>
      <c r="AF17" s="123"/>
      <c r="AH17" s="124"/>
      <c r="AI17" s="124"/>
      <c r="AJ17" s="124"/>
    </row>
    <row r="18" spans="1:28" ht="11.25">
      <c r="A18" s="96"/>
      <c r="B18" s="113" t="str">
        <f>"Net Book Basis "&amp;B10</f>
        <v>Net Book Basis As of September 30, 2014</v>
      </c>
      <c r="C18" s="125">
        <v>12</v>
      </c>
      <c r="D18" s="116"/>
      <c r="F18" s="116">
        <f>+F15+F16</f>
        <v>1898403.23</v>
      </c>
      <c r="H18" s="116">
        <f>+H15+H16</f>
        <v>1841565.5299999996</v>
      </c>
      <c r="J18" s="116">
        <f>+J15+J16</f>
        <v>234217170</v>
      </c>
      <c r="L18" s="116">
        <f>+L15+L16</f>
        <v>-4275.4800000000005</v>
      </c>
      <c r="N18" s="116">
        <f>+N15+N16</f>
        <v>7559351</v>
      </c>
      <c r="P18" s="116">
        <f>+P15+P16</f>
        <v>469497.01</v>
      </c>
      <c r="R18" s="116">
        <f>+R15+R16</f>
        <v>2069912</v>
      </c>
      <c r="T18" s="116">
        <f>+T15+T16</f>
        <v>664665.85</v>
      </c>
      <c r="V18" s="116">
        <f>+V15+V16</f>
        <v>2364141.7199999997</v>
      </c>
      <c r="X18" s="116">
        <f>+X15+X16</f>
        <v>0</v>
      </c>
      <c r="Z18" s="117">
        <f>SUM(F18:V18)</f>
        <v>251080430.85999998</v>
      </c>
      <c r="AB18" s="117"/>
    </row>
    <row r="19" spans="1:28" ht="10.5">
      <c r="A19" s="96"/>
      <c r="B19" s="96"/>
      <c r="C19" s="111"/>
      <c r="D19" s="116"/>
      <c r="F19" s="123" t="s">
        <v>8</v>
      </c>
      <c r="H19" s="123" t="s">
        <v>8</v>
      </c>
      <c r="J19" s="123" t="s">
        <v>8</v>
      </c>
      <c r="L19" s="123" t="s">
        <v>8</v>
      </c>
      <c r="N19" s="123" t="s">
        <v>8</v>
      </c>
      <c r="P19" s="123" t="s">
        <v>8</v>
      </c>
      <c r="R19" s="123" t="s">
        <v>8</v>
      </c>
      <c r="T19" s="123" t="s">
        <v>8</v>
      </c>
      <c r="V19" s="123" t="s">
        <v>8</v>
      </c>
      <c r="X19" s="123" t="s">
        <v>8</v>
      </c>
      <c r="AB19" s="117"/>
    </row>
    <row r="20" spans="1:28" ht="10.5">
      <c r="A20" s="96"/>
      <c r="B20" s="96"/>
      <c r="C20" s="96"/>
      <c r="D20" s="116"/>
      <c r="F20" s="116"/>
      <c r="H20" s="116"/>
      <c r="J20" s="116"/>
      <c r="L20" s="116"/>
      <c r="N20" s="116"/>
      <c r="P20" s="116"/>
      <c r="R20" s="116"/>
      <c r="T20" s="116"/>
      <c r="V20" s="116"/>
      <c r="X20" s="116"/>
      <c r="Z20" s="117"/>
      <c r="AB20" s="117"/>
    </row>
    <row r="21" spans="1:28" ht="10.5">
      <c r="A21" s="96"/>
      <c r="B21" s="96"/>
      <c r="C21" s="126"/>
      <c r="D21" s="116"/>
      <c r="F21" s="116"/>
      <c r="H21" s="116"/>
      <c r="J21" s="116"/>
      <c r="L21" s="116"/>
      <c r="N21" s="116"/>
      <c r="P21" s="116"/>
      <c r="R21" s="116"/>
      <c r="T21" s="116"/>
      <c r="V21" s="116"/>
      <c r="X21" s="116"/>
      <c r="Z21" s="117"/>
      <c r="AB21" s="117"/>
    </row>
    <row r="22" spans="1:28" ht="10.5">
      <c r="A22" s="96"/>
      <c r="B22" s="96"/>
      <c r="C22" s="96"/>
      <c r="D22" s="116"/>
      <c r="F22" s="116"/>
      <c r="H22" s="116"/>
      <c r="J22" s="116"/>
      <c r="L22" s="116"/>
      <c r="N22" s="116"/>
      <c r="P22" s="116"/>
      <c r="R22" s="116"/>
      <c r="T22" s="116"/>
      <c r="V22" s="116"/>
      <c r="X22" s="116"/>
      <c r="Z22" s="117"/>
      <c r="AA22" s="98" t="s">
        <v>5</v>
      </c>
      <c r="AB22" s="117"/>
    </row>
    <row r="23" spans="1:28" ht="11.25">
      <c r="A23" s="96"/>
      <c r="B23" s="113" t="s">
        <v>9</v>
      </c>
      <c r="C23" s="96"/>
      <c r="D23" s="116"/>
      <c r="F23" s="116">
        <f>+F15</f>
        <v>2713192.07</v>
      </c>
      <c r="H23" s="116">
        <f>+H15</f>
        <v>2520093.1199999996</v>
      </c>
      <c r="J23" s="116">
        <f>+J15</f>
        <v>306178992</v>
      </c>
      <c r="L23" s="116">
        <f>+L15</f>
        <v>-8111.97</v>
      </c>
      <c r="N23" s="116">
        <f>+N15</f>
        <v>9718887</v>
      </c>
      <c r="P23" s="116">
        <f>+P15</f>
        <v>542646.66</v>
      </c>
      <c r="R23" s="116">
        <f>+R15</f>
        <v>2313406</v>
      </c>
      <c r="T23" s="116">
        <f>+T15</f>
        <v>760030.85</v>
      </c>
      <c r="V23" s="116">
        <f>+V15</f>
        <v>2454276.94</v>
      </c>
      <c r="X23" s="116">
        <f>+X15</f>
        <v>0</v>
      </c>
      <c r="Z23" s="117"/>
      <c r="AB23" s="117"/>
    </row>
    <row r="24" spans="1:28" ht="11.25">
      <c r="A24" s="127"/>
      <c r="B24" s="128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Z24" s="117"/>
      <c r="AB24" s="117"/>
    </row>
    <row r="25" spans="1:28" ht="11.25">
      <c r="A25" s="96"/>
      <c r="B25" s="113"/>
      <c r="C25" s="96"/>
      <c r="D25" s="116"/>
      <c r="F25" s="123" t="s">
        <v>3</v>
      </c>
      <c r="H25" s="123" t="s">
        <v>3</v>
      </c>
      <c r="J25" s="123" t="s">
        <v>3</v>
      </c>
      <c r="L25" s="123" t="s">
        <v>3</v>
      </c>
      <c r="N25" s="123" t="s">
        <v>3</v>
      </c>
      <c r="P25" s="123" t="s">
        <v>3</v>
      </c>
      <c r="R25" s="123" t="s">
        <v>3</v>
      </c>
      <c r="T25" s="123" t="s">
        <v>3</v>
      </c>
      <c r="V25" s="123" t="s">
        <v>3</v>
      </c>
      <c r="X25" s="123" t="s">
        <v>3</v>
      </c>
      <c r="Z25" s="117"/>
      <c r="AB25" s="117"/>
    </row>
    <row r="26" spans="1:28" ht="11.25">
      <c r="A26" s="96"/>
      <c r="B26" s="113" t="s">
        <v>33</v>
      </c>
      <c r="C26" s="96"/>
      <c r="D26" s="116"/>
      <c r="F26" s="116">
        <f>F23+F24</f>
        <v>2713192.07</v>
      </c>
      <c r="H26" s="116">
        <f>H23+H24</f>
        <v>2520093.1199999996</v>
      </c>
      <c r="J26" s="116">
        <f>J23+J24</f>
        <v>306178992</v>
      </c>
      <c r="L26" s="116">
        <f>L23+L24</f>
        <v>-8111.97</v>
      </c>
      <c r="N26" s="116">
        <f>N23+N24</f>
        <v>9718887</v>
      </c>
      <c r="P26" s="116">
        <f>P23+P24</f>
        <v>542646.66</v>
      </c>
      <c r="R26" s="116">
        <f>R23+R24</f>
        <v>2313406</v>
      </c>
      <c r="T26" s="116">
        <f>T23+T24</f>
        <v>760030.85</v>
      </c>
      <c r="V26" s="116">
        <f>V23+V24</f>
        <v>2454276.94</v>
      </c>
      <c r="X26" s="116">
        <f>X23+X24</f>
        <v>0</v>
      </c>
      <c r="Z26" s="117"/>
      <c r="AB26" s="117"/>
    </row>
    <row r="27" spans="1:28" ht="11.25">
      <c r="A27" s="96"/>
      <c r="B27" s="113" t="s">
        <v>10</v>
      </c>
      <c r="C27" s="96"/>
      <c r="D27" s="116"/>
      <c r="F27" s="116">
        <f>-F399</f>
        <v>-1442170.702625</v>
      </c>
      <c r="H27" s="116">
        <f>-H399</f>
        <v>-2520095</v>
      </c>
      <c r="J27" s="116">
        <f>-J399</f>
        <v>-135426029</v>
      </c>
      <c r="L27" s="116">
        <f>-L399</f>
        <v>5666</v>
      </c>
      <c r="N27" s="116">
        <f>-N399</f>
        <v>-6551551</v>
      </c>
      <c r="P27" s="116">
        <f>-P399</f>
        <v>-351462</v>
      </c>
      <c r="R27" s="116">
        <f>-R399</f>
        <v>-2313406</v>
      </c>
      <c r="T27" s="116">
        <f>-T399</f>
        <v>-447073</v>
      </c>
      <c r="V27" s="116">
        <f>-V399</f>
        <v>-1361743</v>
      </c>
      <c r="X27" s="116">
        <f>-X399</f>
        <v>0</v>
      </c>
      <c r="Z27" s="117"/>
      <c r="AB27" s="117"/>
    </row>
    <row r="28" spans="1:28" ht="10.5">
      <c r="A28" s="96"/>
      <c r="B28" s="96"/>
      <c r="C28" s="96"/>
      <c r="D28" s="116"/>
      <c r="F28" s="123" t="s">
        <v>3</v>
      </c>
      <c r="H28" s="123" t="s">
        <v>3</v>
      </c>
      <c r="J28" s="123" t="s">
        <v>3</v>
      </c>
      <c r="L28" s="123" t="s">
        <v>3</v>
      </c>
      <c r="N28" s="123" t="s">
        <v>3</v>
      </c>
      <c r="P28" s="123" t="s">
        <v>3</v>
      </c>
      <c r="R28" s="123" t="s">
        <v>3</v>
      </c>
      <c r="T28" s="123" t="s">
        <v>3</v>
      </c>
      <c r="V28" s="123" t="s">
        <v>3</v>
      </c>
      <c r="X28" s="123" t="s">
        <v>3</v>
      </c>
      <c r="Z28" s="117"/>
      <c r="AB28" s="117"/>
    </row>
    <row r="29" spans="1:28" ht="11.25">
      <c r="A29" s="96"/>
      <c r="B29" s="113" t="str">
        <f>"Net Tax Basis "&amp;B10</f>
        <v>Net Tax Basis As of September 30, 2014</v>
      </c>
      <c r="C29" s="96"/>
      <c r="D29" s="116"/>
      <c r="F29" s="116">
        <f>+F26+F27</f>
        <v>1271021.367375</v>
      </c>
      <c r="H29" s="116">
        <f>+H26+H27</f>
        <v>-1.8800000003539026</v>
      </c>
      <c r="J29" s="116">
        <f>+J26+J27</f>
        <v>170752963</v>
      </c>
      <c r="L29" s="116">
        <f>+L26+L27</f>
        <v>-2445.9700000000003</v>
      </c>
      <c r="N29" s="116">
        <f>+N26+N27</f>
        <v>3167336</v>
      </c>
      <c r="P29" s="116">
        <f>+P26+P27</f>
        <v>191184.66000000003</v>
      </c>
      <c r="R29" s="116">
        <f>+R26+R27</f>
        <v>0</v>
      </c>
      <c r="T29" s="116">
        <f>+T26+T27</f>
        <v>312957.85</v>
      </c>
      <c r="V29" s="116">
        <f>+V26+V27</f>
        <v>1092533.94</v>
      </c>
      <c r="X29" s="116">
        <f>+X26+X27</f>
        <v>0</v>
      </c>
      <c r="Z29" s="117"/>
      <c r="AB29" s="117"/>
    </row>
    <row r="30" spans="1:28" ht="10.5">
      <c r="A30" s="96"/>
      <c r="B30" s="96"/>
      <c r="C30" s="96"/>
      <c r="D30" s="116"/>
      <c r="F30" s="123" t="s">
        <v>8</v>
      </c>
      <c r="H30" s="123" t="s">
        <v>8</v>
      </c>
      <c r="J30" s="123" t="s">
        <v>8</v>
      </c>
      <c r="L30" s="123" t="s">
        <v>8</v>
      </c>
      <c r="N30" s="123" t="s">
        <v>8</v>
      </c>
      <c r="P30" s="123" t="s">
        <v>8</v>
      </c>
      <c r="R30" s="123" t="s">
        <v>8</v>
      </c>
      <c r="T30" s="123" t="s">
        <v>8</v>
      </c>
      <c r="V30" s="123" t="s">
        <v>8</v>
      </c>
      <c r="X30" s="123" t="s">
        <v>8</v>
      </c>
      <c r="Z30" s="117"/>
      <c r="AB30" s="117"/>
    </row>
    <row r="31" spans="1:28" ht="10.5">
      <c r="A31" s="96"/>
      <c r="B31" s="96"/>
      <c r="C31" s="96"/>
      <c r="D31" s="116"/>
      <c r="E31" s="131" t="e">
        <f aca="true" t="shared" si="0" ref="E31:R31">1-E29/E26</f>
        <v>#DIV/0!</v>
      </c>
      <c r="F31" s="131">
        <f t="shared" si="0"/>
        <v>0.5315402173591788</v>
      </c>
      <c r="G31" s="131" t="e">
        <f t="shared" si="0"/>
        <v>#DIV/0!</v>
      </c>
      <c r="H31" s="131">
        <v>0.4757749529110624</v>
      </c>
      <c r="I31" s="131" t="e">
        <f t="shared" si="0"/>
        <v>#DIV/0!</v>
      </c>
      <c r="J31" s="131">
        <f t="shared" si="0"/>
        <v>0.44230999689227535</v>
      </c>
      <c r="K31" s="131" t="e">
        <f t="shared" si="0"/>
        <v>#DIV/0!</v>
      </c>
      <c r="L31" s="131">
        <f t="shared" si="0"/>
        <v>0.6984739835083216</v>
      </c>
      <c r="M31" s="131" t="e">
        <f t="shared" si="0"/>
        <v>#DIV/0!</v>
      </c>
      <c r="N31" s="131">
        <f t="shared" si="0"/>
        <v>0.6741050698500765</v>
      </c>
      <c r="O31" s="131" t="e">
        <f t="shared" si="0"/>
        <v>#DIV/0!</v>
      </c>
      <c r="P31" s="131">
        <f t="shared" si="0"/>
        <v>0.6476811264258034</v>
      </c>
      <c r="Q31" s="131" t="e">
        <f t="shared" si="0"/>
        <v>#DIV/0!</v>
      </c>
      <c r="R31" s="131">
        <f t="shared" si="0"/>
        <v>1</v>
      </c>
      <c r="S31" s="131" t="e">
        <f aca="true" t="shared" si="1" ref="S31:X31">1-S29/S26</f>
        <v>#DIV/0!</v>
      </c>
      <c r="T31" s="131">
        <f t="shared" si="1"/>
        <v>0.588230069871506</v>
      </c>
      <c r="U31" s="131" t="e">
        <f t="shared" si="1"/>
        <v>#DIV/0!</v>
      </c>
      <c r="V31" s="131">
        <f t="shared" si="1"/>
        <v>0.5548448823383396</v>
      </c>
      <c r="W31" s="131" t="e">
        <f t="shared" si="1"/>
        <v>#DIV/0!</v>
      </c>
      <c r="X31" s="131" t="e">
        <f t="shared" si="1"/>
        <v>#DIV/0!</v>
      </c>
      <c r="Z31" s="117"/>
      <c r="AB31" s="117"/>
    </row>
    <row r="32" spans="1:28" ht="10.5">
      <c r="A32" s="96"/>
      <c r="B32" s="96"/>
      <c r="C32" s="96"/>
      <c r="D32" s="116"/>
      <c r="F32" s="116"/>
      <c r="H32" s="116"/>
      <c r="J32" s="116"/>
      <c r="L32" s="116"/>
      <c r="N32" s="116"/>
      <c r="P32" s="116"/>
      <c r="R32" s="116"/>
      <c r="T32" s="116"/>
      <c r="V32" s="116"/>
      <c r="X32" s="116"/>
      <c r="Z32" s="117"/>
      <c r="AB32" s="117"/>
    </row>
    <row r="33" spans="1:28" ht="10.5">
      <c r="A33" s="96"/>
      <c r="B33" s="96"/>
      <c r="C33" s="96"/>
      <c r="D33" s="116"/>
      <c r="F33" s="116"/>
      <c r="H33" s="116"/>
      <c r="J33" s="116"/>
      <c r="L33" s="116"/>
      <c r="N33" s="116"/>
      <c r="P33" s="116"/>
      <c r="R33" s="116"/>
      <c r="T33" s="116"/>
      <c r="V33" s="116"/>
      <c r="X33" s="116"/>
      <c r="Z33" s="117"/>
      <c r="AB33" s="117"/>
    </row>
    <row r="34" spans="1:28" ht="11.25">
      <c r="A34" s="96"/>
      <c r="B34" s="113" t="s">
        <v>11</v>
      </c>
      <c r="C34" s="96"/>
      <c r="D34" s="116"/>
      <c r="F34" s="116">
        <f>+F29-F18</f>
        <v>-627381.8626250001</v>
      </c>
      <c r="H34" s="116">
        <f>+H29-H18</f>
        <v>-1841567.41</v>
      </c>
      <c r="J34" s="116">
        <f>+J29-J18</f>
        <v>-63464207</v>
      </c>
      <c r="L34" s="116">
        <f>+L29-L18</f>
        <v>1829.5100000000002</v>
      </c>
      <c r="N34" s="116">
        <f>+N29-N18</f>
        <v>-4392015</v>
      </c>
      <c r="P34" s="116">
        <f>+P29-P18</f>
        <v>-278312.35</v>
      </c>
      <c r="R34" s="116">
        <f>+R29-R18</f>
        <v>-2069912</v>
      </c>
      <c r="T34" s="116">
        <f>+T29-T18</f>
        <v>-351708</v>
      </c>
      <c r="V34" s="116">
        <f>+V29-V18</f>
        <v>-1271607.7799999998</v>
      </c>
      <c r="X34" s="116">
        <f>+X29-X18</f>
        <v>0</v>
      </c>
      <c r="Z34" s="117"/>
      <c r="AB34" s="117"/>
    </row>
    <row r="35" spans="1:28" ht="10.5">
      <c r="A35" s="96"/>
      <c r="B35" s="96"/>
      <c r="C35" s="96"/>
      <c r="D35" s="116"/>
      <c r="F35" s="116"/>
      <c r="H35" s="116"/>
      <c r="J35" s="116"/>
      <c r="L35" s="116"/>
      <c r="N35" s="116"/>
      <c r="P35" s="116"/>
      <c r="R35" s="116"/>
      <c r="T35" s="116"/>
      <c r="V35" s="116"/>
      <c r="X35" s="116"/>
      <c r="Z35" s="117"/>
      <c r="AB35" s="117"/>
    </row>
    <row r="36" spans="1:28" ht="11.25">
      <c r="A36" s="96"/>
      <c r="B36" s="113" t="s">
        <v>12</v>
      </c>
      <c r="C36" s="96"/>
      <c r="D36" s="116"/>
      <c r="F36" s="132">
        <v>0.35</v>
      </c>
      <c r="H36" s="132">
        <v>0.35</v>
      </c>
      <c r="J36" s="132">
        <v>0.35</v>
      </c>
      <c r="L36" s="132">
        <v>0.35</v>
      </c>
      <c r="N36" s="132">
        <v>0.35</v>
      </c>
      <c r="P36" s="132">
        <v>0.35</v>
      </c>
      <c r="R36" s="132">
        <v>0.35</v>
      </c>
      <c r="T36" s="132">
        <v>0.35</v>
      </c>
      <c r="V36" s="132">
        <v>0.35</v>
      </c>
      <c r="X36" s="132">
        <v>0.35</v>
      </c>
      <c r="Z36" s="117"/>
      <c r="AB36" s="117"/>
    </row>
    <row r="37" spans="1:28" ht="10.5">
      <c r="A37" s="96"/>
      <c r="B37" s="96"/>
      <c r="C37" s="96"/>
      <c r="D37" s="116"/>
      <c r="F37" s="123" t="s">
        <v>3</v>
      </c>
      <c r="H37" s="123" t="s">
        <v>3</v>
      </c>
      <c r="J37" s="123" t="s">
        <v>3</v>
      </c>
      <c r="L37" s="123" t="s">
        <v>3</v>
      </c>
      <c r="N37" s="123" t="s">
        <v>3</v>
      </c>
      <c r="P37" s="123" t="s">
        <v>3</v>
      </c>
      <c r="R37" s="123" t="s">
        <v>3</v>
      </c>
      <c r="T37" s="123" t="s">
        <v>3</v>
      </c>
      <c r="V37" s="123" t="s">
        <v>3</v>
      </c>
      <c r="X37" s="123" t="s">
        <v>3</v>
      </c>
      <c r="Z37" s="117"/>
      <c r="AB37" s="117"/>
    </row>
    <row r="38" spans="1:28" ht="11.25">
      <c r="A38" s="96"/>
      <c r="B38" s="113" t="str">
        <f>"Accum DFIT "&amp;B10&amp;" -  Asset &lt;Liability&gt;"</f>
        <v>Accum DFIT As of September 30, 2014 -  Asset &lt;Liability&gt;</v>
      </c>
      <c r="C38" s="96"/>
      <c r="D38" s="116"/>
      <c r="F38" s="116">
        <f>ROUND(F34*F36,0)</f>
        <v>-219584</v>
      </c>
      <c r="H38" s="116">
        <f>ROUND(H34*H36,0)</f>
        <v>-644549</v>
      </c>
      <c r="J38" s="116">
        <f>ROUND(J34*J36,0)</f>
        <v>-22212472</v>
      </c>
      <c r="L38" s="116">
        <f>ROUND(L34*L36,0)</f>
        <v>640</v>
      </c>
      <c r="N38" s="116">
        <f>ROUND(N34*N36,0)</f>
        <v>-1537205</v>
      </c>
      <c r="P38" s="116">
        <f>ROUND(P34*P36,0)</f>
        <v>-97409</v>
      </c>
      <c r="R38" s="116">
        <f>ROUND(R34*R36,0)</f>
        <v>-724469</v>
      </c>
      <c r="T38" s="116">
        <f>ROUND(T34*T36,0)</f>
        <v>-123098</v>
      </c>
      <c r="V38" s="116">
        <f>ROUND(V34*V36,0)</f>
        <v>-445063</v>
      </c>
      <c r="X38" s="116">
        <f>ROUND(X34*X36,0)</f>
        <v>0</v>
      </c>
      <c r="Z38" s="117"/>
      <c r="AB38" s="117"/>
    </row>
    <row r="39" spans="1:28" ht="10.5">
      <c r="A39" s="96"/>
      <c r="B39" s="96"/>
      <c r="C39" s="96"/>
      <c r="D39" s="116"/>
      <c r="F39" s="123" t="s">
        <v>8</v>
      </c>
      <c r="H39" s="123" t="s">
        <v>8</v>
      </c>
      <c r="J39" s="123" t="s">
        <v>8</v>
      </c>
      <c r="L39" s="123" t="s">
        <v>8</v>
      </c>
      <c r="N39" s="123" t="s">
        <v>8</v>
      </c>
      <c r="P39" s="123" t="s">
        <v>8</v>
      </c>
      <c r="R39" s="123" t="s">
        <v>8</v>
      </c>
      <c r="T39" s="123" t="s">
        <v>8</v>
      </c>
      <c r="V39" s="123" t="s">
        <v>8</v>
      </c>
      <c r="X39" s="123" t="s">
        <v>8</v>
      </c>
      <c r="Z39" s="123"/>
      <c r="AB39" s="123"/>
    </row>
    <row r="40" spans="1:28" ht="10.5">
      <c r="A40" s="96"/>
      <c r="B40" s="96"/>
      <c r="C40" s="96"/>
      <c r="D40" s="116"/>
      <c r="F40" s="116"/>
      <c r="H40" s="116"/>
      <c r="J40" s="116"/>
      <c r="L40" s="116"/>
      <c r="N40" s="116"/>
      <c r="P40" s="116"/>
      <c r="R40" s="116"/>
      <c r="T40" s="116"/>
      <c r="V40" s="116"/>
      <c r="X40" s="116"/>
      <c r="AB40" s="117"/>
    </row>
    <row r="41" spans="1:24" ht="10.5">
      <c r="A41" s="96"/>
      <c r="B41" s="96"/>
      <c r="C41" s="96"/>
      <c r="D41" s="96"/>
      <c r="F41" s="96"/>
      <c r="H41" s="96"/>
      <c r="J41" s="96"/>
      <c r="L41" s="96"/>
      <c r="N41" s="96"/>
      <c r="P41" s="96"/>
      <c r="R41" s="96"/>
      <c r="T41" s="96"/>
      <c r="V41" s="96"/>
      <c r="X41" s="96"/>
    </row>
    <row r="42" spans="1:28" ht="10.5">
      <c r="A42" s="96"/>
      <c r="B42" s="96"/>
      <c r="C42" s="96"/>
      <c r="D42" s="96"/>
      <c r="F42" s="103" t="s">
        <v>83</v>
      </c>
      <c r="H42" s="103" t="s">
        <v>83</v>
      </c>
      <c r="J42" s="103" t="s">
        <v>83</v>
      </c>
      <c r="L42" s="103" t="s">
        <v>84</v>
      </c>
      <c r="N42" s="103" t="s">
        <v>84</v>
      </c>
      <c r="P42" s="103" t="s">
        <v>84</v>
      </c>
      <c r="R42" s="103" t="s">
        <v>85</v>
      </c>
      <c r="T42" s="103" t="s">
        <v>84</v>
      </c>
      <c r="V42" s="103" t="s">
        <v>84</v>
      </c>
      <c r="X42" s="103" t="s">
        <v>84</v>
      </c>
      <c r="Z42" s="123"/>
      <c r="AB42" s="123"/>
    </row>
    <row r="43" spans="1:24" ht="10.5">
      <c r="A43" s="96"/>
      <c r="B43" s="103" t="s">
        <v>86</v>
      </c>
      <c r="C43" s="96"/>
      <c r="D43" s="96"/>
      <c r="F43" s="131">
        <f>(0.0375+0.07219+0.06677+0.06177+0.05713+0.05285+0.04888+0.04522+0.04462+0.04461*$C$18/12)</f>
        <v>0.53154</v>
      </c>
      <c r="H43" s="131">
        <v>1</v>
      </c>
      <c r="J43" s="131">
        <f>(0.0375+0.07219+0.06677+0.06177+0.05713+0.05285+0.04888+0.04522*$C$18/12)</f>
        <v>0.44231</v>
      </c>
      <c r="L43" s="131">
        <f>0.5+0.5*(0.0375+0.07219+0.06677+0.06177+0.05713+0.05285+0.04888*$C$18/12)</f>
        <v>0.698545</v>
      </c>
      <c r="N43" s="131">
        <f>0.5+0.5*(0.0375+0.07219+0.06677+0.06177+0.05713+0.05285*$C$18/12)</f>
        <v>0.674105</v>
      </c>
      <c r="P43" s="131">
        <f>0.5+0.5*(0.0375+0.07219+0.06677+0.06177+0.05713*$C$18/12)</f>
        <v>0.64768</v>
      </c>
      <c r="R43" s="131">
        <v>1</v>
      </c>
      <c r="T43" s="131">
        <f>0.5+0.5*(0.0375+0.07219+0.06677*$C$18/12)</f>
        <v>0.58823</v>
      </c>
      <c r="V43" s="131">
        <f>0.5+0.5*(0.0375+0.07219*$C$18/12)</f>
        <v>0.554845</v>
      </c>
      <c r="X43" s="131">
        <f>0.5+0.5*(0.0375+0.07219*$C$18/12)</f>
        <v>0.554845</v>
      </c>
    </row>
    <row r="44" spans="1:24" ht="10.5">
      <c r="A44" s="96"/>
      <c r="B44" s="103" t="s">
        <v>87</v>
      </c>
      <c r="C44" s="96"/>
      <c r="D44" s="96"/>
      <c r="F44" s="133">
        <f>F31-F43</f>
        <v>2.1735917876686273E-07</v>
      </c>
      <c r="H44" s="133">
        <f>H31-H43</f>
        <v>-0.5242250470889376</v>
      </c>
      <c r="J44" s="133">
        <f>J31-J43</f>
        <v>-3.1077246331889796E-09</v>
      </c>
      <c r="L44" s="133">
        <f>L31-L43</f>
        <v>-7.101649167839952E-05</v>
      </c>
      <c r="N44" s="133">
        <f>N31-N43</f>
        <v>6.985007650062158E-08</v>
      </c>
      <c r="P44" s="133">
        <f>P31-P43</f>
        <v>1.1264258034104913E-06</v>
      </c>
      <c r="R44" s="133">
        <f>R31-R43</f>
        <v>0</v>
      </c>
      <c r="T44" s="133">
        <f>T31-T43</f>
        <v>6.98715059144206E-08</v>
      </c>
      <c r="V44" s="133">
        <f>V31-V43</f>
        <v>-1.1766166041482506E-07</v>
      </c>
      <c r="X44" s="133" t="e">
        <f>X31-X43</f>
        <v>#DIV/0!</v>
      </c>
    </row>
    <row r="45" spans="1:24" ht="10.5">
      <c r="A45" s="96"/>
      <c r="B45" s="96"/>
      <c r="C45" s="96"/>
      <c r="D45" s="96"/>
      <c r="F45" s="96"/>
      <c r="H45" s="96"/>
      <c r="J45" s="96"/>
      <c r="L45" s="96"/>
      <c r="N45" s="96"/>
      <c r="P45" s="96"/>
      <c r="R45" s="96"/>
      <c r="T45" s="96"/>
      <c r="V45" s="96"/>
      <c r="X45" s="96"/>
    </row>
    <row r="46" spans="1:24" ht="10.5">
      <c r="A46" s="96"/>
      <c r="B46" s="96"/>
      <c r="C46" s="96"/>
      <c r="D46" s="96"/>
      <c r="F46" s="96"/>
      <c r="H46" s="96"/>
      <c r="J46" s="96"/>
      <c r="L46" s="96"/>
      <c r="N46" s="96"/>
      <c r="P46" s="96"/>
      <c r="R46" s="96"/>
      <c r="T46" s="96"/>
      <c r="V46" s="96"/>
      <c r="X46" s="96"/>
    </row>
    <row r="47" spans="1:24" ht="10.5">
      <c r="A47" s="96"/>
      <c r="B47" s="96"/>
      <c r="C47" s="96"/>
      <c r="D47" s="96"/>
      <c r="F47" s="96"/>
      <c r="H47" s="96"/>
      <c r="J47" s="96"/>
      <c r="L47" s="96"/>
      <c r="N47" s="96"/>
      <c r="P47" s="96"/>
      <c r="R47" s="96"/>
      <c r="T47" s="96"/>
      <c r="V47" s="96"/>
      <c r="X47" s="96"/>
    </row>
    <row r="48" spans="1:24" ht="10.5">
      <c r="A48" s="96"/>
      <c r="B48" s="96"/>
      <c r="C48" s="96"/>
      <c r="D48" s="96"/>
      <c r="F48" s="96"/>
      <c r="H48" s="96"/>
      <c r="J48" s="96"/>
      <c r="L48" s="96"/>
      <c r="N48" s="96"/>
      <c r="P48" s="96"/>
      <c r="R48" s="96"/>
      <c r="T48" s="96"/>
      <c r="V48" s="96"/>
      <c r="X48" s="96"/>
    </row>
    <row r="49" spans="1:24" ht="10.5">
      <c r="A49" s="96"/>
      <c r="B49" s="96"/>
      <c r="C49" s="96"/>
      <c r="D49" s="96"/>
      <c r="F49" s="96"/>
      <c r="H49" s="96"/>
      <c r="J49" s="96"/>
      <c r="L49" s="96"/>
      <c r="N49" s="96"/>
      <c r="P49" s="96"/>
      <c r="R49" s="96"/>
      <c r="T49" s="96"/>
      <c r="V49" s="96"/>
      <c r="X49" s="96"/>
    </row>
    <row r="50" spans="1:18" ht="10.5">
      <c r="A50" s="96"/>
      <c r="B50" s="96"/>
      <c r="C50" s="96"/>
      <c r="D50" s="96"/>
      <c r="F50" s="96"/>
      <c r="H50" s="96"/>
      <c r="J50" s="96"/>
      <c r="L50" s="96"/>
      <c r="N50" s="96"/>
      <c r="P50" s="96"/>
      <c r="R50" s="96"/>
    </row>
    <row r="51" spans="1:18" ht="10.5">
      <c r="A51" s="96"/>
      <c r="B51" s="96"/>
      <c r="C51" s="96"/>
      <c r="D51" s="96"/>
      <c r="F51" s="96"/>
      <c r="H51" s="96"/>
      <c r="J51" s="96"/>
      <c r="L51" s="96"/>
      <c r="N51" s="96"/>
      <c r="P51" s="96"/>
      <c r="R51" s="96"/>
    </row>
    <row r="52" spans="1:18" ht="10.5">
      <c r="A52" s="96"/>
      <c r="B52" s="96"/>
      <c r="C52" s="96"/>
      <c r="D52" s="96"/>
      <c r="F52" s="96"/>
      <c r="H52" s="96"/>
      <c r="J52" s="96"/>
      <c r="L52" s="96"/>
      <c r="N52" s="96"/>
      <c r="P52" s="96"/>
      <c r="R52" s="96"/>
    </row>
    <row r="53" spans="1:18" ht="10.5">
      <c r="A53" s="96"/>
      <c r="B53" s="96"/>
      <c r="C53" s="96"/>
      <c r="D53" s="96"/>
      <c r="F53" s="96"/>
      <c r="H53" s="96"/>
      <c r="J53" s="96"/>
      <c r="L53" s="96"/>
      <c r="N53" s="96"/>
      <c r="P53" s="96"/>
      <c r="R53" s="96"/>
    </row>
    <row r="54" spans="1:18" ht="10.5">
      <c r="A54" s="96"/>
      <c r="B54" s="96"/>
      <c r="C54" s="96"/>
      <c r="D54" s="96"/>
      <c r="F54" s="96"/>
      <c r="H54" s="96"/>
      <c r="J54" s="96"/>
      <c r="L54" s="96"/>
      <c r="N54" s="96"/>
      <c r="P54" s="96"/>
      <c r="R54" s="96"/>
    </row>
    <row r="55" spans="1:18" ht="10.5">
      <c r="A55" s="96"/>
      <c r="B55" s="96"/>
      <c r="C55" s="96"/>
      <c r="D55" s="96"/>
      <c r="F55" s="96"/>
      <c r="H55" s="96"/>
      <c r="J55" s="96"/>
      <c r="L55" s="96"/>
      <c r="N55" s="96"/>
      <c r="P55" s="96"/>
      <c r="R55" s="96"/>
    </row>
    <row r="56" spans="1:18" ht="10.5">
      <c r="A56" s="96"/>
      <c r="B56" s="96"/>
      <c r="C56" s="96"/>
      <c r="D56" s="96"/>
      <c r="F56" s="96"/>
      <c r="H56" s="96"/>
      <c r="J56" s="96"/>
      <c r="L56" s="96"/>
      <c r="N56" s="96"/>
      <c r="P56" s="96"/>
      <c r="R56" s="96"/>
    </row>
    <row r="57" spans="1:18" ht="10.5">
      <c r="A57" s="96"/>
      <c r="B57" s="96"/>
      <c r="C57" s="96"/>
      <c r="D57" s="96"/>
      <c r="F57" s="96"/>
      <c r="H57" s="96"/>
      <c r="J57" s="96"/>
      <c r="L57" s="96"/>
      <c r="N57" s="96"/>
      <c r="P57" s="96"/>
      <c r="R57" s="96"/>
    </row>
    <row r="58" spans="1:18" ht="10.5">
      <c r="A58" s="96"/>
      <c r="B58" s="96"/>
      <c r="C58" s="96"/>
      <c r="D58" s="96"/>
      <c r="F58" s="96"/>
      <c r="H58" s="96"/>
      <c r="J58" s="96"/>
      <c r="L58" s="96"/>
      <c r="N58" s="96"/>
      <c r="P58" s="96"/>
      <c r="R58" s="96"/>
    </row>
    <row r="59" spans="1:18" ht="10.5">
      <c r="A59" s="96"/>
      <c r="B59" s="96"/>
      <c r="C59" s="96"/>
      <c r="D59" s="96"/>
      <c r="F59" s="96"/>
      <c r="H59" s="96"/>
      <c r="J59" s="96"/>
      <c r="L59" s="96"/>
      <c r="N59" s="96"/>
      <c r="P59" s="96"/>
      <c r="R59" s="96"/>
    </row>
    <row r="60" spans="1:18" ht="10.5">
      <c r="A60" s="96"/>
      <c r="B60" s="96"/>
      <c r="C60" s="96"/>
      <c r="D60" s="96"/>
      <c r="F60" s="96"/>
      <c r="H60" s="96"/>
      <c r="J60" s="96"/>
      <c r="L60" s="96"/>
      <c r="N60" s="96"/>
      <c r="P60" s="96"/>
      <c r="R60" s="96"/>
    </row>
    <row r="61" spans="1:18" ht="10.5">
      <c r="A61" s="96"/>
      <c r="B61" s="96"/>
      <c r="C61" s="96"/>
      <c r="D61" s="96"/>
      <c r="F61" s="96"/>
      <c r="H61" s="96"/>
      <c r="J61" s="96"/>
      <c r="L61" s="96"/>
      <c r="N61" s="96"/>
      <c r="P61" s="96"/>
      <c r="R61" s="96"/>
    </row>
    <row r="62" spans="1:18" ht="10.5">
      <c r="A62" s="96"/>
      <c r="B62" s="96"/>
      <c r="C62" s="96"/>
      <c r="D62" s="96"/>
      <c r="F62" s="96"/>
      <c r="H62" s="96"/>
      <c r="J62" s="96"/>
      <c r="L62" s="96"/>
      <c r="N62" s="96"/>
      <c r="P62" s="96"/>
      <c r="R62" s="96"/>
    </row>
    <row r="63" spans="1:18" ht="10.5">
      <c r="A63" s="96"/>
      <c r="B63" s="96"/>
      <c r="C63" s="96"/>
      <c r="D63" s="96"/>
      <c r="F63" s="96"/>
      <c r="H63" s="96"/>
      <c r="J63" s="96"/>
      <c r="L63" s="96"/>
      <c r="N63" s="96"/>
      <c r="P63" s="96"/>
      <c r="R63" s="96"/>
    </row>
    <row r="64" spans="1:18" ht="10.5">
      <c r="A64" s="96"/>
      <c r="B64" s="96"/>
      <c r="C64" s="96"/>
      <c r="D64" s="96"/>
      <c r="F64" s="96"/>
      <c r="H64" s="96"/>
      <c r="J64" s="96"/>
      <c r="L64" s="96"/>
      <c r="N64" s="96"/>
      <c r="P64" s="96"/>
      <c r="R64" s="96"/>
    </row>
    <row r="65" spans="1:28" ht="10.5">
      <c r="A65" s="96"/>
      <c r="B65" s="96"/>
      <c r="C65" s="96"/>
      <c r="D65" s="96"/>
      <c r="F65" s="134"/>
      <c r="H65" s="134"/>
      <c r="J65" s="134"/>
      <c r="L65" s="134"/>
      <c r="N65" s="134"/>
      <c r="P65" s="134"/>
      <c r="R65" s="134" t="str">
        <f ca="1">CELL("filename",$A$1)</f>
        <v>H:\Internal\Regulatory Services\2014  KY Rate Case\Documents Electronically filed February 11, 2015\KIUC Attachments\KIUC-1-17\Elliott\[KIUC_1_17_Attachment169_ADFIT.xlsm]2014</v>
      </c>
      <c r="AB65" s="134" t="str">
        <f ca="1">CELL("filename",$A$1)</f>
        <v>H:\Internal\Regulatory Services\2014  KY Rate Case\Documents Electronically filed February 11, 2015\KIUC Attachments\KIUC-1-17\Elliott\[KIUC_1_17_Attachment169_ADFIT.xlsm]2014</v>
      </c>
    </row>
    <row r="66" spans="1:18" ht="18">
      <c r="A66" s="96"/>
      <c r="B66" s="97" t="s">
        <v>50</v>
      </c>
      <c r="C66" s="96"/>
      <c r="D66" s="135"/>
      <c r="F66" s="135"/>
      <c r="H66" s="135"/>
      <c r="J66" s="135"/>
      <c r="L66" s="135"/>
      <c r="N66" s="135"/>
      <c r="P66" s="135"/>
      <c r="R66" s="135"/>
    </row>
    <row r="67" spans="1:18" ht="12.75">
      <c r="A67" s="96"/>
      <c r="B67" s="99" t="s">
        <v>0</v>
      </c>
      <c r="C67" s="96"/>
      <c r="D67" s="96"/>
      <c r="F67" s="96"/>
      <c r="H67" s="96"/>
      <c r="J67" s="96"/>
      <c r="L67" s="96"/>
      <c r="N67" s="96"/>
      <c r="P67" s="96"/>
      <c r="R67" s="96"/>
    </row>
    <row r="68" spans="1:18" ht="11.25">
      <c r="A68" s="96"/>
      <c r="B68" s="101" t="s">
        <v>1</v>
      </c>
      <c r="C68" s="96"/>
      <c r="D68" s="96"/>
      <c r="F68" s="96"/>
      <c r="H68" s="96"/>
      <c r="J68" s="96"/>
      <c r="L68" s="96"/>
      <c r="N68" s="96"/>
      <c r="P68" s="96"/>
      <c r="R68" s="96"/>
    </row>
    <row r="69" spans="1:18" ht="11.25">
      <c r="A69" s="96"/>
      <c r="B69" s="113"/>
      <c r="C69" s="96"/>
      <c r="D69" s="96"/>
      <c r="F69" s="96"/>
      <c r="H69" s="96"/>
      <c r="J69" s="96"/>
      <c r="L69" s="96"/>
      <c r="N69" s="96"/>
      <c r="P69" s="96"/>
      <c r="R69" s="96"/>
    </row>
    <row r="70" spans="1:24" ht="11.25">
      <c r="A70" s="96"/>
      <c r="B70" s="96"/>
      <c r="C70" s="96"/>
      <c r="D70" s="96"/>
      <c r="F70" s="101">
        <f aca="true" t="shared" si="2" ref="F70:F75">IF(F5="","",F5)</f>
      </c>
      <c r="H70" s="101">
        <f aca="true" t="shared" si="3" ref="H70:J75">IF(H5="","",H5)</f>
      </c>
      <c r="J70" s="101">
        <f t="shared" si="3"/>
      </c>
      <c r="L70" s="101">
        <f aca="true" t="shared" si="4" ref="L70:L75">IF(L5="","",L5)</f>
      </c>
      <c r="N70" s="96"/>
      <c r="P70" s="96"/>
      <c r="R70" s="96"/>
      <c r="T70" s="101">
        <f aca="true" t="shared" si="5" ref="T70:T75">IF(T5="","",T5)</f>
      </c>
      <c r="V70" s="101"/>
      <c r="X70" s="101"/>
    </row>
    <row r="71" spans="1:24" ht="11.25">
      <c r="A71" s="96"/>
      <c r="B71" s="96"/>
      <c r="C71" s="96"/>
      <c r="D71" s="96"/>
      <c r="F71" s="101">
        <f t="shared" si="2"/>
      </c>
      <c r="H71" s="101">
        <f t="shared" si="3"/>
      </c>
      <c r="J71" s="101">
        <f t="shared" si="3"/>
      </c>
      <c r="L71" s="101">
        <f t="shared" si="4"/>
      </c>
      <c r="N71" s="101">
        <f>IF(N6="","",N6)</f>
      </c>
      <c r="P71" s="101">
        <f>IF(P6="","",P6)</f>
      </c>
      <c r="R71" s="101">
        <f>IF(R6="","",R6)</f>
      </c>
      <c r="T71" s="101">
        <f t="shared" si="5"/>
      </c>
      <c r="V71" s="101"/>
      <c r="X71" s="101"/>
    </row>
    <row r="72" spans="1:24" ht="11.25">
      <c r="A72" s="96"/>
      <c r="B72" s="96"/>
      <c r="C72" s="96"/>
      <c r="D72" s="96"/>
      <c r="F72" s="101">
        <f t="shared" si="2"/>
      </c>
      <c r="H72" s="101" t="str">
        <f t="shared" si="3"/>
        <v>Amortizable</v>
      </c>
      <c r="J72" s="101">
        <f t="shared" si="3"/>
      </c>
      <c r="L72" s="101">
        <f t="shared" si="4"/>
      </c>
      <c r="N72" s="101">
        <f>IF(N7="","",N7)</f>
      </c>
      <c r="P72" s="101">
        <f>IF(P7="","",P7)</f>
      </c>
      <c r="R72" s="101">
        <f>IF(R7="","",R7)</f>
      </c>
      <c r="T72" s="101">
        <f t="shared" si="5"/>
      </c>
      <c r="V72" s="101">
        <f>IF(V7="","",V7)</f>
      </c>
      <c r="X72" s="101">
        <f>IF(X7="","",X7)</f>
      </c>
    </row>
    <row r="73" spans="1:24" ht="11.25">
      <c r="A73" s="96"/>
      <c r="B73" s="96"/>
      <c r="C73" s="96"/>
      <c r="D73" s="101"/>
      <c r="F73" s="101" t="str">
        <f t="shared" si="2"/>
        <v>Air Pollution </v>
      </c>
      <c r="H73" s="101" t="str">
        <f t="shared" si="3"/>
        <v>Air Pollution </v>
      </c>
      <c r="J73" s="101" t="str">
        <f t="shared" si="3"/>
        <v>Air Pollution </v>
      </c>
      <c r="L73" s="101" t="str">
        <f t="shared" si="4"/>
        <v>Air Pollution </v>
      </c>
      <c r="N73" s="101" t="str">
        <f>IF(N8="","",N8)</f>
        <v>Air Pollution </v>
      </c>
      <c r="P73" s="101" t="str">
        <f>IF(P8="","",P8)</f>
        <v>Air Pollution </v>
      </c>
      <c r="R73" s="101" t="str">
        <f>IF(R8="","",R8)</f>
        <v>Air Pollution </v>
      </c>
      <c r="T73" s="101" t="str">
        <f t="shared" si="5"/>
        <v>Air Pollution </v>
      </c>
      <c r="V73" s="101" t="str">
        <f>IF(V8="","",V8)</f>
        <v>Air Pollution </v>
      </c>
      <c r="X73" s="101" t="str">
        <f>IF(X8="","",X8)</f>
        <v>Water Pollution</v>
      </c>
    </row>
    <row r="74" spans="1:24" ht="12" thickBot="1">
      <c r="A74" s="96"/>
      <c r="B74" s="96"/>
      <c r="C74" s="96"/>
      <c r="D74" s="101"/>
      <c r="F74" s="101">
        <f t="shared" si="2"/>
        <v>2005</v>
      </c>
      <c r="H74" s="101">
        <f t="shared" si="3"/>
        <v>2006</v>
      </c>
      <c r="J74" s="101">
        <f t="shared" si="3"/>
        <v>2007</v>
      </c>
      <c r="L74" s="101">
        <f t="shared" si="4"/>
        <v>2008</v>
      </c>
      <c r="N74" s="101">
        <f>IF(N9="","",N9)</f>
        <v>2009</v>
      </c>
      <c r="P74" s="101">
        <f>IF(P9="","",P9)</f>
        <v>2010</v>
      </c>
      <c r="R74" s="101">
        <f>IF(R9="","",R9)</f>
        <v>2011</v>
      </c>
      <c r="T74" s="101">
        <f t="shared" si="5"/>
        <v>2012</v>
      </c>
      <c r="V74" s="101">
        <f>IF(V9="","",V9)</f>
        <v>2013</v>
      </c>
      <c r="X74" s="101">
        <f>IF(X9="","",X9)</f>
        <v>2013</v>
      </c>
    </row>
    <row r="75" spans="1:24" ht="14.25" thickBot="1" thickTop="1">
      <c r="A75" s="96"/>
      <c r="B75" s="137" t="s">
        <v>13</v>
      </c>
      <c r="C75" s="138"/>
      <c r="D75" s="101"/>
      <c r="F75" s="101" t="str">
        <f t="shared" si="2"/>
        <v>FGD</v>
      </c>
      <c r="H75" s="101" t="str">
        <f t="shared" si="3"/>
        <v>FGD</v>
      </c>
      <c r="J75" s="101" t="str">
        <f t="shared" si="3"/>
        <v>FGD</v>
      </c>
      <c r="L75" s="101" t="str">
        <f t="shared" si="4"/>
        <v>FGD</v>
      </c>
      <c r="N75" s="101" t="str">
        <f>IF(N10="","",N10)</f>
        <v>FGD</v>
      </c>
      <c r="P75" s="101" t="str">
        <f>IF(P10="","",P10)</f>
        <v>FGD</v>
      </c>
      <c r="R75" s="101" t="str">
        <f>IF(R10="","",R10)</f>
        <v>FGD</v>
      </c>
      <c r="T75" s="101" t="str">
        <f t="shared" si="5"/>
        <v>FGD</v>
      </c>
      <c r="V75" s="101" t="str">
        <f>IF(V10="","",V10)</f>
        <v>FGD</v>
      </c>
      <c r="X75" s="101" t="str">
        <f>IF(X10="","",X10)</f>
        <v>FGD</v>
      </c>
    </row>
    <row r="76" spans="1:24" ht="11.25" thickTop="1">
      <c r="A76" s="96"/>
      <c r="B76" s="139"/>
      <c r="C76" s="96"/>
      <c r="D76" s="96"/>
      <c r="F76" s="112" t="s">
        <v>3</v>
      </c>
      <c r="H76" s="112" t="s">
        <v>3</v>
      </c>
      <c r="J76" s="112" t="s">
        <v>3</v>
      </c>
      <c r="L76" s="112" t="s">
        <v>3</v>
      </c>
      <c r="N76" s="112" t="s">
        <v>3</v>
      </c>
      <c r="P76" s="112" t="s">
        <v>3</v>
      </c>
      <c r="R76" s="112" t="s">
        <v>3</v>
      </c>
      <c r="T76" s="112" t="s">
        <v>3</v>
      </c>
      <c r="V76" s="112" t="s">
        <v>3</v>
      </c>
      <c r="X76" s="112" t="s">
        <v>3</v>
      </c>
    </row>
    <row r="77" spans="1:24" ht="11.25">
      <c r="A77" s="96"/>
      <c r="B77" s="113" t="s">
        <v>4</v>
      </c>
      <c r="C77" s="96"/>
      <c r="D77" s="114"/>
      <c r="F77" s="140">
        <f>IF(F12="","",F12)</f>
        <v>38533</v>
      </c>
      <c r="H77" s="140">
        <f>IF(H12="","",H12)</f>
        <v>39263</v>
      </c>
      <c r="J77" s="140">
        <f>IF(J12="","",J12)</f>
        <v>39263</v>
      </c>
      <c r="L77" s="140">
        <f>IF(L12="","",L12)</f>
        <v>39629</v>
      </c>
      <c r="N77" s="140">
        <f>IF(N12="","",N12)</f>
        <v>39994</v>
      </c>
      <c r="P77" s="140">
        <f>IF(P12="","",P12)</f>
        <v>40359</v>
      </c>
      <c r="R77" s="140">
        <f>IF(R12="","",R12)</f>
        <v>40724</v>
      </c>
      <c r="T77" s="140">
        <f>IF(T12="","",T12)</f>
        <v>41090</v>
      </c>
      <c r="V77" s="140">
        <f>IF(V12="","",V12)</f>
        <v>41455</v>
      </c>
      <c r="X77" s="140">
        <f>IF(X12="","",X12)</f>
        <v>41455</v>
      </c>
    </row>
    <row r="78" spans="1:24" ht="11.25">
      <c r="A78" s="96"/>
      <c r="B78" s="113" t="s">
        <v>14</v>
      </c>
      <c r="C78" s="96"/>
      <c r="D78" s="141"/>
      <c r="F78" s="142" t="s">
        <v>15</v>
      </c>
      <c r="H78" s="142" t="s">
        <v>15</v>
      </c>
      <c r="J78" s="142" t="s">
        <v>15</v>
      </c>
      <c r="L78" s="142" t="s">
        <v>15</v>
      </c>
      <c r="N78" s="142" t="s">
        <v>15</v>
      </c>
      <c r="P78" s="142" t="s">
        <v>15</v>
      </c>
      <c r="R78" s="142" t="s">
        <v>15</v>
      </c>
      <c r="T78" s="142" t="s">
        <v>15</v>
      </c>
      <c r="V78" s="142" t="s">
        <v>15</v>
      </c>
      <c r="X78" s="142" t="s">
        <v>15</v>
      </c>
    </row>
    <row r="79" spans="1:24" ht="11.25">
      <c r="A79" s="96"/>
      <c r="B79" s="113" t="s">
        <v>16</v>
      </c>
      <c r="C79" s="96"/>
      <c r="D79" s="141"/>
      <c r="F79" s="142" t="s">
        <v>17</v>
      </c>
      <c r="H79" s="142" t="s">
        <v>17</v>
      </c>
      <c r="J79" s="142" t="s">
        <v>17</v>
      </c>
      <c r="L79" s="142" t="s">
        <v>17</v>
      </c>
      <c r="N79" s="142" t="s">
        <v>17</v>
      </c>
      <c r="P79" s="142" t="s">
        <v>17</v>
      </c>
      <c r="R79" s="142" t="s">
        <v>17</v>
      </c>
      <c r="T79" s="142" t="s">
        <v>17</v>
      </c>
      <c r="V79" s="142" t="s">
        <v>17</v>
      </c>
      <c r="X79" s="142" t="s">
        <v>17</v>
      </c>
    </row>
    <row r="80" spans="1:24" ht="10.5">
      <c r="A80" s="96"/>
      <c r="B80" s="96"/>
      <c r="C80" s="96"/>
      <c r="D80" s="96"/>
      <c r="F80" s="96"/>
      <c r="H80" s="96"/>
      <c r="J80" s="96"/>
      <c r="L80" s="96"/>
      <c r="N80" s="96"/>
      <c r="P80" s="96"/>
      <c r="R80" s="96"/>
      <c r="T80" s="96"/>
      <c r="V80" s="96"/>
      <c r="X80" s="96"/>
    </row>
    <row r="81" spans="1:24" ht="10.5">
      <c r="A81" s="96"/>
      <c r="B81" s="96"/>
      <c r="C81" s="96"/>
      <c r="D81" s="96"/>
      <c r="F81" s="96"/>
      <c r="H81" s="96"/>
      <c r="J81" s="96"/>
      <c r="L81" s="96"/>
      <c r="N81" s="96"/>
      <c r="P81" s="96"/>
      <c r="R81" s="96"/>
      <c r="T81" s="96"/>
      <c r="V81" s="96"/>
      <c r="X81" s="96"/>
    </row>
    <row r="82" spans="1:24" ht="12.75">
      <c r="A82" s="96"/>
      <c r="B82" s="143">
        <v>1994</v>
      </c>
      <c r="C82" s="96"/>
      <c r="D82" s="96"/>
      <c r="F82" s="96"/>
      <c r="H82" s="96"/>
      <c r="J82" s="96"/>
      <c r="L82" s="96"/>
      <c r="N82" s="96"/>
      <c r="P82" s="96"/>
      <c r="R82" s="96"/>
      <c r="T82" s="96"/>
      <c r="V82" s="96"/>
      <c r="X82" s="96"/>
    </row>
    <row r="83" spans="1:24" ht="11.25">
      <c r="A83" s="96"/>
      <c r="B83" s="113" t="s">
        <v>9</v>
      </c>
      <c r="C83" s="96"/>
      <c r="D83" s="96"/>
      <c r="F83" s="96">
        <v>0</v>
      </c>
      <c r="H83" s="96">
        <v>0</v>
      </c>
      <c r="J83" s="96">
        <v>0</v>
      </c>
      <c r="L83" s="96">
        <v>0</v>
      </c>
      <c r="N83" s="96">
        <v>0</v>
      </c>
      <c r="P83" s="96">
        <v>0</v>
      </c>
      <c r="R83" s="96">
        <v>0</v>
      </c>
      <c r="T83" s="96">
        <v>0</v>
      </c>
      <c r="V83" s="96">
        <v>0</v>
      </c>
      <c r="X83" s="96">
        <v>0</v>
      </c>
    </row>
    <row r="84" spans="1:24" ht="11.25">
      <c r="A84" s="96"/>
      <c r="B84" s="113" t="s">
        <v>18</v>
      </c>
      <c r="C84" s="96"/>
      <c r="D84" s="135"/>
      <c r="F84" s="135">
        <v>0</v>
      </c>
      <c r="H84" s="135">
        <v>0</v>
      </c>
      <c r="J84" s="135">
        <v>0</v>
      </c>
      <c r="L84" s="135">
        <v>0</v>
      </c>
      <c r="N84" s="135">
        <v>0</v>
      </c>
      <c r="P84" s="135">
        <v>0</v>
      </c>
      <c r="R84" s="135">
        <v>0</v>
      </c>
      <c r="T84" s="135">
        <v>0</v>
      </c>
      <c r="V84" s="135">
        <v>0</v>
      </c>
      <c r="X84" s="135">
        <v>0</v>
      </c>
    </row>
    <row r="85" spans="1:24" ht="10.5">
      <c r="A85" s="96"/>
      <c r="B85" s="96"/>
      <c r="C85" s="96"/>
      <c r="D85" s="96"/>
      <c r="F85" s="112" t="s">
        <v>3</v>
      </c>
      <c r="H85" s="112" t="s">
        <v>3</v>
      </c>
      <c r="J85" s="112" t="s">
        <v>3</v>
      </c>
      <c r="L85" s="112" t="s">
        <v>3</v>
      </c>
      <c r="N85" s="112" t="s">
        <v>3</v>
      </c>
      <c r="P85" s="112" t="s">
        <v>3</v>
      </c>
      <c r="R85" s="112" t="s">
        <v>3</v>
      </c>
      <c r="T85" s="112" t="s">
        <v>3</v>
      </c>
      <c r="V85" s="112" t="s">
        <v>3</v>
      </c>
      <c r="X85" s="112" t="s">
        <v>3</v>
      </c>
    </row>
    <row r="86" spans="1:24" ht="11.25">
      <c r="A86" s="96"/>
      <c r="B86" s="113" t="s">
        <v>19</v>
      </c>
      <c r="C86" s="96"/>
      <c r="D86" s="96"/>
      <c r="F86" s="96">
        <f>ROUND(F83*F84,0)</f>
        <v>0</v>
      </c>
      <c r="H86" s="96">
        <f>ROUND(H83*H84,0)</f>
        <v>0</v>
      </c>
      <c r="J86" s="96">
        <f>ROUND(J83*J84,0)</f>
        <v>0</v>
      </c>
      <c r="L86" s="96">
        <f>ROUND(L83*L84,0)</f>
        <v>0</v>
      </c>
      <c r="N86" s="96">
        <f>ROUND(N83*N84,0)</f>
        <v>0</v>
      </c>
      <c r="P86" s="96">
        <f>ROUND(P83*P84,0)</f>
        <v>0</v>
      </c>
      <c r="R86" s="96">
        <f>ROUND(R83*R84,0)</f>
        <v>0</v>
      </c>
      <c r="T86" s="96">
        <f>ROUND(T83*T84,0)</f>
        <v>0</v>
      </c>
      <c r="V86" s="96">
        <f>ROUND(V83*V84,0)</f>
        <v>0</v>
      </c>
      <c r="X86" s="96">
        <f>ROUND(X83*X84,0)</f>
        <v>0</v>
      </c>
    </row>
    <row r="87" spans="1:24" ht="10.5">
      <c r="A87" s="96"/>
      <c r="B87" s="96"/>
      <c r="C87" s="96"/>
      <c r="D87" s="96"/>
      <c r="F87" s="112" t="s">
        <v>8</v>
      </c>
      <c r="H87" s="112" t="s">
        <v>8</v>
      </c>
      <c r="J87" s="112" t="s">
        <v>8</v>
      </c>
      <c r="L87" s="112" t="s">
        <v>8</v>
      </c>
      <c r="N87" s="112" t="s">
        <v>8</v>
      </c>
      <c r="P87" s="112" t="s">
        <v>8</v>
      </c>
      <c r="R87" s="112" t="s">
        <v>8</v>
      </c>
      <c r="T87" s="112" t="s">
        <v>8</v>
      </c>
      <c r="V87" s="112" t="s">
        <v>8</v>
      </c>
      <c r="X87" s="112" t="s">
        <v>8</v>
      </c>
    </row>
    <row r="88" spans="1:24" ht="10.5">
      <c r="A88" s="96"/>
      <c r="B88" s="96"/>
      <c r="C88" s="96"/>
      <c r="D88" s="96"/>
      <c r="F88" s="112"/>
      <c r="H88" s="112"/>
      <c r="J88" s="112"/>
      <c r="L88" s="112"/>
      <c r="N88" s="112"/>
      <c r="P88" s="112"/>
      <c r="R88" s="112"/>
      <c r="T88" s="112"/>
      <c r="V88" s="112"/>
      <c r="X88" s="112"/>
    </row>
    <row r="89" spans="1:24" ht="12.75">
      <c r="A89" s="96"/>
      <c r="B89" s="143">
        <v>1995</v>
      </c>
      <c r="C89" s="96"/>
      <c r="D89" s="96"/>
      <c r="F89" s="96"/>
      <c r="H89" s="96"/>
      <c r="J89" s="96"/>
      <c r="L89" s="96"/>
      <c r="N89" s="96"/>
      <c r="P89" s="96"/>
      <c r="R89" s="96"/>
      <c r="T89" s="96"/>
      <c r="V89" s="96"/>
      <c r="X89" s="96"/>
    </row>
    <row r="90" spans="1:24" ht="11.25">
      <c r="A90" s="96"/>
      <c r="B90" s="113" t="s">
        <v>9</v>
      </c>
      <c r="C90" s="96"/>
      <c r="D90" s="96"/>
      <c r="F90" s="96">
        <v>0</v>
      </c>
      <c r="H90" s="96">
        <v>0</v>
      </c>
      <c r="J90" s="96">
        <v>0</v>
      </c>
      <c r="L90" s="96">
        <v>0</v>
      </c>
      <c r="N90" s="96">
        <v>0</v>
      </c>
      <c r="P90" s="96">
        <v>0</v>
      </c>
      <c r="R90" s="96">
        <v>0</v>
      </c>
      <c r="T90" s="96">
        <v>0</v>
      </c>
      <c r="V90" s="96">
        <v>0</v>
      </c>
      <c r="X90" s="96">
        <v>0</v>
      </c>
    </row>
    <row r="91" spans="1:24" ht="11.25">
      <c r="A91" s="96"/>
      <c r="B91" s="113" t="s">
        <v>18</v>
      </c>
      <c r="C91" s="96"/>
      <c r="D91" s="135"/>
      <c r="F91" s="135">
        <v>0</v>
      </c>
      <c r="H91" s="135">
        <v>0</v>
      </c>
      <c r="J91" s="135">
        <v>0</v>
      </c>
      <c r="L91" s="135">
        <v>0</v>
      </c>
      <c r="N91" s="135">
        <v>0</v>
      </c>
      <c r="P91" s="135">
        <v>0</v>
      </c>
      <c r="R91" s="135">
        <v>0</v>
      </c>
      <c r="T91" s="135">
        <v>0</v>
      </c>
      <c r="V91" s="135">
        <v>0</v>
      </c>
      <c r="X91" s="135">
        <v>0</v>
      </c>
    </row>
    <row r="92" spans="1:24" ht="10.5">
      <c r="A92" s="96"/>
      <c r="B92" s="96"/>
      <c r="C92" s="96"/>
      <c r="D92" s="96"/>
      <c r="F92" s="112" t="s">
        <v>3</v>
      </c>
      <c r="H92" s="112" t="s">
        <v>3</v>
      </c>
      <c r="J92" s="112" t="s">
        <v>3</v>
      </c>
      <c r="L92" s="112" t="s">
        <v>3</v>
      </c>
      <c r="N92" s="112" t="s">
        <v>3</v>
      </c>
      <c r="P92" s="112" t="s">
        <v>3</v>
      </c>
      <c r="R92" s="112" t="s">
        <v>3</v>
      </c>
      <c r="T92" s="112" t="s">
        <v>3</v>
      </c>
      <c r="V92" s="112" t="s">
        <v>3</v>
      </c>
      <c r="X92" s="112" t="s">
        <v>3</v>
      </c>
    </row>
    <row r="93" spans="1:24" ht="11.25">
      <c r="A93" s="96"/>
      <c r="B93" s="113" t="s">
        <v>20</v>
      </c>
      <c r="C93" s="96"/>
      <c r="D93" s="96"/>
      <c r="F93" s="96">
        <f>ROUND(F90*F91,0)</f>
        <v>0</v>
      </c>
      <c r="H93" s="96">
        <f>ROUND(H90*H91,0)</f>
        <v>0</v>
      </c>
      <c r="J93" s="96">
        <f>ROUND(J90*J91,0)</f>
        <v>0</v>
      </c>
      <c r="L93" s="96">
        <f>ROUND(L90*L91,0)</f>
        <v>0</v>
      </c>
      <c r="N93" s="96">
        <f>ROUND(N90*N91,0)</f>
        <v>0</v>
      </c>
      <c r="P93" s="96">
        <f>ROUND(P90*P91,0)</f>
        <v>0</v>
      </c>
      <c r="R93" s="96">
        <f>ROUND(R90*R91,0)</f>
        <v>0</v>
      </c>
      <c r="T93" s="96">
        <f>ROUND(T90*T91,0)</f>
        <v>0</v>
      </c>
      <c r="V93" s="96">
        <f>ROUND(V90*V91,0)</f>
        <v>0</v>
      </c>
      <c r="X93" s="96">
        <f>ROUND(X90*X91,0)</f>
        <v>0</v>
      </c>
    </row>
    <row r="94" spans="1:24" ht="10.5">
      <c r="A94" s="96"/>
      <c r="B94" s="96"/>
      <c r="C94" s="96"/>
      <c r="D94" s="96"/>
      <c r="F94" s="112" t="s">
        <v>8</v>
      </c>
      <c r="H94" s="112" t="s">
        <v>8</v>
      </c>
      <c r="J94" s="112" t="s">
        <v>8</v>
      </c>
      <c r="L94" s="112" t="s">
        <v>8</v>
      </c>
      <c r="N94" s="112" t="s">
        <v>8</v>
      </c>
      <c r="P94" s="112" t="s">
        <v>8</v>
      </c>
      <c r="R94" s="112" t="s">
        <v>8</v>
      </c>
      <c r="T94" s="112" t="s">
        <v>8</v>
      </c>
      <c r="V94" s="112" t="s">
        <v>8</v>
      </c>
      <c r="X94" s="112" t="s">
        <v>8</v>
      </c>
    </row>
    <row r="95" spans="1:24" ht="10.5">
      <c r="A95" s="96"/>
      <c r="B95" s="96"/>
      <c r="C95" s="96"/>
      <c r="D95" s="96"/>
      <c r="F95" s="112"/>
      <c r="H95" s="112"/>
      <c r="J95" s="112"/>
      <c r="L95" s="112"/>
      <c r="N95" s="112"/>
      <c r="P95" s="112"/>
      <c r="R95" s="112"/>
      <c r="T95" s="112"/>
      <c r="V95" s="112"/>
      <c r="X95" s="112"/>
    </row>
    <row r="96" spans="1:24" ht="12.75">
      <c r="A96" s="96"/>
      <c r="B96" s="143">
        <v>1996</v>
      </c>
      <c r="C96" s="96"/>
      <c r="D96" s="96"/>
      <c r="F96" s="96"/>
      <c r="H96" s="96"/>
      <c r="J96" s="96"/>
      <c r="L96" s="96"/>
      <c r="N96" s="96"/>
      <c r="P96" s="96"/>
      <c r="R96" s="96"/>
      <c r="T96" s="96"/>
      <c r="V96" s="96"/>
      <c r="X96" s="96"/>
    </row>
    <row r="97" spans="1:24" ht="11.25">
      <c r="A97" s="96"/>
      <c r="B97" s="113" t="s">
        <v>9</v>
      </c>
      <c r="C97" s="96"/>
      <c r="D97" s="96"/>
      <c r="F97" s="96">
        <v>0</v>
      </c>
      <c r="H97" s="96">
        <v>0</v>
      </c>
      <c r="J97" s="96">
        <v>0</v>
      </c>
      <c r="L97" s="96">
        <v>0</v>
      </c>
      <c r="N97" s="96">
        <v>0</v>
      </c>
      <c r="P97" s="96">
        <v>0</v>
      </c>
      <c r="R97" s="96">
        <v>0</v>
      </c>
      <c r="T97" s="96">
        <v>0</v>
      </c>
      <c r="V97" s="96">
        <v>0</v>
      </c>
      <c r="X97" s="96">
        <v>0</v>
      </c>
    </row>
    <row r="98" spans="1:24" ht="11.25">
      <c r="A98" s="96"/>
      <c r="B98" s="113" t="s">
        <v>18</v>
      </c>
      <c r="C98" s="96"/>
      <c r="D98" s="135"/>
      <c r="F98" s="135">
        <v>0</v>
      </c>
      <c r="H98" s="135">
        <v>0</v>
      </c>
      <c r="J98" s="135">
        <v>0</v>
      </c>
      <c r="L98" s="135">
        <v>0</v>
      </c>
      <c r="N98" s="135">
        <v>0</v>
      </c>
      <c r="P98" s="135">
        <v>0</v>
      </c>
      <c r="R98" s="135">
        <v>0</v>
      </c>
      <c r="T98" s="135">
        <v>0</v>
      </c>
      <c r="V98" s="135">
        <v>0</v>
      </c>
      <c r="X98" s="135">
        <v>0</v>
      </c>
    </row>
    <row r="99" spans="1:24" ht="10.5">
      <c r="A99" s="96"/>
      <c r="B99" s="96"/>
      <c r="C99" s="96"/>
      <c r="D99" s="96"/>
      <c r="F99" s="112" t="s">
        <v>3</v>
      </c>
      <c r="H99" s="112" t="s">
        <v>3</v>
      </c>
      <c r="J99" s="112" t="s">
        <v>3</v>
      </c>
      <c r="L99" s="112" t="s">
        <v>3</v>
      </c>
      <c r="N99" s="112" t="s">
        <v>3</v>
      </c>
      <c r="P99" s="112" t="s">
        <v>3</v>
      </c>
      <c r="R99" s="112" t="s">
        <v>3</v>
      </c>
      <c r="T99" s="112" t="s">
        <v>3</v>
      </c>
      <c r="V99" s="112" t="s">
        <v>3</v>
      </c>
      <c r="X99" s="112" t="s">
        <v>3</v>
      </c>
    </row>
    <row r="100" spans="1:24" ht="11.25">
      <c r="A100" s="96"/>
      <c r="B100" s="113" t="s">
        <v>21</v>
      </c>
      <c r="C100" s="96"/>
      <c r="D100" s="96"/>
      <c r="F100" s="96">
        <f>ROUND(F97*F98,0)</f>
        <v>0</v>
      </c>
      <c r="H100" s="96">
        <f>ROUND(H97*H98,0)</f>
        <v>0</v>
      </c>
      <c r="J100" s="96">
        <f>ROUND(J97*J98,0)</f>
        <v>0</v>
      </c>
      <c r="L100" s="96">
        <f>ROUND(L97*L98,0)</f>
        <v>0</v>
      </c>
      <c r="N100" s="96">
        <f>ROUND(N97*N98,0)</f>
        <v>0</v>
      </c>
      <c r="P100" s="96">
        <f>ROUND(P97*P98,0)</f>
        <v>0</v>
      </c>
      <c r="R100" s="96">
        <f>ROUND(R97*R98,0)</f>
        <v>0</v>
      </c>
      <c r="T100" s="96">
        <f>ROUND(T97*T98,0)</f>
        <v>0</v>
      </c>
      <c r="V100" s="96">
        <f>ROUND(V97*V98,0)</f>
        <v>0</v>
      </c>
      <c r="X100" s="96">
        <f>ROUND(X97*X98,0)</f>
        <v>0</v>
      </c>
    </row>
    <row r="101" spans="1:24" ht="10.5">
      <c r="A101" s="96"/>
      <c r="B101" s="96"/>
      <c r="C101" s="96"/>
      <c r="D101" s="96"/>
      <c r="F101" s="112" t="s">
        <v>8</v>
      </c>
      <c r="H101" s="112" t="s">
        <v>8</v>
      </c>
      <c r="J101" s="112" t="s">
        <v>8</v>
      </c>
      <c r="L101" s="112" t="s">
        <v>8</v>
      </c>
      <c r="N101" s="112" t="s">
        <v>8</v>
      </c>
      <c r="P101" s="112" t="s">
        <v>8</v>
      </c>
      <c r="R101" s="112" t="s">
        <v>8</v>
      </c>
      <c r="T101" s="112" t="s">
        <v>8</v>
      </c>
      <c r="V101" s="112" t="s">
        <v>8</v>
      </c>
      <c r="X101" s="112" t="s">
        <v>8</v>
      </c>
    </row>
    <row r="102" spans="1:24" ht="10.5">
      <c r="A102" s="96"/>
      <c r="B102" s="96"/>
      <c r="C102" s="96"/>
      <c r="D102" s="96"/>
      <c r="F102" s="112"/>
      <c r="H102" s="112"/>
      <c r="J102" s="112"/>
      <c r="L102" s="112"/>
      <c r="N102" s="112"/>
      <c r="P102" s="112"/>
      <c r="R102" s="112"/>
      <c r="T102" s="112"/>
      <c r="V102" s="112"/>
      <c r="X102" s="112"/>
    </row>
    <row r="103" spans="1:24" ht="12.75">
      <c r="A103" s="96"/>
      <c r="B103" s="143">
        <v>1997</v>
      </c>
      <c r="C103" s="96"/>
      <c r="D103" s="96"/>
      <c r="F103" s="96"/>
      <c r="H103" s="96"/>
      <c r="J103" s="96"/>
      <c r="L103" s="96"/>
      <c r="N103" s="96"/>
      <c r="P103" s="96"/>
      <c r="R103" s="96"/>
      <c r="T103" s="96"/>
      <c r="V103" s="96"/>
      <c r="X103" s="96"/>
    </row>
    <row r="104" spans="1:24" ht="11.25">
      <c r="A104" s="96"/>
      <c r="B104" s="113" t="s">
        <v>9</v>
      </c>
      <c r="C104" s="96"/>
      <c r="D104" s="96"/>
      <c r="F104" s="96">
        <v>0</v>
      </c>
      <c r="H104" s="96">
        <v>0</v>
      </c>
      <c r="J104" s="96">
        <v>0</v>
      </c>
      <c r="L104" s="96">
        <v>0</v>
      </c>
      <c r="N104" s="96">
        <v>0</v>
      </c>
      <c r="P104" s="96">
        <v>0</v>
      </c>
      <c r="R104" s="96">
        <v>0</v>
      </c>
      <c r="T104" s="96">
        <v>0</v>
      </c>
      <c r="V104" s="96">
        <v>0</v>
      </c>
      <c r="X104" s="96">
        <v>0</v>
      </c>
    </row>
    <row r="105" spans="1:24" ht="11.25">
      <c r="A105" s="96"/>
      <c r="B105" s="113" t="s">
        <v>18</v>
      </c>
      <c r="C105" s="96"/>
      <c r="D105" s="135"/>
      <c r="F105" s="135">
        <v>0</v>
      </c>
      <c r="H105" s="135">
        <v>0</v>
      </c>
      <c r="J105" s="135">
        <v>0</v>
      </c>
      <c r="L105" s="135">
        <v>0</v>
      </c>
      <c r="N105" s="135">
        <v>0</v>
      </c>
      <c r="P105" s="135">
        <v>0</v>
      </c>
      <c r="R105" s="135">
        <v>0</v>
      </c>
      <c r="T105" s="135">
        <v>0</v>
      </c>
      <c r="V105" s="135">
        <v>0</v>
      </c>
      <c r="X105" s="135">
        <v>0</v>
      </c>
    </row>
    <row r="106" spans="1:24" ht="10.5">
      <c r="A106" s="96"/>
      <c r="B106" s="96"/>
      <c r="C106" s="96"/>
      <c r="D106" s="96"/>
      <c r="F106" s="112" t="s">
        <v>3</v>
      </c>
      <c r="H106" s="112" t="s">
        <v>3</v>
      </c>
      <c r="J106" s="112" t="s">
        <v>3</v>
      </c>
      <c r="L106" s="112" t="s">
        <v>3</v>
      </c>
      <c r="N106" s="112" t="s">
        <v>3</v>
      </c>
      <c r="P106" s="112" t="s">
        <v>3</v>
      </c>
      <c r="R106" s="112" t="s">
        <v>3</v>
      </c>
      <c r="T106" s="112" t="s">
        <v>3</v>
      </c>
      <c r="V106" s="112" t="s">
        <v>3</v>
      </c>
      <c r="X106" s="112" t="s">
        <v>3</v>
      </c>
    </row>
    <row r="107" spans="1:24" ht="11.25">
      <c r="A107" s="96"/>
      <c r="B107" s="113" t="s">
        <v>22</v>
      </c>
      <c r="C107" s="96"/>
      <c r="D107" s="96"/>
      <c r="F107" s="96">
        <f>ROUND(F104*F105,0)</f>
        <v>0</v>
      </c>
      <c r="H107" s="96">
        <f>ROUND(H104*H105,0)</f>
        <v>0</v>
      </c>
      <c r="J107" s="96">
        <f>ROUND(J104*J105,0)</f>
        <v>0</v>
      </c>
      <c r="L107" s="96">
        <f>ROUND(L104*L105,0)</f>
        <v>0</v>
      </c>
      <c r="N107" s="96">
        <f>ROUND(N104*N105,0)</f>
        <v>0</v>
      </c>
      <c r="P107" s="96">
        <f>ROUND(P104*P105,0)</f>
        <v>0</v>
      </c>
      <c r="R107" s="96">
        <f>ROUND(R104*R105,0)</f>
        <v>0</v>
      </c>
      <c r="T107" s="96">
        <f>ROUND(T104*T105,0)</f>
        <v>0</v>
      </c>
      <c r="V107" s="96">
        <f>ROUND(V104*V105,0)</f>
        <v>0</v>
      </c>
      <c r="X107" s="96">
        <f>ROUND(X104*X105,0)</f>
        <v>0</v>
      </c>
    </row>
    <row r="108" spans="1:24" ht="10.5">
      <c r="A108" s="96"/>
      <c r="B108" s="96"/>
      <c r="C108" s="96"/>
      <c r="D108" s="96"/>
      <c r="F108" s="112" t="s">
        <v>8</v>
      </c>
      <c r="H108" s="112" t="s">
        <v>8</v>
      </c>
      <c r="J108" s="112" t="s">
        <v>8</v>
      </c>
      <c r="L108" s="112" t="s">
        <v>8</v>
      </c>
      <c r="N108" s="112" t="s">
        <v>8</v>
      </c>
      <c r="P108" s="112" t="s">
        <v>8</v>
      </c>
      <c r="R108" s="112" t="s">
        <v>8</v>
      </c>
      <c r="T108" s="112" t="s">
        <v>8</v>
      </c>
      <c r="V108" s="112" t="s">
        <v>8</v>
      </c>
      <c r="X108" s="112" t="s">
        <v>8</v>
      </c>
    </row>
    <row r="109" spans="1:24" ht="10.5">
      <c r="A109" s="96"/>
      <c r="B109" s="96"/>
      <c r="C109" s="96"/>
      <c r="D109" s="96"/>
      <c r="F109" s="112"/>
      <c r="H109" s="112"/>
      <c r="J109" s="112"/>
      <c r="L109" s="112"/>
      <c r="N109" s="112"/>
      <c r="P109" s="112"/>
      <c r="R109" s="112"/>
      <c r="T109" s="112"/>
      <c r="V109" s="112"/>
      <c r="X109" s="112"/>
    </row>
    <row r="110" spans="1:24" ht="12.75">
      <c r="A110" s="96"/>
      <c r="B110" s="143">
        <v>1998</v>
      </c>
      <c r="C110" s="96"/>
      <c r="D110" s="96"/>
      <c r="F110" s="112"/>
      <c r="H110" s="112"/>
      <c r="J110" s="112"/>
      <c r="L110" s="112"/>
      <c r="N110" s="112"/>
      <c r="P110" s="112"/>
      <c r="R110" s="112"/>
      <c r="T110" s="112"/>
      <c r="V110" s="112"/>
      <c r="X110" s="112"/>
    </row>
    <row r="111" spans="1:24" ht="11.25">
      <c r="A111" s="96"/>
      <c r="B111" s="113" t="s">
        <v>9</v>
      </c>
      <c r="C111" s="96"/>
      <c r="D111" s="96"/>
      <c r="F111" s="96">
        <v>0</v>
      </c>
      <c r="H111" s="96">
        <v>0</v>
      </c>
      <c r="J111" s="96">
        <v>0</v>
      </c>
      <c r="L111" s="96">
        <v>0</v>
      </c>
      <c r="N111" s="96">
        <v>0</v>
      </c>
      <c r="P111" s="96">
        <v>0</v>
      </c>
      <c r="R111" s="96">
        <v>0</v>
      </c>
      <c r="T111" s="96">
        <v>0</v>
      </c>
      <c r="V111" s="96">
        <v>0</v>
      </c>
      <c r="X111" s="96">
        <v>0</v>
      </c>
    </row>
    <row r="112" spans="1:24" ht="11.25">
      <c r="A112" s="96"/>
      <c r="B112" s="113" t="s">
        <v>18</v>
      </c>
      <c r="C112" s="96"/>
      <c r="D112" s="135"/>
      <c r="F112" s="135">
        <v>0</v>
      </c>
      <c r="H112" s="135">
        <v>0</v>
      </c>
      <c r="J112" s="135">
        <v>0</v>
      </c>
      <c r="L112" s="135">
        <v>0</v>
      </c>
      <c r="N112" s="135">
        <v>0</v>
      </c>
      <c r="P112" s="135">
        <v>0</v>
      </c>
      <c r="R112" s="135">
        <v>0</v>
      </c>
      <c r="T112" s="135">
        <v>0</v>
      </c>
      <c r="V112" s="135">
        <v>0</v>
      </c>
      <c r="X112" s="135">
        <v>0</v>
      </c>
    </row>
    <row r="113" spans="1:24" ht="10.5">
      <c r="A113" s="96"/>
      <c r="B113" s="96"/>
      <c r="C113" s="96"/>
      <c r="D113" s="96"/>
      <c r="F113" s="112" t="s">
        <v>3</v>
      </c>
      <c r="H113" s="112" t="s">
        <v>3</v>
      </c>
      <c r="J113" s="112" t="s">
        <v>3</v>
      </c>
      <c r="L113" s="112" t="s">
        <v>3</v>
      </c>
      <c r="N113" s="112" t="s">
        <v>3</v>
      </c>
      <c r="P113" s="112" t="s">
        <v>3</v>
      </c>
      <c r="R113" s="112" t="s">
        <v>3</v>
      </c>
      <c r="T113" s="112" t="s">
        <v>3</v>
      </c>
      <c r="V113" s="112" t="s">
        <v>3</v>
      </c>
      <c r="X113" s="112" t="s">
        <v>3</v>
      </c>
    </row>
    <row r="114" spans="1:24" ht="11.25">
      <c r="A114" s="96"/>
      <c r="B114" s="113" t="s">
        <v>23</v>
      </c>
      <c r="C114" s="96"/>
      <c r="D114" s="96"/>
      <c r="F114" s="96">
        <f>ROUND(F111*F112,0)</f>
        <v>0</v>
      </c>
      <c r="H114" s="96">
        <f>ROUND(H111*H112,0)</f>
        <v>0</v>
      </c>
      <c r="J114" s="96">
        <f>ROUND(J111*J112,0)</f>
        <v>0</v>
      </c>
      <c r="L114" s="96">
        <f>ROUND(L111*L112,0)</f>
        <v>0</v>
      </c>
      <c r="N114" s="96">
        <f>ROUND(N111*N112,0)</f>
        <v>0</v>
      </c>
      <c r="P114" s="96">
        <f>ROUND(P111*P112,0)</f>
        <v>0</v>
      </c>
      <c r="R114" s="96">
        <f>ROUND(R111*R112,0)</f>
        <v>0</v>
      </c>
      <c r="T114" s="96">
        <f>ROUND(T111*T112,0)</f>
        <v>0</v>
      </c>
      <c r="V114" s="96">
        <f>ROUND(V111*V112,0)</f>
        <v>0</v>
      </c>
      <c r="X114" s="96">
        <f>ROUND(X111*X112,0)</f>
        <v>0</v>
      </c>
    </row>
    <row r="115" spans="1:24" ht="10.5">
      <c r="A115" s="96"/>
      <c r="B115" s="96"/>
      <c r="C115" s="96"/>
      <c r="D115" s="96"/>
      <c r="F115" s="112" t="s">
        <v>8</v>
      </c>
      <c r="H115" s="112" t="s">
        <v>8</v>
      </c>
      <c r="J115" s="112" t="s">
        <v>8</v>
      </c>
      <c r="L115" s="112" t="s">
        <v>8</v>
      </c>
      <c r="N115" s="112" t="s">
        <v>8</v>
      </c>
      <c r="P115" s="112" t="s">
        <v>8</v>
      </c>
      <c r="R115" s="112" t="s">
        <v>8</v>
      </c>
      <c r="T115" s="112" t="s">
        <v>8</v>
      </c>
      <c r="V115" s="112" t="s">
        <v>8</v>
      </c>
      <c r="X115" s="112" t="s">
        <v>8</v>
      </c>
    </row>
    <row r="116" spans="1:24" ht="10.5">
      <c r="A116" s="96"/>
      <c r="B116" s="96"/>
      <c r="C116" s="96"/>
      <c r="D116" s="96"/>
      <c r="F116" s="112"/>
      <c r="H116" s="112"/>
      <c r="J116" s="112"/>
      <c r="L116" s="112"/>
      <c r="N116" s="112"/>
      <c r="P116" s="112"/>
      <c r="R116" s="112"/>
      <c r="T116" s="112"/>
      <c r="V116" s="112"/>
      <c r="X116" s="112"/>
    </row>
    <row r="117" spans="1:2" ht="12.75">
      <c r="A117" s="96"/>
      <c r="B117" s="143">
        <v>1999</v>
      </c>
    </row>
    <row r="118" spans="1:24" ht="11.25">
      <c r="A118" s="96"/>
      <c r="B118" s="113" t="s">
        <v>9</v>
      </c>
      <c r="C118" s="96"/>
      <c r="D118" s="96"/>
      <c r="F118" s="96">
        <v>0</v>
      </c>
      <c r="H118" s="96">
        <v>0</v>
      </c>
      <c r="J118" s="96">
        <v>0</v>
      </c>
      <c r="L118" s="96">
        <v>0</v>
      </c>
      <c r="N118" s="96">
        <v>0</v>
      </c>
      <c r="P118" s="96">
        <v>0</v>
      </c>
      <c r="R118" s="96">
        <v>0</v>
      </c>
      <c r="T118" s="96">
        <v>0</v>
      </c>
      <c r="V118" s="96">
        <v>0</v>
      </c>
      <c r="X118" s="96">
        <v>0</v>
      </c>
    </row>
    <row r="119" spans="1:24" ht="11.25">
      <c r="A119" s="96"/>
      <c r="B119" s="113" t="s">
        <v>18</v>
      </c>
      <c r="C119" s="96"/>
      <c r="D119" s="135"/>
      <c r="F119" s="135">
        <v>0</v>
      </c>
      <c r="H119" s="135">
        <v>0</v>
      </c>
      <c r="J119" s="135">
        <v>0</v>
      </c>
      <c r="L119" s="135">
        <v>0</v>
      </c>
      <c r="N119" s="135">
        <v>0</v>
      </c>
      <c r="P119" s="135">
        <v>0</v>
      </c>
      <c r="R119" s="135">
        <v>0</v>
      </c>
      <c r="T119" s="135">
        <v>0</v>
      </c>
      <c r="V119" s="135">
        <v>0</v>
      </c>
      <c r="X119" s="135">
        <v>0</v>
      </c>
    </row>
    <row r="120" spans="1:24" ht="10.5">
      <c r="A120" s="96"/>
      <c r="B120" s="96"/>
      <c r="C120" s="96"/>
      <c r="D120" s="96"/>
      <c r="F120" s="112" t="s">
        <v>3</v>
      </c>
      <c r="H120" s="112" t="s">
        <v>3</v>
      </c>
      <c r="J120" s="112" t="s">
        <v>3</v>
      </c>
      <c r="L120" s="112" t="s">
        <v>3</v>
      </c>
      <c r="N120" s="112" t="s">
        <v>3</v>
      </c>
      <c r="P120" s="112" t="s">
        <v>3</v>
      </c>
      <c r="R120" s="112" t="s">
        <v>3</v>
      </c>
      <c r="T120" s="112" t="s">
        <v>3</v>
      </c>
      <c r="V120" s="112" t="s">
        <v>3</v>
      </c>
      <c r="X120" s="112" t="s">
        <v>3</v>
      </c>
    </row>
    <row r="121" spans="1:24" ht="11.25">
      <c r="A121" s="96"/>
      <c r="B121" s="113" t="s">
        <v>24</v>
      </c>
      <c r="C121" s="96"/>
      <c r="D121" s="96"/>
      <c r="F121" s="96">
        <f>ROUND(F118*F119,0)</f>
        <v>0</v>
      </c>
      <c r="H121" s="96">
        <f>ROUND(H118*H119,0)</f>
        <v>0</v>
      </c>
      <c r="J121" s="96">
        <f>ROUND(J118*J119,0)</f>
        <v>0</v>
      </c>
      <c r="L121" s="96">
        <f>ROUND(L118*L119,0)</f>
        <v>0</v>
      </c>
      <c r="N121" s="96">
        <f>ROUND(N118*N119,0)</f>
        <v>0</v>
      </c>
      <c r="P121" s="96">
        <f>ROUND(P118*P119,0)</f>
        <v>0</v>
      </c>
      <c r="R121" s="96">
        <f>ROUND(R118*R119,0)</f>
        <v>0</v>
      </c>
      <c r="T121" s="96">
        <f>ROUND(T118*T119,0)</f>
        <v>0</v>
      </c>
      <c r="V121" s="96">
        <f>ROUND(V118*V119,0)</f>
        <v>0</v>
      </c>
      <c r="X121" s="96">
        <f>ROUND(X118*X119,0)</f>
        <v>0</v>
      </c>
    </row>
    <row r="122" spans="1:24" ht="10.5">
      <c r="A122" s="96"/>
      <c r="B122" s="96"/>
      <c r="C122" s="96"/>
      <c r="D122" s="96"/>
      <c r="F122" s="112" t="s">
        <v>8</v>
      </c>
      <c r="H122" s="112" t="s">
        <v>8</v>
      </c>
      <c r="J122" s="112" t="s">
        <v>8</v>
      </c>
      <c r="L122" s="112" t="s">
        <v>8</v>
      </c>
      <c r="N122" s="112" t="s">
        <v>8</v>
      </c>
      <c r="P122" s="112" t="s">
        <v>8</v>
      </c>
      <c r="R122" s="112" t="s">
        <v>8</v>
      </c>
      <c r="T122" s="112" t="s">
        <v>8</v>
      </c>
      <c r="V122" s="112" t="s">
        <v>8</v>
      </c>
      <c r="X122" s="112" t="s">
        <v>8</v>
      </c>
    </row>
    <row r="123" spans="1:24" ht="10.5">
      <c r="A123" s="96"/>
      <c r="B123" s="96"/>
      <c r="C123" s="96"/>
      <c r="D123" s="96"/>
      <c r="F123" s="96"/>
      <c r="H123" s="96"/>
      <c r="J123" s="96"/>
      <c r="L123" s="96"/>
      <c r="N123" s="96"/>
      <c r="P123" s="96"/>
      <c r="R123" s="96"/>
      <c r="T123" s="96"/>
      <c r="V123" s="96"/>
      <c r="X123" s="96"/>
    </row>
    <row r="124" spans="1:24" ht="10.5">
      <c r="A124" s="96"/>
      <c r="B124" s="96"/>
      <c r="C124" s="96"/>
      <c r="D124" s="96"/>
      <c r="F124" s="96"/>
      <c r="H124" s="96"/>
      <c r="J124" s="96"/>
      <c r="L124" s="96"/>
      <c r="N124" s="96"/>
      <c r="P124" s="96"/>
      <c r="R124" s="96"/>
      <c r="T124" s="96"/>
      <c r="V124" s="96"/>
      <c r="X124" s="96"/>
    </row>
    <row r="125" spans="1:24" ht="10.5">
      <c r="A125" s="96"/>
      <c r="B125" s="96"/>
      <c r="C125" s="96"/>
      <c r="D125" s="96"/>
      <c r="F125" s="96"/>
      <c r="H125" s="96"/>
      <c r="J125" s="96"/>
      <c r="L125" s="96"/>
      <c r="N125" s="96"/>
      <c r="P125" s="96"/>
      <c r="R125" s="96"/>
      <c r="T125" s="96"/>
      <c r="V125" s="96"/>
      <c r="X125" s="96"/>
    </row>
    <row r="126" spans="1:24" ht="10.5">
      <c r="A126" s="96"/>
      <c r="B126" s="96"/>
      <c r="C126" s="96"/>
      <c r="D126" s="96"/>
      <c r="H126" s="96"/>
      <c r="J126" s="96"/>
      <c r="L126" s="96"/>
      <c r="N126" s="96"/>
      <c r="R126" s="96"/>
      <c r="T126" s="96"/>
      <c r="V126" s="96"/>
      <c r="X126" s="96"/>
    </row>
    <row r="127" spans="1:24" ht="10.5">
      <c r="A127" s="96"/>
      <c r="B127" s="96"/>
      <c r="C127" s="96"/>
      <c r="D127" s="96"/>
      <c r="H127" s="96"/>
      <c r="J127" s="96"/>
      <c r="L127" s="96"/>
      <c r="N127" s="96"/>
      <c r="R127" s="96"/>
      <c r="T127" s="96"/>
      <c r="V127" s="96"/>
      <c r="X127" s="96"/>
    </row>
    <row r="128" spans="1:24" ht="10.5">
      <c r="A128" s="96"/>
      <c r="B128" s="96"/>
      <c r="C128" s="96"/>
      <c r="D128" s="96"/>
      <c r="H128" s="96"/>
      <c r="J128" s="96"/>
      <c r="L128" s="96"/>
      <c r="N128" s="96"/>
      <c r="R128" s="96"/>
      <c r="T128" s="96"/>
      <c r="V128" s="96"/>
      <c r="X128" s="96"/>
    </row>
    <row r="129" spans="1:24" ht="10.5">
      <c r="A129" s="96"/>
      <c r="B129" s="96"/>
      <c r="C129" s="96"/>
      <c r="D129" s="96"/>
      <c r="H129" s="112"/>
      <c r="J129" s="112"/>
      <c r="L129" s="112"/>
      <c r="N129" s="112"/>
      <c r="R129" s="112"/>
      <c r="T129" s="112"/>
      <c r="V129" s="112"/>
      <c r="X129" s="112"/>
    </row>
    <row r="130" spans="1:28" ht="10.5">
      <c r="A130" s="96"/>
      <c r="B130" s="96"/>
      <c r="C130" s="96"/>
      <c r="D130" s="96"/>
      <c r="F130" s="134"/>
      <c r="H130" s="134"/>
      <c r="J130" s="134"/>
      <c r="L130" s="134"/>
      <c r="N130" s="134"/>
      <c r="R130" s="134" t="str">
        <f ca="1">CELL("filename",$A$1)</f>
        <v>H:\Internal\Regulatory Services\2014  KY Rate Case\Documents Electronically filed February 11, 2015\KIUC Attachments\KIUC-1-17\Elliott\[KIUC_1_17_Attachment169_ADFIT.xlsm]2014</v>
      </c>
      <c r="T130" s="134"/>
      <c r="AB130" s="134" t="str">
        <f ca="1">CELL("filename",$A$1)</f>
        <v>H:\Internal\Regulatory Services\2014  KY Rate Case\Documents Electronically filed February 11, 2015\KIUC Attachments\KIUC-1-17\Elliott\[KIUC_1_17_Attachment169_ADFIT.xlsm]2014</v>
      </c>
    </row>
    <row r="131" spans="1:24" ht="18">
      <c r="A131" s="96"/>
      <c r="B131" s="97" t="s">
        <v>50</v>
      </c>
      <c r="C131" s="96"/>
      <c r="D131" s="135"/>
      <c r="H131" s="135"/>
      <c r="J131" s="135"/>
      <c r="L131" s="135"/>
      <c r="N131" s="135"/>
      <c r="Q131" s="96"/>
      <c r="R131" s="135"/>
      <c r="T131" s="135"/>
      <c r="V131" s="135"/>
      <c r="X131" s="135"/>
    </row>
    <row r="132" spans="1:24" ht="12.75">
      <c r="A132" s="96"/>
      <c r="B132" s="99" t="s">
        <v>0</v>
      </c>
      <c r="C132" s="96"/>
      <c r="D132" s="96"/>
      <c r="H132" s="96"/>
      <c r="J132" s="96"/>
      <c r="L132" s="96"/>
      <c r="N132" s="96"/>
      <c r="Q132" s="96"/>
      <c r="R132" s="96"/>
      <c r="T132" s="96"/>
      <c r="V132" s="96"/>
      <c r="X132" s="96"/>
    </row>
    <row r="133" spans="1:24" ht="11.25">
      <c r="A133" s="96"/>
      <c r="B133" s="101" t="s">
        <v>1</v>
      </c>
      <c r="C133" s="96"/>
      <c r="D133" s="96"/>
      <c r="H133" s="96"/>
      <c r="J133" s="96"/>
      <c r="L133" s="96"/>
      <c r="N133" s="96"/>
      <c r="Q133" s="96"/>
      <c r="R133" s="96"/>
      <c r="T133" s="96"/>
      <c r="V133" s="96"/>
      <c r="X133" s="96"/>
    </row>
    <row r="134" spans="1:24" ht="11.25">
      <c r="A134" s="96"/>
      <c r="B134" s="113"/>
      <c r="C134" s="96"/>
      <c r="D134" s="96"/>
      <c r="H134" s="96"/>
      <c r="J134" s="96"/>
      <c r="L134" s="96"/>
      <c r="N134" s="96"/>
      <c r="Q134" s="96"/>
      <c r="R134" s="96"/>
      <c r="T134" s="96"/>
      <c r="V134" s="96"/>
      <c r="X134" s="96"/>
    </row>
    <row r="135" spans="1:24" ht="11.25">
      <c r="A135" s="96"/>
      <c r="B135" s="96"/>
      <c r="C135" s="96"/>
      <c r="D135" s="96"/>
      <c r="F135" s="101">
        <f aca="true" t="shared" si="6" ref="F135:F140">IF(F5="","",F5)</f>
      </c>
      <c r="H135" s="101">
        <f aca="true" t="shared" si="7" ref="H135:J140">IF(H5="","",H5)</f>
      </c>
      <c r="J135" s="101">
        <f t="shared" si="7"/>
      </c>
      <c r="L135" s="96"/>
      <c r="N135" s="96"/>
      <c r="Q135" s="96"/>
      <c r="R135" s="96"/>
      <c r="T135" s="96"/>
      <c r="V135" s="96"/>
      <c r="X135" s="96"/>
    </row>
    <row r="136" spans="1:24" ht="11.25">
      <c r="A136" s="96"/>
      <c r="B136" s="96"/>
      <c r="C136" s="96"/>
      <c r="D136" s="96"/>
      <c r="F136" s="101">
        <f t="shared" si="6"/>
      </c>
      <c r="H136" s="101">
        <f t="shared" si="7"/>
      </c>
      <c r="J136" s="101">
        <f t="shared" si="7"/>
      </c>
      <c r="L136" s="96"/>
      <c r="N136" s="96"/>
      <c r="P136" s="101">
        <f>IF(P6="","",P6)</f>
      </c>
      <c r="Q136" s="96"/>
      <c r="R136" s="101">
        <f>IF(R6="","",R6)</f>
      </c>
      <c r="T136" s="96"/>
      <c r="V136" s="96"/>
      <c r="X136" s="96"/>
    </row>
    <row r="137" spans="1:24" ht="11.25">
      <c r="A137" s="96"/>
      <c r="B137" s="96"/>
      <c r="C137" s="96"/>
      <c r="D137" s="96"/>
      <c r="F137" s="101">
        <f t="shared" si="6"/>
      </c>
      <c r="H137" s="101" t="str">
        <f t="shared" si="7"/>
        <v>Amortizable</v>
      </c>
      <c r="J137" s="101">
        <f t="shared" si="7"/>
      </c>
      <c r="L137" s="101">
        <f>IF(L7="","",L7)</f>
      </c>
      <c r="N137" s="101"/>
      <c r="P137" s="101">
        <f>IF(P7="","",P7)</f>
      </c>
      <c r="Q137" s="96"/>
      <c r="R137" s="101">
        <f>IF(R7="","",R7)</f>
      </c>
      <c r="T137" s="101">
        <f>IF(T7="","",T7)</f>
      </c>
      <c r="V137" s="101">
        <f>IF(V7="","",V7)</f>
      </c>
      <c r="X137" s="101">
        <f>IF(X7="","",X7)</f>
      </c>
    </row>
    <row r="138" spans="1:24" ht="11.25">
      <c r="A138" s="96"/>
      <c r="B138" s="96"/>
      <c r="C138" s="96"/>
      <c r="D138" s="101"/>
      <c r="F138" s="101" t="str">
        <f t="shared" si="6"/>
        <v>Air Pollution </v>
      </c>
      <c r="H138" s="101" t="str">
        <f t="shared" si="7"/>
        <v>Air Pollution </v>
      </c>
      <c r="J138" s="101" t="str">
        <f t="shared" si="7"/>
        <v>Air Pollution </v>
      </c>
      <c r="L138" s="101" t="str">
        <f>IF(L8="","",L8)</f>
        <v>Air Pollution </v>
      </c>
      <c r="N138" s="101" t="str">
        <f>IF(N8="","",N8)</f>
        <v>Air Pollution </v>
      </c>
      <c r="P138" s="101" t="str">
        <f>IF(P8="","",P8)</f>
        <v>Air Pollution </v>
      </c>
      <c r="Q138" s="96"/>
      <c r="R138" s="101" t="str">
        <f>IF(R8="","",R8)</f>
        <v>Air Pollution </v>
      </c>
      <c r="T138" s="101" t="str">
        <f>IF(T8="","",T8)</f>
        <v>Air Pollution </v>
      </c>
      <c r="V138" s="101" t="str">
        <f>IF(V8="","",V8)</f>
        <v>Air Pollution </v>
      </c>
      <c r="X138" s="101" t="str">
        <f>IF(X8="","",X8)</f>
        <v>Water Pollution</v>
      </c>
    </row>
    <row r="139" spans="1:24" s="109" customFormat="1" ht="12" thickBot="1">
      <c r="A139" s="136"/>
      <c r="B139" s="136"/>
      <c r="C139" s="136"/>
      <c r="D139" s="108"/>
      <c r="F139" s="108">
        <f t="shared" si="6"/>
        <v>2005</v>
      </c>
      <c r="H139" s="108">
        <f t="shared" si="7"/>
        <v>2006</v>
      </c>
      <c r="J139" s="108">
        <f t="shared" si="7"/>
        <v>2007</v>
      </c>
      <c r="L139" s="108">
        <f>IF(L9="","",L9)</f>
        <v>2008</v>
      </c>
      <c r="N139" s="108">
        <f>IF(N9="","",N9)</f>
        <v>2009</v>
      </c>
      <c r="P139" s="108">
        <f>IF(P9="","",P9)</f>
        <v>2010</v>
      </c>
      <c r="Q139" s="136"/>
      <c r="R139" s="108">
        <f>IF(R9="","",R9)</f>
        <v>2011</v>
      </c>
      <c r="T139" s="108">
        <f>IF(T9="","",T9)</f>
        <v>2012</v>
      </c>
      <c r="V139" s="108">
        <f>IF(V9="","",V9)</f>
        <v>2013</v>
      </c>
      <c r="X139" s="108">
        <f>IF(X9="","",X9)</f>
        <v>2013</v>
      </c>
    </row>
    <row r="140" spans="1:24" ht="14.25" thickBot="1" thickTop="1">
      <c r="A140" s="96"/>
      <c r="B140" s="137" t="s">
        <v>25</v>
      </c>
      <c r="C140" s="138"/>
      <c r="D140" s="101"/>
      <c r="F140" s="101" t="str">
        <f t="shared" si="6"/>
        <v>FGD</v>
      </c>
      <c r="H140" s="101" t="str">
        <f t="shared" si="7"/>
        <v>FGD</v>
      </c>
      <c r="J140" s="101" t="str">
        <f t="shared" si="7"/>
        <v>FGD</v>
      </c>
      <c r="L140" s="101" t="str">
        <f>IF(L10="","",L10)</f>
        <v>FGD</v>
      </c>
      <c r="N140" s="101" t="str">
        <f>IF(N10="","",N10)</f>
        <v>FGD</v>
      </c>
      <c r="P140" s="101" t="str">
        <f>IF(P10="","",P10)</f>
        <v>FGD</v>
      </c>
      <c r="Q140" s="96"/>
      <c r="R140" s="101" t="str">
        <f>IF(R10="","",R10)</f>
        <v>FGD</v>
      </c>
      <c r="T140" s="101" t="str">
        <f>IF(T10="","",T10)</f>
        <v>FGD</v>
      </c>
      <c r="V140" s="101" t="str">
        <f>IF(V10="","",V10)</f>
        <v>FGD</v>
      </c>
      <c r="X140" s="101" t="str">
        <f>IF(X10="","",X10)</f>
        <v>FGD</v>
      </c>
    </row>
    <row r="141" spans="1:24" ht="11.25" thickTop="1">
      <c r="A141" s="96"/>
      <c r="B141" s="139"/>
      <c r="C141" s="96"/>
      <c r="D141" s="96"/>
      <c r="F141" s="112" t="s">
        <v>3</v>
      </c>
      <c r="H141" s="112" t="s">
        <v>3</v>
      </c>
      <c r="J141" s="112" t="s">
        <v>3</v>
      </c>
      <c r="L141" s="112" t="s">
        <v>3</v>
      </c>
      <c r="N141" s="112" t="s">
        <v>3</v>
      </c>
      <c r="P141" s="112" t="s">
        <v>3</v>
      </c>
      <c r="Q141" s="96"/>
      <c r="R141" s="112" t="s">
        <v>3</v>
      </c>
      <c r="T141" s="112" t="s">
        <v>3</v>
      </c>
      <c r="V141" s="112" t="s">
        <v>3</v>
      </c>
      <c r="X141" s="112" t="s">
        <v>3</v>
      </c>
    </row>
    <row r="142" spans="1:17" ht="10.5">
      <c r="A142" s="96"/>
      <c r="Q142" s="96"/>
    </row>
    <row r="143" spans="1:17" ht="12.75">
      <c r="A143" s="96"/>
      <c r="B143" s="143">
        <v>2000</v>
      </c>
      <c r="Q143" s="96"/>
    </row>
    <row r="144" spans="1:24" ht="11.25">
      <c r="A144" s="96"/>
      <c r="B144" s="113" t="s">
        <v>9</v>
      </c>
      <c r="C144" s="96"/>
      <c r="D144" s="96"/>
      <c r="F144" s="96">
        <v>0</v>
      </c>
      <c r="H144" s="96">
        <v>0</v>
      </c>
      <c r="J144" s="96">
        <v>0</v>
      </c>
      <c r="L144" s="96">
        <v>0</v>
      </c>
      <c r="N144" s="96">
        <v>0</v>
      </c>
      <c r="P144" s="96">
        <v>0</v>
      </c>
      <c r="Q144" s="96"/>
      <c r="R144" s="96">
        <v>0</v>
      </c>
      <c r="T144" s="96">
        <v>0</v>
      </c>
      <c r="V144" s="96">
        <v>0</v>
      </c>
      <c r="X144" s="96">
        <v>0</v>
      </c>
    </row>
    <row r="145" spans="1:24" ht="11.25">
      <c r="A145" s="96"/>
      <c r="B145" s="113" t="s">
        <v>18</v>
      </c>
      <c r="C145" s="96"/>
      <c r="D145" s="135"/>
      <c r="F145" s="135">
        <v>0</v>
      </c>
      <c r="H145" s="135">
        <v>0</v>
      </c>
      <c r="J145" s="135">
        <v>0</v>
      </c>
      <c r="L145" s="135">
        <v>0</v>
      </c>
      <c r="N145" s="135">
        <v>0</v>
      </c>
      <c r="P145" s="135">
        <v>0</v>
      </c>
      <c r="Q145" s="96"/>
      <c r="R145" s="135">
        <v>0</v>
      </c>
      <c r="T145" s="135">
        <v>0</v>
      </c>
      <c r="V145" s="135">
        <v>0</v>
      </c>
      <c r="X145" s="135">
        <v>0</v>
      </c>
    </row>
    <row r="146" spans="1:24" ht="10.5">
      <c r="A146" s="96"/>
      <c r="B146" s="96"/>
      <c r="C146" s="96"/>
      <c r="D146" s="96"/>
      <c r="F146" s="112" t="s">
        <v>3</v>
      </c>
      <c r="H146" s="112" t="s">
        <v>3</v>
      </c>
      <c r="J146" s="112" t="s">
        <v>3</v>
      </c>
      <c r="L146" s="112" t="s">
        <v>3</v>
      </c>
      <c r="N146" s="112" t="s">
        <v>3</v>
      </c>
      <c r="P146" s="112" t="s">
        <v>3</v>
      </c>
      <c r="Q146" s="96"/>
      <c r="R146" s="112" t="s">
        <v>3</v>
      </c>
      <c r="T146" s="112" t="s">
        <v>3</v>
      </c>
      <c r="V146" s="112" t="s">
        <v>3</v>
      </c>
      <c r="X146" s="112" t="s">
        <v>3</v>
      </c>
    </row>
    <row r="147" spans="1:24" ht="11.25">
      <c r="A147" s="96"/>
      <c r="B147" s="113" t="s">
        <v>26</v>
      </c>
      <c r="C147" s="96"/>
      <c r="D147" s="96"/>
      <c r="F147" s="96">
        <f>ROUND(F144*F145,0)</f>
        <v>0</v>
      </c>
      <c r="H147" s="96">
        <f>ROUND(H144*H145,0)</f>
        <v>0</v>
      </c>
      <c r="J147" s="96">
        <f>ROUND(J144*J145,0)</f>
        <v>0</v>
      </c>
      <c r="L147" s="96">
        <f>ROUND(L144*L145,0)</f>
        <v>0</v>
      </c>
      <c r="N147" s="96">
        <f>ROUND(N144*N145,0)</f>
        <v>0</v>
      </c>
      <c r="P147" s="96">
        <f>ROUND(P144*P145,0)</f>
        <v>0</v>
      </c>
      <c r="Q147" s="96"/>
      <c r="R147" s="96">
        <f>ROUND(R144*R145,0)</f>
        <v>0</v>
      </c>
      <c r="T147" s="96">
        <f>ROUND(T144*T145,0)</f>
        <v>0</v>
      </c>
      <c r="V147" s="96">
        <f>ROUND(V144*V145,0)</f>
        <v>0</v>
      </c>
      <c r="X147" s="96">
        <f>ROUND(X144*X145,0)</f>
        <v>0</v>
      </c>
    </row>
    <row r="148" spans="1:24" ht="10.5">
      <c r="A148" s="96"/>
      <c r="B148" s="96"/>
      <c r="C148" s="96"/>
      <c r="D148" s="96"/>
      <c r="F148" s="112" t="s">
        <v>8</v>
      </c>
      <c r="H148" s="112" t="s">
        <v>8</v>
      </c>
      <c r="J148" s="112" t="s">
        <v>8</v>
      </c>
      <c r="L148" s="112" t="s">
        <v>8</v>
      </c>
      <c r="N148" s="112" t="s">
        <v>8</v>
      </c>
      <c r="P148" s="112" t="s">
        <v>8</v>
      </c>
      <c r="Q148" s="96"/>
      <c r="R148" s="112" t="s">
        <v>8</v>
      </c>
      <c r="T148" s="112" t="s">
        <v>8</v>
      </c>
      <c r="V148" s="112" t="s">
        <v>8</v>
      </c>
      <c r="X148" s="112" t="s">
        <v>8</v>
      </c>
    </row>
    <row r="149" spans="1:17" ht="10.5">
      <c r="A149" s="96"/>
      <c r="Q149" s="96"/>
    </row>
    <row r="150" spans="1:17" ht="12.75">
      <c r="A150" s="96"/>
      <c r="B150" s="143">
        <v>2001</v>
      </c>
      <c r="Q150" s="96"/>
    </row>
    <row r="151" spans="1:24" ht="11.25">
      <c r="A151" s="96"/>
      <c r="B151" s="113" t="s">
        <v>9</v>
      </c>
      <c r="C151" s="96"/>
      <c r="D151" s="96"/>
      <c r="F151" s="96">
        <v>0</v>
      </c>
      <c r="H151" s="96">
        <v>0</v>
      </c>
      <c r="J151" s="96">
        <v>0</v>
      </c>
      <c r="L151" s="96">
        <v>0</v>
      </c>
      <c r="N151" s="96">
        <v>0</v>
      </c>
      <c r="P151" s="96">
        <v>0</v>
      </c>
      <c r="Q151" s="96"/>
      <c r="R151" s="96">
        <v>0</v>
      </c>
      <c r="T151" s="96">
        <v>0</v>
      </c>
      <c r="V151" s="96">
        <v>0</v>
      </c>
      <c r="X151" s="96">
        <v>0</v>
      </c>
    </row>
    <row r="152" spans="1:24" ht="11.25">
      <c r="A152" s="96"/>
      <c r="B152" s="113" t="s">
        <v>18</v>
      </c>
      <c r="C152" s="96"/>
      <c r="D152" s="135"/>
      <c r="F152" s="135">
        <v>0</v>
      </c>
      <c r="H152" s="135">
        <v>0</v>
      </c>
      <c r="J152" s="135">
        <v>0</v>
      </c>
      <c r="L152" s="135">
        <v>0</v>
      </c>
      <c r="N152" s="135">
        <v>0</v>
      </c>
      <c r="P152" s="135">
        <v>0</v>
      </c>
      <c r="Q152" s="96"/>
      <c r="R152" s="135">
        <v>0</v>
      </c>
      <c r="T152" s="135">
        <v>0</v>
      </c>
      <c r="V152" s="135">
        <v>0</v>
      </c>
      <c r="X152" s="135">
        <v>0</v>
      </c>
    </row>
    <row r="153" spans="1:24" ht="10.5">
      <c r="A153" s="96"/>
      <c r="B153" s="96"/>
      <c r="C153" s="96"/>
      <c r="D153" s="96"/>
      <c r="F153" s="112" t="s">
        <v>3</v>
      </c>
      <c r="H153" s="112" t="s">
        <v>3</v>
      </c>
      <c r="J153" s="112" t="s">
        <v>3</v>
      </c>
      <c r="L153" s="112" t="s">
        <v>3</v>
      </c>
      <c r="N153" s="112" t="s">
        <v>3</v>
      </c>
      <c r="P153" s="112" t="s">
        <v>3</v>
      </c>
      <c r="Q153" s="96"/>
      <c r="R153" s="112" t="s">
        <v>3</v>
      </c>
      <c r="T153" s="112" t="s">
        <v>3</v>
      </c>
      <c r="V153" s="112" t="s">
        <v>3</v>
      </c>
      <c r="X153" s="112" t="s">
        <v>3</v>
      </c>
    </row>
    <row r="154" spans="1:24" ht="11.25">
      <c r="A154" s="96"/>
      <c r="B154" s="113" t="s">
        <v>27</v>
      </c>
      <c r="C154" s="96"/>
      <c r="D154" s="96"/>
      <c r="F154" s="96">
        <f>ROUND(F151*F152,0)</f>
        <v>0</v>
      </c>
      <c r="H154" s="96">
        <f>ROUND(H151*H152,0)</f>
        <v>0</v>
      </c>
      <c r="J154" s="96">
        <f>ROUND(J151*J152,0)</f>
        <v>0</v>
      </c>
      <c r="L154" s="96">
        <f>ROUND(L151*L152,0)</f>
        <v>0</v>
      </c>
      <c r="N154" s="96">
        <f>ROUND(N151*N152,0)</f>
        <v>0</v>
      </c>
      <c r="P154" s="96">
        <f>ROUND(P151*P152,0)</f>
        <v>0</v>
      </c>
      <c r="Q154" s="96"/>
      <c r="R154" s="96">
        <f>ROUND(R151*R152,0)</f>
        <v>0</v>
      </c>
      <c r="T154" s="96">
        <f>ROUND(T151*T152,0)</f>
        <v>0</v>
      </c>
      <c r="V154" s="96">
        <f>ROUND(V151*V152,0)</f>
        <v>0</v>
      </c>
      <c r="X154" s="96">
        <f>ROUND(X151*X152,0)</f>
        <v>0</v>
      </c>
    </row>
    <row r="155" spans="1:24" ht="11.25">
      <c r="A155" s="96"/>
      <c r="B155" s="113" t="s">
        <v>34</v>
      </c>
      <c r="C155" s="96"/>
      <c r="D155" s="96"/>
      <c r="F155" s="96">
        <v>0</v>
      </c>
      <c r="H155" s="96">
        <v>0</v>
      </c>
      <c r="J155" s="96">
        <v>0</v>
      </c>
      <c r="L155" s="96">
        <v>0</v>
      </c>
      <c r="N155" s="96">
        <v>0</v>
      </c>
      <c r="P155" s="96">
        <v>0</v>
      </c>
      <c r="Q155" s="96"/>
      <c r="R155" s="96">
        <v>0</v>
      </c>
      <c r="T155" s="96">
        <v>0</v>
      </c>
      <c r="V155" s="96">
        <v>0</v>
      </c>
      <c r="X155" s="96">
        <v>0</v>
      </c>
    </row>
    <row r="156" spans="1:24" ht="11.25">
      <c r="A156" s="96"/>
      <c r="B156" s="113"/>
      <c r="C156" s="96"/>
      <c r="D156" s="96"/>
      <c r="F156" s="112" t="s">
        <v>35</v>
      </c>
      <c r="H156" s="112" t="s">
        <v>35</v>
      </c>
      <c r="J156" s="112" t="s">
        <v>35</v>
      </c>
      <c r="L156" s="112" t="s">
        <v>35</v>
      </c>
      <c r="N156" s="112" t="s">
        <v>35</v>
      </c>
      <c r="P156" s="112" t="s">
        <v>35</v>
      </c>
      <c r="Q156" s="96"/>
      <c r="R156" s="112" t="s">
        <v>35</v>
      </c>
      <c r="T156" s="112" t="s">
        <v>35</v>
      </c>
      <c r="V156" s="112" t="s">
        <v>35</v>
      </c>
      <c r="X156" s="112" t="s">
        <v>35</v>
      </c>
    </row>
    <row r="157" spans="1:24" ht="11.25">
      <c r="A157" s="96"/>
      <c r="B157" s="113" t="s">
        <v>27</v>
      </c>
      <c r="C157" s="96"/>
      <c r="D157" s="96"/>
      <c r="F157" s="96">
        <f>F154+F155</f>
        <v>0</v>
      </c>
      <c r="H157" s="96">
        <f>H154+H155</f>
        <v>0</v>
      </c>
      <c r="J157" s="96">
        <f>J154+J155</f>
        <v>0</v>
      </c>
      <c r="L157" s="96">
        <f>L154+L155</f>
        <v>0</v>
      </c>
      <c r="N157" s="96">
        <f>N154+N155</f>
        <v>0</v>
      </c>
      <c r="P157" s="96">
        <f>P154+P155</f>
        <v>0</v>
      </c>
      <c r="Q157" s="96"/>
      <c r="R157" s="96">
        <f>R154+R155</f>
        <v>0</v>
      </c>
      <c r="T157" s="96">
        <f>T154+T155</f>
        <v>0</v>
      </c>
      <c r="V157" s="96">
        <f>V154+V155</f>
        <v>0</v>
      </c>
      <c r="X157" s="96">
        <f>X154+X155</f>
        <v>0</v>
      </c>
    </row>
    <row r="158" spans="1:24" ht="10.5">
      <c r="A158" s="96"/>
      <c r="B158" s="96"/>
      <c r="C158" s="96"/>
      <c r="D158" s="96"/>
      <c r="F158" s="112" t="s">
        <v>8</v>
      </c>
      <c r="H158" s="112" t="s">
        <v>8</v>
      </c>
      <c r="J158" s="112" t="s">
        <v>8</v>
      </c>
      <c r="L158" s="112" t="s">
        <v>8</v>
      </c>
      <c r="N158" s="112" t="s">
        <v>8</v>
      </c>
      <c r="P158" s="112" t="s">
        <v>8</v>
      </c>
      <c r="Q158" s="96"/>
      <c r="R158" s="112" t="s">
        <v>8</v>
      </c>
      <c r="T158" s="112" t="s">
        <v>8</v>
      </c>
      <c r="V158" s="112" t="s">
        <v>8</v>
      </c>
      <c r="X158" s="112" t="s">
        <v>8</v>
      </c>
    </row>
    <row r="159" spans="1:24" ht="10.5">
      <c r="A159" s="96"/>
      <c r="B159" s="96"/>
      <c r="C159" s="96"/>
      <c r="D159" s="96"/>
      <c r="F159" s="112"/>
      <c r="H159" s="112"/>
      <c r="J159" s="112"/>
      <c r="L159" s="112"/>
      <c r="N159" s="112"/>
      <c r="P159" s="112"/>
      <c r="Q159" s="96"/>
      <c r="R159" s="112"/>
      <c r="T159" s="112"/>
      <c r="V159" s="112"/>
      <c r="X159" s="112"/>
    </row>
    <row r="160" spans="1:24" ht="11.25">
      <c r="A160" s="96"/>
      <c r="B160" s="145">
        <v>2002</v>
      </c>
      <c r="C160" s="96"/>
      <c r="D160" s="96"/>
      <c r="F160" s="112"/>
      <c r="H160" s="112"/>
      <c r="J160" s="112"/>
      <c r="L160" s="112"/>
      <c r="N160" s="112"/>
      <c r="P160" s="112"/>
      <c r="Q160" s="96"/>
      <c r="R160" s="112"/>
      <c r="T160" s="112"/>
      <c r="V160" s="112"/>
      <c r="X160" s="112"/>
    </row>
    <row r="161" spans="1:24" ht="11.25">
      <c r="A161" s="96"/>
      <c r="B161" s="113" t="s">
        <v>9</v>
      </c>
      <c r="C161" s="96"/>
      <c r="D161" s="96"/>
      <c r="F161" s="96">
        <v>0</v>
      </c>
      <c r="H161" s="96">
        <v>0</v>
      </c>
      <c r="J161" s="96">
        <v>0</v>
      </c>
      <c r="L161" s="96">
        <v>0</v>
      </c>
      <c r="N161" s="96">
        <v>0</v>
      </c>
      <c r="P161" s="96">
        <v>0</v>
      </c>
      <c r="Q161" s="96"/>
      <c r="R161" s="96">
        <v>0</v>
      </c>
      <c r="T161" s="96">
        <v>0</v>
      </c>
      <c r="V161" s="96">
        <v>0</v>
      </c>
      <c r="X161" s="96">
        <v>0</v>
      </c>
    </row>
    <row r="162" spans="1:24" ht="11.25">
      <c r="A162" s="96"/>
      <c r="B162" s="113" t="s">
        <v>18</v>
      </c>
      <c r="C162" s="96"/>
      <c r="D162" s="135"/>
      <c r="F162" s="135">
        <v>0</v>
      </c>
      <c r="H162" s="135">
        <v>0</v>
      </c>
      <c r="J162" s="135">
        <v>0</v>
      </c>
      <c r="L162" s="135">
        <v>0</v>
      </c>
      <c r="N162" s="135">
        <v>0</v>
      </c>
      <c r="P162" s="135">
        <v>0</v>
      </c>
      <c r="Q162" s="96"/>
      <c r="R162" s="135">
        <v>0</v>
      </c>
      <c r="T162" s="135">
        <v>0</v>
      </c>
      <c r="V162" s="135">
        <v>0</v>
      </c>
      <c r="X162" s="135">
        <v>0</v>
      </c>
    </row>
    <row r="163" spans="1:24" ht="10.5">
      <c r="A163" s="96"/>
      <c r="B163" s="96"/>
      <c r="C163" s="96"/>
      <c r="D163" s="96"/>
      <c r="F163" s="112" t="s">
        <v>3</v>
      </c>
      <c r="H163" s="112" t="s">
        <v>3</v>
      </c>
      <c r="J163" s="112" t="s">
        <v>3</v>
      </c>
      <c r="L163" s="112" t="s">
        <v>3</v>
      </c>
      <c r="N163" s="112" t="s">
        <v>3</v>
      </c>
      <c r="P163" s="112" t="s">
        <v>3</v>
      </c>
      <c r="Q163" s="96"/>
      <c r="R163" s="112" t="s">
        <v>3</v>
      </c>
      <c r="T163" s="112" t="s">
        <v>3</v>
      </c>
      <c r="V163" s="112" t="s">
        <v>3</v>
      </c>
      <c r="X163" s="112" t="s">
        <v>3</v>
      </c>
    </row>
    <row r="164" spans="1:24" ht="11.25">
      <c r="A164" s="96"/>
      <c r="B164" s="113" t="s">
        <v>31</v>
      </c>
      <c r="C164" s="96"/>
      <c r="D164" s="96"/>
      <c r="F164" s="96">
        <f>ROUND(F161*F162,0)</f>
        <v>0</v>
      </c>
      <c r="H164" s="96">
        <f>ROUND(H161*H162,0)</f>
        <v>0</v>
      </c>
      <c r="J164" s="96">
        <f>ROUND(J161*J162,0)</f>
        <v>0</v>
      </c>
      <c r="L164" s="96">
        <f>ROUND(L161*L162,0)</f>
        <v>0</v>
      </c>
      <c r="N164" s="96">
        <f>ROUND(N161*N162,0)</f>
        <v>0</v>
      </c>
      <c r="P164" s="96">
        <f>ROUND(P161*P162,0)</f>
        <v>0</v>
      </c>
      <c r="Q164" s="96"/>
      <c r="R164" s="96">
        <f>ROUND(R161*R162,0)</f>
        <v>0</v>
      </c>
      <c r="T164" s="96">
        <f>ROUND(T161*T162,0)</f>
        <v>0</v>
      </c>
      <c r="V164" s="96">
        <f>ROUND(V161*V162,0)</f>
        <v>0</v>
      </c>
      <c r="X164" s="96">
        <f>ROUND(X161*X162,0)</f>
        <v>0</v>
      </c>
    </row>
    <row r="165" spans="1:24" ht="11.25">
      <c r="A165" s="96"/>
      <c r="B165" s="113" t="s">
        <v>34</v>
      </c>
      <c r="C165" s="96"/>
      <c r="D165" s="96"/>
      <c r="F165" s="96">
        <f>-F24</f>
        <v>0</v>
      </c>
      <c r="H165" s="96">
        <f>-H24</f>
        <v>0</v>
      </c>
      <c r="J165" s="96">
        <f>-J24</f>
        <v>0</v>
      </c>
      <c r="L165" s="96">
        <v>0</v>
      </c>
      <c r="N165" s="96">
        <f>-N24</f>
        <v>0</v>
      </c>
      <c r="P165" s="96">
        <f>-P24</f>
        <v>0</v>
      </c>
      <c r="Q165" s="96"/>
      <c r="R165" s="96">
        <v>0</v>
      </c>
      <c r="T165" s="96">
        <v>0</v>
      </c>
      <c r="V165" s="96">
        <f>-V24</f>
        <v>0</v>
      </c>
      <c r="X165" s="96">
        <f>-X24</f>
        <v>0</v>
      </c>
    </row>
    <row r="166" spans="1:24" ht="11.25">
      <c r="A166" s="96"/>
      <c r="B166" s="113"/>
      <c r="C166" s="96"/>
      <c r="D166" s="96"/>
      <c r="F166" s="112" t="s">
        <v>35</v>
      </c>
      <c r="H166" s="112" t="s">
        <v>35</v>
      </c>
      <c r="J166" s="112" t="s">
        <v>35</v>
      </c>
      <c r="L166" s="112" t="s">
        <v>35</v>
      </c>
      <c r="N166" s="112" t="s">
        <v>35</v>
      </c>
      <c r="P166" s="112" t="s">
        <v>35</v>
      </c>
      <c r="Q166" s="96"/>
      <c r="R166" s="112" t="s">
        <v>35</v>
      </c>
      <c r="T166" s="112" t="s">
        <v>35</v>
      </c>
      <c r="V166" s="112" t="s">
        <v>35</v>
      </c>
      <c r="X166" s="112" t="s">
        <v>35</v>
      </c>
    </row>
    <row r="167" spans="1:24" ht="11.25">
      <c r="A167" s="96"/>
      <c r="B167" s="113" t="s">
        <v>31</v>
      </c>
      <c r="C167" s="96"/>
      <c r="D167" s="96"/>
      <c r="F167" s="96">
        <f>F164+F165</f>
        <v>0</v>
      </c>
      <c r="H167" s="96">
        <f>H164+H165</f>
        <v>0</v>
      </c>
      <c r="J167" s="96">
        <f>J164+J165</f>
        <v>0</v>
      </c>
      <c r="L167" s="96">
        <f>L164+L165</f>
        <v>0</v>
      </c>
      <c r="N167" s="96">
        <f>N164+N165</f>
        <v>0</v>
      </c>
      <c r="P167" s="96">
        <f>P164+P165</f>
        <v>0</v>
      </c>
      <c r="Q167" s="96"/>
      <c r="R167" s="96">
        <f>R164+R165</f>
        <v>0</v>
      </c>
      <c r="T167" s="96">
        <f>T164+T165</f>
        <v>0</v>
      </c>
      <c r="V167" s="96">
        <f>V164+V165</f>
        <v>0</v>
      </c>
      <c r="X167" s="96">
        <f>X164+X165</f>
        <v>0</v>
      </c>
    </row>
    <row r="168" spans="1:24" ht="10.5">
      <c r="A168" s="96"/>
      <c r="B168" s="96"/>
      <c r="C168" s="96"/>
      <c r="D168" s="96"/>
      <c r="F168" s="112" t="s">
        <v>8</v>
      </c>
      <c r="H168" s="112" t="s">
        <v>8</v>
      </c>
      <c r="J168" s="112" t="s">
        <v>8</v>
      </c>
      <c r="L168" s="112" t="s">
        <v>8</v>
      </c>
      <c r="N168" s="112" t="s">
        <v>8</v>
      </c>
      <c r="P168" s="112" t="s">
        <v>8</v>
      </c>
      <c r="Q168" s="96"/>
      <c r="R168" s="112" t="s">
        <v>8</v>
      </c>
      <c r="T168" s="112" t="s">
        <v>8</v>
      </c>
      <c r="V168" s="112" t="s">
        <v>8</v>
      </c>
      <c r="X168" s="112" t="s">
        <v>8</v>
      </c>
    </row>
    <row r="169" spans="1:17" ht="10.5">
      <c r="A169" s="96"/>
      <c r="Q169" s="96"/>
    </row>
    <row r="170" spans="1:24" ht="12.75">
      <c r="A170" s="96"/>
      <c r="B170" s="143">
        <v>2003</v>
      </c>
      <c r="C170" s="96"/>
      <c r="D170" s="96"/>
      <c r="F170" s="96"/>
      <c r="H170" s="96"/>
      <c r="J170" s="96"/>
      <c r="L170" s="96"/>
      <c r="N170" s="96"/>
      <c r="P170" s="96"/>
      <c r="Q170" s="96"/>
      <c r="R170" s="96"/>
      <c r="T170" s="96"/>
      <c r="V170" s="96"/>
      <c r="X170" s="96"/>
    </row>
    <row r="171" spans="1:24" ht="11.25">
      <c r="A171" s="96"/>
      <c r="B171" s="113" t="s">
        <v>9</v>
      </c>
      <c r="C171" s="96"/>
      <c r="D171" s="96"/>
      <c r="F171" s="96">
        <v>0</v>
      </c>
      <c r="H171" s="96">
        <v>0</v>
      </c>
      <c r="J171" s="96">
        <v>0</v>
      </c>
      <c r="L171" s="96">
        <v>0</v>
      </c>
      <c r="N171" s="96">
        <v>0</v>
      </c>
      <c r="P171" s="96">
        <v>0</v>
      </c>
      <c r="Q171" s="96"/>
      <c r="R171" s="96">
        <v>0</v>
      </c>
      <c r="T171" s="96">
        <v>0</v>
      </c>
      <c r="V171" s="96">
        <v>0</v>
      </c>
      <c r="X171" s="96">
        <v>0</v>
      </c>
    </row>
    <row r="172" spans="1:24" ht="11.25">
      <c r="A172" s="96"/>
      <c r="B172" s="113" t="s">
        <v>18</v>
      </c>
      <c r="C172" s="96"/>
      <c r="D172" s="135"/>
      <c r="F172" s="146">
        <v>0</v>
      </c>
      <c r="H172" s="146">
        <v>0</v>
      </c>
      <c r="J172" s="146">
        <v>0</v>
      </c>
      <c r="L172" s="146">
        <v>0</v>
      </c>
      <c r="N172" s="146">
        <v>0</v>
      </c>
      <c r="P172" s="146">
        <v>0</v>
      </c>
      <c r="Q172" s="96"/>
      <c r="R172" s="146">
        <v>0</v>
      </c>
      <c r="T172" s="146">
        <v>0</v>
      </c>
      <c r="V172" s="146">
        <v>0</v>
      </c>
      <c r="X172" s="146">
        <v>0</v>
      </c>
    </row>
    <row r="173" spans="1:24" ht="10.5">
      <c r="A173" s="96"/>
      <c r="B173" s="96"/>
      <c r="C173" s="96"/>
      <c r="D173" s="96"/>
      <c r="F173" s="112" t="s">
        <v>3</v>
      </c>
      <c r="H173" s="112" t="s">
        <v>3</v>
      </c>
      <c r="J173" s="112" t="s">
        <v>3</v>
      </c>
      <c r="L173" s="112" t="s">
        <v>3</v>
      </c>
      <c r="N173" s="112" t="s">
        <v>3</v>
      </c>
      <c r="P173" s="112" t="s">
        <v>3</v>
      </c>
      <c r="Q173" s="96"/>
      <c r="R173" s="112" t="s">
        <v>3</v>
      </c>
      <c r="T173" s="112" t="s">
        <v>3</v>
      </c>
      <c r="V173" s="112" t="s">
        <v>3</v>
      </c>
      <c r="X173" s="112" t="s">
        <v>3</v>
      </c>
    </row>
    <row r="174" spans="1:24" ht="11.25">
      <c r="A174" s="96"/>
      <c r="B174" s="113" t="s">
        <v>37</v>
      </c>
      <c r="C174" s="96"/>
      <c r="D174" s="96"/>
      <c r="F174" s="96">
        <f>ROUND(F171*F172,0)</f>
        <v>0</v>
      </c>
      <c r="H174" s="96">
        <f>+(H171-H177)*H172</f>
        <v>0</v>
      </c>
      <c r="J174" s="96">
        <f>+(J171-J177)*J172</f>
        <v>0</v>
      </c>
      <c r="L174" s="96">
        <f>(+L171-L177)*0.4*L172</f>
        <v>0</v>
      </c>
      <c r="N174" s="96">
        <f>(+N171-N177)*0.4*N172</f>
        <v>0</v>
      </c>
      <c r="P174" s="96">
        <f>(+P171-P177)*0.4*P172</f>
        <v>0</v>
      </c>
      <c r="Q174" s="96"/>
      <c r="R174" s="96">
        <f>(+R171-R177)*0.4*R172</f>
        <v>0</v>
      </c>
      <c r="T174" s="96">
        <f>(+T171-T177)*0.4*T172</f>
        <v>0</v>
      </c>
      <c r="V174" s="96">
        <f>(+V171-V177)*0.4*V172</f>
        <v>0</v>
      </c>
      <c r="X174" s="96">
        <f>(+X171-X177)*0.4*X172</f>
        <v>0</v>
      </c>
    </row>
    <row r="175" spans="1:24" ht="11.25">
      <c r="A175" s="96"/>
      <c r="B175" s="113" t="s">
        <v>38</v>
      </c>
      <c r="C175" s="96"/>
      <c r="D175" s="96"/>
      <c r="F175" s="96"/>
      <c r="H175" s="96">
        <v>0</v>
      </c>
      <c r="J175" s="96">
        <v>0</v>
      </c>
      <c r="L175" s="147">
        <f>+(L171-L177)*0.6/60*7</f>
        <v>0</v>
      </c>
      <c r="N175" s="147">
        <f>+(N171-N177)*0.6/60*7</f>
        <v>0</v>
      </c>
      <c r="P175" s="147">
        <f>+(P171-P177)*0.6/60*7</f>
        <v>0</v>
      </c>
      <c r="Q175" s="96"/>
      <c r="R175" s="147">
        <f>+(R171-R177)*0.6/60*7</f>
        <v>0</v>
      </c>
      <c r="T175" s="147">
        <f>+(T171-T177)*0.6/60*7</f>
        <v>0</v>
      </c>
      <c r="V175" s="147">
        <f>+(V171-V177)*0.6/60*7</f>
        <v>0</v>
      </c>
      <c r="X175" s="147">
        <f>+(X171-X177)*0.6/60*7</f>
        <v>0</v>
      </c>
    </row>
    <row r="176" spans="1:24" ht="11.25">
      <c r="A176" s="96"/>
      <c r="B176" s="113"/>
      <c r="C176" s="96"/>
      <c r="D176" s="96"/>
      <c r="F176" s="96"/>
      <c r="H176" s="96"/>
      <c r="J176" s="96"/>
      <c r="L176" s="96"/>
      <c r="N176" s="96"/>
      <c r="P176" s="96"/>
      <c r="Q176" s="96"/>
      <c r="R176" s="96"/>
      <c r="T176" s="96"/>
      <c r="V176" s="96"/>
      <c r="X176" s="96"/>
    </row>
    <row r="177" spans="1:24" ht="11.25">
      <c r="A177" s="96"/>
      <c r="B177" s="113" t="s">
        <v>34</v>
      </c>
      <c r="C177" s="96"/>
      <c r="D177" s="96"/>
      <c r="F177" s="96">
        <f>-F24</f>
        <v>0</v>
      </c>
      <c r="H177" s="147">
        <f>+H171*0.3</f>
        <v>0</v>
      </c>
      <c r="J177" s="147">
        <f>+J171*0.3</f>
        <v>0</v>
      </c>
      <c r="L177" s="147">
        <f>+L171*0.3</f>
        <v>0</v>
      </c>
      <c r="N177" s="147">
        <f>+N171*0.3</f>
        <v>0</v>
      </c>
      <c r="P177" s="147">
        <f>+P171*0.3</f>
        <v>0</v>
      </c>
      <c r="Q177" s="96"/>
      <c r="R177" s="147">
        <f>+R171*0.3</f>
        <v>0</v>
      </c>
      <c r="T177" s="147">
        <f>+T171*0.3</f>
        <v>0</v>
      </c>
      <c r="V177" s="147">
        <f>+V171*0.3</f>
        <v>0</v>
      </c>
      <c r="X177" s="147">
        <f>+X171*0.3</f>
        <v>0</v>
      </c>
    </row>
    <row r="178" spans="1:24" ht="11.25">
      <c r="A178" s="96"/>
      <c r="B178" s="113"/>
      <c r="C178" s="96"/>
      <c r="D178" s="96"/>
      <c r="F178" s="112" t="s">
        <v>3</v>
      </c>
      <c r="H178" s="112" t="s">
        <v>3</v>
      </c>
      <c r="J178" s="112" t="s">
        <v>3</v>
      </c>
      <c r="L178" s="112" t="s">
        <v>3</v>
      </c>
      <c r="N178" s="112" t="s">
        <v>3</v>
      </c>
      <c r="P178" s="112" t="s">
        <v>3</v>
      </c>
      <c r="Q178" s="96"/>
      <c r="R178" s="112" t="s">
        <v>3</v>
      </c>
      <c r="T178" s="112" t="s">
        <v>3</v>
      </c>
      <c r="V178" s="112" t="s">
        <v>3</v>
      </c>
      <c r="X178" s="112" t="s">
        <v>3</v>
      </c>
    </row>
    <row r="179" spans="1:24" ht="11.25">
      <c r="A179" s="96"/>
      <c r="B179" s="113" t="s">
        <v>32</v>
      </c>
      <c r="C179" s="96"/>
      <c r="D179" s="96"/>
      <c r="F179" s="96">
        <f>F174+F177</f>
        <v>0</v>
      </c>
      <c r="H179" s="96">
        <f>SUM(H174:H177)</f>
        <v>0</v>
      </c>
      <c r="J179" s="96">
        <f>SUM(J174:J177)</f>
        <v>0</v>
      </c>
      <c r="L179" s="96">
        <f>SUM(L174:L177)</f>
        <v>0</v>
      </c>
      <c r="N179" s="96">
        <f>SUM(N174:N177)</f>
        <v>0</v>
      </c>
      <c r="P179" s="96">
        <f>SUM(P174:P177)</f>
        <v>0</v>
      </c>
      <c r="Q179" s="96"/>
      <c r="R179" s="96">
        <f>SUM(R174:R177)</f>
        <v>0</v>
      </c>
      <c r="T179" s="96">
        <f>SUM(T174:T177)</f>
        <v>0</v>
      </c>
      <c r="V179" s="96">
        <f>SUM(V174:V177)</f>
        <v>0</v>
      </c>
      <c r="X179" s="96">
        <f>SUM(X174:X177)</f>
        <v>0</v>
      </c>
    </row>
    <row r="180" spans="1:24" ht="10.5">
      <c r="A180" s="96"/>
      <c r="B180" s="96"/>
      <c r="C180" s="96"/>
      <c r="D180" s="96"/>
      <c r="F180" s="112" t="s">
        <v>8</v>
      </c>
      <c r="H180" s="112" t="s">
        <v>8</v>
      </c>
      <c r="J180" s="112" t="s">
        <v>8</v>
      </c>
      <c r="L180" s="112" t="s">
        <v>8</v>
      </c>
      <c r="N180" s="112" t="s">
        <v>8</v>
      </c>
      <c r="P180" s="112" t="s">
        <v>8</v>
      </c>
      <c r="Q180" s="96"/>
      <c r="R180" s="112" t="s">
        <v>8</v>
      </c>
      <c r="T180" s="112" t="s">
        <v>8</v>
      </c>
      <c r="V180" s="112" t="s">
        <v>8</v>
      </c>
      <c r="X180" s="112" t="s">
        <v>8</v>
      </c>
    </row>
    <row r="181" spans="1:24" ht="10.5">
      <c r="A181" s="96"/>
      <c r="B181" s="96"/>
      <c r="C181" s="96"/>
      <c r="D181" s="96"/>
      <c r="F181" s="96"/>
      <c r="H181" s="96"/>
      <c r="J181" s="96"/>
      <c r="L181" s="96"/>
      <c r="N181" s="96"/>
      <c r="P181" s="96"/>
      <c r="Q181" s="96"/>
      <c r="R181" s="96"/>
      <c r="T181" s="96"/>
      <c r="V181" s="96"/>
      <c r="X181" s="96"/>
    </row>
    <row r="182" spans="1:24" ht="12.75">
      <c r="A182" s="96"/>
      <c r="B182" s="143">
        <v>2004</v>
      </c>
      <c r="C182" s="96"/>
      <c r="D182" s="96"/>
      <c r="F182" s="96"/>
      <c r="H182" s="96"/>
      <c r="J182" s="96"/>
      <c r="L182" s="96"/>
      <c r="N182" s="96"/>
      <c r="P182" s="96"/>
      <c r="Q182" s="96"/>
      <c r="R182" s="96"/>
      <c r="T182" s="96"/>
      <c r="V182" s="96"/>
      <c r="X182" s="96"/>
    </row>
    <row r="183" spans="1:24" ht="11.25">
      <c r="A183" s="96"/>
      <c r="B183" s="113" t="s">
        <v>9</v>
      </c>
      <c r="C183" s="96"/>
      <c r="D183" s="96"/>
      <c r="F183" s="96">
        <v>0</v>
      </c>
      <c r="H183" s="116">
        <v>0</v>
      </c>
      <c r="J183" s="116">
        <v>0</v>
      </c>
      <c r="L183" s="116">
        <f>+L171-L177</f>
        <v>0</v>
      </c>
      <c r="N183" s="116">
        <f>+N171-N177</f>
        <v>0</v>
      </c>
      <c r="P183" s="116">
        <f>+P171-P177</f>
        <v>0</v>
      </c>
      <c r="Q183" s="96"/>
      <c r="R183" s="116">
        <f>+R171-R177</f>
        <v>0</v>
      </c>
      <c r="T183" s="116">
        <f>+T171-T177</f>
        <v>0</v>
      </c>
      <c r="V183" s="116">
        <f>+V171-V177</f>
        <v>0</v>
      </c>
      <c r="X183" s="116">
        <f>+X171-X177</f>
        <v>0</v>
      </c>
    </row>
    <row r="184" spans="1:24" ht="11.25">
      <c r="A184" s="96"/>
      <c r="B184" s="113" t="s">
        <v>18</v>
      </c>
      <c r="C184" s="96"/>
      <c r="D184" s="96"/>
      <c r="F184" s="146">
        <v>0</v>
      </c>
      <c r="H184" s="146">
        <v>0</v>
      </c>
      <c r="J184" s="146">
        <v>0</v>
      </c>
      <c r="L184" s="146">
        <v>0</v>
      </c>
      <c r="N184" s="146">
        <v>0</v>
      </c>
      <c r="P184" s="146">
        <v>0</v>
      </c>
      <c r="Q184" s="96"/>
      <c r="R184" s="146">
        <v>0</v>
      </c>
      <c r="T184" s="146">
        <v>0</v>
      </c>
      <c r="V184" s="146">
        <v>0</v>
      </c>
      <c r="X184" s="146">
        <v>0</v>
      </c>
    </row>
    <row r="185" spans="1:24" ht="10.5">
      <c r="A185" s="96"/>
      <c r="B185" s="96"/>
      <c r="C185" s="96"/>
      <c r="D185" s="96"/>
      <c r="F185" s="112" t="s">
        <v>3</v>
      </c>
      <c r="H185" s="112" t="s">
        <v>3</v>
      </c>
      <c r="J185" s="112" t="s">
        <v>3</v>
      </c>
      <c r="L185" s="112" t="s">
        <v>3</v>
      </c>
      <c r="N185" s="112" t="s">
        <v>3</v>
      </c>
      <c r="P185" s="112" t="s">
        <v>3</v>
      </c>
      <c r="Q185" s="96"/>
      <c r="R185" s="112" t="s">
        <v>3</v>
      </c>
      <c r="T185" s="112" t="s">
        <v>3</v>
      </c>
      <c r="V185" s="112" t="s">
        <v>3</v>
      </c>
      <c r="X185" s="112" t="s">
        <v>3</v>
      </c>
    </row>
    <row r="186" spans="1:24" ht="11.25">
      <c r="A186" s="96"/>
      <c r="B186" s="113" t="s">
        <v>39</v>
      </c>
      <c r="C186" s="96"/>
      <c r="D186" s="96"/>
      <c r="F186" s="96">
        <f>+(F183-F189)*F184</f>
        <v>0</v>
      </c>
      <c r="H186" s="96">
        <f>+(H183-H189)*H184</f>
        <v>0</v>
      </c>
      <c r="J186" s="96">
        <f>+(J183-J189)*J184</f>
        <v>0</v>
      </c>
      <c r="L186" s="96">
        <f>(+L183)*0.4*L184</f>
        <v>0</v>
      </c>
      <c r="N186" s="96">
        <f>(+N183)*0.4*N184</f>
        <v>0</v>
      </c>
      <c r="P186" s="96">
        <f>(+P183)*0.4*P184</f>
        <v>0</v>
      </c>
      <c r="Q186" s="96"/>
      <c r="R186" s="96">
        <f>(+R183)*0.4*R184</f>
        <v>0</v>
      </c>
      <c r="T186" s="96">
        <f>(+T183)*0.4*T184</f>
        <v>0</v>
      </c>
      <c r="V186" s="96">
        <f>(+V183)*0.4*V184</f>
        <v>0</v>
      </c>
      <c r="X186" s="96">
        <f>(+X183)*0.4*X184</f>
        <v>0</v>
      </c>
    </row>
    <row r="187" spans="1:24" ht="11.25">
      <c r="A187" s="96"/>
      <c r="B187" s="113" t="s">
        <v>40</v>
      </c>
      <c r="C187" s="96"/>
      <c r="D187" s="96"/>
      <c r="F187" s="96">
        <v>0</v>
      </c>
      <c r="H187" s="96">
        <v>0</v>
      </c>
      <c r="J187" s="96">
        <v>0</v>
      </c>
      <c r="L187" s="96">
        <f>+(L183)*0.6/60*12</f>
        <v>0</v>
      </c>
      <c r="N187" s="96">
        <f>+(N183)*0.6/60*12</f>
        <v>0</v>
      </c>
      <c r="P187" s="96">
        <f>+(P183)*0.6/60*12</f>
        <v>0</v>
      </c>
      <c r="Q187" s="96"/>
      <c r="R187" s="96">
        <f>+(R183)*0.6/60*12</f>
        <v>0</v>
      </c>
      <c r="T187" s="96">
        <f>+(T183)*0.6/60*12</f>
        <v>0</v>
      </c>
      <c r="V187" s="96">
        <f>+(V183)*0.6/60*12</f>
        <v>0</v>
      </c>
      <c r="X187" s="96">
        <f>+(X183)*0.6/60*12</f>
        <v>0</v>
      </c>
    </row>
    <row r="188" spans="1:24" ht="11.25">
      <c r="A188" s="96"/>
      <c r="B188" s="113"/>
      <c r="C188" s="96"/>
      <c r="D188" s="96"/>
      <c r="F188" s="96"/>
      <c r="H188" s="96"/>
      <c r="J188" s="96"/>
      <c r="L188" s="96"/>
      <c r="N188" s="96"/>
      <c r="P188" s="96"/>
      <c r="Q188" s="96"/>
      <c r="R188" s="96"/>
      <c r="T188" s="96"/>
      <c r="V188" s="96"/>
      <c r="X188" s="96"/>
    </row>
    <row r="189" spans="1:24" ht="11.25">
      <c r="A189" s="96"/>
      <c r="B189" s="113" t="s">
        <v>34</v>
      </c>
      <c r="C189" s="96"/>
      <c r="D189" s="96"/>
      <c r="F189" s="147">
        <f>+F183*0.3</f>
        <v>0</v>
      </c>
      <c r="H189" s="147">
        <f>+H183*0.3</f>
        <v>0</v>
      </c>
      <c r="J189" s="147">
        <f>+J183*0.3</f>
        <v>0</v>
      </c>
      <c r="L189" s="96">
        <v>0</v>
      </c>
      <c r="N189" s="96">
        <v>0</v>
      </c>
      <c r="P189" s="96">
        <v>0</v>
      </c>
      <c r="Q189" s="96"/>
      <c r="R189" s="96">
        <v>0</v>
      </c>
      <c r="T189" s="96">
        <v>0</v>
      </c>
      <c r="V189" s="96">
        <v>0</v>
      </c>
      <c r="X189" s="96">
        <v>0</v>
      </c>
    </row>
    <row r="190" spans="1:24" ht="11.25">
      <c r="A190" s="96"/>
      <c r="B190" s="113"/>
      <c r="C190" s="96"/>
      <c r="D190" s="96"/>
      <c r="F190" s="112" t="s">
        <v>3</v>
      </c>
      <c r="H190" s="112" t="s">
        <v>3</v>
      </c>
      <c r="J190" s="112" t="s">
        <v>3</v>
      </c>
      <c r="L190" s="112" t="s">
        <v>3</v>
      </c>
      <c r="N190" s="112" t="s">
        <v>3</v>
      </c>
      <c r="P190" s="112" t="s">
        <v>3</v>
      </c>
      <c r="Q190" s="96"/>
      <c r="R190" s="112" t="s">
        <v>3</v>
      </c>
      <c r="T190" s="112" t="s">
        <v>3</v>
      </c>
      <c r="V190" s="112" t="s">
        <v>3</v>
      </c>
      <c r="X190" s="112" t="s">
        <v>3</v>
      </c>
    </row>
    <row r="191" spans="1:24" ht="11.25">
      <c r="A191" s="96"/>
      <c r="B191" s="113" t="s">
        <v>41</v>
      </c>
      <c r="C191" s="96"/>
      <c r="D191" s="96"/>
      <c r="F191" s="96">
        <f>SUM(F186:F189)</f>
        <v>0</v>
      </c>
      <c r="H191" s="96">
        <f>SUM(H186:H189)</f>
        <v>0</v>
      </c>
      <c r="J191" s="96">
        <f>SUM(J186:J189)</f>
        <v>0</v>
      </c>
      <c r="L191" s="96">
        <f>SUM(L186:L189)</f>
        <v>0</v>
      </c>
      <c r="N191" s="96">
        <f>SUM(N186:N189)</f>
        <v>0</v>
      </c>
      <c r="P191" s="96">
        <f>SUM(P186:P189)</f>
        <v>0</v>
      </c>
      <c r="Q191" s="96"/>
      <c r="R191" s="96">
        <f>SUM(R186:R189)</f>
        <v>0</v>
      </c>
      <c r="T191" s="96">
        <f>SUM(T186:T189)</f>
        <v>0</v>
      </c>
      <c r="V191" s="96">
        <f>SUM(V186:V189)</f>
        <v>0</v>
      </c>
      <c r="X191" s="96">
        <f>SUM(X186:X189)</f>
        <v>0</v>
      </c>
    </row>
    <row r="192" spans="1:24" ht="10.5">
      <c r="A192" s="96"/>
      <c r="B192" s="96"/>
      <c r="C192" s="96"/>
      <c r="D192" s="96"/>
      <c r="F192" s="112" t="s">
        <v>8</v>
      </c>
      <c r="H192" s="112" t="s">
        <v>8</v>
      </c>
      <c r="J192" s="112" t="s">
        <v>8</v>
      </c>
      <c r="L192" s="112" t="s">
        <v>8</v>
      </c>
      <c r="N192" s="112" t="s">
        <v>8</v>
      </c>
      <c r="P192" s="112" t="s">
        <v>8</v>
      </c>
      <c r="Q192" s="96"/>
      <c r="R192" s="112" t="s">
        <v>8</v>
      </c>
      <c r="T192" s="112" t="s">
        <v>8</v>
      </c>
      <c r="V192" s="112" t="s">
        <v>8</v>
      </c>
      <c r="X192" s="112" t="s">
        <v>8</v>
      </c>
    </row>
    <row r="193" spans="1:24" ht="10.5">
      <c r="A193" s="96"/>
      <c r="B193" s="96"/>
      <c r="C193" s="96"/>
      <c r="D193" s="96"/>
      <c r="F193" s="96"/>
      <c r="H193" s="96"/>
      <c r="J193" s="96"/>
      <c r="L193" s="96"/>
      <c r="N193" s="96"/>
      <c r="P193" s="96"/>
      <c r="Q193" s="96"/>
      <c r="R193" s="96"/>
      <c r="T193" s="96"/>
      <c r="V193" s="96"/>
      <c r="X193" s="96"/>
    </row>
    <row r="194" spans="1:28" ht="10.5">
      <c r="A194" s="96"/>
      <c r="B194" s="96"/>
      <c r="C194" s="96"/>
      <c r="D194" s="96"/>
      <c r="F194" s="134"/>
      <c r="H194" s="96"/>
      <c r="J194" s="96"/>
      <c r="L194" s="96"/>
      <c r="N194" s="96"/>
      <c r="Q194" s="96"/>
      <c r="R194" s="134" t="str">
        <f ca="1">CELL("filename",$A$1)</f>
        <v>H:\Internal\Regulatory Services\2014  KY Rate Case\Documents Electronically filed February 11, 2015\KIUC Attachments\KIUC-1-17\Elliott\[KIUC_1_17_Attachment169_ADFIT.xlsm]2014</v>
      </c>
      <c r="T194" s="96"/>
      <c r="AB194" s="134" t="str">
        <f ca="1">CELL("filename",$A$1)</f>
        <v>H:\Internal\Regulatory Services\2014  KY Rate Case\Documents Electronically filed February 11, 2015\KIUC Attachments\KIUC-1-17\Elliott\[KIUC_1_17_Attachment169_ADFIT.xlsm]2014</v>
      </c>
    </row>
    <row r="195" spans="1:24" ht="18">
      <c r="A195" s="96"/>
      <c r="B195" s="97" t="s">
        <v>50</v>
      </c>
      <c r="C195" s="96"/>
      <c r="D195" s="135"/>
      <c r="H195" s="135"/>
      <c r="J195" s="135"/>
      <c r="L195" s="135"/>
      <c r="N195" s="135"/>
      <c r="Q195" s="96"/>
      <c r="R195" s="135"/>
      <c r="T195" s="135"/>
      <c r="V195" s="135"/>
      <c r="X195" s="135"/>
    </row>
    <row r="196" spans="1:24" ht="12.75">
      <c r="A196" s="96"/>
      <c r="B196" s="99" t="s">
        <v>0</v>
      </c>
      <c r="C196" s="96"/>
      <c r="D196" s="96"/>
      <c r="H196" s="96"/>
      <c r="J196" s="96"/>
      <c r="L196" s="96"/>
      <c r="N196" s="96"/>
      <c r="Q196" s="96"/>
      <c r="R196" s="96"/>
      <c r="T196" s="96"/>
      <c r="V196" s="96"/>
      <c r="X196" s="96"/>
    </row>
    <row r="197" spans="1:24" ht="11.25">
      <c r="A197" s="96"/>
      <c r="B197" s="101" t="s">
        <v>1</v>
      </c>
      <c r="C197" s="96"/>
      <c r="D197" s="96"/>
      <c r="H197" s="96"/>
      <c r="J197" s="96"/>
      <c r="L197" s="96"/>
      <c r="N197" s="96"/>
      <c r="Q197" s="96"/>
      <c r="R197" s="96"/>
      <c r="T197" s="96"/>
      <c r="V197" s="96"/>
      <c r="X197" s="96"/>
    </row>
    <row r="198" spans="1:24" ht="11.25">
      <c r="A198" s="96"/>
      <c r="B198" s="113"/>
      <c r="C198" s="96"/>
      <c r="D198" s="96"/>
      <c r="H198" s="96"/>
      <c r="J198" s="96"/>
      <c r="L198" s="96"/>
      <c r="N198" s="96"/>
      <c r="Q198" s="96"/>
      <c r="R198" s="96"/>
      <c r="T198" s="96"/>
      <c r="V198" s="96"/>
      <c r="X198" s="96"/>
    </row>
    <row r="199" spans="1:24" ht="11.25">
      <c r="A199" s="96"/>
      <c r="B199" s="96"/>
      <c r="C199" s="96"/>
      <c r="D199" s="96"/>
      <c r="F199" s="101">
        <f aca="true" t="shared" si="8" ref="F199:F204">IF(F70="","",F70)</f>
      </c>
      <c r="H199" s="101">
        <f aca="true" t="shared" si="9" ref="H199:H204">IF(H70="","",H70)</f>
      </c>
      <c r="J199" s="101">
        <f aca="true" t="shared" si="10" ref="J199:J204">IF(J70="","",J70)</f>
      </c>
      <c r="L199" s="96"/>
      <c r="N199" s="96"/>
      <c r="Q199" s="96"/>
      <c r="R199" s="96"/>
      <c r="T199" s="96"/>
      <c r="V199" s="96"/>
      <c r="X199" s="96"/>
    </row>
    <row r="200" spans="1:24" ht="11.25">
      <c r="A200" s="96"/>
      <c r="B200" s="96"/>
      <c r="C200" s="96"/>
      <c r="D200" s="96"/>
      <c r="F200" s="101">
        <f t="shared" si="8"/>
      </c>
      <c r="H200" s="101">
        <f t="shared" si="9"/>
      </c>
      <c r="J200" s="101">
        <f t="shared" si="10"/>
      </c>
      <c r="L200" s="96"/>
      <c r="N200" s="96"/>
      <c r="P200" s="101">
        <f>IF(P71="","",P71)</f>
      </c>
      <c r="Q200" s="96"/>
      <c r="R200" s="101">
        <f>IF(R71="","",R71)</f>
      </c>
      <c r="T200" s="96"/>
      <c r="V200" s="96"/>
      <c r="X200" s="96"/>
    </row>
    <row r="201" spans="1:24" ht="11.25">
      <c r="A201" s="96"/>
      <c r="B201" s="96"/>
      <c r="C201" s="96"/>
      <c r="D201" s="96"/>
      <c r="F201" s="101">
        <f t="shared" si="8"/>
      </c>
      <c r="H201" s="101" t="str">
        <f t="shared" si="9"/>
        <v>Amortizable</v>
      </c>
      <c r="J201" s="101">
        <f t="shared" si="10"/>
      </c>
      <c r="L201" s="101">
        <f>IF(L72="","",L72)</f>
      </c>
      <c r="N201" s="101"/>
      <c r="P201" s="101">
        <f>IF(P72="","",P72)</f>
      </c>
      <c r="Q201" s="96"/>
      <c r="R201" s="101">
        <f>IF(R72="","",R72)</f>
      </c>
      <c r="T201" s="101">
        <f>IF(T72="","",T72)</f>
      </c>
      <c r="V201" s="101">
        <f>IF(V72="","",V72)</f>
      </c>
      <c r="X201" s="101">
        <f>IF(X72="","",X72)</f>
      </c>
    </row>
    <row r="202" spans="1:24" ht="11.25">
      <c r="A202" s="96"/>
      <c r="B202" s="96"/>
      <c r="C202" s="96"/>
      <c r="D202" s="101"/>
      <c r="F202" s="101" t="str">
        <f t="shared" si="8"/>
        <v>Air Pollution </v>
      </c>
      <c r="H202" s="101" t="str">
        <f t="shared" si="9"/>
        <v>Air Pollution </v>
      </c>
      <c r="J202" s="101" t="str">
        <f t="shared" si="10"/>
        <v>Air Pollution </v>
      </c>
      <c r="L202" s="101" t="str">
        <f>IF(L73="","",L73)</f>
        <v>Air Pollution </v>
      </c>
      <c r="N202" s="101" t="str">
        <f>IF(N73="","",N73)</f>
        <v>Air Pollution </v>
      </c>
      <c r="P202" s="101" t="str">
        <f>IF(P73="","",P73)</f>
        <v>Air Pollution </v>
      </c>
      <c r="Q202" s="96"/>
      <c r="R202" s="101" t="str">
        <f>IF(R73="","",R73)</f>
        <v>Air Pollution </v>
      </c>
      <c r="T202" s="101" t="str">
        <f>IF(T73="","",T73)</f>
        <v>Air Pollution </v>
      </c>
      <c r="V202" s="101" t="str">
        <f>IF(V73="","",V73)</f>
        <v>Air Pollution </v>
      </c>
      <c r="X202" s="101" t="str">
        <f>IF(X73="","",X73)</f>
        <v>Water Pollution</v>
      </c>
    </row>
    <row r="203" spans="1:24" s="109" customFormat="1" ht="12" thickBot="1">
      <c r="A203" s="136"/>
      <c r="B203" s="136"/>
      <c r="C203" s="136"/>
      <c r="D203" s="108"/>
      <c r="F203" s="108">
        <f t="shared" si="8"/>
        <v>2005</v>
      </c>
      <c r="H203" s="108">
        <f t="shared" si="9"/>
        <v>2006</v>
      </c>
      <c r="J203" s="108">
        <f t="shared" si="10"/>
        <v>2007</v>
      </c>
      <c r="L203" s="108">
        <f>IF(L74="","",L74)</f>
        <v>2008</v>
      </c>
      <c r="N203" s="108">
        <f>IF(N74="","",N74)</f>
        <v>2009</v>
      </c>
      <c r="P203" s="108">
        <f>IF(P74="","",P74)</f>
        <v>2010</v>
      </c>
      <c r="Q203" s="136"/>
      <c r="R203" s="108">
        <f>IF(R74="","",R74)</f>
        <v>2011</v>
      </c>
      <c r="T203" s="108">
        <f>IF(T74="","",T74)</f>
        <v>2012</v>
      </c>
      <c r="V203" s="108">
        <f>IF(V74="","",V74)</f>
        <v>2013</v>
      </c>
      <c r="X203" s="108">
        <f>IF(X74="","",X74)</f>
        <v>2013</v>
      </c>
    </row>
    <row r="204" spans="1:24" ht="14.25" thickBot="1" thickTop="1">
      <c r="A204" s="96"/>
      <c r="B204" s="137" t="s">
        <v>43</v>
      </c>
      <c r="C204" s="138"/>
      <c r="D204" s="101"/>
      <c r="F204" s="101" t="str">
        <f t="shared" si="8"/>
        <v>FGD</v>
      </c>
      <c r="H204" s="101" t="str">
        <f t="shared" si="9"/>
        <v>FGD</v>
      </c>
      <c r="J204" s="101" t="str">
        <f t="shared" si="10"/>
        <v>FGD</v>
      </c>
      <c r="L204" s="101" t="str">
        <f>IF(L75="","",L75)</f>
        <v>FGD</v>
      </c>
      <c r="N204" s="101" t="str">
        <f>IF(N75="","",N75)</f>
        <v>FGD</v>
      </c>
      <c r="P204" s="101" t="str">
        <f>IF(P75="","",P75)</f>
        <v>FGD</v>
      </c>
      <c r="Q204" s="96"/>
      <c r="R204" s="101" t="str">
        <f>IF(R75="","",R75)</f>
        <v>FGD</v>
      </c>
      <c r="T204" s="101" t="str">
        <f>IF(T75="","",T75)</f>
        <v>FGD</v>
      </c>
      <c r="V204" s="101" t="str">
        <f>IF(V75="","",V75)</f>
        <v>FGD</v>
      </c>
      <c r="X204" s="101" t="str">
        <f>IF(X75="","",X75)</f>
        <v>FGD</v>
      </c>
    </row>
    <row r="205" spans="1:24" ht="11.25" thickTop="1">
      <c r="A205" s="96"/>
      <c r="B205" s="139"/>
      <c r="C205" s="96"/>
      <c r="D205" s="96"/>
      <c r="F205" s="112" t="s">
        <v>3</v>
      </c>
      <c r="H205" s="112" t="s">
        <v>3</v>
      </c>
      <c r="J205" s="112" t="s">
        <v>3</v>
      </c>
      <c r="L205" s="112" t="s">
        <v>3</v>
      </c>
      <c r="N205" s="112" t="s">
        <v>3</v>
      </c>
      <c r="P205" s="112" t="s">
        <v>3</v>
      </c>
      <c r="Q205" s="96"/>
      <c r="R205" s="112" t="s">
        <v>3</v>
      </c>
      <c r="T205" s="112" t="s">
        <v>3</v>
      </c>
      <c r="V205" s="112" t="s">
        <v>3</v>
      </c>
      <c r="X205" s="112" t="s">
        <v>3</v>
      </c>
    </row>
    <row r="206" spans="1:24" ht="10.5">
      <c r="A206" s="96"/>
      <c r="F206" s="148" t="str">
        <f>F79</f>
        <v>Half-Year</v>
      </c>
      <c r="H206" s="148" t="str">
        <f>H79</f>
        <v>Half-Year</v>
      </c>
      <c r="J206" s="148" t="str">
        <f>J79</f>
        <v>Half-Year</v>
      </c>
      <c r="L206" s="98" t="str">
        <f>L79</f>
        <v>Half-Year</v>
      </c>
      <c r="N206" s="98" t="str">
        <f>N79</f>
        <v>Half-Year</v>
      </c>
      <c r="P206" s="98" t="str">
        <f>P79</f>
        <v>Half-Year</v>
      </c>
      <c r="Q206" s="96"/>
      <c r="R206" s="98" t="str">
        <f>R79</f>
        <v>Half-Year</v>
      </c>
      <c r="T206" s="98" t="str">
        <f>T79</f>
        <v>Half-Year</v>
      </c>
      <c r="V206" s="98" t="str">
        <f>V79</f>
        <v>Half-Year</v>
      </c>
      <c r="X206" s="98" t="str">
        <f>X79</f>
        <v>Half-Year</v>
      </c>
    </row>
    <row r="207" spans="1:24" ht="10.5">
      <c r="A207" s="96"/>
      <c r="F207" s="148">
        <f>F12</f>
        <v>38533</v>
      </c>
      <c r="H207" s="148">
        <f>H12</f>
        <v>39263</v>
      </c>
      <c r="J207" s="148">
        <f>J12</f>
        <v>39263</v>
      </c>
      <c r="L207" s="148">
        <f>L12</f>
        <v>39629</v>
      </c>
      <c r="N207" s="148">
        <f>N12</f>
        <v>39994</v>
      </c>
      <c r="P207" s="148">
        <f>P12</f>
        <v>40359</v>
      </c>
      <c r="Q207" s="96"/>
      <c r="R207" s="148">
        <f>R12</f>
        <v>40724</v>
      </c>
      <c r="T207" s="148">
        <f>T12</f>
        <v>41090</v>
      </c>
      <c r="V207" s="148">
        <f>V12</f>
        <v>41455</v>
      </c>
      <c r="X207" s="148">
        <f>X12</f>
        <v>41455</v>
      </c>
    </row>
    <row r="208" spans="1:24" ht="12.75">
      <c r="A208" s="96"/>
      <c r="B208" s="143">
        <v>2005</v>
      </c>
      <c r="C208" s="96"/>
      <c r="D208" s="96"/>
      <c r="F208" s="96"/>
      <c r="H208" s="96"/>
      <c r="J208" s="96"/>
      <c r="L208" s="96"/>
      <c r="N208" s="96"/>
      <c r="P208" s="96"/>
      <c r="Q208" s="96"/>
      <c r="R208" s="96"/>
      <c r="T208" s="96"/>
      <c r="V208" s="96"/>
      <c r="X208" s="96"/>
    </row>
    <row r="209" spans="1:24" ht="11.25">
      <c r="A209" s="96"/>
      <c r="B209" s="113" t="s">
        <v>9</v>
      </c>
      <c r="C209" s="96"/>
      <c r="D209" s="96"/>
      <c r="F209" s="116">
        <f>F15</f>
        <v>2713192.07</v>
      </c>
      <c r="H209" s="116">
        <f>+H183-H189</f>
        <v>0</v>
      </c>
      <c r="J209" s="116">
        <f>+J183-J189</f>
        <v>0</v>
      </c>
      <c r="L209" s="96">
        <f>L183</f>
        <v>0</v>
      </c>
      <c r="N209" s="96">
        <f>N183</f>
        <v>0</v>
      </c>
      <c r="P209" s="96">
        <f>P183</f>
        <v>0</v>
      </c>
      <c r="Q209" s="96"/>
      <c r="R209" s="116">
        <v>0</v>
      </c>
      <c r="T209" s="116">
        <v>0</v>
      </c>
      <c r="V209" s="116">
        <v>0</v>
      </c>
      <c r="X209" s="116">
        <v>0</v>
      </c>
    </row>
    <row r="210" spans="1:24" ht="11.25">
      <c r="A210" s="96"/>
      <c r="B210" s="113" t="s">
        <v>18</v>
      </c>
      <c r="C210" s="96"/>
      <c r="D210" s="96"/>
      <c r="F210" s="146">
        <v>0.0375</v>
      </c>
      <c r="H210" s="146">
        <v>0</v>
      </c>
      <c r="J210" s="146">
        <v>0</v>
      </c>
      <c r="L210" s="146">
        <v>0</v>
      </c>
      <c r="N210" s="146">
        <v>0</v>
      </c>
      <c r="P210" s="146">
        <v>0</v>
      </c>
      <c r="Q210" s="96"/>
      <c r="R210" s="146">
        <v>0</v>
      </c>
      <c r="T210" s="146">
        <v>0</v>
      </c>
      <c r="V210" s="146">
        <v>0</v>
      </c>
      <c r="X210" s="146">
        <v>0</v>
      </c>
    </row>
    <row r="211" spans="1:24" ht="10.5">
      <c r="A211" s="96"/>
      <c r="B211" s="96"/>
      <c r="C211" s="96"/>
      <c r="D211" s="96"/>
      <c r="F211" s="112" t="s">
        <v>3</v>
      </c>
      <c r="H211" s="112" t="s">
        <v>3</v>
      </c>
      <c r="J211" s="112" t="s">
        <v>3</v>
      </c>
      <c r="L211" s="112" t="s">
        <v>3</v>
      </c>
      <c r="N211" s="112" t="s">
        <v>3</v>
      </c>
      <c r="P211" s="112" t="s">
        <v>3</v>
      </c>
      <c r="Q211" s="96"/>
      <c r="R211" s="112" t="s">
        <v>3</v>
      </c>
      <c r="T211" s="112" t="s">
        <v>3</v>
      </c>
      <c r="V211" s="112" t="s">
        <v>3</v>
      </c>
      <c r="X211" s="112" t="s">
        <v>3</v>
      </c>
    </row>
    <row r="212" spans="1:24" ht="11.25">
      <c r="A212" s="96"/>
      <c r="B212" s="113" t="s">
        <v>45</v>
      </c>
      <c r="C212" s="96"/>
      <c r="D212" s="96"/>
      <c r="F212" s="96">
        <f>+F209*F210</f>
        <v>101744.70262499999</v>
      </c>
      <c r="H212" s="96">
        <f>+H209*H210</f>
        <v>0</v>
      </c>
      <c r="J212" s="96">
        <f>+J209*J210</f>
        <v>0</v>
      </c>
      <c r="L212" s="96">
        <f>(+L209)*0.4*L210</f>
        <v>0</v>
      </c>
      <c r="N212" s="96">
        <f>(+N209)*0.4*N210</f>
        <v>0</v>
      </c>
      <c r="P212" s="96">
        <f>(+P209)*0.4*P210</f>
        <v>0</v>
      </c>
      <c r="Q212" s="96"/>
      <c r="R212" s="96">
        <f>(+R209)*0.4*R210</f>
        <v>0</v>
      </c>
      <c r="T212" s="96">
        <f>(+T209)*0.4*T210</f>
        <v>0</v>
      </c>
      <c r="V212" s="96">
        <f>(+V209)*0.4*V210</f>
        <v>0</v>
      </c>
      <c r="X212" s="96">
        <f>(+X209)*0.4*X210</f>
        <v>0</v>
      </c>
    </row>
    <row r="213" spans="1:24" ht="11.25">
      <c r="A213" s="96"/>
      <c r="B213" s="113" t="s">
        <v>46</v>
      </c>
      <c r="C213" s="96"/>
      <c r="D213" s="96"/>
      <c r="F213" s="96">
        <v>0</v>
      </c>
      <c r="H213" s="96">
        <v>0</v>
      </c>
      <c r="J213" s="96">
        <v>0</v>
      </c>
      <c r="L213" s="96">
        <f>+(L209)*0.6/60*12</f>
        <v>0</v>
      </c>
      <c r="N213" s="96">
        <f>+(N209)*0.6/60*12</f>
        <v>0</v>
      </c>
      <c r="P213" s="96">
        <f>+(P209)*0.6/60*12</f>
        <v>0</v>
      </c>
      <c r="Q213" s="96"/>
      <c r="R213" s="96">
        <f>+(R209)*0.6/60*12</f>
        <v>0</v>
      </c>
      <c r="T213" s="96">
        <f>+(T209)*0.6/60*12</f>
        <v>0</v>
      </c>
      <c r="V213" s="96">
        <f>+(V209)*0.6/60*12</f>
        <v>0</v>
      </c>
      <c r="X213" s="96">
        <f>+(X209)*0.6/60*12</f>
        <v>0</v>
      </c>
    </row>
    <row r="214" spans="1:24" ht="11.25">
      <c r="A214" s="96"/>
      <c r="B214" s="113"/>
      <c r="C214" s="96"/>
      <c r="D214" s="96"/>
      <c r="F214" s="96"/>
      <c r="H214" s="96"/>
      <c r="J214" s="96"/>
      <c r="L214" s="96"/>
      <c r="N214" s="96"/>
      <c r="P214" s="96"/>
      <c r="Q214" s="96"/>
      <c r="R214" s="96"/>
      <c r="T214" s="96"/>
      <c r="V214" s="96"/>
      <c r="X214" s="96"/>
    </row>
    <row r="215" spans="1:24" ht="11.25">
      <c r="A215" s="96"/>
      <c r="B215" s="113" t="s">
        <v>34</v>
      </c>
      <c r="C215" s="96"/>
      <c r="D215" s="96"/>
      <c r="F215" s="147">
        <v>0</v>
      </c>
      <c r="H215" s="147">
        <v>0</v>
      </c>
      <c r="J215" s="147">
        <v>0</v>
      </c>
      <c r="L215" s="147">
        <v>0</v>
      </c>
      <c r="N215" s="147">
        <v>0</v>
      </c>
      <c r="P215" s="147">
        <v>0</v>
      </c>
      <c r="Q215" s="96"/>
      <c r="R215" s="147">
        <v>0</v>
      </c>
      <c r="T215" s="147">
        <v>0</v>
      </c>
      <c r="V215" s="147">
        <v>0</v>
      </c>
      <c r="X215" s="147">
        <v>0</v>
      </c>
    </row>
    <row r="216" spans="1:24" ht="11.25">
      <c r="A216" s="96"/>
      <c r="B216" s="113"/>
      <c r="C216" s="96"/>
      <c r="D216" s="96"/>
      <c r="F216" s="96"/>
      <c r="H216" s="96"/>
      <c r="J216" s="96"/>
      <c r="L216" s="96"/>
      <c r="N216" s="96"/>
      <c r="P216" s="96"/>
      <c r="Q216" s="96"/>
      <c r="R216" s="96"/>
      <c r="T216" s="96"/>
      <c r="V216" s="96"/>
      <c r="X216" s="96"/>
    </row>
    <row r="217" spans="1:24" ht="10.5">
      <c r="A217" s="96"/>
      <c r="B217" s="96"/>
      <c r="C217" s="96"/>
      <c r="D217" s="96"/>
      <c r="F217" s="112"/>
      <c r="H217" s="112"/>
      <c r="J217" s="112"/>
      <c r="L217" s="112"/>
      <c r="N217" s="112"/>
      <c r="P217" s="112"/>
      <c r="Q217" s="96"/>
      <c r="R217" s="112"/>
      <c r="T217" s="112"/>
      <c r="V217" s="112"/>
      <c r="X217" s="112"/>
    </row>
    <row r="218" spans="1:24" ht="12" thickBot="1">
      <c r="A218" s="96"/>
      <c r="B218" s="113" t="s">
        <v>47</v>
      </c>
      <c r="C218" s="96"/>
      <c r="D218" s="96"/>
      <c r="F218" s="149">
        <f>F212+F215+F213</f>
        <v>101744.70262499999</v>
      </c>
      <c r="H218" s="149">
        <f>H212+H215+H213</f>
        <v>0</v>
      </c>
      <c r="J218" s="149">
        <f>J212+J215+J213</f>
        <v>0</v>
      </c>
      <c r="L218" s="149">
        <f>L212+L215+L213</f>
        <v>0</v>
      </c>
      <c r="N218" s="149">
        <f>N212+N215+N213</f>
        <v>0</v>
      </c>
      <c r="P218" s="149">
        <f>P212+P215+P213</f>
        <v>0</v>
      </c>
      <c r="Q218" s="96"/>
      <c r="R218" s="149">
        <f>R212+R215+R213</f>
        <v>0</v>
      </c>
      <c r="T218" s="149">
        <f>T212+T215+T213</f>
        <v>0</v>
      </c>
      <c r="V218" s="149">
        <f>V212+V215+V213</f>
        <v>0</v>
      </c>
      <c r="X218" s="149">
        <f>X212+X215+X213</f>
        <v>0</v>
      </c>
    </row>
    <row r="219" spans="1:24" ht="11.25" thickTop="1">
      <c r="A219" s="96"/>
      <c r="B219" s="96"/>
      <c r="C219" s="96"/>
      <c r="D219" s="96"/>
      <c r="F219" s="112"/>
      <c r="H219" s="112"/>
      <c r="J219" s="112"/>
      <c r="L219" s="112"/>
      <c r="N219" s="112"/>
      <c r="P219" s="112"/>
      <c r="Q219" s="96"/>
      <c r="R219" s="112"/>
      <c r="T219" s="112"/>
      <c r="V219" s="112"/>
      <c r="X219" s="112"/>
    </row>
    <row r="220" spans="1:24" ht="11.25">
      <c r="A220" s="96"/>
      <c r="B220" s="113"/>
      <c r="C220" s="96"/>
      <c r="D220" s="96"/>
      <c r="F220" s="96"/>
      <c r="H220" s="96"/>
      <c r="J220" s="96"/>
      <c r="L220" s="96"/>
      <c r="N220" s="96"/>
      <c r="P220" s="96"/>
      <c r="Q220" s="96"/>
      <c r="R220" s="96"/>
      <c r="T220" s="96"/>
      <c r="V220" s="96"/>
      <c r="X220" s="96"/>
    </row>
    <row r="221" spans="1:24" ht="12.75">
      <c r="A221" s="96"/>
      <c r="B221" s="143">
        <v>2006</v>
      </c>
      <c r="C221" s="96"/>
      <c r="D221" s="96"/>
      <c r="F221" s="96"/>
      <c r="H221" s="96"/>
      <c r="J221" s="96"/>
      <c r="L221" s="96"/>
      <c r="N221" s="96"/>
      <c r="P221" s="96"/>
      <c r="Q221" s="96"/>
      <c r="R221" s="96"/>
      <c r="T221" s="96"/>
      <c r="V221" s="96"/>
      <c r="X221" s="96"/>
    </row>
    <row r="222" spans="1:24" ht="11.25">
      <c r="A222" s="96"/>
      <c r="B222" s="113" t="s">
        <v>9</v>
      </c>
      <c r="C222" s="96"/>
      <c r="D222" s="96"/>
      <c r="F222" s="116">
        <f>+F209-F215</f>
        <v>2713192.07</v>
      </c>
      <c r="H222" s="116">
        <f>H209-H215</f>
        <v>0</v>
      </c>
      <c r="J222" s="116">
        <f>J209-J215</f>
        <v>0</v>
      </c>
      <c r="L222" s="96">
        <f>L209</f>
        <v>0</v>
      </c>
      <c r="N222" s="96">
        <f>N209</f>
        <v>0</v>
      </c>
      <c r="P222" s="96">
        <f>P209</f>
        <v>0</v>
      </c>
      <c r="Q222" s="96"/>
      <c r="R222" s="116">
        <f>R209</f>
        <v>0</v>
      </c>
      <c r="T222" s="116">
        <f>T209</f>
        <v>0</v>
      </c>
      <c r="V222" s="116">
        <v>0</v>
      </c>
      <c r="X222" s="116">
        <v>0</v>
      </c>
    </row>
    <row r="223" spans="1:24" ht="11.25">
      <c r="A223" s="96"/>
      <c r="B223" s="113" t="s">
        <v>18</v>
      </c>
      <c r="C223" s="96"/>
      <c r="D223" s="96"/>
      <c r="F223" s="146">
        <v>0.07219</v>
      </c>
      <c r="H223" s="146">
        <v>0</v>
      </c>
      <c r="J223" s="146">
        <v>0</v>
      </c>
      <c r="L223" s="146">
        <v>0</v>
      </c>
      <c r="N223" s="146">
        <v>0</v>
      </c>
      <c r="P223" s="146">
        <v>0</v>
      </c>
      <c r="Q223" s="96"/>
      <c r="R223" s="146">
        <v>0</v>
      </c>
      <c r="T223" s="146">
        <v>0</v>
      </c>
      <c r="V223" s="146">
        <v>0</v>
      </c>
      <c r="X223" s="146">
        <v>0</v>
      </c>
    </row>
    <row r="224" spans="1:24" ht="10.5">
      <c r="A224" s="96"/>
      <c r="B224" s="96"/>
      <c r="C224" s="96"/>
      <c r="D224" s="96"/>
      <c r="F224" s="112" t="s">
        <v>3</v>
      </c>
      <c r="H224" s="112" t="s">
        <v>3</v>
      </c>
      <c r="J224" s="112" t="s">
        <v>3</v>
      </c>
      <c r="L224" s="112" t="s">
        <v>3</v>
      </c>
      <c r="N224" s="112" t="s">
        <v>3</v>
      </c>
      <c r="P224" s="112" t="s">
        <v>3</v>
      </c>
      <c r="Q224" s="96"/>
      <c r="R224" s="112" t="s">
        <v>3</v>
      </c>
      <c r="T224" s="112" t="s">
        <v>3</v>
      </c>
      <c r="V224" s="112" t="s">
        <v>3</v>
      </c>
      <c r="X224" s="112" t="s">
        <v>3</v>
      </c>
    </row>
    <row r="225" spans="1:24" ht="11.25">
      <c r="A225" s="96"/>
      <c r="B225" s="113" t="s">
        <v>48</v>
      </c>
      <c r="C225" s="96"/>
      <c r="D225" s="96"/>
      <c r="F225" s="96">
        <f>+F222*F223</f>
        <v>195865.3355333</v>
      </c>
      <c r="H225" s="96">
        <f>+H222*H223</f>
        <v>0</v>
      </c>
      <c r="J225" s="96">
        <f>+J222*J223</f>
        <v>0</v>
      </c>
      <c r="L225" s="96">
        <f>(+L222)*0.4*L223</f>
        <v>0</v>
      </c>
      <c r="N225" s="96">
        <f>(+N222)*0.4*N223</f>
        <v>0</v>
      </c>
      <c r="P225" s="96">
        <f>(+P222)*0.4*P223</f>
        <v>0</v>
      </c>
      <c r="Q225" s="96"/>
      <c r="R225" s="96">
        <f>(+R222)*0.4*R223</f>
        <v>0</v>
      </c>
      <c r="T225" s="96">
        <f>(+T222)*0.4*T223</f>
        <v>0</v>
      </c>
      <c r="V225" s="96">
        <f>(+V222)*0.4*V223</f>
        <v>0</v>
      </c>
      <c r="X225" s="96">
        <f>(+X222)*0.4*X223</f>
        <v>0</v>
      </c>
    </row>
    <row r="226" spans="1:24" ht="11.25">
      <c r="A226" s="96"/>
      <c r="B226" s="113" t="s">
        <v>55</v>
      </c>
      <c r="C226" s="96"/>
      <c r="D226" s="96"/>
      <c r="F226" s="96">
        <v>0</v>
      </c>
      <c r="H226" s="96">
        <v>0</v>
      </c>
      <c r="J226" s="96">
        <v>0</v>
      </c>
      <c r="L226" s="96">
        <f>+(L222)*0.6/60*12</f>
        <v>0</v>
      </c>
      <c r="N226" s="96">
        <f>+(N222)*0.6/60*12</f>
        <v>0</v>
      </c>
      <c r="P226" s="96">
        <f>+(P222)*0.6/60*12</f>
        <v>0</v>
      </c>
      <c r="Q226" s="96"/>
      <c r="R226" s="96">
        <f>+(R222)*0.6/60*12</f>
        <v>0</v>
      </c>
      <c r="T226" s="96">
        <f>+(T222)*0.6/60*12</f>
        <v>0</v>
      </c>
      <c r="V226" s="96">
        <f>+(V222)*0.6/60*12</f>
        <v>0</v>
      </c>
      <c r="X226" s="96">
        <f>+(X222)*0.6/60*12</f>
        <v>0</v>
      </c>
    </row>
    <row r="227" spans="1:24" ht="11.25">
      <c r="A227" s="96"/>
      <c r="B227" s="113"/>
      <c r="C227" s="96"/>
      <c r="D227" s="96"/>
      <c r="F227" s="96"/>
      <c r="H227" s="96"/>
      <c r="J227" s="96"/>
      <c r="L227" s="96"/>
      <c r="N227" s="96"/>
      <c r="P227" s="96"/>
      <c r="Q227" s="96"/>
      <c r="R227" s="96"/>
      <c r="T227" s="96"/>
      <c r="V227" s="96"/>
      <c r="X227" s="96"/>
    </row>
    <row r="228" spans="1:24" ht="11.25">
      <c r="A228" s="96"/>
      <c r="B228" s="113" t="s">
        <v>34</v>
      </c>
      <c r="C228" s="96"/>
      <c r="D228" s="96"/>
      <c r="F228" s="147"/>
      <c r="H228" s="147"/>
      <c r="J228" s="147"/>
      <c r="L228" s="147"/>
      <c r="N228" s="147"/>
      <c r="P228" s="147"/>
      <c r="Q228" s="96"/>
      <c r="R228" s="147"/>
      <c r="T228" s="147"/>
      <c r="V228" s="147"/>
      <c r="X228" s="147"/>
    </row>
    <row r="229" spans="1:24" ht="11.25">
      <c r="A229" s="96"/>
      <c r="B229" s="113"/>
      <c r="C229" s="96"/>
      <c r="D229" s="96"/>
      <c r="F229" s="112" t="s">
        <v>3</v>
      </c>
      <c r="H229" s="112" t="s">
        <v>3</v>
      </c>
      <c r="J229" s="112" t="s">
        <v>3</v>
      </c>
      <c r="L229" s="112" t="s">
        <v>3</v>
      </c>
      <c r="N229" s="112" t="s">
        <v>3</v>
      </c>
      <c r="P229" s="112" t="s">
        <v>3</v>
      </c>
      <c r="Q229" s="96"/>
      <c r="R229" s="112" t="s">
        <v>3</v>
      </c>
      <c r="T229" s="112" t="s">
        <v>3</v>
      </c>
      <c r="V229" s="112" t="s">
        <v>3</v>
      </c>
      <c r="X229" s="112" t="s">
        <v>3</v>
      </c>
    </row>
    <row r="230" spans="1:24" ht="11.25">
      <c r="A230" s="96"/>
      <c r="B230" s="113" t="s">
        <v>49</v>
      </c>
      <c r="C230" s="96"/>
      <c r="D230" s="96"/>
      <c r="F230" s="96">
        <f>SUM(F225:F228)</f>
        <v>195865.3355333</v>
      </c>
      <c r="H230" s="96">
        <f>SUM(H225:H228)</f>
        <v>0</v>
      </c>
      <c r="J230" s="96">
        <f>SUM(J225:J228)</f>
        <v>0</v>
      </c>
      <c r="L230" s="96">
        <f>SUM(L225:L228)</f>
        <v>0</v>
      </c>
      <c r="N230" s="96">
        <f>SUM(N225:N228)</f>
        <v>0</v>
      </c>
      <c r="P230" s="96">
        <f>SUM(P225:P228)</f>
        <v>0</v>
      </c>
      <c r="Q230" s="96"/>
      <c r="R230" s="96">
        <f>SUM(R225:R228)</f>
        <v>0</v>
      </c>
      <c r="T230" s="96">
        <f>SUM(T225:T228)</f>
        <v>0</v>
      </c>
      <c r="V230" s="96">
        <f>SUM(V225:V228)</f>
        <v>0</v>
      </c>
      <c r="X230" s="96">
        <f>SUM(X225:X228)</f>
        <v>0</v>
      </c>
    </row>
    <row r="231" spans="1:24" ht="11.25">
      <c r="A231" s="96"/>
      <c r="B231" s="113" t="s">
        <v>28</v>
      </c>
      <c r="C231" s="96"/>
      <c r="D231" s="96"/>
      <c r="F231" s="150">
        <v>1</v>
      </c>
      <c r="H231" s="150">
        <v>1</v>
      </c>
      <c r="J231" s="150">
        <v>1</v>
      </c>
      <c r="L231" s="150">
        <v>0</v>
      </c>
      <c r="N231" s="150">
        <v>0</v>
      </c>
      <c r="P231" s="150">
        <v>0</v>
      </c>
      <c r="Q231" s="96"/>
      <c r="R231" s="150">
        <v>0</v>
      </c>
      <c r="T231" s="150">
        <v>0</v>
      </c>
      <c r="V231" s="150">
        <v>0</v>
      </c>
      <c r="X231" s="150">
        <v>0</v>
      </c>
    </row>
    <row r="232" spans="1:24" ht="11.25">
      <c r="A232" s="96"/>
      <c r="B232" s="113" t="s">
        <v>29</v>
      </c>
      <c r="C232" s="96"/>
      <c r="D232" s="96"/>
      <c r="F232" s="150"/>
      <c r="H232" s="150"/>
      <c r="J232" s="150"/>
      <c r="L232" s="150"/>
      <c r="N232" s="150"/>
      <c r="P232" s="150"/>
      <c r="Q232" s="96"/>
      <c r="R232" s="150"/>
      <c r="T232" s="150"/>
      <c r="V232" s="150"/>
      <c r="X232" s="150"/>
    </row>
    <row r="233" spans="1:24" ht="10.5">
      <c r="A233" s="96"/>
      <c r="B233" s="96"/>
      <c r="C233" s="96"/>
      <c r="D233" s="96"/>
      <c r="F233" s="112" t="s">
        <v>3</v>
      </c>
      <c r="H233" s="112" t="s">
        <v>3</v>
      </c>
      <c r="J233" s="112" t="s">
        <v>3</v>
      </c>
      <c r="L233" s="112" t="s">
        <v>3</v>
      </c>
      <c r="N233" s="112" t="s">
        <v>3</v>
      </c>
      <c r="P233" s="112" t="s">
        <v>3</v>
      </c>
      <c r="Q233" s="96"/>
      <c r="R233" s="112" t="s">
        <v>3</v>
      </c>
      <c r="T233" s="112" t="s">
        <v>3</v>
      </c>
      <c r="V233" s="112" t="s">
        <v>3</v>
      </c>
      <c r="X233" s="112" t="s">
        <v>3</v>
      </c>
    </row>
    <row r="234" spans="1:24" ht="11.25">
      <c r="A234" s="144"/>
      <c r="B234" s="113" t="s">
        <v>49</v>
      </c>
      <c r="C234" s="96"/>
      <c r="D234" s="96"/>
      <c r="F234" s="96">
        <f>ROUND(F230*F231,0)</f>
        <v>195865</v>
      </c>
      <c r="H234" s="96">
        <f>ROUND(H230*H231,0)</f>
        <v>0</v>
      </c>
      <c r="J234" s="96">
        <f>ROUND(J230*J231,0)</f>
        <v>0</v>
      </c>
      <c r="L234" s="96">
        <f>ROUND(L230*L231,0)</f>
        <v>0</v>
      </c>
      <c r="N234" s="96">
        <f>ROUND(N230*N231,0)</f>
        <v>0</v>
      </c>
      <c r="P234" s="96">
        <f>ROUND(P230*P231,0)</f>
        <v>0</v>
      </c>
      <c r="Q234" s="96"/>
      <c r="R234" s="96">
        <f>ROUND(R230*R231,0)</f>
        <v>0</v>
      </c>
      <c r="T234" s="96">
        <f>ROUND(T230*T231,0)</f>
        <v>0</v>
      </c>
      <c r="V234" s="96">
        <f>ROUND(V230*V231,0)</f>
        <v>0</v>
      </c>
      <c r="X234" s="96">
        <f>ROUND(X230*X231,0)</f>
        <v>0</v>
      </c>
    </row>
    <row r="235" spans="1:24" ht="10.5">
      <c r="A235" s="96"/>
      <c r="B235" s="96"/>
      <c r="C235" s="96"/>
      <c r="D235" s="96"/>
      <c r="F235" s="112" t="s">
        <v>8</v>
      </c>
      <c r="H235" s="112" t="s">
        <v>8</v>
      </c>
      <c r="J235" s="112" t="s">
        <v>8</v>
      </c>
      <c r="L235" s="112" t="s">
        <v>8</v>
      </c>
      <c r="N235" s="112" t="s">
        <v>8</v>
      </c>
      <c r="P235" s="112" t="s">
        <v>8</v>
      </c>
      <c r="Q235" s="96"/>
      <c r="R235" s="112" t="s">
        <v>8</v>
      </c>
      <c r="T235" s="112" t="s">
        <v>8</v>
      </c>
      <c r="V235" s="112" t="s">
        <v>8</v>
      </c>
      <c r="X235" s="112" t="s">
        <v>8</v>
      </c>
    </row>
    <row r="236" spans="1:24" ht="11.25">
      <c r="A236" s="96"/>
      <c r="B236" s="113"/>
      <c r="C236" s="96"/>
      <c r="D236" s="96"/>
      <c r="F236" s="96"/>
      <c r="H236" s="96"/>
      <c r="J236" s="96"/>
      <c r="L236" s="96"/>
      <c r="N236" s="96"/>
      <c r="P236" s="96"/>
      <c r="Q236" s="96"/>
      <c r="R236" s="96"/>
      <c r="T236" s="96"/>
      <c r="V236" s="96"/>
      <c r="X236" s="96"/>
    </row>
    <row r="237" spans="1:24" ht="12.75">
      <c r="A237" s="96"/>
      <c r="B237" s="143">
        <v>2007</v>
      </c>
      <c r="C237" s="96"/>
      <c r="D237" s="96"/>
      <c r="F237" s="96"/>
      <c r="H237" s="96"/>
      <c r="J237" s="96"/>
      <c r="L237" s="96"/>
      <c r="N237" s="96"/>
      <c r="P237" s="96"/>
      <c r="Q237" s="96"/>
      <c r="R237" s="96"/>
      <c r="T237" s="96"/>
      <c r="V237" s="96"/>
      <c r="X237" s="96"/>
    </row>
    <row r="238" spans="1:24" ht="11.25">
      <c r="A238" s="96"/>
      <c r="B238" s="113" t="s">
        <v>9</v>
      </c>
      <c r="C238" s="96"/>
      <c r="D238" s="96"/>
      <c r="F238" s="96">
        <f>+F222</f>
        <v>2713192.07</v>
      </c>
      <c r="H238" s="96">
        <f>H15</f>
        <v>2520093.1199999996</v>
      </c>
      <c r="J238" s="96">
        <f>J15</f>
        <v>306178992</v>
      </c>
      <c r="L238" s="96">
        <f>+L222</f>
        <v>0</v>
      </c>
      <c r="N238" s="96">
        <f>+N222</f>
        <v>0</v>
      </c>
      <c r="P238" s="96">
        <f>+P222</f>
        <v>0</v>
      </c>
      <c r="Q238" s="96"/>
      <c r="R238" s="96">
        <f>+R222</f>
        <v>0</v>
      </c>
      <c r="T238" s="96">
        <f>+T222</f>
        <v>0</v>
      </c>
      <c r="V238" s="96">
        <f>+V222</f>
        <v>0</v>
      </c>
      <c r="X238" s="96">
        <f>+X222</f>
        <v>0</v>
      </c>
    </row>
    <row r="239" spans="1:24" ht="11.25">
      <c r="A239" s="96"/>
      <c r="B239" s="113" t="s">
        <v>18</v>
      </c>
      <c r="C239" s="96"/>
      <c r="D239" s="96"/>
      <c r="F239" s="151">
        <v>0.06677</v>
      </c>
      <c r="H239" s="151">
        <v>0.0375</v>
      </c>
      <c r="J239" s="151">
        <v>0.0375</v>
      </c>
      <c r="L239" s="151">
        <v>0</v>
      </c>
      <c r="N239" s="151">
        <v>0</v>
      </c>
      <c r="P239" s="151">
        <v>0</v>
      </c>
      <c r="Q239" s="96"/>
      <c r="R239" s="151">
        <v>0</v>
      </c>
      <c r="T239" s="151">
        <v>0</v>
      </c>
      <c r="V239" s="151">
        <v>0</v>
      </c>
      <c r="X239" s="151">
        <v>0</v>
      </c>
    </row>
    <row r="240" spans="1:24" ht="10.5">
      <c r="A240" s="96"/>
      <c r="B240" s="96"/>
      <c r="C240" s="96"/>
      <c r="D240" s="96"/>
      <c r="F240" s="112" t="s">
        <v>3</v>
      </c>
      <c r="H240" s="112" t="s">
        <v>3</v>
      </c>
      <c r="J240" s="112" t="s">
        <v>3</v>
      </c>
      <c r="L240" s="112" t="s">
        <v>3</v>
      </c>
      <c r="N240" s="112" t="s">
        <v>3</v>
      </c>
      <c r="P240" s="112" t="s">
        <v>3</v>
      </c>
      <c r="Q240" s="96"/>
      <c r="R240" s="112" t="s">
        <v>3</v>
      </c>
      <c r="T240" s="112" t="s">
        <v>3</v>
      </c>
      <c r="V240" s="112" t="s">
        <v>3</v>
      </c>
      <c r="X240" s="112" t="s">
        <v>3</v>
      </c>
    </row>
    <row r="241" spans="1:24" ht="11.25">
      <c r="A241" s="96"/>
      <c r="B241" s="113" t="s">
        <v>53</v>
      </c>
      <c r="C241" s="96"/>
      <c r="D241" s="96"/>
      <c r="F241" s="96">
        <f>+F238*F239</f>
        <v>181159.8345139</v>
      </c>
      <c r="H241" s="152">
        <v>0</v>
      </c>
      <c r="J241" s="96">
        <f>+J238*J239</f>
        <v>11481712.2</v>
      </c>
      <c r="L241" s="96">
        <f>(+L238)*0.4*L239</f>
        <v>0</v>
      </c>
      <c r="N241" s="96">
        <f>(+N238)*0.4*N239</f>
        <v>0</v>
      </c>
      <c r="P241" s="96">
        <f>(+P238)*0.4*P239</f>
        <v>0</v>
      </c>
      <c r="Q241" s="96"/>
      <c r="R241" s="96">
        <f>(+R238)*0.4*R239</f>
        <v>0</v>
      </c>
      <c r="T241" s="96">
        <f>(+T238)*0.4*T239</f>
        <v>0</v>
      </c>
      <c r="V241" s="96">
        <f>(+V238)*0.4*V239</f>
        <v>0</v>
      </c>
      <c r="X241" s="96">
        <f>(+X238)*0.4*X239</f>
        <v>0</v>
      </c>
    </row>
    <row r="242" spans="1:24" ht="11.25">
      <c r="A242" s="96"/>
      <c r="B242" s="113" t="s">
        <v>54</v>
      </c>
      <c r="C242" s="96"/>
      <c r="D242" s="96"/>
      <c r="F242" s="96">
        <v>0</v>
      </c>
      <c r="H242" s="152">
        <f>(+$H$238)*0.8095/60*12</f>
        <v>408003.0761279999</v>
      </c>
      <c r="J242" s="152">
        <v>0</v>
      </c>
      <c r="L242" s="96">
        <f>+(L238)*0.6/60*12</f>
        <v>0</v>
      </c>
      <c r="N242" s="96">
        <f>+(N238)*0.6/60*12</f>
        <v>0</v>
      </c>
      <c r="P242" s="96">
        <f>+(P238)*0.6/60*12</f>
        <v>0</v>
      </c>
      <c r="Q242" s="96"/>
      <c r="R242" s="96">
        <f>+(R238)*0.6/60*12</f>
        <v>0</v>
      </c>
      <c r="T242" s="96">
        <f>+(T238)*0.6/60*12</f>
        <v>0</v>
      </c>
      <c r="V242" s="96">
        <f>+(V238)*0.6/60*12</f>
        <v>0</v>
      </c>
      <c r="X242" s="96">
        <f>+(X238)*0.6/60*12</f>
        <v>0</v>
      </c>
    </row>
    <row r="243" spans="1:24" ht="11.25">
      <c r="A243" s="96"/>
      <c r="B243" s="113"/>
      <c r="C243" s="96"/>
      <c r="D243" s="96"/>
      <c r="F243" s="96"/>
      <c r="H243" s="152"/>
      <c r="J243" s="152"/>
      <c r="L243" s="96"/>
      <c r="N243" s="96"/>
      <c r="P243" s="96"/>
      <c r="Q243" s="96"/>
      <c r="R243" s="96"/>
      <c r="T243" s="96"/>
      <c r="V243" s="96"/>
      <c r="X243" s="96"/>
    </row>
    <row r="244" spans="1:24" ht="11.25">
      <c r="A244" s="96"/>
      <c r="B244" s="113" t="s">
        <v>34</v>
      </c>
      <c r="C244" s="96"/>
      <c r="D244" s="96"/>
      <c r="F244" s="147"/>
      <c r="H244" s="147"/>
      <c r="J244" s="147"/>
      <c r="L244" s="147"/>
      <c r="N244" s="147"/>
      <c r="P244" s="147"/>
      <c r="Q244" s="96"/>
      <c r="R244" s="147"/>
      <c r="T244" s="147"/>
      <c r="V244" s="147"/>
      <c r="X244" s="147"/>
    </row>
    <row r="245" spans="1:24" ht="11.25">
      <c r="A245" s="96"/>
      <c r="B245" s="113"/>
      <c r="C245" s="96"/>
      <c r="D245" s="96"/>
      <c r="F245" s="112" t="s">
        <v>3</v>
      </c>
      <c r="H245" s="112" t="s">
        <v>3</v>
      </c>
      <c r="J245" s="112" t="s">
        <v>3</v>
      </c>
      <c r="L245" s="112" t="s">
        <v>3</v>
      </c>
      <c r="N245" s="112" t="s">
        <v>3</v>
      </c>
      <c r="P245" s="112" t="s">
        <v>3</v>
      </c>
      <c r="Q245" s="96"/>
      <c r="R245" s="112" t="s">
        <v>3</v>
      </c>
      <c r="T245" s="112" t="s">
        <v>3</v>
      </c>
      <c r="V245" s="112" t="s">
        <v>3</v>
      </c>
      <c r="X245" s="112" t="s">
        <v>3</v>
      </c>
    </row>
    <row r="246" spans="1:24" ht="11.25">
      <c r="A246" s="96"/>
      <c r="B246" s="113" t="s">
        <v>51</v>
      </c>
      <c r="C246" s="96"/>
      <c r="D246" s="96"/>
      <c r="F246" s="96">
        <f>SUM(F241:F243)</f>
        <v>181159.8345139</v>
      </c>
      <c r="H246" s="96">
        <f>SUM(H241:H243)</f>
        <v>408003.0761279999</v>
      </c>
      <c r="J246" s="96">
        <f>SUM(J241:J243)</f>
        <v>11481712.2</v>
      </c>
      <c r="L246" s="96">
        <f>SUM(L241:L243)</f>
        <v>0</v>
      </c>
      <c r="N246" s="96">
        <f>SUM(N241:N243)</f>
        <v>0</v>
      </c>
      <c r="P246" s="96">
        <f>SUM(P241:P243)</f>
        <v>0</v>
      </c>
      <c r="Q246" s="96"/>
      <c r="R246" s="96">
        <f>SUM(R241:R243)</f>
        <v>0</v>
      </c>
      <c r="T246" s="96">
        <f>SUM(T241:T243)</f>
        <v>0</v>
      </c>
      <c r="V246" s="96">
        <f>SUM(V241:V243)</f>
        <v>0</v>
      </c>
      <c r="X246" s="96">
        <f>SUM(X241:X243)</f>
        <v>0</v>
      </c>
    </row>
    <row r="247" spans="1:24" ht="11.25">
      <c r="A247" s="96"/>
      <c r="B247" s="113" t="s">
        <v>28</v>
      </c>
      <c r="C247" s="96"/>
      <c r="D247" s="96"/>
      <c r="F247" s="150">
        <v>1</v>
      </c>
      <c r="H247" s="150">
        <v>1</v>
      </c>
      <c r="J247" s="150">
        <v>1</v>
      </c>
      <c r="L247" s="150">
        <v>0</v>
      </c>
      <c r="N247" s="150">
        <v>0</v>
      </c>
      <c r="P247" s="150">
        <v>0</v>
      </c>
      <c r="Q247" s="96"/>
      <c r="R247" s="150">
        <v>0</v>
      </c>
      <c r="T247" s="150">
        <v>0</v>
      </c>
      <c r="V247" s="150">
        <v>0</v>
      </c>
      <c r="X247" s="150">
        <v>0</v>
      </c>
    </row>
    <row r="248" spans="1:24" ht="11.25">
      <c r="A248" s="96"/>
      <c r="B248" s="113"/>
      <c r="C248" s="96"/>
      <c r="D248" s="96"/>
      <c r="F248" s="150"/>
      <c r="H248" s="150"/>
      <c r="J248" s="150"/>
      <c r="L248" s="150"/>
      <c r="N248" s="150"/>
      <c r="P248" s="150"/>
      <c r="Q248" s="96"/>
      <c r="R248" s="150"/>
      <c r="T248" s="150"/>
      <c r="V248" s="150"/>
      <c r="X248" s="150"/>
    </row>
    <row r="249" spans="1:24" ht="10.5">
      <c r="A249" s="96"/>
      <c r="B249" s="96"/>
      <c r="C249" s="96"/>
      <c r="D249" s="96"/>
      <c r="F249" s="112" t="s">
        <v>3</v>
      </c>
      <c r="H249" s="112" t="s">
        <v>3</v>
      </c>
      <c r="J249" s="112" t="s">
        <v>3</v>
      </c>
      <c r="L249" s="112" t="s">
        <v>3</v>
      </c>
      <c r="N249" s="112" t="s">
        <v>3</v>
      </c>
      <c r="P249" s="112" t="s">
        <v>3</v>
      </c>
      <c r="Q249" s="96"/>
      <c r="R249" s="112" t="s">
        <v>3</v>
      </c>
      <c r="T249" s="112" t="s">
        <v>3</v>
      </c>
      <c r="V249" s="112" t="s">
        <v>3</v>
      </c>
      <c r="X249" s="112" t="s">
        <v>3</v>
      </c>
    </row>
    <row r="250" spans="1:24" ht="11.25">
      <c r="A250" s="144"/>
      <c r="B250" s="113" t="s">
        <v>51</v>
      </c>
      <c r="C250" s="96"/>
      <c r="D250" s="96"/>
      <c r="F250" s="96">
        <f>ROUND(F246*F247,0)</f>
        <v>181160</v>
      </c>
      <c r="H250" s="96">
        <f>ROUND(H246*H247,0)</f>
        <v>408003</v>
      </c>
      <c r="J250" s="96">
        <f>ROUND(J246*J247,0)</f>
        <v>11481712</v>
      </c>
      <c r="L250" s="96">
        <f>ROUND(L246*L247,0)</f>
        <v>0</v>
      </c>
      <c r="N250" s="96">
        <f>ROUND(N246*N247,0)</f>
        <v>0</v>
      </c>
      <c r="P250" s="96">
        <f>ROUND(P246*P247,0)</f>
        <v>0</v>
      </c>
      <c r="Q250" s="96"/>
      <c r="R250" s="96">
        <f>ROUND(R246*R247,0)</f>
        <v>0</v>
      </c>
      <c r="T250" s="96">
        <f>ROUND(T246*T247,0)</f>
        <v>0</v>
      </c>
      <c r="V250" s="96">
        <f>ROUND(V246*V247,0)</f>
        <v>0</v>
      </c>
      <c r="X250" s="96">
        <f>ROUND(X246*X247,0)</f>
        <v>0</v>
      </c>
    </row>
    <row r="251" spans="1:24" ht="10.5">
      <c r="A251" s="96"/>
      <c r="B251" s="96"/>
      <c r="C251" s="96"/>
      <c r="D251" s="96"/>
      <c r="F251" s="112" t="s">
        <v>8</v>
      </c>
      <c r="H251" s="112" t="s">
        <v>8</v>
      </c>
      <c r="J251" s="112" t="s">
        <v>8</v>
      </c>
      <c r="L251" s="112" t="s">
        <v>8</v>
      </c>
      <c r="N251" s="112" t="s">
        <v>8</v>
      </c>
      <c r="P251" s="112" t="s">
        <v>8</v>
      </c>
      <c r="Q251" s="96"/>
      <c r="R251" s="112" t="s">
        <v>8</v>
      </c>
      <c r="T251" s="112" t="s">
        <v>8</v>
      </c>
      <c r="V251" s="112" t="s">
        <v>8</v>
      </c>
      <c r="X251" s="112" t="s">
        <v>8</v>
      </c>
    </row>
    <row r="252" spans="1:24" ht="10.5">
      <c r="A252" s="96"/>
      <c r="B252" s="96"/>
      <c r="C252" s="96"/>
      <c r="D252" s="96"/>
      <c r="F252" s="112"/>
      <c r="H252" s="112"/>
      <c r="J252" s="112"/>
      <c r="L252" s="112"/>
      <c r="N252" s="112"/>
      <c r="P252" s="112"/>
      <c r="Q252" s="96"/>
      <c r="R252" s="112"/>
      <c r="T252" s="112"/>
      <c r="V252" s="112"/>
      <c r="X252" s="112"/>
    </row>
    <row r="253" spans="1:24" ht="12.75">
      <c r="A253" s="96"/>
      <c r="B253" s="143">
        <v>2008</v>
      </c>
      <c r="C253" s="96"/>
      <c r="D253" s="96"/>
      <c r="F253" s="96"/>
      <c r="H253" s="96"/>
      <c r="J253" s="96"/>
      <c r="L253" s="96"/>
      <c r="N253" s="96"/>
      <c r="P253" s="96"/>
      <c r="Q253" s="96"/>
      <c r="R253" s="150"/>
      <c r="T253" s="150"/>
      <c r="V253" s="150"/>
      <c r="X253" s="150"/>
    </row>
    <row r="254" spans="1:24" ht="11.25">
      <c r="A254" s="96"/>
      <c r="B254" s="113" t="s">
        <v>9</v>
      </c>
      <c r="C254" s="96"/>
      <c r="D254" s="96"/>
      <c r="F254" s="96">
        <f>+F238</f>
        <v>2713192.07</v>
      </c>
      <c r="H254" s="96">
        <f>+H238</f>
        <v>2520093.1199999996</v>
      </c>
      <c r="J254" s="96">
        <f>+J238</f>
        <v>306178992</v>
      </c>
      <c r="L254" s="96">
        <f>L15</f>
        <v>-8111.97</v>
      </c>
      <c r="N254" s="96">
        <f>+N238</f>
        <v>0</v>
      </c>
      <c r="P254" s="96">
        <f>+P238</f>
        <v>0</v>
      </c>
      <c r="Q254" s="96"/>
      <c r="R254" s="96">
        <f>+R238</f>
        <v>0</v>
      </c>
      <c r="T254" s="96">
        <f>+T238</f>
        <v>0</v>
      </c>
      <c r="V254" s="96">
        <f>+V238</f>
        <v>0</v>
      </c>
      <c r="X254" s="96">
        <f>+X238</f>
        <v>0</v>
      </c>
    </row>
    <row r="255" spans="1:24" ht="11.25">
      <c r="A255" s="96"/>
      <c r="B255" s="113" t="s">
        <v>18</v>
      </c>
      <c r="C255" s="96"/>
      <c r="D255" s="96"/>
      <c r="F255" s="151">
        <v>0.06177</v>
      </c>
      <c r="H255" s="151">
        <v>0.07219</v>
      </c>
      <c r="J255" s="151">
        <v>0.07219</v>
      </c>
      <c r="L255" s="151">
        <v>0.0375</v>
      </c>
      <c r="N255" s="151">
        <v>0</v>
      </c>
      <c r="P255" s="151">
        <v>0</v>
      </c>
      <c r="Q255" s="96"/>
      <c r="R255" s="151">
        <v>0</v>
      </c>
      <c r="T255" s="151">
        <v>0</v>
      </c>
      <c r="V255" s="151">
        <v>0</v>
      </c>
      <c r="X255" s="151">
        <v>0</v>
      </c>
    </row>
    <row r="256" spans="1:24" ht="10.5">
      <c r="A256" s="96"/>
      <c r="B256" s="96"/>
      <c r="C256" s="96"/>
      <c r="D256" s="96"/>
      <c r="F256" s="112" t="s">
        <v>3</v>
      </c>
      <c r="H256" s="112" t="s">
        <v>3</v>
      </c>
      <c r="J256" s="112" t="s">
        <v>3</v>
      </c>
      <c r="L256" s="112" t="s">
        <v>3</v>
      </c>
      <c r="N256" s="112" t="s">
        <v>3</v>
      </c>
      <c r="P256" s="112" t="s">
        <v>3</v>
      </c>
      <c r="Q256" s="96"/>
      <c r="R256" s="112" t="s">
        <v>3</v>
      </c>
      <c r="T256" s="112" t="s">
        <v>3</v>
      </c>
      <c r="V256" s="112" t="s">
        <v>3</v>
      </c>
      <c r="X256" s="112" t="s">
        <v>3</v>
      </c>
    </row>
    <row r="257" spans="1:24" ht="11.25">
      <c r="A257" s="96"/>
      <c r="B257" s="113" t="s">
        <v>59</v>
      </c>
      <c r="C257" s="96"/>
      <c r="D257" s="96"/>
      <c r="F257" s="96">
        <f>+F254*F255</f>
        <v>167593.87416389998</v>
      </c>
      <c r="H257" s="152">
        <v>0</v>
      </c>
      <c r="J257" s="96">
        <f>+J254*J255</f>
        <v>22103061.43248</v>
      </c>
      <c r="L257" s="96">
        <f>ROUND((L254-L260)*L255,0)</f>
        <v>-152</v>
      </c>
      <c r="N257" s="96">
        <f>(+N254)*0.4*N255</f>
        <v>0</v>
      </c>
      <c r="P257" s="96">
        <f>(+P254)*0.4*P255</f>
        <v>0</v>
      </c>
      <c r="Q257" s="96"/>
      <c r="R257" s="96">
        <f>(+R254)*0.4*R255</f>
        <v>0</v>
      </c>
      <c r="T257" s="96">
        <f>(+T254)*0.4*T255</f>
        <v>0</v>
      </c>
      <c r="V257" s="96">
        <f>(+V254)*0.4*V255</f>
        <v>0</v>
      </c>
      <c r="X257" s="96">
        <f>(+X254)*0.4*X255</f>
        <v>0</v>
      </c>
    </row>
    <row r="258" spans="1:24" ht="11.25">
      <c r="A258" s="96"/>
      <c r="B258" s="113" t="s">
        <v>57</v>
      </c>
      <c r="C258" s="96"/>
      <c r="D258" s="96"/>
      <c r="F258" s="96">
        <v>0</v>
      </c>
      <c r="H258" s="152">
        <f>(+$H$238)/60*12</f>
        <v>504018.62399999995</v>
      </c>
      <c r="J258" s="152">
        <v>0</v>
      </c>
      <c r="L258" s="96">
        <v>0</v>
      </c>
      <c r="N258" s="96">
        <f>+(N254)*0.6/60*5</f>
        <v>0</v>
      </c>
      <c r="P258" s="96">
        <f>+(P254)*0.6/60*5</f>
        <v>0</v>
      </c>
      <c r="Q258" s="96"/>
      <c r="R258" s="96">
        <f>+(R254)*0.6/60*5</f>
        <v>0</v>
      </c>
      <c r="T258" s="96">
        <f>+(T254)*0.6/60*5</f>
        <v>0</v>
      </c>
      <c r="V258" s="96">
        <f>+(V254)*0.6/60*5</f>
        <v>0</v>
      </c>
      <c r="X258" s="96">
        <f>+(X254)*0.6/60*5</f>
        <v>0</v>
      </c>
    </row>
    <row r="259" spans="1:24" ht="11.25">
      <c r="A259" s="96"/>
      <c r="B259" s="113"/>
      <c r="C259" s="96"/>
      <c r="D259" s="96"/>
      <c r="F259" s="96"/>
      <c r="H259" s="152"/>
      <c r="J259" s="152"/>
      <c r="L259" s="96"/>
      <c r="N259" s="96"/>
      <c r="P259" s="96"/>
      <c r="Q259" s="96"/>
      <c r="R259" s="96"/>
      <c r="T259" s="96"/>
      <c r="V259" s="96"/>
      <c r="X259" s="96"/>
    </row>
    <row r="260" spans="1:24" ht="11.25">
      <c r="A260" s="96"/>
      <c r="B260" s="113" t="s">
        <v>34</v>
      </c>
      <c r="C260" s="96"/>
      <c r="D260" s="96"/>
      <c r="F260" s="147"/>
      <c r="H260" s="152"/>
      <c r="J260" s="152"/>
      <c r="L260" s="147">
        <f>L254*0.5</f>
        <v>-4055.985</v>
      </c>
      <c r="N260" s="147"/>
      <c r="P260" s="147"/>
      <c r="Q260" s="96"/>
      <c r="R260" s="147"/>
      <c r="T260" s="147"/>
      <c r="V260" s="147"/>
      <c r="X260" s="147"/>
    </row>
    <row r="261" spans="1:24" ht="11.25">
      <c r="A261" s="96"/>
      <c r="B261" s="113"/>
      <c r="C261" s="96"/>
      <c r="D261" s="96"/>
      <c r="F261" s="112" t="s">
        <v>3</v>
      </c>
      <c r="H261" s="112" t="s">
        <v>3</v>
      </c>
      <c r="J261" s="112" t="s">
        <v>3</v>
      </c>
      <c r="L261" s="112" t="s">
        <v>3</v>
      </c>
      <c r="N261" s="112" t="s">
        <v>3</v>
      </c>
      <c r="P261" s="112" t="s">
        <v>3</v>
      </c>
      <c r="Q261" s="96"/>
      <c r="R261" s="112" t="s">
        <v>3</v>
      </c>
      <c r="T261" s="112" t="s">
        <v>3</v>
      </c>
      <c r="V261" s="112" t="s">
        <v>3</v>
      </c>
      <c r="X261" s="112" t="s">
        <v>3</v>
      </c>
    </row>
    <row r="262" spans="1:24" ht="11.25">
      <c r="A262" s="96"/>
      <c r="B262" s="113" t="s">
        <v>56</v>
      </c>
      <c r="C262" s="96"/>
      <c r="D262" s="96"/>
      <c r="F262" s="96">
        <f>SUM(F257:F259)</f>
        <v>167593.87416389998</v>
      </c>
      <c r="H262" s="96">
        <f>SUM(H257:H259)</f>
        <v>504018.62399999995</v>
      </c>
      <c r="J262" s="96">
        <f>SUM(J257:J259)</f>
        <v>22103061.43248</v>
      </c>
      <c r="L262" s="96">
        <f>SUM(L257:L261)</f>
        <v>-4207.985000000001</v>
      </c>
      <c r="N262" s="96">
        <f>SUM(N257:N259)</f>
        <v>0</v>
      </c>
      <c r="P262" s="96">
        <f>SUM(P257:P259)</f>
        <v>0</v>
      </c>
      <c r="Q262" s="96"/>
      <c r="R262" s="96">
        <f>SUM(R257:R259)</f>
        <v>0</v>
      </c>
      <c r="T262" s="96">
        <f>SUM(T257:T259)</f>
        <v>0</v>
      </c>
      <c r="V262" s="96">
        <f>SUM(V257:V259)</f>
        <v>0</v>
      </c>
      <c r="X262" s="96">
        <f>SUM(X257:X259)</f>
        <v>0</v>
      </c>
    </row>
    <row r="263" spans="1:24" ht="11.25">
      <c r="A263" s="96"/>
      <c r="B263" s="113" t="s">
        <v>28</v>
      </c>
      <c r="C263" s="96"/>
      <c r="D263" s="96"/>
      <c r="F263" s="150">
        <v>1</v>
      </c>
      <c r="H263" s="150">
        <v>1</v>
      </c>
      <c r="J263" s="150">
        <v>1</v>
      </c>
      <c r="L263" s="150">
        <v>1</v>
      </c>
      <c r="N263" s="150">
        <v>0</v>
      </c>
      <c r="P263" s="150">
        <v>0</v>
      </c>
      <c r="Q263" s="96"/>
      <c r="R263" s="150">
        <v>0</v>
      </c>
      <c r="T263" s="150">
        <v>0</v>
      </c>
      <c r="V263" s="150">
        <v>0</v>
      </c>
      <c r="X263" s="150">
        <v>0</v>
      </c>
    </row>
    <row r="264" spans="1:24" ht="11.25">
      <c r="A264" s="96"/>
      <c r="B264" s="113" t="s">
        <v>29</v>
      </c>
      <c r="C264" s="96"/>
      <c r="D264" s="96"/>
      <c r="F264" s="150"/>
      <c r="H264" s="150"/>
      <c r="J264" s="150"/>
      <c r="L264" s="150"/>
      <c r="N264" s="150"/>
      <c r="P264" s="150"/>
      <c r="Q264" s="96"/>
      <c r="R264" s="150"/>
      <c r="T264" s="150"/>
      <c r="V264" s="150"/>
      <c r="X264" s="150"/>
    </row>
    <row r="265" spans="1:24" ht="10.5">
      <c r="A265" s="96"/>
      <c r="B265" s="96"/>
      <c r="C265" s="96"/>
      <c r="D265" s="96"/>
      <c r="F265" s="112" t="s">
        <v>3</v>
      </c>
      <c r="H265" s="112" t="s">
        <v>3</v>
      </c>
      <c r="J265" s="112" t="s">
        <v>3</v>
      </c>
      <c r="L265" s="112" t="s">
        <v>3</v>
      </c>
      <c r="N265" s="112" t="s">
        <v>3</v>
      </c>
      <c r="P265" s="112" t="s">
        <v>3</v>
      </c>
      <c r="Q265" s="96"/>
      <c r="R265" s="112" t="s">
        <v>3</v>
      </c>
      <c r="T265" s="112" t="s">
        <v>3</v>
      </c>
      <c r="V265" s="112" t="s">
        <v>3</v>
      </c>
      <c r="X265" s="112" t="s">
        <v>3</v>
      </c>
    </row>
    <row r="266" spans="1:24" ht="11.25">
      <c r="A266" s="144"/>
      <c r="B266" s="113" t="s">
        <v>56</v>
      </c>
      <c r="C266" s="96"/>
      <c r="D266" s="96"/>
      <c r="F266" s="96">
        <f>ROUND(F262*F263,0)</f>
        <v>167594</v>
      </c>
      <c r="H266" s="96">
        <f>ROUND(H262*H263,0)</f>
        <v>504019</v>
      </c>
      <c r="J266" s="96">
        <f>ROUND(J262*J263,0)</f>
        <v>22103061</v>
      </c>
      <c r="L266" s="96">
        <f>ROUND(L262*L263,0)</f>
        <v>-4208</v>
      </c>
      <c r="N266" s="96">
        <f>ROUND(N262*N263,0)</f>
        <v>0</v>
      </c>
      <c r="P266" s="96">
        <f>ROUND(P262*P263,0)</f>
        <v>0</v>
      </c>
      <c r="Q266" s="96"/>
      <c r="R266" s="96">
        <f>ROUND(R262*R263,0)</f>
        <v>0</v>
      </c>
      <c r="T266" s="96">
        <f>ROUND(T262*T263,0)</f>
        <v>0</v>
      </c>
      <c r="V266" s="96">
        <f>ROUND(V262*V263,0)</f>
        <v>0</v>
      </c>
      <c r="X266" s="96">
        <f>ROUND(X262*X263,0)</f>
        <v>0</v>
      </c>
    </row>
    <row r="267" spans="1:24" ht="11.25">
      <c r="A267" s="96"/>
      <c r="B267" s="113"/>
      <c r="C267" s="96"/>
      <c r="D267" s="96"/>
      <c r="F267" s="112" t="s">
        <v>8</v>
      </c>
      <c r="H267" s="112" t="s">
        <v>8</v>
      </c>
      <c r="J267" s="112" t="s">
        <v>8</v>
      </c>
      <c r="L267" s="112" t="s">
        <v>8</v>
      </c>
      <c r="N267" s="112" t="s">
        <v>8</v>
      </c>
      <c r="P267" s="112" t="s">
        <v>8</v>
      </c>
      <c r="Q267" s="96"/>
      <c r="R267" s="112" t="s">
        <v>8</v>
      </c>
      <c r="T267" s="112" t="s">
        <v>8</v>
      </c>
      <c r="V267" s="112" t="s">
        <v>8</v>
      </c>
      <c r="X267" s="112" t="s">
        <v>8</v>
      </c>
    </row>
    <row r="268" spans="1:24" ht="11.25">
      <c r="A268" s="96"/>
      <c r="B268" s="113"/>
      <c r="C268" s="96"/>
      <c r="D268" s="96"/>
      <c r="F268" s="112"/>
      <c r="H268" s="112"/>
      <c r="J268" s="112"/>
      <c r="L268" s="112"/>
      <c r="N268" s="112"/>
      <c r="P268" s="112"/>
      <c r="Q268" s="96"/>
      <c r="R268" s="112"/>
      <c r="T268" s="112"/>
      <c r="V268" s="112"/>
      <c r="X268" s="112"/>
    </row>
    <row r="269" spans="1:24" ht="12.75">
      <c r="A269" s="96"/>
      <c r="B269" s="143">
        <v>2009</v>
      </c>
      <c r="C269" s="96"/>
      <c r="D269" s="96"/>
      <c r="F269" s="96"/>
      <c r="H269" s="96"/>
      <c r="J269" s="96"/>
      <c r="L269" s="96"/>
      <c r="N269" s="96"/>
      <c r="P269" s="96"/>
      <c r="Q269" s="96"/>
      <c r="R269" s="150"/>
      <c r="T269" s="150"/>
      <c r="V269" s="150"/>
      <c r="X269" s="150"/>
    </row>
    <row r="270" spans="1:24" ht="11.25">
      <c r="A270" s="96"/>
      <c r="B270" s="113" t="s">
        <v>9</v>
      </c>
      <c r="C270" s="96"/>
      <c r="D270" s="96"/>
      <c r="F270" s="96">
        <f>+F254</f>
        <v>2713192.07</v>
      </c>
      <c r="H270" s="96">
        <f>+H254</f>
        <v>2520093.1199999996</v>
      </c>
      <c r="J270" s="96">
        <f>+J254</f>
        <v>306178992</v>
      </c>
      <c r="L270" s="96">
        <f>+L254-L260</f>
        <v>-4055.985</v>
      </c>
      <c r="N270" s="96">
        <f>N15</f>
        <v>9718887</v>
      </c>
      <c r="P270" s="96">
        <f>+P254</f>
        <v>0</v>
      </c>
      <c r="Q270" s="96"/>
      <c r="R270" s="96">
        <f>+R254</f>
        <v>0</v>
      </c>
      <c r="T270" s="96">
        <f>+T254</f>
        <v>0</v>
      </c>
      <c r="V270" s="96">
        <f>+V254</f>
        <v>0</v>
      </c>
      <c r="X270" s="96">
        <f>+X254</f>
        <v>0</v>
      </c>
    </row>
    <row r="271" spans="1:24" ht="11.25">
      <c r="A271" s="96"/>
      <c r="B271" s="113" t="s">
        <v>18</v>
      </c>
      <c r="C271" s="96"/>
      <c r="D271" s="96"/>
      <c r="F271" s="151">
        <v>0.05713</v>
      </c>
      <c r="H271" s="151">
        <v>0.06677</v>
      </c>
      <c r="J271" s="151">
        <v>0.06677</v>
      </c>
      <c r="L271" s="151">
        <v>0.07219</v>
      </c>
      <c r="N271" s="151">
        <v>0.0375</v>
      </c>
      <c r="P271" s="151">
        <v>0</v>
      </c>
      <c r="Q271" s="96"/>
      <c r="R271" s="151">
        <v>0</v>
      </c>
      <c r="T271" s="151">
        <v>0</v>
      </c>
      <c r="V271" s="151">
        <v>0</v>
      </c>
      <c r="X271" s="151">
        <v>0</v>
      </c>
    </row>
    <row r="272" spans="1:24" ht="10.5">
      <c r="A272" s="96"/>
      <c r="B272" s="96"/>
      <c r="C272" s="96"/>
      <c r="D272" s="96"/>
      <c r="F272" s="112" t="s">
        <v>3</v>
      </c>
      <c r="H272" s="112" t="s">
        <v>3</v>
      </c>
      <c r="J272" s="112" t="s">
        <v>3</v>
      </c>
      <c r="L272" s="112" t="s">
        <v>3</v>
      </c>
      <c r="N272" s="112" t="s">
        <v>3</v>
      </c>
      <c r="P272" s="112" t="s">
        <v>3</v>
      </c>
      <c r="Q272" s="96"/>
      <c r="R272" s="112" t="s">
        <v>3</v>
      </c>
      <c r="T272" s="112" t="s">
        <v>3</v>
      </c>
      <c r="V272" s="112" t="s">
        <v>3</v>
      </c>
      <c r="X272" s="112" t="s">
        <v>3</v>
      </c>
    </row>
    <row r="273" spans="1:24" ht="11.25">
      <c r="A273" s="96"/>
      <c r="B273" s="113" t="s">
        <v>60</v>
      </c>
      <c r="C273" s="96"/>
      <c r="D273" s="96"/>
      <c r="F273" s="96">
        <f>+F270*F271</f>
        <v>155004.66295909998</v>
      </c>
      <c r="H273" s="152">
        <v>0</v>
      </c>
      <c r="J273" s="96">
        <f>+J270*J271</f>
        <v>20443571.29584</v>
      </c>
      <c r="L273" s="96">
        <f>(+L270)*L271</f>
        <v>-292.80155715</v>
      </c>
      <c r="N273" s="96">
        <f>(+N270-N276)*N271</f>
        <v>182229.13125</v>
      </c>
      <c r="P273" s="96">
        <f>(+P270)*0.4*P271</f>
        <v>0</v>
      </c>
      <c r="Q273" s="96"/>
      <c r="R273" s="96">
        <f>(+R270)*0.4*R271</f>
        <v>0</v>
      </c>
      <c r="T273" s="96">
        <f>(+T270)*0.4*T271</f>
        <v>0</v>
      </c>
      <c r="V273" s="96">
        <f>(+V270)*0.4*V271</f>
        <v>0</v>
      </c>
      <c r="X273" s="96">
        <f>(+X270)*0.4*X271</f>
        <v>0</v>
      </c>
    </row>
    <row r="274" spans="1:24" ht="11.25">
      <c r="A274" s="96"/>
      <c r="B274" s="113" t="s">
        <v>61</v>
      </c>
      <c r="C274" s="96"/>
      <c r="D274" s="96"/>
      <c r="F274" s="96">
        <v>0</v>
      </c>
      <c r="H274" s="152">
        <f>(+$H$238)/60*12</f>
        <v>504018.62399999995</v>
      </c>
      <c r="J274" s="152"/>
      <c r="L274" s="96">
        <v>0</v>
      </c>
      <c r="N274" s="96">
        <v>0</v>
      </c>
      <c r="P274" s="96">
        <v>0</v>
      </c>
      <c r="Q274" s="96"/>
      <c r="R274" s="96">
        <v>0</v>
      </c>
      <c r="T274" s="96">
        <v>0</v>
      </c>
      <c r="V274" s="96">
        <v>0</v>
      </c>
      <c r="X274" s="96">
        <v>0</v>
      </c>
    </row>
    <row r="275" spans="1:24" ht="11.25">
      <c r="A275" s="96"/>
      <c r="B275" s="113"/>
      <c r="C275" s="96"/>
      <c r="D275" s="96"/>
      <c r="F275" s="96"/>
      <c r="H275" s="152"/>
      <c r="J275" s="152"/>
      <c r="L275" s="96"/>
      <c r="N275" s="96"/>
      <c r="P275" s="96"/>
      <c r="Q275" s="96"/>
      <c r="R275" s="96"/>
      <c r="T275" s="96"/>
      <c r="V275" s="96"/>
      <c r="X275" s="96"/>
    </row>
    <row r="276" spans="1:24" ht="11.25">
      <c r="A276" s="96"/>
      <c r="B276" s="113" t="s">
        <v>34</v>
      </c>
      <c r="C276" s="96"/>
      <c r="D276" s="96"/>
      <c r="F276" s="147"/>
      <c r="H276" s="147"/>
      <c r="J276" s="147"/>
      <c r="L276" s="147">
        <v>0</v>
      </c>
      <c r="N276" s="147">
        <f>+N270*0.5</f>
        <v>4859443.5</v>
      </c>
      <c r="P276" s="147"/>
      <c r="Q276" s="96"/>
      <c r="R276" s="147"/>
      <c r="T276" s="147"/>
      <c r="V276" s="147"/>
      <c r="X276" s="147"/>
    </row>
    <row r="277" spans="1:24" ht="11.25">
      <c r="A277" s="96"/>
      <c r="B277" s="113"/>
      <c r="C277" s="96"/>
      <c r="D277" s="96"/>
      <c r="F277" s="112" t="s">
        <v>3</v>
      </c>
      <c r="H277" s="112" t="s">
        <v>3</v>
      </c>
      <c r="J277" s="112" t="s">
        <v>3</v>
      </c>
      <c r="L277" s="112" t="s">
        <v>3</v>
      </c>
      <c r="N277" s="112" t="s">
        <v>3</v>
      </c>
      <c r="P277" s="112" t="s">
        <v>3</v>
      </c>
      <c r="Q277" s="96"/>
      <c r="R277" s="112" t="s">
        <v>3</v>
      </c>
      <c r="T277" s="112" t="s">
        <v>3</v>
      </c>
      <c r="V277" s="112" t="s">
        <v>3</v>
      </c>
      <c r="X277" s="112" t="s">
        <v>3</v>
      </c>
    </row>
    <row r="278" spans="1:24" ht="11.25">
      <c r="A278" s="96"/>
      <c r="B278" s="113" t="s">
        <v>58</v>
      </c>
      <c r="C278" s="96"/>
      <c r="D278" s="96"/>
      <c r="F278" s="96">
        <f>SUM(F273:F276)</f>
        <v>155004.66295909998</v>
      </c>
      <c r="H278" s="96">
        <f>SUM(H273:H276)</f>
        <v>504018.62399999995</v>
      </c>
      <c r="J278" s="96">
        <f>SUM(J273:J276)</f>
        <v>20443571.29584</v>
      </c>
      <c r="L278" s="96">
        <f>SUM(L273:L276)</f>
        <v>-292.80155715</v>
      </c>
      <c r="N278" s="96">
        <f>SUM(N273:N276)</f>
        <v>5041672.63125</v>
      </c>
      <c r="P278" s="96">
        <f>SUM(P273:P276)</f>
        <v>0</v>
      </c>
      <c r="Q278" s="96"/>
      <c r="R278" s="96">
        <f>SUM(R273:R276)</f>
        <v>0</v>
      </c>
      <c r="T278" s="96">
        <f>SUM(T273:T276)</f>
        <v>0</v>
      </c>
      <c r="V278" s="96">
        <f>SUM(V273:V276)</f>
        <v>0</v>
      </c>
      <c r="X278" s="96">
        <f>SUM(X273:X276)</f>
        <v>0</v>
      </c>
    </row>
    <row r="279" spans="1:24" ht="11.25">
      <c r="A279" s="96"/>
      <c r="B279" s="113" t="s">
        <v>28</v>
      </c>
      <c r="C279" s="96"/>
      <c r="D279" s="96"/>
      <c r="F279" s="150">
        <v>1</v>
      </c>
      <c r="H279" s="150">
        <v>1</v>
      </c>
      <c r="J279" s="150">
        <v>1</v>
      </c>
      <c r="L279" s="150">
        <v>1</v>
      </c>
      <c r="N279" s="150">
        <v>1</v>
      </c>
      <c r="P279" s="150">
        <v>0</v>
      </c>
      <c r="Q279" s="96"/>
      <c r="R279" s="150">
        <v>0</v>
      </c>
      <c r="T279" s="150">
        <v>0</v>
      </c>
      <c r="V279" s="150">
        <v>0</v>
      </c>
      <c r="X279" s="150">
        <v>0</v>
      </c>
    </row>
    <row r="280" spans="1:24" ht="11.25">
      <c r="A280" s="96"/>
      <c r="B280" s="113" t="s">
        <v>29</v>
      </c>
      <c r="C280" s="96"/>
      <c r="D280" s="96"/>
      <c r="F280" s="150"/>
      <c r="H280" s="150"/>
      <c r="J280" s="150"/>
      <c r="L280" s="150"/>
      <c r="N280" s="150"/>
      <c r="P280" s="150"/>
      <c r="Q280" s="96"/>
      <c r="R280" s="150"/>
      <c r="T280" s="150"/>
      <c r="V280" s="150"/>
      <c r="X280" s="150"/>
    </row>
    <row r="281" spans="1:24" ht="10.5">
      <c r="A281" s="96"/>
      <c r="B281" s="96"/>
      <c r="C281" s="96"/>
      <c r="D281" s="96"/>
      <c r="F281" s="112" t="s">
        <v>3</v>
      </c>
      <c r="H281" s="112" t="s">
        <v>3</v>
      </c>
      <c r="J281" s="112" t="s">
        <v>3</v>
      </c>
      <c r="L281" s="112" t="s">
        <v>3</v>
      </c>
      <c r="N281" s="112" t="s">
        <v>3</v>
      </c>
      <c r="P281" s="112" t="s">
        <v>3</v>
      </c>
      <c r="Q281" s="96"/>
      <c r="R281" s="112" t="s">
        <v>3</v>
      </c>
      <c r="T281" s="112" t="s">
        <v>3</v>
      </c>
      <c r="V281" s="112" t="s">
        <v>3</v>
      </c>
      <c r="X281" s="112" t="s">
        <v>3</v>
      </c>
    </row>
    <row r="282" spans="1:24" ht="11.25">
      <c r="A282" s="144"/>
      <c r="B282" s="113" t="s">
        <v>58</v>
      </c>
      <c r="C282" s="96"/>
      <c r="D282" s="96"/>
      <c r="F282" s="96">
        <f>ROUND(F278*F279,0)</f>
        <v>155005</v>
      </c>
      <c r="H282" s="96">
        <f>ROUND(H278*H279,0)</f>
        <v>504019</v>
      </c>
      <c r="J282" s="96">
        <f>ROUND(J278*J279,0)</f>
        <v>20443571</v>
      </c>
      <c r="L282" s="96">
        <f>ROUND(L278*L279,0)</f>
        <v>-293</v>
      </c>
      <c r="N282" s="96">
        <f>ROUND(N278*N279,0)</f>
        <v>5041673</v>
      </c>
      <c r="P282" s="96">
        <f>ROUND(P278*P279,0)</f>
        <v>0</v>
      </c>
      <c r="Q282" s="96"/>
      <c r="R282" s="96">
        <f>ROUND(R278*R279,0)</f>
        <v>0</v>
      </c>
      <c r="T282" s="96">
        <f>ROUND(T278*T279,0)</f>
        <v>0</v>
      </c>
      <c r="V282" s="96">
        <f>ROUND(V278*V279,0)</f>
        <v>0</v>
      </c>
      <c r="X282" s="96">
        <f>ROUND(X278*X279,0)</f>
        <v>0</v>
      </c>
    </row>
    <row r="283" spans="1:24" ht="11.25">
      <c r="A283" s="96"/>
      <c r="B283" s="113"/>
      <c r="C283" s="96"/>
      <c r="D283" s="96"/>
      <c r="F283" s="112" t="s">
        <v>8</v>
      </c>
      <c r="H283" s="112" t="s">
        <v>8</v>
      </c>
      <c r="J283" s="112" t="s">
        <v>8</v>
      </c>
      <c r="L283" s="112" t="s">
        <v>8</v>
      </c>
      <c r="N283" s="112" t="s">
        <v>8</v>
      </c>
      <c r="P283" s="112" t="s">
        <v>8</v>
      </c>
      <c r="Q283" s="96"/>
      <c r="R283" s="112" t="s">
        <v>8</v>
      </c>
      <c r="T283" s="112" t="s">
        <v>8</v>
      </c>
      <c r="V283" s="112" t="s">
        <v>8</v>
      </c>
      <c r="X283" s="112" t="s">
        <v>8</v>
      </c>
    </row>
    <row r="284" spans="1:24" ht="11.25">
      <c r="A284" s="96"/>
      <c r="B284" s="113"/>
      <c r="C284" s="96"/>
      <c r="D284" s="96"/>
      <c r="F284" s="96"/>
      <c r="H284" s="96"/>
      <c r="J284" s="96"/>
      <c r="L284" s="96"/>
      <c r="N284" s="96"/>
      <c r="P284" s="96"/>
      <c r="Q284" s="96"/>
      <c r="R284" s="96"/>
      <c r="T284" s="96"/>
      <c r="V284" s="96"/>
      <c r="X284" s="96"/>
    </row>
    <row r="285" spans="1:24" ht="12.75">
      <c r="A285" s="96"/>
      <c r="B285" s="143">
        <v>2010</v>
      </c>
      <c r="C285" s="96"/>
      <c r="D285" s="96"/>
      <c r="F285" s="101" t="str">
        <f>+F$79</f>
        <v>Half-Year</v>
      </c>
      <c r="H285" s="101" t="str">
        <f>+H$79</f>
        <v>Half-Year</v>
      </c>
      <c r="J285" s="101" t="str">
        <f>+J$79</f>
        <v>Half-Year</v>
      </c>
      <c r="L285" s="101" t="str">
        <f>+L$79</f>
        <v>Half-Year</v>
      </c>
      <c r="N285" s="101" t="str">
        <f>+N$79</f>
        <v>Half-Year</v>
      </c>
      <c r="P285" s="101" t="str">
        <f>+P$79</f>
        <v>Half-Year</v>
      </c>
      <c r="Q285" s="96"/>
      <c r="R285" s="101" t="str">
        <f>+R$79</f>
        <v>Half-Year</v>
      </c>
      <c r="T285" s="101" t="str">
        <f>+T$79</f>
        <v>Half-Year</v>
      </c>
      <c r="V285" s="101" t="str">
        <f>+V$79</f>
        <v>Half-Year</v>
      </c>
      <c r="X285" s="101" t="str">
        <f>+X$79</f>
        <v>Half-Year</v>
      </c>
    </row>
    <row r="286" spans="1:24" ht="11.25">
      <c r="A286" s="96"/>
      <c r="B286" s="113" t="s">
        <v>9</v>
      </c>
      <c r="C286" s="96"/>
      <c r="D286" s="96"/>
      <c r="F286" s="96">
        <f>+F238</f>
        <v>2713192.07</v>
      </c>
      <c r="H286" s="96">
        <f>+H238</f>
        <v>2520093.1199999996</v>
      </c>
      <c r="J286" s="96">
        <f>+J238</f>
        <v>306178992</v>
      </c>
      <c r="L286" s="96">
        <f>+L270</f>
        <v>-4055.985</v>
      </c>
      <c r="N286" s="96">
        <f>+N270-N276</f>
        <v>4859443.5</v>
      </c>
      <c r="P286" s="96">
        <f>P15</f>
        <v>542646.66</v>
      </c>
      <c r="Q286" s="96"/>
      <c r="R286" s="96">
        <f>+R238</f>
        <v>0</v>
      </c>
      <c r="T286" s="96">
        <f>+T238</f>
        <v>0</v>
      </c>
      <c r="V286" s="96">
        <f>+V238</f>
        <v>0</v>
      </c>
      <c r="X286" s="96">
        <f>+X238</f>
        <v>0</v>
      </c>
    </row>
    <row r="287" spans="1:24" ht="11.25">
      <c r="A287" s="96"/>
      <c r="B287" s="113" t="s">
        <v>18</v>
      </c>
      <c r="C287" s="96"/>
      <c r="D287" s="96"/>
      <c r="F287" s="151">
        <v>0.05285</v>
      </c>
      <c r="H287" s="151">
        <v>0.06177</v>
      </c>
      <c r="J287" s="151">
        <v>0.06177</v>
      </c>
      <c r="L287" s="151">
        <v>0.06667</v>
      </c>
      <c r="N287" s="151">
        <v>0.07219</v>
      </c>
      <c r="P287" s="151">
        <v>0.0375</v>
      </c>
      <c r="Q287" s="96"/>
      <c r="R287" s="151">
        <v>0</v>
      </c>
      <c r="T287" s="151">
        <v>0</v>
      </c>
      <c r="V287" s="151">
        <v>0</v>
      </c>
      <c r="X287" s="151">
        <v>0</v>
      </c>
    </row>
    <row r="288" spans="1:24" ht="10.5">
      <c r="A288" s="96"/>
      <c r="B288" s="96"/>
      <c r="C288" s="96"/>
      <c r="D288" s="96"/>
      <c r="F288" s="112" t="s">
        <v>3</v>
      </c>
      <c r="H288" s="112" t="s">
        <v>3</v>
      </c>
      <c r="J288" s="112" t="s">
        <v>3</v>
      </c>
      <c r="L288" s="112" t="s">
        <v>3</v>
      </c>
      <c r="N288" s="112" t="s">
        <v>3</v>
      </c>
      <c r="P288" s="112" t="s">
        <v>3</v>
      </c>
      <c r="Q288" s="96"/>
      <c r="R288" s="112" t="s">
        <v>3</v>
      </c>
      <c r="T288" s="112" t="s">
        <v>3</v>
      </c>
      <c r="V288" s="112" t="s">
        <v>3</v>
      </c>
      <c r="X288" s="112" t="s">
        <v>3</v>
      </c>
    </row>
    <row r="289" spans="1:24" ht="11.25">
      <c r="A289" s="96"/>
      <c r="B289" s="113" t="s">
        <v>63</v>
      </c>
      <c r="C289" s="96"/>
      <c r="D289" s="96"/>
      <c r="F289" s="96">
        <f>+F286*F287</f>
        <v>143392.2008995</v>
      </c>
      <c r="H289" s="152">
        <v>0</v>
      </c>
      <c r="J289" s="96">
        <f>+J286*J287</f>
        <v>18912676.335839998</v>
      </c>
      <c r="L289" s="96">
        <f>(+L286)*L287</f>
        <v>-270.41251995</v>
      </c>
      <c r="N289" s="96">
        <f>(+N286)*N287</f>
        <v>350803.226265</v>
      </c>
      <c r="P289" s="96">
        <f>(+P286-P292)*P287</f>
        <v>10174.624875</v>
      </c>
      <c r="Q289" s="96"/>
      <c r="R289" s="96">
        <f>(+R286)*0.4*R287</f>
        <v>0</v>
      </c>
      <c r="T289" s="96">
        <f>(+T286)*0.4*T287</f>
        <v>0</v>
      </c>
      <c r="V289" s="96">
        <f>(+V286)*0.4*V287</f>
        <v>0</v>
      </c>
      <c r="X289" s="96">
        <f>(+X286)*0.4*X287</f>
        <v>0</v>
      </c>
    </row>
    <row r="290" spans="1:24" ht="11.25">
      <c r="A290" s="96"/>
      <c r="B290" s="113" t="s">
        <v>57</v>
      </c>
      <c r="C290" s="96"/>
      <c r="D290" s="96"/>
      <c r="F290" s="96">
        <v>0</v>
      </c>
      <c r="H290" s="152">
        <f>(+$H$238)/60*12</f>
        <v>504018.62399999995</v>
      </c>
      <c r="J290" s="152"/>
      <c r="L290" s="96">
        <v>0</v>
      </c>
      <c r="N290" s="96">
        <v>0</v>
      </c>
      <c r="P290" s="96">
        <v>0</v>
      </c>
      <c r="Q290" s="96"/>
      <c r="R290" s="96">
        <v>0</v>
      </c>
      <c r="T290" s="96">
        <v>0</v>
      </c>
      <c r="V290" s="96">
        <v>0</v>
      </c>
      <c r="X290" s="96">
        <v>0</v>
      </c>
    </row>
    <row r="291" spans="1:24" ht="11.25">
      <c r="A291" s="96"/>
      <c r="B291" s="113"/>
      <c r="C291" s="96"/>
      <c r="D291" s="96"/>
      <c r="F291" s="96"/>
      <c r="H291" s="152"/>
      <c r="J291" s="152"/>
      <c r="L291" s="96"/>
      <c r="N291" s="96"/>
      <c r="P291" s="96"/>
      <c r="Q291" s="96"/>
      <c r="R291" s="96"/>
      <c r="T291" s="96"/>
      <c r="V291" s="96"/>
      <c r="X291" s="96"/>
    </row>
    <row r="292" spans="1:24" ht="11.25">
      <c r="A292" s="96"/>
      <c r="B292" s="113" t="s">
        <v>34</v>
      </c>
      <c r="C292" s="96"/>
      <c r="D292" s="96"/>
      <c r="F292" s="147"/>
      <c r="H292" s="147"/>
      <c r="J292" s="147"/>
      <c r="L292" s="147">
        <v>0</v>
      </c>
      <c r="N292" s="147">
        <v>0</v>
      </c>
      <c r="P292" s="147">
        <f>+P286*0.5</f>
        <v>271323.33</v>
      </c>
      <c r="Q292" s="96"/>
      <c r="R292" s="147"/>
      <c r="T292" s="147"/>
      <c r="V292" s="147"/>
      <c r="X292" s="147"/>
    </row>
    <row r="293" spans="1:24" ht="11.25">
      <c r="A293" s="96"/>
      <c r="B293" s="113"/>
      <c r="C293" s="96"/>
      <c r="D293" s="96"/>
      <c r="F293" s="112" t="s">
        <v>3</v>
      </c>
      <c r="H293" s="112" t="s">
        <v>3</v>
      </c>
      <c r="J293" s="112" t="s">
        <v>3</v>
      </c>
      <c r="L293" s="112" t="s">
        <v>3</v>
      </c>
      <c r="N293" s="112" t="s">
        <v>3</v>
      </c>
      <c r="P293" s="112" t="s">
        <v>3</v>
      </c>
      <c r="Q293" s="96"/>
      <c r="R293" s="112" t="s">
        <v>3</v>
      </c>
      <c r="T293" s="112" t="s">
        <v>3</v>
      </c>
      <c r="V293" s="112" t="s">
        <v>3</v>
      </c>
      <c r="X293" s="112" t="s">
        <v>3</v>
      </c>
    </row>
    <row r="294" spans="1:24" ht="11.25">
      <c r="A294" s="96"/>
      <c r="B294" s="113" t="s">
        <v>62</v>
      </c>
      <c r="C294" s="96"/>
      <c r="D294" s="96"/>
      <c r="F294" s="96">
        <f>SUM(F289:F292)</f>
        <v>143392.2008995</v>
      </c>
      <c r="H294" s="96">
        <f>SUM(H289:H292)</f>
        <v>504018.62399999995</v>
      </c>
      <c r="J294" s="96">
        <f>SUM(J289:J292)</f>
        <v>18912676.335839998</v>
      </c>
      <c r="L294" s="96">
        <f>SUM(L289:L292)</f>
        <v>-270.41251995</v>
      </c>
      <c r="N294" s="96">
        <f>SUM(N289:N292)</f>
        <v>350803.226265</v>
      </c>
      <c r="P294" s="96">
        <f>SUM(P289:P292)</f>
        <v>281497.954875</v>
      </c>
      <c r="Q294" s="96"/>
      <c r="R294" s="96">
        <f>SUM(R289:R292)</f>
        <v>0</v>
      </c>
      <c r="T294" s="96">
        <f>SUM(T289:T292)</f>
        <v>0</v>
      </c>
      <c r="V294" s="96">
        <f>SUM(V289:V292)</f>
        <v>0</v>
      </c>
      <c r="X294" s="96">
        <f>SUM(X289:X292)</f>
        <v>0</v>
      </c>
    </row>
    <row r="295" spans="1:24" ht="11.25">
      <c r="A295" s="96"/>
      <c r="B295" s="113" t="s">
        <v>28</v>
      </c>
      <c r="C295" s="96"/>
      <c r="D295" s="96"/>
      <c r="F295" s="150">
        <v>1</v>
      </c>
      <c r="H295" s="150">
        <v>1</v>
      </c>
      <c r="J295" s="150">
        <v>1</v>
      </c>
      <c r="L295" s="150">
        <v>1</v>
      </c>
      <c r="N295" s="150">
        <v>1</v>
      </c>
      <c r="P295" s="150">
        <v>1</v>
      </c>
      <c r="Q295" s="96"/>
      <c r="R295" s="150">
        <v>0</v>
      </c>
      <c r="T295" s="150">
        <v>0</v>
      </c>
      <c r="V295" s="150">
        <v>0</v>
      </c>
      <c r="X295" s="150">
        <v>0</v>
      </c>
    </row>
    <row r="296" spans="1:24" ht="11.25">
      <c r="A296" s="96"/>
      <c r="B296" s="113" t="s">
        <v>29</v>
      </c>
      <c r="C296" s="96"/>
      <c r="D296" s="96"/>
      <c r="F296" s="150"/>
      <c r="H296" s="150"/>
      <c r="J296" s="150"/>
      <c r="L296" s="150"/>
      <c r="N296" s="150"/>
      <c r="P296" s="150"/>
      <c r="Q296" s="96"/>
      <c r="R296" s="150"/>
      <c r="T296" s="150"/>
      <c r="V296" s="150"/>
      <c r="X296" s="150"/>
    </row>
    <row r="297" spans="1:24" ht="10.5">
      <c r="A297" s="96"/>
      <c r="B297" s="96"/>
      <c r="C297" s="96"/>
      <c r="D297" s="96"/>
      <c r="F297" s="112" t="s">
        <v>3</v>
      </c>
      <c r="H297" s="112" t="s">
        <v>3</v>
      </c>
      <c r="J297" s="112" t="s">
        <v>3</v>
      </c>
      <c r="L297" s="112" t="s">
        <v>3</v>
      </c>
      <c r="N297" s="112" t="s">
        <v>3</v>
      </c>
      <c r="P297" s="112" t="s">
        <v>3</v>
      </c>
      <c r="Q297" s="96"/>
      <c r="R297" s="112" t="s">
        <v>3</v>
      </c>
      <c r="T297" s="112" t="s">
        <v>3</v>
      </c>
      <c r="V297" s="112" t="s">
        <v>3</v>
      </c>
      <c r="X297" s="112" t="s">
        <v>3</v>
      </c>
    </row>
    <row r="298" spans="1:24" ht="11.25">
      <c r="A298" s="144"/>
      <c r="B298" s="113" t="s">
        <v>62</v>
      </c>
      <c r="C298" s="96"/>
      <c r="D298" s="96"/>
      <c r="F298" s="96">
        <f>ROUND(F294*F295,0)</f>
        <v>143392</v>
      </c>
      <c r="H298" s="96">
        <f>ROUND(H294*H295,0)</f>
        <v>504019</v>
      </c>
      <c r="J298" s="96">
        <f>ROUND(J294*J295,0)</f>
        <v>18912676</v>
      </c>
      <c r="L298" s="96">
        <f>ROUND(L294*L295,0)</f>
        <v>-270</v>
      </c>
      <c r="N298" s="96">
        <f>ROUND(N294*N295,0)</f>
        <v>350803</v>
      </c>
      <c r="P298" s="96">
        <f>ROUND(P294*P295,0)</f>
        <v>281498</v>
      </c>
      <c r="Q298" s="96"/>
      <c r="R298" s="96">
        <f>ROUND(R294*R295,0)</f>
        <v>0</v>
      </c>
      <c r="T298" s="96">
        <f>ROUND(T294*T295,0)</f>
        <v>0</v>
      </c>
      <c r="V298" s="96">
        <f>ROUND(V294*V295,0)</f>
        <v>0</v>
      </c>
      <c r="X298" s="96">
        <f>ROUND(X294*X295,0)</f>
        <v>0</v>
      </c>
    </row>
    <row r="299" spans="1:24" ht="11.25">
      <c r="A299" s="96"/>
      <c r="B299" s="113"/>
      <c r="C299" s="96"/>
      <c r="D299" s="96"/>
      <c r="F299" s="112" t="s">
        <v>8</v>
      </c>
      <c r="H299" s="112" t="s">
        <v>8</v>
      </c>
      <c r="J299" s="112" t="s">
        <v>8</v>
      </c>
      <c r="L299" s="112" t="s">
        <v>8</v>
      </c>
      <c r="N299" s="112" t="s">
        <v>8</v>
      </c>
      <c r="P299" s="112" t="s">
        <v>8</v>
      </c>
      <c r="Q299" s="96"/>
      <c r="R299" s="112" t="s">
        <v>8</v>
      </c>
      <c r="T299" s="112" t="s">
        <v>8</v>
      </c>
      <c r="V299" s="112" t="s">
        <v>8</v>
      </c>
      <c r="X299" s="112" t="s">
        <v>8</v>
      </c>
    </row>
    <row r="300" spans="1:24" ht="11.25">
      <c r="A300" s="96"/>
      <c r="B300" s="113"/>
      <c r="C300" s="96"/>
      <c r="D300" s="96"/>
      <c r="F300" s="112"/>
      <c r="H300" s="112"/>
      <c r="J300" s="112"/>
      <c r="L300" s="112"/>
      <c r="N300" s="112"/>
      <c r="P300" s="112"/>
      <c r="Q300" s="96"/>
      <c r="R300" s="112"/>
      <c r="T300" s="112"/>
      <c r="V300" s="112"/>
      <c r="X300" s="112"/>
    </row>
    <row r="301" spans="1:24" ht="12.75">
      <c r="A301" s="96"/>
      <c r="B301" s="143">
        <v>2011</v>
      </c>
      <c r="C301" s="96"/>
      <c r="D301" s="96"/>
      <c r="F301" s="101" t="str">
        <f>+F$79</f>
        <v>Half-Year</v>
      </c>
      <c r="H301" s="101" t="str">
        <f>+H$79</f>
        <v>Half-Year</v>
      </c>
      <c r="J301" s="101" t="str">
        <f>+J$79</f>
        <v>Half-Year</v>
      </c>
      <c r="L301" s="101" t="str">
        <f>+L$79</f>
        <v>Half-Year</v>
      </c>
      <c r="N301" s="101" t="str">
        <f>+N$79</f>
        <v>Half-Year</v>
      </c>
      <c r="P301" s="101" t="str">
        <f>+P$79</f>
        <v>Half-Year</v>
      </c>
      <c r="Q301" s="96"/>
      <c r="R301" s="101" t="str">
        <f>+R$79</f>
        <v>Half-Year</v>
      </c>
      <c r="T301" s="101" t="str">
        <f>+T$79</f>
        <v>Half-Year</v>
      </c>
      <c r="V301" s="101" t="str">
        <f>+V$79</f>
        <v>Half-Year</v>
      </c>
      <c r="X301" s="101" t="str">
        <f>+X$79</f>
        <v>Half-Year</v>
      </c>
    </row>
    <row r="302" spans="1:24" ht="11.25">
      <c r="A302" s="96"/>
      <c r="B302" s="113" t="s">
        <v>9</v>
      </c>
      <c r="C302" s="96"/>
      <c r="D302" s="96"/>
      <c r="F302" s="96">
        <f>+F286</f>
        <v>2713192.07</v>
      </c>
      <c r="H302" s="96">
        <f>+H286</f>
        <v>2520093.1199999996</v>
      </c>
      <c r="J302" s="96">
        <f>+J286</f>
        <v>306178992</v>
      </c>
      <c r="L302" s="96">
        <f>+L286</f>
        <v>-4055.985</v>
      </c>
      <c r="N302" s="96">
        <f>+N286</f>
        <v>4859443.5</v>
      </c>
      <c r="P302" s="96">
        <f>+P286-P292</f>
        <v>271323.33</v>
      </c>
      <c r="Q302" s="96"/>
      <c r="R302" s="96">
        <f>R15</f>
        <v>2313406</v>
      </c>
      <c r="T302" s="96">
        <f>+T286</f>
        <v>0</v>
      </c>
      <c r="V302" s="96">
        <f>+V286</f>
        <v>0</v>
      </c>
      <c r="X302" s="96">
        <f>+X286</f>
        <v>0</v>
      </c>
    </row>
    <row r="303" spans="1:24" ht="11.25">
      <c r="A303" s="96"/>
      <c r="B303" s="113" t="s">
        <v>18</v>
      </c>
      <c r="C303" s="96"/>
      <c r="D303" s="96"/>
      <c r="F303" s="151">
        <v>0.04888</v>
      </c>
      <c r="H303" s="151">
        <v>0.05713</v>
      </c>
      <c r="J303" s="151">
        <v>0.05713</v>
      </c>
      <c r="L303" s="151">
        <v>0.06177</v>
      </c>
      <c r="N303" s="151">
        <v>0.06677</v>
      </c>
      <c r="P303" s="151">
        <v>0.07219</v>
      </c>
      <c r="Q303" s="96"/>
      <c r="R303" s="151">
        <v>0.0375</v>
      </c>
      <c r="T303" s="151">
        <v>0</v>
      </c>
      <c r="V303" s="151">
        <v>0</v>
      </c>
      <c r="X303" s="151">
        <v>0</v>
      </c>
    </row>
    <row r="304" spans="1:24" ht="10.5">
      <c r="A304" s="96"/>
      <c r="B304" s="96"/>
      <c r="C304" s="96"/>
      <c r="D304" s="96"/>
      <c r="F304" s="112" t="s">
        <v>3</v>
      </c>
      <c r="H304" s="112" t="s">
        <v>3</v>
      </c>
      <c r="J304" s="112" t="s">
        <v>3</v>
      </c>
      <c r="L304" s="112" t="s">
        <v>3</v>
      </c>
      <c r="N304" s="112" t="s">
        <v>3</v>
      </c>
      <c r="P304" s="112" t="s">
        <v>3</v>
      </c>
      <c r="Q304" s="96"/>
      <c r="R304" s="112" t="s">
        <v>3</v>
      </c>
      <c r="T304" s="112" t="s">
        <v>3</v>
      </c>
      <c r="V304" s="112" t="s">
        <v>3</v>
      </c>
      <c r="X304" s="112" t="s">
        <v>3</v>
      </c>
    </row>
    <row r="305" spans="1:24" ht="11.25">
      <c r="A305" s="96"/>
      <c r="B305" s="113" t="s">
        <v>64</v>
      </c>
      <c r="C305" s="96"/>
      <c r="D305" s="96"/>
      <c r="F305" s="96">
        <f>+F302*F303</f>
        <v>132620.8283816</v>
      </c>
      <c r="H305" s="152">
        <v>0</v>
      </c>
      <c r="J305" s="96">
        <f>+J302*J303</f>
        <v>17492005.81296</v>
      </c>
      <c r="L305" s="96">
        <f>+L302*L303</f>
        <v>-250.53819345</v>
      </c>
      <c r="N305" s="96">
        <f>(+N302)*N303</f>
        <v>324465.042495</v>
      </c>
      <c r="P305" s="96">
        <f>(+P302)*P303</f>
        <v>19586.831192700003</v>
      </c>
      <c r="Q305" s="96"/>
      <c r="R305" s="96">
        <f>(+R302-R308)*R303</f>
        <v>0</v>
      </c>
      <c r="T305" s="96">
        <f>(+T302)*0.4*T303</f>
        <v>0</v>
      </c>
      <c r="V305" s="96">
        <f>(+V302)*0.4*V303</f>
        <v>0</v>
      </c>
      <c r="X305" s="96">
        <f>(+X302)*0.4*X303</f>
        <v>0</v>
      </c>
    </row>
    <row r="306" spans="1:24" ht="11.25">
      <c r="A306" s="96"/>
      <c r="B306" s="113" t="s">
        <v>57</v>
      </c>
      <c r="C306" s="96"/>
      <c r="D306" s="96"/>
      <c r="F306" s="96">
        <v>0</v>
      </c>
      <c r="H306" s="152">
        <f>(+$H$238)/60*12</f>
        <v>504018.62399999995</v>
      </c>
      <c r="J306" s="152"/>
      <c r="L306" s="96">
        <v>0</v>
      </c>
      <c r="N306" s="96">
        <v>0</v>
      </c>
      <c r="P306" s="96">
        <v>0</v>
      </c>
      <c r="Q306" s="96"/>
      <c r="R306" s="96">
        <v>0</v>
      </c>
      <c r="T306" s="96">
        <v>0</v>
      </c>
      <c r="V306" s="96">
        <v>0</v>
      </c>
      <c r="X306" s="96">
        <v>0</v>
      </c>
    </row>
    <row r="307" spans="1:24" ht="11.25">
      <c r="A307" s="96"/>
      <c r="B307" s="113"/>
      <c r="C307" s="96"/>
      <c r="D307" s="96"/>
      <c r="F307" s="96"/>
      <c r="H307" s="152"/>
      <c r="J307" s="152"/>
      <c r="L307" s="96"/>
      <c r="N307" s="96"/>
      <c r="P307" s="96"/>
      <c r="Q307" s="96"/>
      <c r="R307" s="96"/>
      <c r="T307" s="96"/>
      <c r="V307" s="96"/>
      <c r="X307" s="96"/>
    </row>
    <row r="308" spans="1:24" ht="11.25">
      <c r="A308" s="96"/>
      <c r="B308" s="113" t="s">
        <v>34</v>
      </c>
      <c r="C308" s="96"/>
      <c r="D308" s="96"/>
      <c r="F308" s="147"/>
      <c r="H308" s="147"/>
      <c r="J308" s="147"/>
      <c r="L308" s="147">
        <v>0</v>
      </c>
      <c r="N308" s="147">
        <v>0</v>
      </c>
      <c r="P308" s="147">
        <v>0</v>
      </c>
      <c r="Q308" s="96"/>
      <c r="R308" s="147">
        <f>+R302*1</f>
        <v>2313406</v>
      </c>
      <c r="T308" s="147"/>
      <c r="V308" s="147"/>
      <c r="X308" s="147"/>
    </row>
    <row r="309" spans="1:24" ht="11.25">
      <c r="A309" s="96"/>
      <c r="B309" s="113"/>
      <c r="C309" s="96"/>
      <c r="D309" s="96"/>
      <c r="F309" s="112" t="s">
        <v>3</v>
      </c>
      <c r="H309" s="112" t="s">
        <v>3</v>
      </c>
      <c r="J309" s="112" t="s">
        <v>3</v>
      </c>
      <c r="L309" s="112" t="s">
        <v>3</v>
      </c>
      <c r="N309" s="112" t="s">
        <v>3</v>
      </c>
      <c r="P309" s="112" t="s">
        <v>3</v>
      </c>
      <c r="Q309" s="96"/>
      <c r="R309" s="112" t="s">
        <v>3</v>
      </c>
      <c r="T309" s="112" t="s">
        <v>3</v>
      </c>
      <c r="V309" s="112" t="s">
        <v>3</v>
      </c>
      <c r="X309" s="112" t="s">
        <v>3</v>
      </c>
    </row>
    <row r="310" spans="1:24" ht="11.25">
      <c r="A310" s="96"/>
      <c r="B310" s="113" t="s">
        <v>65</v>
      </c>
      <c r="C310" s="96"/>
      <c r="D310" s="96"/>
      <c r="F310" s="96">
        <f>SUM(F305:F308)</f>
        <v>132620.8283816</v>
      </c>
      <c r="H310" s="96">
        <f>SUM(H305:H308)</f>
        <v>504018.62399999995</v>
      </c>
      <c r="J310" s="96">
        <f>SUM(J305:J308)</f>
        <v>17492005.81296</v>
      </c>
      <c r="L310" s="96">
        <f>SUM(L305:L308)</f>
        <v>-250.53819345</v>
      </c>
      <c r="N310" s="96">
        <f>SUM(N305:N308)</f>
        <v>324465.042495</v>
      </c>
      <c r="P310" s="96">
        <f>SUM(P305:P308)</f>
        <v>19586.831192700003</v>
      </c>
      <c r="Q310" s="96"/>
      <c r="R310" s="96">
        <f>SUM(R305:R308)</f>
        <v>2313406</v>
      </c>
      <c r="T310" s="96">
        <f>SUM(T305:T308)</f>
        <v>0</v>
      </c>
      <c r="V310" s="96">
        <f>SUM(V305:V308)</f>
        <v>0</v>
      </c>
      <c r="X310" s="96">
        <f>SUM(X305:X308)</f>
        <v>0</v>
      </c>
    </row>
    <row r="311" spans="1:24" ht="11.25">
      <c r="A311" s="96"/>
      <c r="B311" s="113" t="s">
        <v>28</v>
      </c>
      <c r="C311" s="96"/>
      <c r="D311" s="96"/>
      <c r="F311" s="150">
        <v>1</v>
      </c>
      <c r="H311" s="150">
        <v>1</v>
      </c>
      <c r="J311" s="150">
        <v>1</v>
      </c>
      <c r="L311" s="150">
        <v>1</v>
      </c>
      <c r="N311" s="150">
        <v>1</v>
      </c>
      <c r="P311" s="150">
        <v>1</v>
      </c>
      <c r="Q311" s="96"/>
      <c r="R311" s="150">
        <v>1</v>
      </c>
      <c r="T311" s="150">
        <v>1</v>
      </c>
      <c r="V311" s="150">
        <v>1</v>
      </c>
      <c r="X311" s="150">
        <v>1</v>
      </c>
    </row>
    <row r="312" spans="1:24" ht="11.25">
      <c r="A312" s="96"/>
      <c r="B312" s="113" t="s">
        <v>29</v>
      </c>
      <c r="C312" s="96"/>
      <c r="D312" s="96"/>
      <c r="F312" s="150"/>
      <c r="H312" s="150"/>
      <c r="J312" s="150"/>
      <c r="L312" s="150"/>
      <c r="N312" s="150"/>
      <c r="P312" s="150"/>
      <c r="Q312" s="96"/>
      <c r="R312" s="150"/>
      <c r="T312" s="150"/>
      <c r="V312" s="150"/>
      <c r="X312" s="150"/>
    </row>
    <row r="313" spans="1:24" ht="10.5">
      <c r="A313" s="96"/>
      <c r="B313" s="96"/>
      <c r="C313" s="96"/>
      <c r="D313" s="96"/>
      <c r="F313" s="112" t="s">
        <v>3</v>
      </c>
      <c r="H313" s="112" t="s">
        <v>3</v>
      </c>
      <c r="J313" s="112" t="s">
        <v>3</v>
      </c>
      <c r="L313" s="112" t="s">
        <v>3</v>
      </c>
      <c r="N313" s="112" t="s">
        <v>3</v>
      </c>
      <c r="P313" s="112" t="s">
        <v>3</v>
      </c>
      <c r="Q313" s="96"/>
      <c r="R313" s="112" t="s">
        <v>3</v>
      </c>
      <c r="T313" s="112" t="s">
        <v>3</v>
      </c>
      <c r="V313" s="112" t="s">
        <v>3</v>
      </c>
      <c r="X313" s="112" t="s">
        <v>3</v>
      </c>
    </row>
    <row r="314" spans="1:24" ht="11.25">
      <c r="A314" s="144"/>
      <c r="B314" s="113" t="s">
        <v>65</v>
      </c>
      <c r="C314" s="96"/>
      <c r="D314" s="96"/>
      <c r="F314" s="96">
        <f>ROUND(F310*F311,0)</f>
        <v>132621</v>
      </c>
      <c r="H314" s="96">
        <f>ROUND(H310*H311,0)</f>
        <v>504019</v>
      </c>
      <c r="J314" s="96">
        <f>ROUND(J310*J311,0)</f>
        <v>17492006</v>
      </c>
      <c r="L314" s="96">
        <f>ROUND(L310*L311,0)</f>
        <v>-251</v>
      </c>
      <c r="N314" s="96">
        <f>ROUND(N310*N311,0)</f>
        <v>324465</v>
      </c>
      <c r="P314" s="96">
        <f>ROUND(P310*P311,0)</f>
        <v>19587</v>
      </c>
      <c r="Q314" s="96"/>
      <c r="R314" s="96">
        <f>ROUND(R310*R311,0)</f>
        <v>2313406</v>
      </c>
      <c r="T314" s="96">
        <f>ROUND(T310*T311,0)</f>
        <v>0</v>
      </c>
      <c r="V314" s="96">
        <f>ROUND(V310*V311,0)</f>
        <v>0</v>
      </c>
      <c r="X314" s="96">
        <f>ROUND(X310*X311,0)</f>
        <v>0</v>
      </c>
    </row>
    <row r="315" spans="1:24" ht="11.25">
      <c r="A315" s="96"/>
      <c r="B315" s="113"/>
      <c r="C315" s="96"/>
      <c r="D315" s="96"/>
      <c r="F315" s="112" t="s">
        <v>8</v>
      </c>
      <c r="H315" s="112" t="s">
        <v>8</v>
      </c>
      <c r="J315" s="112" t="s">
        <v>8</v>
      </c>
      <c r="L315" s="112" t="s">
        <v>8</v>
      </c>
      <c r="N315" s="112" t="s">
        <v>8</v>
      </c>
      <c r="P315" s="112" t="s">
        <v>8</v>
      </c>
      <c r="Q315" s="96"/>
      <c r="R315" s="112" t="s">
        <v>8</v>
      </c>
      <c r="T315" s="112" t="s">
        <v>8</v>
      </c>
      <c r="V315" s="112" t="s">
        <v>8</v>
      </c>
      <c r="X315" s="112" t="s">
        <v>8</v>
      </c>
    </row>
    <row r="316" spans="1:24" ht="11.25">
      <c r="A316" s="96"/>
      <c r="B316" s="113"/>
      <c r="C316" s="96"/>
      <c r="D316" s="96"/>
      <c r="F316" s="112"/>
      <c r="H316" s="112"/>
      <c r="J316" s="112"/>
      <c r="L316" s="96"/>
      <c r="N316" s="112"/>
      <c r="P316" s="112"/>
      <c r="Q316" s="96"/>
      <c r="R316" s="112"/>
      <c r="T316" s="112"/>
      <c r="V316" s="112"/>
      <c r="X316" s="112"/>
    </row>
    <row r="317" spans="1:24" ht="12.75">
      <c r="A317" s="96"/>
      <c r="B317" s="143">
        <v>2012</v>
      </c>
      <c r="C317" s="96"/>
      <c r="D317" s="96"/>
      <c r="F317" s="101" t="str">
        <f>+F$79</f>
        <v>Half-Year</v>
      </c>
      <c r="H317" s="101" t="str">
        <f>+H$79</f>
        <v>Half-Year</v>
      </c>
      <c r="J317" s="101" t="str">
        <f>+J$79</f>
        <v>Half-Year</v>
      </c>
      <c r="L317" s="101" t="str">
        <f>+L$79</f>
        <v>Half-Year</v>
      </c>
      <c r="N317" s="101" t="str">
        <f>+N$79</f>
        <v>Half-Year</v>
      </c>
      <c r="P317" s="101" t="str">
        <f>+P$79</f>
        <v>Half-Year</v>
      </c>
      <c r="Q317" s="96"/>
      <c r="R317" s="101" t="str">
        <f>+R$79</f>
        <v>Half-Year</v>
      </c>
      <c r="T317" s="101" t="str">
        <f>+T$79</f>
        <v>Half-Year</v>
      </c>
      <c r="V317" s="101" t="str">
        <f>+V$79</f>
        <v>Half-Year</v>
      </c>
      <c r="X317" s="101" t="str">
        <f>+X$79</f>
        <v>Half-Year</v>
      </c>
    </row>
    <row r="318" spans="1:24" ht="11.25">
      <c r="A318" s="96"/>
      <c r="B318" s="113" t="s">
        <v>9</v>
      </c>
      <c r="C318" s="96"/>
      <c r="D318" s="96"/>
      <c r="E318" s="96"/>
      <c r="F318" s="96">
        <f>+F254</f>
        <v>2713192.07</v>
      </c>
      <c r="G318" s="96"/>
      <c r="H318" s="96">
        <f>+H254</f>
        <v>2520093.1199999996</v>
      </c>
      <c r="I318" s="96"/>
      <c r="J318" s="96">
        <f>+J254</f>
        <v>306178992</v>
      </c>
      <c r="K318" s="96"/>
      <c r="L318" s="96">
        <f>+L302</f>
        <v>-4055.985</v>
      </c>
      <c r="M318" s="96"/>
      <c r="N318" s="96">
        <f>+N302</f>
        <v>4859443.5</v>
      </c>
      <c r="O318" s="96"/>
      <c r="P318" s="96">
        <f>+P302</f>
        <v>271323.33</v>
      </c>
      <c r="Q318" s="96"/>
      <c r="R318" s="96">
        <f>+R302-R308</f>
        <v>0</v>
      </c>
      <c r="S318" s="96"/>
      <c r="T318" s="96">
        <f>T15</f>
        <v>760030.85</v>
      </c>
      <c r="U318" s="96"/>
      <c r="V318" s="96">
        <f>+V254</f>
        <v>0</v>
      </c>
      <c r="W318" s="96"/>
      <c r="X318" s="96">
        <f>+X254</f>
        <v>0</v>
      </c>
    </row>
    <row r="319" spans="1:24" ht="11.25">
      <c r="A319" s="96"/>
      <c r="B319" s="113" t="s">
        <v>18</v>
      </c>
      <c r="C319" s="96"/>
      <c r="D319" s="96"/>
      <c r="F319" s="151">
        <v>0.04522</v>
      </c>
      <c r="H319" s="151">
        <v>0.05285</v>
      </c>
      <c r="J319" s="151">
        <v>0.05285</v>
      </c>
      <c r="L319" s="151">
        <v>0.05713</v>
      </c>
      <c r="N319" s="151">
        <v>0.06177</v>
      </c>
      <c r="P319" s="151">
        <v>0.06677</v>
      </c>
      <c r="Q319" s="96"/>
      <c r="R319" s="151">
        <v>0.07219</v>
      </c>
      <c r="T319" s="151">
        <v>0.0375</v>
      </c>
      <c r="V319" s="151">
        <v>0</v>
      </c>
      <c r="X319" s="151">
        <v>0</v>
      </c>
    </row>
    <row r="320" spans="1:24" ht="10.5">
      <c r="A320" s="96"/>
      <c r="B320" s="96"/>
      <c r="C320" s="96"/>
      <c r="D320" s="96"/>
      <c r="F320" s="112" t="s">
        <v>3</v>
      </c>
      <c r="H320" s="112" t="s">
        <v>3</v>
      </c>
      <c r="J320" s="112" t="s">
        <v>3</v>
      </c>
      <c r="L320" s="112" t="s">
        <v>3</v>
      </c>
      <c r="N320" s="112" t="s">
        <v>3</v>
      </c>
      <c r="P320" s="112" t="s">
        <v>3</v>
      </c>
      <c r="Q320" s="96"/>
      <c r="R320" s="112" t="s">
        <v>3</v>
      </c>
      <c r="T320" s="112" t="s">
        <v>3</v>
      </c>
      <c r="V320" s="112" t="s">
        <v>3</v>
      </c>
      <c r="X320" s="112" t="s">
        <v>3</v>
      </c>
    </row>
    <row r="321" spans="1:24" ht="11.25">
      <c r="A321" s="96"/>
      <c r="B321" s="113" t="s">
        <v>67</v>
      </c>
      <c r="C321" s="96"/>
      <c r="D321" s="96"/>
      <c r="F321" s="96">
        <f>+F318*F319</f>
        <v>122690.5454054</v>
      </c>
      <c r="H321" s="152">
        <v>0</v>
      </c>
      <c r="J321" s="96">
        <f>+J318*J319</f>
        <v>16181559.7272</v>
      </c>
      <c r="L321" s="96">
        <f>+L318*L319</f>
        <v>-231.71842305</v>
      </c>
      <c r="N321" s="96">
        <f>+N318*N319</f>
        <v>300167.824995</v>
      </c>
      <c r="P321" s="96">
        <f>(+P318)*P319</f>
        <v>18116.2587441</v>
      </c>
      <c r="Q321" s="96"/>
      <c r="R321" s="96">
        <f>(+R318)*R319</f>
        <v>0</v>
      </c>
      <c r="T321" s="96">
        <f>(+T318-T324)*T319</f>
        <v>14250.578437499998</v>
      </c>
      <c r="V321" s="96">
        <f>(+V318)*0.4*V319</f>
        <v>0</v>
      </c>
      <c r="X321" s="96">
        <f>(+X318)*0.4*X319</f>
        <v>0</v>
      </c>
    </row>
    <row r="322" spans="1:24" ht="11.25">
      <c r="A322" s="96"/>
      <c r="B322" s="113" t="s">
        <v>57</v>
      </c>
      <c r="C322" s="96"/>
      <c r="D322" s="96"/>
      <c r="F322" s="96">
        <v>0</v>
      </c>
      <c r="H322" s="152">
        <f>(+$H$238)*(1-0.8095)/60*12</f>
        <v>96015.547872</v>
      </c>
      <c r="J322" s="152">
        <v>0</v>
      </c>
      <c r="L322" s="96">
        <v>0</v>
      </c>
      <c r="N322" s="96">
        <v>0</v>
      </c>
      <c r="P322" s="96">
        <v>0</v>
      </c>
      <c r="Q322" s="96"/>
      <c r="R322" s="96">
        <v>0</v>
      </c>
      <c r="T322" s="96">
        <v>0</v>
      </c>
      <c r="V322" s="96">
        <v>0</v>
      </c>
      <c r="X322" s="96">
        <v>0</v>
      </c>
    </row>
    <row r="323" spans="1:24" ht="11.25">
      <c r="A323" s="96"/>
      <c r="B323" s="113"/>
      <c r="C323" s="96"/>
      <c r="D323" s="96"/>
      <c r="F323" s="96"/>
      <c r="H323" s="96"/>
      <c r="J323" s="96"/>
      <c r="L323" s="96"/>
      <c r="N323" s="96"/>
      <c r="P323" s="96"/>
      <c r="Q323" s="96"/>
      <c r="R323" s="96"/>
      <c r="T323" s="96"/>
      <c r="V323" s="96"/>
      <c r="X323" s="96"/>
    </row>
    <row r="324" spans="1:24" ht="11.25">
      <c r="A324" s="96"/>
      <c r="B324" s="113" t="s">
        <v>34</v>
      </c>
      <c r="C324" s="96"/>
      <c r="D324" s="96"/>
      <c r="F324" s="147"/>
      <c r="H324" s="147"/>
      <c r="J324" s="147"/>
      <c r="L324" s="147">
        <v>0</v>
      </c>
      <c r="N324" s="147">
        <v>0</v>
      </c>
      <c r="P324" s="147">
        <v>0</v>
      </c>
      <c r="Q324" s="96"/>
      <c r="R324" s="147">
        <v>0</v>
      </c>
      <c r="T324" s="147">
        <f>+T318*0.5</f>
        <v>380015.425</v>
      </c>
      <c r="V324" s="147"/>
      <c r="X324" s="147"/>
    </row>
    <row r="325" spans="1:24" ht="11.25">
      <c r="A325" s="96"/>
      <c r="B325" s="113"/>
      <c r="C325" s="96"/>
      <c r="D325" s="96"/>
      <c r="F325" s="112" t="s">
        <v>3</v>
      </c>
      <c r="H325" s="112" t="s">
        <v>3</v>
      </c>
      <c r="J325" s="112" t="s">
        <v>3</v>
      </c>
      <c r="L325" s="112" t="s">
        <v>3</v>
      </c>
      <c r="N325" s="112" t="s">
        <v>3</v>
      </c>
      <c r="P325" s="112" t="s">
        <v>3</v>
      </c>
      <c r="Q325" s="96"/>
      <c r="R325" s="112" t="s">
        <v>3</v>
      </c>
      <c r="T325" s="112" t="s">
        <v>3</v>
      </c>
      <c r="V325" s="112" t="s">
        <v>3</v>
      </c>
      <c r="X325" s="112" t="s">
        <v>3</v>
      </c>
    </row>
    <row r="326" spans="1:24" ht="11.25">
      <c r="A326" s="96"/>
      <c r="B326" s="113" t="s">
        <v>66</v>
      </c>
      <c r="C326" s="96"/>
      <c r="D326" s="96"/>
      <c r="F326" s="96">
        <f>SUM(F321:F324)</f>
        <v>122690.5454054</v>
      </c>
      <c r="H326" s="96">
        <f>SUM(H321:H324)</f>
        <v>96015.547872</v>
      </c>
      <c r="J326" s="96">
        <f>SUM(J321:J324)</f>
        <v>16181559.7272</v>
      </c>
      <c r="L326" s="96">
        <f>SUM(L321:L324)</f>
        <v>-231.71842305</v>
      </c>
      <c r="N326" s="96">
        <f>SUM(N321:N324)</f>
        <v>300167.824995</v>
      </c>
      <c r="P326" s="96">
        <f>SUM(P321:P324)</f>
        <v>18116.2587441</v>
      </c>
      <c r="Q326" s="96"/>
      <c r="R326" s="96">
        <f>SUM(R321:R324)</f>
        <v>0</v>
      </c>
      <c r="T326" s="96">
        <f>SUM(T321:T324)</f>
        <v>394266.0034375</v>
      </c>
      <c r="V326" s="96">
        <f>SUM(V321:V324)</f>
        <v>0</v>
      </c>
      <c r="X326" s="96">
        <f>SUM(X321:X324)</f>
        <v>0</v>
      </c>
    </row>
    <row r="327" spans="1:24" ht="11.25">
      <c r="A327" s="96"/>
      <c r="B327" s="113" t="s">
        <v>28</v>
      </c>
      <c r="C327" s="96"/>
      <c r="D327" s="96"/>
      <c r="F327" s="150">
        <v>1</v>
      </c>
      <c r="H327" s="150">
        <v>1</v>
      </c>
      <c r="J327" s="150">
        <v>1</v>
      </c>
      <c r="L327" s="150">
        <v>1</v>
      </c>
      <c r="N327" s="150">
        <v>1</v>
      </c>
      <c r="P327" s="150">
        <v>1</v>
      </c>
      <c r="Q327" s="96"/>
      <c r="R327" s="150">
        <v>1</v>
      </c>
      <c r="T327" s="150">
        <v>1</v>
      </c>
      <c r="V327" s="150">
        <v>0</v>
      </c>
      <c r="X327" s="150">
        <v>0</v>
      </c>
    </row>
    <row r="328" spans="1:24" ht="11.25">
      <c r="A328" s="96"/>
      <c r="B328" s="113" t="s">
        <v>29</v>
      </c>
      <c r="C328" s="96"/>
      <c r="D328" s="96"/>
      <c r="F328" s="150"/>
      <c r="H328" s="150"/>
      <c r="J328" s="150"/>
      <c r="L328" s="150"/>
      <c r="N328" s="150"/>
      <c r="P328" s="150"/>
      <c r="Q328" s="96"/>
      <c r="R328" s="150"/>
      <c r="T328" s="150"/>
      <c r="V328" s="150"/>
      <c r="X328" s="150"/>
    </row>
    <row r="329" spans="1:24" ht="10.5">
      <c r="A329" s="96"/>
      <c r="B329" s="96"/>
      <c r="C329" s="96"/>
      <c r="D329" s="96"/>
      <c r="F329" s="112" t="s">
        <v>3</v>
      </c>
      <c r="H329" s="112" t="s">
        <v>3</v>
      </c>
      <c r="J329" s="112" t="s">
        <v>3</v>
      </c>
      <c r="L329" s="112" t="s">
        <v>3</v>
      </c>
      <c r="N329" s="112" t="s">
        <v>3</v>
      </c>
      <c r="P329" s="112" t="s">
        <v>3</v>
      </c>
      <c r="Q329" s="96"/>
      <c r="R329" s="112" t="s">
        <v>3</v>
      </c>
      <c r="T329" s="112" t="s">
        <v>3</v>
      </c>
      <c r="V329" s="112" t="s">
        <v>3</v>
      </c>
      <c r="X329" s="112" t="s">
        <v>3</v>
      </c>
    </row>
    <row r="330" spans="1:24" ht="11.25">
      <c r="A330" s="144"/>
      <c r="B330" s="113" t="s">
        <v>66</v>
      </c>
      <c r="C330" s="96"/>
      <c r="D330" s="96"/>
      <c r="F330" s="96">
        <f>ROUND(F326*F327,0)</f>
        <v>122691</v>
      </c>
      <c r="H330" s="96">
        <f>ROUND(H326*H327,0)</f>
        <v>96016</v>
      </c>
      <c r="J330" s="96">
        <f>ROUND(J326*J327,0)</f>
        <v>16181560</v>
      </c>
      <c r="L330" s="96">
        <f>ROUND(L326*L327,0)</f>
        <v>-232</v>
      </c>
      <c r="N330" s="96">
        <f>ROUND(N326*N327,0)</f>
        <v>300168</v>
      </c>
      <c r="P330" s="96">
        <f>ROUND(P326*P327,0)</f>
        <v>18116</v>
      </c>
      <c r="Q330" s="96"/>
      <c r="R330" s="96">
        <f>ROUND(R326*R327,0)</f>
        <v>0</v>
      </c>
      <c r="T330" s="96">
        <f>ROUND(T326*T327,0)</f>
        <v>394266</v>
      </c>
      <c r="V330" s="96">
        <f>ROUND(V326*V327,0)</f>
        <v>0</v>
      </c>
      <c r="X330" s="96">
        <f>ROUND(X326*X327,0)</f>
        <v>0</v>
      </c>
    </row>
    <row r="331" spans="1:24" ht="11.25">
      <c r="A331" s="96"/>
      <c r="B331" s="113"/>
      <c r="C331" s="96"/>
      <c r="D331" s="96"/>
      <c r="F331" s="112" t="s">
        <v>8</v>
      </c>
      <c r="H331" s="112" t="s">
        <v>8</v>
      </c>
      <c r="J331" s="112" t="s">
        <v>8</v>
      </c>
      <c r="L331" s="112" t="s">
        <v>8</v>
      </c>
      <c r="N331" s="112" t="s">
        <v>8</v>
      </c>
      <c r="P331" s="112" t="s">
        <v>8</v>
      </c>
      <c r="Q331" s="96"/>
      <c r="R331" s="112" t="s">
        <v>8</v>
      </c>
      <c r="T331" s="112" t="s">
        <v>8</v>
      </c>
      <c r="V331" s="112" t="s">
        <v>8</v>
      </c>
      <c r="X331" s="112" t="s">
        <v>8</v>
      </c>
    </row>
    <row r="332" spans="1:28" ht="10.5">
      <c r="A332" s="96"/>
      <c r="B332" s="96"/>
      <c r="C332" s="96"/>
      <c r="D332" s="96"/>
      <c r="F332" s="134"/>
      <c r="H332" s="96"/>
      <c r="J332" s="96"/>
      <c r="L332" s="112"/>
      <c r="N332" s="96"/>
      <c r="P332" s="112"/>
      <c r="Q332" s="96"/>
      <c r="T332" s="96"/>
      <c r="AB332" s="134" t="str">
        <f ca="1">CELL("filename",$A$1)</f>
        <v>H:\Internal\Regulatory Services\2014  KY Rate Case\Documents Electronically filed February 11, 2015\KIUC Attachments\KIUC-1-17\Elliott\[KIUC_1_17_Attachment169_ADFIT.xlsm]2014</v>
      </c>
    </row>
    <row r="333" spans="1:24" ht="12.75">
      <c r="A333" s="96"/>
      <c r="B333" s="143">
        <v>2013</v>
      </c>
      <c r="C333" s="96"/>
      <c r="D333" s="96"/>
      <c r="F333" s="101" t="str">
        <f>+F$79</f>
        <v>Half-Year</v>
      </c>
      <c r="H333" s="101" t="str">
        <f>+H$79</f>
        <v>Half-Year</v>
      </c>
      <c r="J333" s="101" t="str">
        <f>+J$79</f>
        <v>Half-Year</v>
      </c>
      <c r="L333" s="101" t="str">
        <f>+L$79</f>
        <v>Half-Year</v>
      </c>
      <c r="N333" s="101" t="str">
        <f>+N$79</f>
        <v>Half-Year</v>
      </c>
      <c r="P333" s="101" t="str">
        <f>+P$79</f>
        <v>Half-Year</v>
      </c>
      <c r="Q333" s="96"/>
      <c r="R333" s="101" t="str">
        <f>+R$79</f>
        <v>Half-Year</v>
      </c>
      <c r="T333" s="101" t="str">
        <f>+T$79</f>
        <v>Half-Year</v>
      </c>
      <c r="V333" s="101" t="str">
        <f>+V$79</f>
        <v>Half-Year</v>
      </c>
      <c r="X333" s="101" t="str">
        <f>+X$79</f>
        <v>Half-Year</v>
      </c>
    </row>
    <row r="334" spans="1:24" ht="11.25">
      <c r="A334" s="96"/>
      <c r="B334" s="113" t="s">
        <v>9</v>
      </c>
      <c r="C334" s="96"/>
      <c r="D334" s="96"/>
      <c r="E334" s="96"/>
      <c r="F334" s="96">
        <f>+F270</f>
        <v>2713192.07</v>
      </c>
      <c r="G334" s="96"/>
      <c r="H334" s="96">
        <f>+H270</f>
        <v>2520093.1199999996</v>
      </c>
      <c r="I334" s="96"/>
      <c r="J334" s="96">
        <f>+J270</f>
        <v>306178992</v>
      </c>
      <c r="K334" s="96"/>
      <c r="L334" s="96">
        <f>+L318</f>
        <v>-4055.985</v>
      </c>
      <c r="M334" s="96"/>
      <c r="N334" s="96">
        <f>+N318</f>
        <v>4859443.5</v>
      </c>
      <c r="O334" s="96"/>
      <c r="P334" s="96">
        <f>+P318</f>
        <v>271323.33</v>
      </c>
      <c r="Q334" s="96"/>
      <c r="R334" s="96">
        <f>+R318</f>
        <v>0</v>
      </c>
      <c r="S334" s="96"/>
      <c r="T334" s="96">
        <f>+T318-T324</f>
        <v>380015.425</v>
      </c>
      <c r="U334" s="96"/>
      <c r="V334" s="96">
        <f>V15</f>
        <v>2454276.94</v>
      </c>
      <c r="W334" s="96"/>
      <c r="X334" s="96">
        <f>X15</f>
        <v>0</v>
      </c>
    </row>
    <row r="335" spans="1:24" ht="11.25">
      <c r="A335" s="96"/>
      <c r="B335" s="113" t="s">
        <v>18</v>
      </c>
      <c r="C335" s="96"/>
      <c r="D335" s="96"/>
      <c r="F335" s="151">
        <v>0.04462</v>
      </c>
      <c r="H335" s="151">
        <v>0.04888</v>
      </c>
      <c r="J335" s="151">
        <v>0.04888</v>
      </c>
      <c r="L335" s="151">
        <v>0.05285</v>
      </c>
      <c r="N335" s="151">
        <v>0.05713</v>
      </c>
      <c r="P335" s="151">
        <v>0.06177</v>
      </c>
      <c r="Q335" s="96"/>
      <c r="R335" s="151">
        <v>0.06677</v>
      </c>
      <c r="T335" s="151">
        <v>0.07219</v>
      </c>
      <c r="V335" s="151">
        <v>0.0375</v>
      </c>
      <c r="X335" s="151">
        <v>0.0375</v>
      </c>
    </row>
    <row r="336" spans="1:24" ht="10.5">
      <c r="A336" s="96"/>
      <c r="B336" s="96"/>
      <c r="C336" s="96"/>
      <c r="D336" s="96"/>
      <c r="F336" s="112" t="s">
        <v>3</v>
      </c>
      <c r="H336" s="112" t="s">
        <v>3</v>
      </c>
      <c r="J336" s="112" t="s">
        <v>3</v>
      </c>
      <c r="L336" s="112" t="s">
        <v>3</v>
      </c>
      <c r="N336" s="112" t="s">
        <v>3</v>
      </c>
      <c r="P336" s="112" t="s">
        <v>3</v>
      </c>
      <c r="Q336" s="96"/>
      <c r="R336" s="112" t="s">
        <v>3</v>
      </c>
      <c r="T336" s="112" t="s">
        <v>3</v>
      </c>
      <c r="V336" s="112" t="s">
        <v>3</v>
      </c>
      <c r="X336" s="112" t="s">
        <v>3</v>
      </c>
    </row>
    <row r="337" spans="1:24" ht="11.25">
      <c r="A337" s="96"/>
      <c r="B337" s="113" t="s">
        <v>68</v>
      </c>
      <c r="C337" s="96"/>
      <c r="D337" s="96"/>
      <c r="F337" s="96">
        <f>+F334*F335</f>
        <v>121062.6301634</v>
      </c>
      <c r="H337" s="152">
        <v>0</v>
      </c>
      <c r="J337" s="96">
        <f>+J334*J335</f>
        <v>14966029.12896</v>
      </c>
      <c r="L337" s="96">
        <f>+L334*L335</f>
        <v>-214.35880725</v>
      </c>
      <c r="N337" s="96">
        <f>+N334*N335</f>
        <v>277620.007155</v>
      </c>
      <c r="P337" s="96">
        <f>+P334*P335</f>
        <v>16759.6420941</v>
      </c>
      <c r="Q337" s="96"/>
      <c r="R337" s="96">
        <f>(+R334)*R335</f>
        <v>0</v>
      </c>
      <c r="T337" s="96">
        <f>(+T334)*T335</f>
        <v>27433.31353075</v>
      </c>
      <c r="V337" s="96">
        <f>(+V334-V340)*V335</f>
        <v>46017.692624999996</v>
      </c>
      <c r="X337" s="96">
        <f>(+X334-X340)*X335</f>
        <v>0</v>
      </c>
    </row>
    <row r="338" spans="1:24" ht="11.25">
      <c r="A338" s="96"/>
      <c r="B338" s="113" t="s">
        <v>57</v>
      </c>
      <c r="C338" s="96"/>
      <c r="D338" s="96"/>
      <c r="F338" s="96">
        <v>0</v>
      </c>
      <c r="H338" s="152">
        <v>0</v>
      </c>
      <c r="J338" s="152">
        <v>0</v>
      </c>
      <c r="L338" s="96">
        <v>0</v>
      </c>
      <c r="N338" s="96">
        <v>0</v>
      </c>
      <c r="P338" s="96">
        <v>0</v>
      </c>
      <c r="Q338" s="96"/>
      <c r="R338" s="96">
        <v>0</v>
      </c>
      <c r="T338" s="96">
        <v>0</v>
      </c>
      <c r="V338" s="96">
        <v>0</v>
      </c>
      <c r="X338" s="96">
        <v>0</v>
      </c>
    </row>
    <row r="339" spans="1:24" ht="11.25">
      <c r="A339" s="96"/>
      <c r="B339" s="113"/>
      <c r="C339" s="96"/>
      <c r="D339" s="96"/>
      <c r="F339" s="96"/>
      <c r="H339" s="96"/>
      <c r="J339" s="96"/>
      <c r="L339" s="96"/>
      <c r="N339" s="96"/>
      <c r="P339" s="96"/>
      <c r="Q339" s="96"/>
      <c r="R339" s="96"/>
      <c r="T339" s="96"/>
      <c r="V339" s="96"/>
      <c r="X339" s="96"/>
    </row>
    <row r="340" spans="1:24" ht="11.25">
      <c r="A340" s="96"/>
      <c r="B340" s="113" t="s">
        <v>34</v>
      </c>
      <c r="C340" s="96"/>
      <c r="D340" s="96"/>
      <c r="F340" s="147"/>
      <c r="H340" s="147"/>
      <c r="J340" s="147"/>
      <c r="L340" s="147">
        <v>0</v>
      </c>
      <c r="N340" s="147">
        <v>0</v>
      </c>
      <c r="P340" s="147">
        <v>0</v>
      </c>
      <c r="Q340" s="96"/>
      <c r="R340" s="147">
        <v>0</v>
      </c>
      <c r="T340" s="147">
        <v>0</v>
      </c>
      <c r="V340" s="147">
        <f>+V334*0.5</f>
        <v>1227138.47</v>
      </c>
      <c r="X340" s="147">
        <f>+X334*0.5</f>
        <v>0</v>
      </c>
    </row>
    <row r="341" spans="1:24" ht="11.25">
      <c r="A341" s="96"/>
      <c r="B341" s="113"/>
      <c r="C341" s="96"/>
      <c r="D341" s="96"/>
      <c r="F341" s="112" t="s">
        <v>3</v>
      </c>
      <c r="H341" s="112" t="s">
        <v>3</v>
      </c>
      <c r="J341" s="112" t="s">
        <v>3</v>
      </c>
      <c r="L341" s="112" t="s">
        <v>3</v>
      </c>
      <c r="N341" s="112" t="s">
        <v>3</v>
      </c>
      <c r="P341" s="112" t="s">
        <v>3</v>
      </c>
      <c r="Q341" s="96"/>
      <c r="R341" s="112" t="s">
        <v>3</v>
      </c>
      <c r="T341" s="112" t="s">
        <v>3</v>
      </c>
      <c r="V341" s="112" t="s">
        <v>3</v>
      </c>
      <c r="X341" s="112" t="s">
        <v>3</v>
      </c>
    </row>
    <row r="342" spans="1:24" ht="11.25">
      <c r="A342" s="96"/>
      <c r="B342" s="113" t="s">
        <v>69</v>
      </c>
      <c r="C342" s="96"/>
      <c r="D342" s="96"/>
      <c r="F342" s="96">
        <f>SUM(F337:F340)</f>
        <v>121062.6301634</v>
      </c>
      <c r="H342" s="96">
        <f>SUM(H337:H340)</f>
        <v>0</v>
      </c>
      <c r="J342" s="96">
        <f>SUM(J337:J340)</f>
        <v>14966029.12896</v>
      </c>
      <c r="L342" s="96">
        <f>SUM(L337:L340)</f>
        <v>-214.35880725</v>
      </c>
      <c r="N342" s="96">
        <f>SUM(N337:N340)</f>
        <v>277620.007155</v>
      </c>
      <c r="P342" s="96">
        <f>SUM(P337:P340)</f>
        <v>16759.6420941</v>
      </c>
      <c r="Q342" s="96"/>
      <c r="R342" s="96">
        <f>SUM(R337:R340)</f>
        <v>0</v>
      </c>
      <c r="T342" s="96">
        <f>SUM(T337:T340)</f>
        <v>27433.31353075</v>
      </c>
      <c r="V342" s="96">
        <f>SUM(V337:V340)</f>
        <v>1273156.1626249999</v>
      </c>
      <c r="X342" s="96">
        <f>SUM(X337:X340)</f>
        <v>0</v>
      </c>
    </row>
    <row r="343" spans="1:24" ht="11.25">
      <c r="A343" s="96"/>
      <c r="B343" s="113" t="s">
        <v>28</v>
      </c>
      <c r="C343" s="96"/>
      <c r="D343" s="96"/>
      <c r="F343" s="150">
        <v>1</v>
      </c>
      <c r="H343" s="150">
        <v>1</v>
      </c>
      <c r="J343" s="150">
        <v>1</v>
      </c>
      <c r="L343" s="150">
        <v>1</v>
      </c>
      <c r="N343" s="150">
        <v>1</v>
      </c>
      <c r="P343" s="150">
        <v>1</v>
      </c>
      <c r="Q343" s="96"/>
      <c r="R343" s="150">
        <v>1</v>
      </c>
      <c r="T343" s="150">
        <v>1</v>
      </c>
      <c r="V343" s="150">
        <v>1</v>
      </c>
      <c r="X343" s="150">
        <v>1</v>
      </c>
    </row>
    <row r="344" spans="1:24" ht="11.25">
      <c r="A344" s="96"/>
      <c r="B344" s="113" t="s">
        <v>29</v>
      </c>
      <c r="C344" s="96"/>
      <c r="D344" s="96"/>
      <c r="F344" s="150"/>
      <c r="H344" s="150"/>
      <c r="J344" s="150"/>
      <c r="L344" s="150"/>
      <c r="N344" s="150"/>
      <c r="P344" s="150"/>
      <c r="Q344" s="96"/>
      <c r="R344" s="150"/>
      <c r="T344" s="150"/>
      <c r="V344" s="150"/>
      <c r="X344" s="150"/>
    </row>
    <row r="345" spans="1:24" ht="10.5">
      <c r="A345" s="96"/>
      <c r="B345" s="96"/>
      <c r="C345" s="96"/>
      <c r="D345" s="96"/>
      <c r="F345" s="112" t="s">
        <v>3</v>
      </c>
      <c r="H345" s="112" t="s">
        <v>3</v>
      </c>
      <c r="J345" s="112" t="s">
        <v>3</v>
      </c>
      <c r="L345" s="112" t="s">
        <v>3</v>
      </c>
      <c r="N345" s="112" t="s">
        <v>3</v>
      </c>
      <c r="P345" s="112" t="s">
        <v>3</v>
      </c>
      <c r="Q345" s="96"/>
      <c r="R345" s="112" t="s">
        <v>3</v>
      </c>
      <c r="T345" s="112" t="s">
        <v>3</v>
      </c>
      <c r="V345" s="112" t="s">
        <v>3</v>
      </c>
      <c r="X345" s="112" t="s">
        <v>3</v>
      </c>
    </row>
    <row r="346" spans="1:24" ht="11.25">
      <c r="A346" s="144"/>
      <c r="B346" s="113" t="s">
        <v>69</v>
      </c>
      <c r="C346" s="96"/>
      <c r="D346" s="96"/>
      <c r="F346" s="96">
        <f>ROUND(F342*F343,0)</f>
        <v>121063</v>
      </c>
      <c r="H346" s="96">
        <f>ROUND(H342*H343,0)</f>
        <v>0</v>
      </c>
      <c r="J346" s="96">
        <f>ROUND(J342*J343,0)</f>
        <v>14966029</v>
      </c>
      <c r="L346" s="96">
        <f>ROUND(L342*L343,0)</f>
        <v>-214</v>
      </c>
      <c r="N346" s="96">
        <f>ROUND(N342*N343,0)</f>
        <v>277620</v>
      </c>
      <c r="P346" s="96">
        <f>ROUND(P342*P343,0)</f>
        <v>16760</v>
      </c>
      <c r="Q346" s="96"/>
      <c r="R346" s="96">
        <f>ROUND(R342*R343,0)</f>
        <v>0</v>
      </c>
      <c r="T346" s="96">
        <f>ROUND(T342*T343,0)</f>
        <v>27433</v>
      </c>
      <c r="V346" s="96">
        <f>ROUND(V342*V343,0)</f>
        <v>1273156</v>
      </c>
      <c r="X346" s="96">
        <f>ROUND(X342*X343,0)</f>
        <v>0</v>
      </c>
    </row>
    <row r="347" spans="1:24" ht="11.25">
      <c r="A347" s="96"/>
      <c r="B347" s="113"/>
      <c r="C347" s="96"/>
      <c r="D347" s="96"/>
      <c r="F347" s="112" t="s">
        <v>8</v>
      </c>
      <c r="H347" s="112" t="s">
        <v>8</v>
      </c>
      <c r="J347" s="112" t="s">
        <v>8</v>
      </c>
      <c r="L347" s="112" t="s">
        <v>8</v>
      </c>
      <c r="N347" s="112" t="s">
        <v>8</v>
      </c>
      <c r="P347" s="112" t="s">
        <v>8</v>
      </c>
      <c r="Q347" s="96"/>
      <c r="R347" s="112" t="s">
        <v>8</v>
      </c>
      <c r="T347" s="112" t="s">
        <v>8</v>
      </c>
      <c r="V347" s="112" t="s">
        <v>8</v>
      </c>
      <c r="X347" s="112" t="s">
        <v>8</v>
      </c>
    </row>
    <row r="348" spans="1:24" ht="11.25">
      <c r="A348" s="96"/>
      <c r="B348" s="113"/>
      <c r="C348" s="96"/>
      <c r="D348" s="96"/>
      <c r="F348" s="112"/>
      <c r="H348" s="112"/>
      <c r="J348" s="112"/>
      <c r="L348" s="112"/>
      <c r="N348" s="112"/>
      <c r="P348" s="96"/>
      <c r="Q348" s="96"/>
      <c r="R348" s="112"/>
      <c r="T348" s="112"/>
      <c r="V348" s="112"/>
      <c r="X348" s="112"/>
    </row>
    <row r="349" spans="1:24" ht="12.75">
      <c r="A349" s="96"/>
      <c r="B349" s="143">
        <v>2014</v>
      </c>
      <c r="C349" s="96"/>
      <c r="D349" s="96"/>
      <c r="F349" s="101" t="str">
        <f>+F$79</f>
        <v>Half-Year</v>
      </c>
      <c r="H349" s="101" t="str">
        <f>+H$79</f>
        <v>Half-Year</v>
      </c>
      <c r="J349" s="101" t="str">
        <f>+J$79</f>
        <v>Half-Year</v>
      </c>
      <c r="L349" s="101" t="str">
        <f>+L$79</f>
        <v>Half-Year</v>
      </c>
      <c r="N349" s="101" t="str">
        <f>+N$79</f>
        <v>Half-Year</v>
      </c>
      <c r="P349" s="101" t="str">
        <f>+P$79</f>
        <v>Half-Year</v>
      </c>
      <c r="Q349" s="96"/>
      <c r="R349" s="101" t="str">
        <f>+R$79</f>
        <v>Half-Year</v>
      </c>
      <c r="T349" s="101" t="str">
        <f>+T$79</f>
        <v>Half-Year</v>
      </c>
      <c r="V349" s="101" t="str">
        <f>+V$79</f>
        <v>Half-Year</v>
      </c>
      <c r="X349" s="101" t="str">
        <f>+X$79</f>
        <v>Half-Year</v>
      </c>
    </row>
    <row r="350" spans="1:24" ht="11.25">
      <c r="A350" s="96"/>
      <c r="B350" s="113" t="s">
        <v>9</v>
      </c>
      <c r="C350" s="96"/>
      <c r="D350" s="96"/>
      <c r="E350" s="96"/>
      <c r="F350" s="96">
        <f>+F270</f>
        <v>2713192.07</v>
      </c>
      <c r="G350" s="96"/>
      <c r="H350" s="96">
        <f>+H270</f>
        <v>2520093.1199999996</v>
      </c>
      <c r="I350" s="96"/>
      <c r="J350" s="96">
        <f>+J270</f>
        <v>306178992</v>
      </c>
      <c r="K350" s="96"/>
      <c r="L350" s="96">
        <f>+L286</f>
        <v>-4055.985</v>
      </c>
      <c r="M350" s="96"/>
      <c r="N350" s="96">
        <f>+N334</f>
        <v>4859443.5</v>
      </c>
      <c r="O350" s="96"/>
      <c r="P350" s="96">
        <f>+P334</f>
        <v>271323.33</v>
      </c>
      <c r="Q350" s="96"/>
      <c r="R350" s="96">
        <f>+R334</f>
        <v>0</v>
      </c>
      <c r="S350" s="96"/>
      <c r="T350" s="96">
        <f>+T334</f>
        <v>380015.425</v>
      </c>
      <c r="U350" s="96"/>
      <c r="V350" s="96">
        <f>+V334-V340</f>
        <v>1227138.47</v>
      </c>
      <c r="W350" s="96"/>
      <c r="X350" s="96">
        <f>+X334-X340</f>
        <v>0</v>
      </c>
    </row>
    <row r="351" spans="1:24" ht="11.25">
      <c r="A351" s="96"/>
      <c r="B351" s="113" t="s">
        <v>18</v>
      </c>
      <c r="C351" s="96"/>
      <c r="D351" s="96"/>
      <c r="F351" s="151">
        <v>0.04461</v>
      </c>
      <c r="H351" s="151">
        <v>0.04522</v>
      </c>
      <c r="J351" s="151">
        <v>0.04522</v>
      </c>
      <c r="L351" s="151">
        <v>0.04888</v>
      </c>
      <c r="N351" s="151">
        <v>0.05285</v>
      </c>
      <c r="P351" s="151">
        <v>0.05713</v>
      </c>
      <c r="Q351" s="96"/>
      <c r="R351" s="151">
        <v>0.06177</v>
      </c>
      <c r="T351" s="151">
        <v>0.06677</v>
      </c>
      <c r="V351" s="151">
        <v>0.07219</v>
      </c>
      <c r="X351" s="151">
        <v>0.07219</v>
      </c>
    </row>
    <row r="352" spans="1:24" ht="10.5">
      <c r="A352" s="96"/>
      <c r="B352" s="96"/>
      <c r="C352" s="96"/>
      <c r="D352" s="96"/>
      <c r="F352" s="112" t="s">
        <v>3</v>
      </c>
      <c r="H352" s="112" t="s">
        <v>3</v>
      </c>
      <c r="J352" s="112" t="s">
        <v>3</v>
      </c>
      <c r="L352" s="112" t="s">
        <v>3</v>
      </c>
      <c r="N352" s="112" t="s">
        <v>3</v>
      </c>
      <c r="P352" s="112" t="s">
        <v>3</v>
      </c>
      <c r="Q352" s="96"/>
      <c r="R352" s="112" t="s">
        <v>3</v>
      </c>
      <c r="T352" s="112" t="s">
        <v>3</v>
      </c>
      <c r="V352" s="112" t="s">
        <v>3</v>
      </c>
      <c r="X352" s="112" t="s">
        <v>3</v>
      </c>
    </row>
    <row r="353" spans="1:24" ht="11.25">
      <c r="A353" s="96"/>
      <c r="B353" s="113" t="s">
        <v>71</v>
      </c>
      <c r="C353" s="96"/>
      <c r="D353" s="96"/>
      <c r="F353" s="96">
        <f>+F350*F351</f>
        <v>121035.49824269998</v>
      </c>
      <c r="H353" s="152">
        <v>0</v>
      </c>
      <c r="J353" s="96">
        <f>+J350*J351</f>
        <v>13845414.018240001</v>
      </c>
      <c r="L353" s="96">
        <f>+L350*L351</f>
        <v>-198.2565468</v>
      </c>
      <c r="N353" s="96">
        <f>+N350*N351</f>
        <v>256821.588975</v>
      </c>
      <c r="P353" s="96">
        <f>+P350*P351</f>
        <v>15500.701842900002</v>
      </c>
      <c r="Q353" s="96"/>
      <c r="R353" s="96">
        <f>+R350*R351</f>
        <v>0</v>
      </c>
      <c r="T353" s="96">
        <f>(+T350)*T351</f>
        <v>25373.629927249996</v>
      </c>
      <c r="V353" s="96">
        <f>(+V350)*V351</f>
        <v>88587.1261493</v>
      </c>
      <c r="X353" s="96">
        <f>(+X350)*X351</f>
        <v>0</v>
      </c>
    </row>
    <row r="354" spans="1:24" ht="11.25">
      <c r="A354" s="96"/>
      <c r="B354" s="113" t="s">
        <v>57</v>
      </c>
      <c r="C354" s="96"/>
      <c r="D354" s="96"/>
      <c r="F354" s="96">
        <v>0</v>
      </c>
      <c r="H354" s="152">
        <v>0</v>
      </c>
      <c r="J354" s="152">
        <v>0</v>
      </c>
      <c r="L354" s="96">
        <v>0</v>
      </c>
      <c r="N354" s="96">
        <v>0</v>
      </c>
      <c r="P354" s="96">
        <v>0</v>
      </c>
      <c r="Q354" s="96"/>
      <c r="R354" s="96">
        <v>0</v>
      </c>
      <c r="T354" s="96">
        <v>0</v>
      </c>
      <c r="V354" s="96">
        <v>0</v>
      </c>
      <c r="X354" s="96">
        <v>0</v>
      </c>
    </row>
    <row r="355" spans="1:24" ht="11.25">
      <c r="A355" s="96"/>
      <c r="B355" s="113"/>
      <c r="C355" s="96"/>
      <c r="D355" s="96"/>
      <c r="F355" s="96"/>
      <c r="H355" s="96"/>
      <c r="J355" s="96"/>
      <c r="L355" s="96"/>
      <c r="N355" s="96"/>
      <c r="P355" s="96"/>
      <c r="Q355" s="96"/>
      <c r="R355" s="96"/>
      <c r="T355" s="96"/>
      <c r="V355" s="96"/>
      <c r="X355" s="96"/>
    </row>
    <row r="356" spans="1:24" ht="11.25">
      <c r="A356" s="96"/>
      <c r="B356" s="113"/>
      <c r="C356" s="96"/>
      <c r="D356" s="96"/>
      <c r="F356" s="112" t="s">
        <v>3</v>
      </c>
      <c r="H356" s="112" t="s">
        <v>3</v>
      </c>
      <c r="J356" s="112" t="s">
        <v>3</v>
      </c>
      <c r="L356" s="112" t="s">
        <v>3</v>
      </c>
      <c r="N356" s="112" t="s">
        <v>3</v>
      </c>
      <c r="P356" s="112" t="s">
        <v>3</v>
      </c>
      <c r="Q356" s="96"/>
      <c r="R356" s="112" t="s">
        <v>3</v>
      </c>
      <c r="T356" s="112" t="s">
        <v>3</v>
      </c>
      <c r="V356" s="112" t="s">
        <v>3</v>
      </c>
      <c r="X356" s="112" t="s">
        <v>3</v>
      </c>
    </row>
    <row r="357" spans="1:24" ht="11.25">
      <c r="A357" s="96"/>
      <c r="B357" s="113" t="s">
        <v>70</v>
      </c>
      <c r="C357" s="96"/>
      <c r="D357" s="96"/>
      <c r="F357" s="96">
        <f>SUM(F353:F355)</f>
        <v>121035.49824269998</v>
      </c>
      <c r="H357" s="96">
        <f>SUM(H353:H355)</f>
        <v>0</v>
      </c>
      <c r="J357" s="96">
        <f>SUM(J353:J355)</f>
        <v>13845414.018240001</v>
      </c>
      <c r="L357" s="96">
        <f>SUM(L353:L355)</f>
        <v>-198.2565468</v>
      </c>
      <c r="N357" s="96">
        <f>SUM(N353:N355)</f>
        <v>256821.588975</v>
      </c>
      <c r="P357" s="96">
        <f>SUM(P353:P355)</f>
        <v>15500.701842900002</v>
      </c>
      <c r="Q357" s="96"/>
      <c r="R357" s="96">
        <f>SUM(R353:R355)</f>
        <v>0</v>
      </c>
      <c r="T357" s="96">
        <f>SUM(T353:T355)</f>
        <v>25373.629927249996</v>
      </c>
      <c r="V357" s="96">
        <f>SUM(V353:V355)</f>
        <v>88587.1261493</v>
      </c>
      <c r="X357" s="96">
        <f>SUM(X353:X355)</f>
        <v>0</v>
      </c>
    </row>
    <row r="358" spans="1:24" ht="11.25">
      <c r="A358" s="96"/>
      <c r="B358" s="153" t="s">
        <v>28</v>
      </c>
      <c r="C358" s="96"/>
      <c r="D358" s="96"/>
      <c r="E358" s="155"/>
      <c r="F358" s="154">
        <f>+$C$18/12</f>
        <v>1</v>
      </c>
      <c r="G358" s="155"/>
      <c r="H358" s="154">
        <f>+$C$18/12</f>
        <v>1</v>
      </c>
      <c r="I358" s="155"/>
      <c r="J358" s="154">
        <f>+$C$18/12</f>
        <v>1</v>
      </c>
      <c r="K358" s="155"/>
      <c r="L358" s="154">
        <f>+$C$18/12</f>
        <v>1</v>
      </c>
      <c r="M358" s="154">
        <f aca="true" t="shared" si="11" ref="M358:R358">+$C$18/12</f>
        <v>1</v>
      </c>
      <c r="N358" s="154">
        <f t="shared" si="11"/>
        <v>1</v>
      </c>
      <c r="O358" s="155"/>
      <c r="P358" s="154">
        <f t="shared" si="11"/>
        <v>1</v>
      </c>
      <c r="Q358" s="154">
        <f t="shared" si="11"/>
        <v>1</v>
      </c>
      <c r="R358" s="154">
        <f t="shared" si="11"/>
        <v>1</v>
      </c>
      <c r="S358" s="155"/>
      <c r="T358" s="154">
        <f>+$C$18/12</f>
        <v>1</v>
      </c>
      <c r="U358" s="155"/>
      <c r="V358" s="154">
        <f>+$C$18/12</f>
        <v>1</v>
      </c>
      <c r="W358" s="155"/>
      <c r="X358" s="154">
        <f>+$C$18/12</f>
        <v>1</v>
      </c>
    </row>
    <row r="359" spans="1:24" ht="11.25">
      <c r="A359" s="96"/>
      <c r="B359" s="113" t="s">
        <v>29</v>
      </c>
      <c r="C359" s="96"/>
      <c r="D359" s="96"/>
      <c r="F359" s="150"/>
      <c r="H359" s="150"/>
      <c r="J359" s="150"/>
      <c r="L359" s="150"/>
      <c r="N359" s="150"/>
      <c r="P359" s="150"/>
      <c r="Q359" s="96"/>
      <c r="R359" s="150"/>
      <c r="T359" s="150"/>
      <c r="V359" s="150"/>
      <c r="X359" s="150"/>
    </row>
    <row r="360" spans="1:24" ht="10.5">
      <c r="A360" s="96"/>
      <c r="B360" s="96"/>
      <c r="C360" s="96"/>
      <c r="D360" s="96"/>
      <c r="F360" s="112" t="s">
        <v>3</v>
      </c>
      <c r="H360" s="112" t="s">
        <v>3</v>
      </c>
      <c r="J360" s="112" t="s">
        <v>3</v>
      </c>
      <c r="L360" s="112" t="s">
        <v>3</v>
      </c>
      <c r="N360" s="112" t="s">
        <v>3</v>
      </c>
      <c r="P360" s="112" t="s">
        <v>3</v>
      </c>
      <c r="Q360" s="96"/>
      <c r="R360" s="112" t="s">
        <v>3</v>
      </c>
      <c r="T360" s="112" t="s">
        <v>3</v>
      </c>
      <c r="V360" s="112" t="s">
        <v>3</v>
      </c>
      <c r="X360" s="112" t="s">
        <v>3</v>
      </c>
    </row>
    <row r="361" spans="1:24" ht="11.25">
      <c r="A361" s="144"/>
      <c r="B361" s="113" t="s">
        <v>70</v>
      </c>
      <c r="C361" s="96"/>
      <c r="D361" s="96"/>
      <c r="F361" s="96">
        <f>ROUND(F357*F358,0)</f>
        <v>121035</v>
      </c>
      <c r="H361" s="96">
        <f>ROUND(H357*H358,0)</f>
        <v>0</v>
      </c>
      <c r="J361" s="96">
        <f>ROUND(J357*J358,0)</f>
        <v>13845414</v>
      </c>
      <c r="L361" s="96">
        <f>ROUND(L357*L358,0)</f>
        <v>-198</v>
      </c>
      <c r="N361" s="96">
        <f>ROUND(N357*N358,0)</f>
        <v>256822</v>
      </c>
      <c r="P361" s="96">
        <f>ROUND(P357*P358,0)</f>
        <v>15501</v>
      </c>
      <c r="Q361" s="96"/>
      <c r="R361" s="96">
        <f>ROUND(R357*R358,0)</f>
        <v>0</v>
      </c>
      <c r="T361" s="96">
        <f>ROUND(T357*T358,0)</f>
        <v>25374</v>
      </c>
      <c r="V361" s="96">
        <f>ROUND(V357*V358,0)</f>
        <v>88587</v>
      </c>
      <c r="X361" s="96">
        <f>ROUND(X357*X358,0)</f>
        <v>0</v>
      </c>
    </row>
    <row r="362" spans="1:24" ht="11.25">
      <c r="A362" s="96"/>
      <c r="B362" s="113"/>
      <c r="C362" s="96"/>
      <c r="D362" s="96"/>
      <c r="F362" s="112" t="s">
        <v>8</v>
      </c>
      <c r="H362" s="112" t="s">
        <v>8</v>
      </c>
      <c r="J362" s="112" t="s">
        <v>8</v>
      </c>
      <c r="L362" s="112" t="s">
        <v>8</v>
      </c>
      <c r="N362" s="112" t="s">
        <v>8</v>
      </c>
      <c r="P362" s="112" t="s">
        <v>8</v>
      </c>
      <c r="Q362" s="96"/>
      <c r="R362" s="112" t="s">
        <v>8</v>
      </c>
      <c r="T362" s="112" t="s">
        <v>8</v>
      </c>
      <c r="V362" s="112" t="s">
        <v>8</v>
      </c>
      <c r="X362" s="112" t="s">
        <v>8</v>
      </c>
    </row>
    <row r="363" spans="1:24" ht="18">
      <c r="A363" s="96"/>
      <c r="B363" s="97" t="s">
        <v>50</v>
      </c>
      <c r="C363" s="96"/>
      <c r="D363" s="135"/>
      <c r="F363" s="96"/>
      <c r="H363" s="96"/>
      <c r="J363" s="96"/>
      <c r="L363" s="96"/>
      <c r="N363" s="96"/>
      <c r="P363" s="96"/>
      <c r="Q363" s="96"/>
      <c r="R363" s="96"/>
      <c r="T363" s="96"/>
      <c r="V363" s="96"/>
      <c r="X363" s="96"/>
    </row>
    <row r="364" spans="1:25" ht="12.75">
      <c r="A364" s="96"/>
      <c r="B364" s="99" t="s">
        <v>0</v>
      </c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</row>
    <row r="365" spans="1:25" ht="11.25">
      <c r="A365" s="96"/>
      <c r="B365" s="101" t="s">
        <v>1</v>
      </c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</row>
    <row r="366" spans="1:25" ht="11.25">
      <c r="A366" s="96"/>
      <c r="B366" s="113"/>
      <c r="C366" s="96"/>
      <c r="D366" s="96"/>
      <c r="E366" s="96"/>
      <c r="F366" s="96"/>
      <c r="G366" s="96"/>
      <c r="H366" s="101"/>
      <c r="I366" s="96"/>
      <c r="J366" s="101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</row>
    <row r="367" spans="1:25" ht="11.25">
      <c r="A367" s="96"/>
      <c r="B367" s="96"/>
      <c r="C367" s="96"/>
      <c r="D367" s="96"/>
      <c r="E367" s="96"/>
      <c r="F367" s="101"/>
      <c r="G367" s="96"/>
      <c r="H367" s="101"/>
      <c r="I367" s="96"/>
      <c r="J367" s="101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</row>
    <row r="368" spans="1:25" ht="11.25">
      <c r="A368" s="96"/>
      <c r="B368" s="96"/>
      <c r="C368" s="96"/>
      <c r="D368" s="96"/>
      <c r="E368" s="96"/>
      <c r="F368" s="101"/>
      <c r="G368" s="96"/>
      <c r="H368" s="101"/>
      <c r="I368" s="96"/>
      <c r="J368" s="101"/>
      <c r="K368" s="96"/>
      <c r="L368" s="101"/>
      <c r="M368" s="101"/>
      <c r="N368" s="101"/>
      <c r="O368" s="96"/>
      <c r="P368" s="101"/>
      <c r="Q368" s="96"/>
      <c r="R368" s="101"/>
      <c r="S368" s="96"/>
      <c r="T368" s="96"/>
      <c r="U368" s="96"/>
      <c r="V368" s="96"/>
      <c r="W368" s="96"/>
      <c r="X368" s="96"/>
      <c r="Y368" s="96"/>
    </row>
    <row r="369" spans="1:25" ht="11.25">
      <c r="A369" s="96"/>
      <c r="B369" s="96"/>
      <c r="C369" s="96"/>
      <c r="D369" s="96"/>
      <c r="E369" s="101"/>
      <c r="F369" s="101"/>
      <c r="G369" s="101"/>
      <c r="H369" s="101"/>
      <c r="I369" s="96"/>
      <c r="J369" s="101"/>
      <c r="K369" s="96"/>
      <c r="L369" s="101"/>
      <c r="M369" s="101"/>
      <c r="N369" s="101"/>
      <c r="O369" s="96"/>
      <c r="P369" s="101"/>
      <c r="Q369" s="96"/>
      <c r="R369" s="101"/>
      <c r="S369" s="101"/>
      <c r="T369" s="101"/>
      <c r="U369" s="101"/>
      <c r="V369" s="101"/>
      <c r="W369" s="96"/>
      <c r="X369" s="101"/>
      <c r="Y369" s="96"/>
    </row>
    <row r="370" spans="1:25" ht="11.25">
      <c r="A370" s="96"/>
      <c r="B370" s="96"/>
      <c r="C370" s="96"/>
      <c r="D370" s="96"/>
      <c r="E370" s="101"/>
      <c r="F370" s="101" t="str">
        <f>+F8</f>
        <v>Air Pollution </v>
      </c>
      <c r="G370" s="101"/>
      <c r="H370" s="101" t="str">
        <f>+H8</f>
        <v>Air Pollution </v>
      </c>
      <c r="I370" s="96"/>
      <c r="J370" s="101" t="str">
        <f>+J8</f>
        <v>Air Pollution </v>
      </c>
      <c r="K370" s="96"/>
      <c r="L370" s="101" t="str">
        <f>+L8</f>
        <v>Air Pollution </v>
      </c>
      <c r="M370" s="101"/>
      <c r="N370" s="101" t="str">
        <f>+N8</f>
        <v>Air Pollution </v>
      </c>
      <c r="O370" s="96"/>
      <c r="P370" s="101" t="str">
        <f>+P8</f>
        <v>Air Pollution </v>
      </c>
      <c r="Q370" s="96"/>
      <c r="R370" s="101" t="str">
        <f>+R8</f>
        <v>Air Pollution </v>
      </c>
      <c r="S370" s="101"/>
      <c r="T370" s="101" t="str">
        <f>+T8</f>
        <v>Air Pollution </v>
      </c>
      <c r="U370" s="101"/>
      <c r="V370" s="101" t="str">
        <f>+V8</f>
        <v>Air Pollution </v>
      </c>
      <c r="W370" s="96"/>
      <c r="X370" s="101" t="str">
        <f>+X8</f>
        <v>Water Pollution</v>
      </c>
      <c r="Y370" s="96"/>
    </row>
    <row r="371" spans="1:25" s="109" customFormat="1" ht="12" thickBot="1">
      <c r="A371" s="136"/>
      <c r="B371" s="136"/>
      <c r="C371" s="136"/>
      <c r="D371" s="136"/>
      <c r="E371" s="108"/>
      <c r="F371" s="108">
        <v>2005</v>
      </c>
      <c r="G371" s="108"/>
      <c r="H371" s="108">
        <f>+H9</f>
        <v>2006</v>
      </c>
      <c r="I371" s="136"/>
      <c r="J371" s="108">
        <f>+J9</f>
        <v>2007</v>
      </c>
      <c r="K371" s="136"/>
      <c r="L371" s="108">
        <f>+L9</f>
        <v>2008</v>
      </c>
      <c r="M371" s="108"/>
      <c r="N371" s="108">
        <f>+N9</f>
        <v>2009</v>
      </c>
      <c r="O371" s="136"/>
      <c r="P371" s="108">
        <f>+P9</f>
        <v>2010</v>
      </c>
      <c r="Q371" s="136"/>
      <c r="R371" s="108">
        <f>+R9</f>
        <v>2011</v>
      </c>
      <c r="S371" s="108"/>
      <c r="T371" s="108">
        <f>+T9</f>
        <v>2012</v>
      </c>
      <c r="U371" s="108"/>
      <c r="V371" s="108">
        <f>+V9</f>
        <v>2013</v>
      </c>
      <c r="W371" s="136"/>
      <c r="X371" s="108">
        <f>+X9</f>
        <v>2013</v>
      </c>
      <c r="Y371" s="136"/>
    </row>
    <row r="372" spans="1:25" ht="14.25" thickBot="1" thickTop="1">
      <c r="A372" s="96"/>
      <c r="B372" s="137" t="s">
        <v>44</v>
      </c>
      <c r="C372" s="138"/>
      <c r="D372" s="96"/>
      <c r="E372" s="101"/>
      <c r="F372" s="101" t="str">
        <f>+F10</f>
        <v>FGD</v>
      </c>
      <c r="G372" s="101"/>
      <c r="H372" s="101" t="str">
        <f>+H10</f>
        <v>FGD</v>
      </c>
      <c r="I372" s="96"/>
      <c r="J372" s="101" t="str">
        <f>+J10</f>
        <v>FGD</v>
      </c>
      <c r="K372" s="96"/>
      <c r="L372" s="101" t="str">
        <f>+L10</f>
        <v>FGD</v>
      </c>
      <c r="M372" s="101"/>
      <c r="N372" s="101" t="str">
        <f>+N10</f>
        <v>FGD</v>
      </c>
      <c r="O372" s="96"/>
      <c r="P372" s="101" t="str">
        <f>+P10</f>
        <v>FGD</v>
      </c>
      <c r="Q372" s="96"/>
      <c r="R372" s="101" t="str">
        <f>+R10</f>
        <v>FGD</v>
      </c>
      <c r="S372" s="101"/>
      <c r="T372" s="101" t="str">
        <f>+T10</f>
        <v>FGD</v>
      </c>
      <c r="U372" s="101"/>
      <c r="V372" s="101" t="str">
        <f>+V10</f>
        <v>FGD</v>
      </c>
      <c r="W372" s="96"/>
      <c r="X372" s="101" t="str">
        <f>+X10</f>
        <v>FGD</v>
      </c>
      <c r="Y372" s="96"/>
    </row>
    <row r="373" spans="1:25" ht="11.25" thickTop="1">
      <c r="A373" s="96"/>
      <c r="B373" s="139"/>
      <c r="C373" s="96"/>
      <c r="D373" s="96"/>
      <c r="E373" s="96"/>
      <c r="F373" s="112" t="s">
        <v>3</v>
      </c>
      <c r="G373" s="96"/>
      <c r="H373" s="112" t="s">
        <v>3</v>
      </c>
      <c r="I373" s="96"/>
      <c r="J373" s="112" t="s">
        <v>3</v>
      </c>
      <c r="K373" s="96"/>
      <c r="L373" s="112" t="s">
        <v>3</v>
      </c>
      <c r="M373" s="96"/>
      <c r="N373" s="112" t="s">
        <v>3</v>
      </c>
      <c r="O373" s="96"/>
      <c r="P373" s="112" t="s">
        <v>3</v>
      </c>
      <c r="Q373" s="96"/>
      <c r="R373" s="112" t="s">
        <v>3</v>
      </c>
      <c r="S373" s="96"/>
      <c r="T373" s="112" t="s">
        <v>3</v>
      </c>
      <c r="U373" s="96"/>
      <c r="V373" s="112" t="s">
        <v>3</v>
      </c>
      <c r="W373" s="96"/>
      <c r="X373" s="112" t="s">
        <v>3</v>
      </c>
      <c r="Y373" s="96"/>
    </row>
    <row r="374" spans="1:24" ht="10.5">
      <c r="A374" s="96"/>
      <c r="B374" s="96"/>
      <c r="C374" s="96"/>
      <c r="F374" s="156">
        <f>+F12</f>
        <v>38533</v>
      </c>
      <c r="H374" s="156">
        <f>+H12</f>
        <v>39263</v>
      </c>
      <c r="J374" s="156">
        <f>+J12</f>
        <v>39263</v>
      </c>
      <c r="L374" s="156">
        <f>+L12</f>
        <v>39629</v>
      </c>
      <c r="N374" s="156">
        <f>+N12</f>
        <v>39994</v>
      </c>
      <c r="P374" s="156">
        <v>40359</v>
      </c>
      <c r="R374" s="156">
        <f>+R12</f>
        <v>40724</v>
      </c>
      <c r="T374" s="156">
        <f>+T12</f>
        <v>41090</v>
      </c>
      <c r="V374" s="156">
        <f>+V12</f>
        <v>41455</v>
      </c>
      <c r="X374" s="156">
        <f>+X12</f>
        <v>41455</v>
      </c>
    </row>
    <row r="375" spans="1:24" ht="11.25">
      <c r="A375" s="96"/>
      <c r="B375" s="96"/>
      <c r="C375" s="96"/>
      <c r="D375" s="96"/>
      <c r="F375" s="101" t="str">
        <f>+F79</f>
        <v>Half-Year</v>
      </c>
      <c r="H375" s="101" t="str">
        <f>+H79</f>
        <v>Half-Year</v>
      </c>
      <c r="J375" s="101" t="str">
        <f>+J79</f>
        <v>Half-Year</v>
      </c>
      <c r="L375" s="101" t="str">
        <f>+L79</f>
        <v>Half-Year</v>
      </c>
      <c r="N375" s="101" t="str">
        <f>+N79</f>
        <v>Half-Year</v>
      </c>
      <c r="P375" s="101" t="str">
        <f>+P79</f>
        <v>Half-Year</v>
      </c>
      <c r="Q375" s="96"/>
      <c r="R375" s="101" t="str">
        <f>+R79</f>
        <v>Half-Year</v>
      </c>
      <c r="T375" s="101" t="str">
        <f>+T79</f>
        <v>Half-Year</v>
      </c>
      <c r="V375" s="101" t="str">
        <f>+V79</f>
        <v>Half-Year</v>
      </c>
      <c r="X375" s="101" t="str">
        <f>+X79</f>
        <v>Half-Year</v>
      </c>
    </row>
    <row r="376" spans="1:24" ht="13.5">
      <c r="A376" s="96"/>
      <c r="B376" s="157" t="s">
        <v>30</v>
      </c>
      <c r="C376" s="96"/>
      <c r="D376" s="96"/>
      <c r="F376" s="96"/>
      <c r="H376" s="96"/>
      <c r="J376" s="96"/>
      <c r="L376" s="96"/>
      <c r="N376" s="96"/>
      <c r="P376" s="96"/>
      <c r="Q376" s="96"/>
      <c r="R376" s="96"/>
      <c r="T376" s="96"/>
      <c r="V376" s="96"/>
      <c r="X376" s="96"/>
    </row>
    <row r="377" spans="1:26" ht="11.25">
      <c r="A377" s="96"/>
      <c r="B377" s="113" t="s">
        <v>19</v>
      </c>
      <c r="C377" s="96"/>
      <c r="D377" s="96"/>
      <c r="F377" s="116">
        <f>+F86</f>
        <v>0</v>
      </c>
      <c r="H377" s="116">
        <f>+H86</f>
        <v>0</v>
      </c>
      <c r="J377" s="116">
        <f>+J86</f>
        <v>0</v>
      </c>
      <c r="L377" s="116">
        <f>+L86</f>
        <v>0</v>
      </c>
      <c r="N377" s="116">
        <f>+N86</f>
        <v>0</v>
      </c>
      <c r="P377" s="116">
        <f>+P86</f>
        <v>0</v>
      </c>
      <c r="Q377" s="96"/>
      <c r="R377" s="116">
        <f>+R86</f>
        <v>0</v>
      </c>
      <c r="T377" s="116">
        <f>+T86</f>
        <v>0</v>
      </c>
      <c r="V377" s="116">
        <f>+V86</f>
        <v>0</v>
      </c>
      <c r="X377" s="116">
        <f>+X86</f>
        <v>0</v>
      </c>
      <c r="Z377" s="53">
        <f>SUM(F377:V377)</f>
        <v>0</v>
      </c>
    </row>
    <row r="378" spans="1:26" ht="11.25">
      <c r="A378" s="96"/>
      <c r="B378" s="113" t="s">
        <v>20</v>
      </c>
      <c r="C378" s="96"/>
      <c r="D378" s="96"/>
      <c r="F378" s="116">
        <f>+F93</f>
        <v>0</v>
      </c>
      <c r="H378" s="116">
        <f>+H93</f>
        <v>0</v>
      </c>
      <c r="J378" s="116">
        <f>+J93</f>
        <v>0</v>
      </c>
      <c r="L378" s="116">
        <f>+L93</f>
        <v>0</v>
      </c>
      <c r="N378" s="116">
        <f>+N93</f>
        <v>0</v>
      </c>
      <c r="P378" s="116">
        <f>+P93</f>
        <v>0</v>
      </c>
      <c r="Q378" s="96"/>
      <c r="R378" s="116">
        <f>+R93</f>
        <v>0</v>
      </c>
      <c r="T378" s="116">
        <f>+T93</f>
        <v>0</v>
      </c>
      <c r="V378" s="116">
        <f>+V93</f>
        <v>0</v>
      </c>
      <c r="X378" s="116">
        <f>+X93</f>
        <v>0</v>
      </c>
      <c r="Z378" s="53">
        <f aca="true" t="shared" si="12" ref="Z378:Z397">SUM(F378:V378)</f>
        <v>0</v>
      </c>
    </row>
    <row r="379" spans="1:26" ht="11.25">
      <c r="A379" s="96"/>
      <c r="B379" s="113" t="s">
        <v>21</v>
      </c>
      <c r="C379" s="96"/>
      <c r="D379" s="96"/>
      <c r="F379" s="116">
        <f>+F100</f>
        <v>0</v>
      </c>
      <c r="H379" s="116">
        <f>+H100</f>
        <v>0</v>
      </c>
      <c r="J379" s="116">
        <f>+J100</f>
        <v>0</v>
      </c>
      <c r="L379" s="116">
        <f>+L100</f>
        <v>0</v>
      </c>
      <c r="N379" s="116">
        <f>+N100</f>
        <v>0</v>
      </c>
      <c r="P379" s="116">
        <f>+P100</f>
        <v>0</v>
      </c>
      <c r="Q379" s="96"/>
      <c r="R379" s="116">
        <f>+R100</f>
        <v>0</v>
      </c>
      <c r="T379" s="116">
        <f>+T100</f>
        <v>0</v>
      </c>
      <c r="V379" s="116">
        <f>+V100</f>
        <v>0</v>
      </c>
      <c r="X379" s="116">
        <f>+X100</f>
        <v>0</v>
      </c>
      <c r="Z379" s="53">
        <f t="shared" si="12"/>
        <v>0</v>
      </c>
    </row>
    <row r="380" spans="1:26" ht="11.25">
      <c r="A380" s="96"/>
      <c r="B380" s="113" t="s">
        <v>22</v>
      </c>
      <c r="C380" s="96"/>
      <c r="D380" s="96"/>
      <c r="F380" s="116">
        <f>F107</f>
        <v>0</v>
      </c>
      <c r="H380" s="116">
        <f>H107</f>
        <v>0</v>
      </c>
      <c r="J380" s="116">
        <f>J107</f>
        <v>0</v>
      </c>
      <c r="L380" s="116">
        <f>L107</f>
        <v>0</v>
      </c>
      <c r="N380" s="116">
        <f>N107</f>
        <v>0</v>
      </c>
      <c r="P380" s="116">
        <f>P107</f>
        <v>0</v>
      </c>
      <c r="Q380" s="96"/>
      <c r="R380" s="116">
        <f>R107</f>
        <v>0</v>
      </c>
      <c r="T380" s="116">
        <f>T107</f>
        <v>0</v>
      </c>
      <c r="V380" s="116">
        <f>V107</f>
        <v>0</v>
      </c>
      <c r="X380" s="116">
        <f>X107</f>
        <v>0</v>
      </c>
      <c r="Z380" s="53">
        <f t="shared" si="12"/>
        <v>0</v>
      </c>
    </row>
    <row r="381" spans="1:26" ht="11.25">
      <c r="A381" s="96"/>
      <c r="B381" s="113" t="s">
        <v>23</v>
      </c>
      <c r="C381" s="96"/>
      <c r="D381" s="96"/>
      <c r="F381" s="116">
        <f>F114</f>
        <v>0</v>
      </c>
      <c r="H381" s="116">
        <f>H114</f>
        <v>0</v>
      </c>
      <c r="J381" s="116">
        <f>J114</f>
        <v>0</v>
      </c>
      <c r="L381" s="116">
        <f>L114</f>
        <v>0</v>
      </c>
      <c r="N381" s="116">
        <f>N114</f>
        <v>0</v>
      </c>
      <c r="P381" s="116">
        <f>P114</f>
        <v>0</v>
      </c>
      <c r="Q381" s="96"/>
      <c r="R381" s="116">
        <f>R114</f>
        <v>0</v>
      </c>
      <c r="T381" s="116">
        <f>T114</f>
        <v>0</v>
      </c>
      <c r="V381" s="116">
        <f>V114</f>
        <v>0</v>
      </c>
      <c r="X381" s="116">
        <f>X114</f>
        <v>0</v>
      </c>
      <c r="Z381" s="53">
        <f t="shared" si="12"/>
        <v>0</v>
      </c>
    </row>
    <row r="382" spans="1:26" ht="11.25">
      <c r="A382" s="96"/>
      <c r="B382" s="113" t="s">
        <v>24</v>
      </c>
      <c r="C382" s="96"/>
      <c r="D382" s="96"/>
      <c r="F382" s="116">
        <f>F121</f>
        <v>0</v>
      </c>
      <c r="H382" s="116">
        <f>H121</f>
        <v>0</v>
      </c>
      <c r="J382" s="116">
        <f>J121</f>
        <v>0</v>
      </c>
      <c r="L382" s="116">
        <f>L121</f>
        <v>0</v>
      </c>
      <c r="N382" s="116">
        <f>N121</f>
        <v>0</v>
      </c>
      <c r="P382" s="116">
        <f>P121</f>
        <v>0</v>
      </c>
      <c r="Q382" s="96"/>
      <c r="R382" s="116">
        <f>R121</f>
        <v>0</v>
      </c>
      <c r="T382" s="116">
        <f>T121</f>
        <v>0</v>
      </c>
      <c r="V382" s="116">
        <f>V121</f>
        <v>0</v>
      </c>
      <c r="X382" s="116">
        <f>X121</f>
        <v>0</v>
      </c>
      <c r="Z382" s="53">
        <f t="shared" si="12"/>
        <v>0</v>
      </c>
    </row>
    <row r="383" spans="1:26" ht="11.25">
      <c r="A383" s="96"/>
      <c r="B383" s="113" t="s">
        <v>26</v>
      </c>
      <c r="C383" s="96"/>
      <c r="D383" s="96"/>
      <c r="F383" s="116">
        <f>F147</f>
        <v>0</v>
      </c>
      <c r="H383" s="116">
        <f>H147</f>
        <v>0</v>
      </c>
      <c r="J383" s="116">
        <f>J147</f>
        <v>0</v>
      </c>
      <c r="L383" s="116">
        <f>L147</f>
        <v>0</v>
      </c>
      <c r="N383" s="116">
        <f>N147</f>
        <v>0</v>
      </c>
      <c r="P383" s="116">
        <f>P147</f>
        <v>0</v>
      </c>
      <c r="Q383" s="96"/>
      <c r="R383" s="116">
        <f>R147</f>
        <v>0</v>
      </c>
      <c r="T383" s="116">
        <f>T147</f>
        <v>0</v>
      </c>
      <c r="V383" s="116">
        <f>V147</f>
        <v>0</v>
      </c>
      <c r="X383" s="116">
        <f>X147</f>
        <v>0</v>
      </c>
      <c r="Z383" s="53">
        <f t="shared" si="12"/>
        <v>0</v>
      </c>
    </row>
    <row r="384" spans="1:26" ht="11.25">
      <c r="A384" s="96"/>
      <c r="B384" s="113" t="s">
        <v>27</v>
      </c>
      <c r="C384" s="96"/>
      <c r="D384" s="96"/>
      <c r="F384" s="116">
        <f>F154</f>
        <v>0</v>
      </c>
      <c r="H384" s="116">
        <f>H154</f>
        <v>0</v>
      </c>
      <c r="J384" s="116">
        <f>J154</f>
        <v>0</v>
      </c>
      <c r="L384" s="116">
        <f>L154</f>
        <v>0</v>
      </c>
      <c r="N384" s="116">
        <f>N154</f>
        <v>0</v>
      </c>
      <c r="P384" s="116">
        <f>P154</f>
        <v>0</v>
      </c>
      <c r="Q384" s="96"/>
      <c r="R384" s="116">
        <f>R154</f>
        <v>0</v>
      </c>
      <c r="T384" s="116">
        <f>T154</f>
        <v>0</v>
      </c>
      <c r="V384" s="116">
        <f>V154</f>
        <v>0</v>
      </c>
      <c r="X384" s="116">
        <f>X154</f>
        <v>0</v>
      </c>
      <c r="Z384" s="53">
        <f t="shared" si="12"/>
        <v>0</v>
      </c>
    </row>
    <row r="385" spans="1:26" ht="11.25">
      <c r="A385" s="96"/>
      <c r="B385" s="113" t="s">
        <v>31</v>
      </c>
      <c r="C385" s="96"/>
      <c r="D385" s="96"/>
      <c r="F385" s="116">
        <f>F167</f>
        <v>0</v>
      </c>
      <c r="H385" s="116">
        <f>H167</f>
        <v>0</v>
      </c>
      <c r="J385" s="116">
        <f>J167</f>
        <v>0</v>
      </c>
      <c r="L385" s="116">
        <f>L167</f>
        <v>0</v>
      </c>
      <c r="N385" s="116">
        <f>N167</f>
        <v>0</v>
      </c>
      <c r="P385" s="116">
        <f>P167</f>
        <v>0</v>
      </c>
      <c r="Q385" s="96"/>
      <c r="R385" s="116">
        <f>R167</f>
        <v>0</v>
      </c>
      <c r="T385" s="116">
        <f>T167</f>
        <v>0</v>
      </c>
      <c r="V385" s="116">
        <f>V167</f>
        <v>0</v>
      </c>
      <c r="X385" s="116">
        <f>X167</f>
        <v>0</v>
      </c>
      <c r="Z385" s="53">
        <f t="shared" si="12"/>
        <v>0</v>
      </c>
    </row>
    <row r="386" spans="1:26" ht="11.25">
      <c r="A386" s="96"/>
      <c r="B386" s="113" t="s">
        <v>32</v>
      </c>
      <c r="C386" s="96"/>
      <c r="D386" s="96"/>
      <c r="F386" s="116">
        <f>F179</f>
        <v>0</v>
      </c>
      <c r="H386" s="116">
        <f>H179</f>
        <v>0</v>
      </c>
      <c r="J386" s="116">
        <f>J179</f>
        <v>0</v>
      </c>
      <c r="L386" s="116">
        <f>L179</f>
        <v>0</v>
      </c>
      <c r="N386" s="116">
        <f>N179</f>
        <v>0</v>
      </c>
      <c r="P386" s="116">
        <f>P179</f>
        <v>0</v>
      </c>
      <c r="Q386" s="96"/>
      <c r="R386" s="116">
        <f>R179</f>
        <v>0</v>
      </c>
      <c r="T386" s="116">
        <f>T179</f>
        <v>0</v>
      </c>
      <c r="V386" s="116">
        <f>V179</f>
        <v>0</v>
      </c>
      <c r="X386" s="116">
        <f>X179</f>
        <v>0</v>
      </c>
      <c r="Z386" s="53">
        <f t="shared" si="12"/>
        <v>0</v>
      </c>
    </row>
    <row r="387" spans="1:26" ht="11.25">
      <c r="A387" s="96"/>
      <c r="B387" s="113" t="s">
        <v>41</v>
      </c>
      <c r="C387" s="96"/>
      <c r="D387" s="96"/>
      <c r="F387" s="116">
        <f>+F191</f>
        <v>0</v>
      </c>
      <c r="H387" s="116">
        <f>+H191</f>
        <v>0</v>
      </c>
      <c r="J387" s="116">
        <f>+J191</f>
        <v>0</v>
      </c>
      <c r="L387" s="116">
        <f>+L191</f>
        <v>0</v>
      </c>
      <c r="N387" s="116">
        <f>+N191</f>
        <v>0</v>
      </c>
      <c r="O387" s="96"/>
      <c r="P387" s="116">
        <f>+P191</f>
        <v>0</v>
      </c>
      <c r="Q387" s="96"/>
      <c r="R387" s="116">
        <f>+R191</f>
        <v>0</v>
      </c>
      <c r="T387" s="116">
        <f>+T191</f>
        <v>0</v>
      </c>
      <c r="V387" s="116">
        <f>+V191</f>
        <v>0</v>
      </c>
      <c r="X387" s="116">
        <f>+X191</f>
        <v>0</v>
      </c>
      <c r="Z387" s="53">
        <f t="shared" si="12"/>
        <v>0</v>
      </c>
    </row>
    <row r="388" spans="1:26" ht="11.25">
      <c r="A388" s="96"/>
      <c r="B388" s="113" t="s">
        <v>42</v>
      </c>
      <c r="C388" s="96"/>
      <c r="D388" s="96"/>
      <c r="F388" s="116">
        <f>F218</f>
        <v>101744.70262499999</v>
      </c>
      <c r="H388" s="116">
        <f>H218</f>
        <v>0</v>
      </c>
      <c r="J388" s="116">
        <f>J218</f>
        <v>0</v>
      </c>
      <c r="L388" s="116">
        <f>L218</f>
        <v>0</v>
      </c>
      <c r="N388" s="116">
        <f>N218</f>
        <v>0</v>
      </c>
      <c r="P388" s="116">
        <f>P218</f>
        <v>0</v>
      </c>
      <c r="Q388" s="96"/>
      <c r="R388" s="116">
        <f>R218</f>
        <v>0</v>
      </c>
      <c r="T388" s="116">
        <f>T218</f>
        <v>0</v>
      </c>
      <c r="V388" s="116">
        <f>V218</f>
        <v>0</v>
      </c>
      <c r="X388" s="116">
        <f>X218</f>
        <v>0</v>
      </c>
      <c r="Z388" s="53">
        <f t="shared" si="12"/>
        <v>101744.70262499999</v>
      </c>
    </row>
    <row r="389" spans="1:26" ht="11.25">
      <c r="A389" s="96"/>
      <c r="B389" s="113" t="s">
        <v>49</v>
      </c>
      <c r="C389" s="96"/>
      <c r="D389" s="96"/>
      <c r="F389" s="116">
        <f>F234</f>
        <v>195865</v>
      </c>
      <c r="H389" s="116">
        <f>H234</f>
        <v>0</v>
      </c>
      <c r="J389" s="116">
        <f>J234</f>
        <v>0</v>
      </c>
      <c r="L389" s="116">
        <f>L234</f>
        <v>0</v>
      </c>
      <c r="N389" s="116">
        <f>N234</f>
        <v>0</v>
      </c>
      <c r="P389" s="116">
        <f>P234</f>
        <v>0</v>
      </c>
      <c r="Q389" s="96"/>
      <c r="R389" s="116">
        <f>R234</f>
        <v>0</v>
      </c>
      <c r="T389" s="116">
        <f>T234</f>
        <v>0</v>
      </c>
      <c r="V389" s="116">
        <f>V234</f>
        <v>0</v>
      </c>
      <c r="X389" s="116">
        <f>X234</f>
        <v>0</v>
      </c>
      <c r="Z389" s="53">
        <f t="shared" si="12"/>
        <v>195865</v>
      </c>
    </row>
    <row r="390" spans="1:26" ht="11.25">
      <c r="A390" s="96"/>
      <c r="B390" s="113" t="s">
        <v>51</v>
      </c>
      <c r="C390" s="96"/>
      <c r="D390" s="96"/>
      <c r="F390" s="116">
        <f>F250</f>
        <v>181160</v>
      </c>
      <c r="H390" s="116">
        <f>H250</f>
        <v>408003</v>
      </c>
      <c r="J390" s="116">
        <f>J250</f>
        <v>11481712</v>
      </c>
      <c r="L390" s="116">
        <f>L250</f>
        <v>0</v>
      </c>
      <c r="N390" s="116">
        <f>N250</f>
        <v>0</v>
      </c>
      <c r="P390" s="116">
        <f>P250</f>
        <v>0</v>
      </c>
      <c r="Q390" s="96"/>
      <c r="R390" s="116">
        <f>R250</f>
        <v>0</v>
      </c>
      <c r="T390" s="116">
        <f>T250</f>
        <v>0</v>
      </c>
      <c r="V390" s="116">
        <f>V250</f>
        <v>0</v>
      </c>
      <c r="X390" s="116">
        <f>X250</f>
        <v>0</v>
      </c>
      <c r="Z390" s="53">
        <f t="shared" si="12"/>
        <v>12070875</v>
      </c>
    </row>
    <row r="391" spans="1:26" ht="11.25">
      <c r="A391" s="96"/>
      <c r="B391" s="113" t="s">
        <v>56</v>
      </c>
      <c r="C391" s="96"/>
      <c r="D391" s="96"/>
      <c r="F391" s="116">
        <f>+F266</f>
        <v>167594</v>
      </c>
      <c r="H391" s="116">
        <f>+H266</f>
        <v>504019</v>
      </c>
      <c r="J391" s="116">
        <f>+J266</f>
        <v>22103061</v>
      </c>
      <c r="L391" s="116">
        <f>+L266</f>
        <v>-4208</v>
      </c>
      <c r="N391" s="116">
        <f>+N266</f>
        <v>0</v>
      </c>
      <c r="P391" s="116">
        <f>+P266</f>
        <v>0</v>
      </c>
      <c r="Q391" s="96"/>
      <c r="R391" s="116">
        <f>+R266</f>
        <v>0</v>
      </c>
      <c r="T391" s="116">
        <f>+T266</f>
        <v>0</v>
      </c>
      <c r="V391" s="116">
        <f>+V266</f>
        <v>0</v>
      </c>
      <c r="X391" s="116">
        <f>+X266</f>
        <v>0</v>
      </c>
      <c r="Z391" s="53">
        <f t="shared" si="12"/>
        <v>22770466</v>
      </c>
    </row>
    <row r="392" spans="1:26" ht="11.25">
      <c r="A392" s="96"/>
      <c r="B392" s="113" t="s">
        <v>58</v>
      </c>
      <c r="C392" s="96"/>
      <c r="D392" s="96"/>
      <c r="F392" s="116">
        <f>+F282</f>
        <v>155005</v>
      </c>
      <c r="H392" s="116">
        <f>+H282</f>
        <v>504019</v>
      </c>
      <c r="J392" s="116">
        <f>+J282</f>
        <v>20443571</v>
      </c>
      <c r="L392" s="116">
        <f>+L282</f>
        <v>-293</v>
      </c>
      <c r="N392" s="116">
        <f>+N282</f>
        <v>5041673</v>
      </c>
      <c r="P392" s="116">
        <f>+P282</f>
        <v>0</v>
      </c>
      <c r="Q392" s="96"/>
      <c r="R392" s="116">
        <f>+R282</f>
        <v>0</v>
      </c>
      <c r="T392" s="116">
        <f>+T282</f>
        <v>0</v>
      </c>
      <c r="V392" s="116">
        <f>+V282</f>
        <v>0</v>
      </c>
      <c r="X392" s="116">
        <f>+X282</f>
        <v>0</v>
      </c>
      <c r="Z392" s="53">
        <f t="shared" si="12"/>
        <v>26143975</v>
      </c>
    </row>
    <row r="393" spans="1:26" ht="11.25">
      <c r="A393" s="96"/>
      <c r="B393" s="113" t="s">
        <v>62</v>
      </c>
      <c r="C393" s="96"/>
      <c r="D393" s="96"/>
      <c r="F393" s="116">
        <f>+F298</f>
        <v>143392</v>
      </c>
      <c r="H393" s="116">
        <f>+H298</f>
        <v>504019</v>
      </c>
      <c r="J393" s="116">
        <f>+J298</f>
        <v>18912676</v>
      </c>
      <c r="L393" s="116">
        <f>+L298</f>
        <v>-270</v>
      </c>
      <c r="N393" s="116">
        <f>+N298</f>
        <v>350803</v>
      </c>
      <c r="P393" s="116">
        <f>+P298</f>
        <v>281498</v>
      </c>
      <c r="Q393" s="96"/>
      <c r="R393" s="116">
        <f>+R298</f>
        <v>0</v>
      </c>
      <c r="T393" s="116">
        <f>+T298</f>
        <v>0</v>
      </c>
      <c r="V393" s="116">
        <f>+V298</f>
        <v>0</v>
      </c>
      <c r="X393" s="116">
        <f>+X298</f>
        <v>0</v>
      </c>
      <c r="Z393" s="53">
        <f t="shared" si="12"/>
        <v>20192118</v>
      </c>
    </row>
    <row r="394" spans="1:26" ht="11.25">
      <c r="A394" s="96"/>
      <c r="B394" s="113" t="s">
        <v>65</v>
      </c>
      <c r="C394" s="96"/>
      <c r="D394" s="96"/>
      <c r="F394" s="116">
        <f>+F314</f>
        <v>132621</v>
      </c>
      <c r="H394" s="116">
        <f>+H314</f>
        <v>504019</v>
      </c>
      <c r="J394" s="116">
        <f>+J314</f>
        <v>17492006</v>
      </c>
      <c r="L394" s="116">
        <f>+L314</f>
        <v>-251</v>
      </c>
      <c r="N394" s="116">
        <f>+N314</f>
        <v>324465</v>
      </c>
      <c r="P394" s="116">
        <f>+P314</f>
        <v>19587</v>
      </c>
      <c r="Q394" s="96"/>
      <c r="R394" s="116">
        <f>+R314</f>
        <v>2313406</v>
      </c>
      <c r="T394" s="116">
        <f>+T314</f>
        <v>0</v>
      </c>
      <c r="V394" s="116">
        <f>+V314</f>
        <v>0</v>
      </c>
      <c r="X394" s="116">
        <f>+X314</f>
        <v>0</v>
      </c>
      <c r="Z394" s="53">
        <f t="shared" si="12"/>
        <v>20785853</v>
      </c>
    </row>
    <row r="395" spans="1:26" ht="11.25">
      <c r="A395" s="96"/>
      <c r="B395" s="113" t="s">
        <v>66</v>
      </c>
      <c r="C395" s="96"/>
      <c r="D395" s="116">
        <f aca="true" t="shared" si="13" ref="D395:I395">+D330</f>
        <v>0</v>
      </c>
      <c r="E395" s="116">
        <f t="shared" si="13"/>
        <v>0</v>
      </c>
      <c r="F395" s="116">
        <f t="shared" si="13"/>
        <v>122691</v>
      </c>
      <c r="G395" s="116">
        <f t="shared" si="13"/>
        <v>0</v>
      </c>
      <c r="H395" s="116">
        <f t="shared" si="13"/>
        <v>96016</v>
      </c>
      <c r="I395" s="116">
        <f t="shared" si="13"/>
        <v>0</v>
      </c>
      <c r="J395" s="116">
        <f>+J330</f>
        <v>16181560</v>
      </c>
      <c r="K395" s="116"/>
      <c r="L395" s="116">
        <f aca="true" t="shared" si="14" ref="L395:X395">+L330</f>
        <v>-232</v>
      </c>
      <c r="M395" s="116">
        <f t="shared" si="14"/>
        <v>0</v>
      </c>
      <c r="N395" s="116">
        <f t="shared" si="14"/>
        <v>300168</v>
      </c>
      <c r="O395" s="116">
        <f t="shared" si="14"/>
        <v>0</v>
      </c>
      <c r="P395" s="116">
        <f t="shared" si="14"/>
        <v>18116</v>
      </c>
      <c r="Q395" s="116">
        <f t="shared" si="14"/>
        <v>0</v>
      </c>
      <c r="R395" s="116">
        <f t="shared" si="14"/>
        <v>0</v>
      </c>
      <c r="S395" s="116">
        <f t="shared" si="14"/>
        <v>0</v>
      </c>
      <c r="T395" s="116">
        <f t="shared" si="14"/>
        <v>394266</v>
      </c>
      <c r="U395" s="116">
        <f t="shared" si="14"/>
        <v>0</v>
      </c>
      <c r="V395" s="116">
        <f t="shared" si="14"/>
        <v>0</v>
      </c>
      <c r="W395" s="116">
        <f t="shared" si="14"/>
        <v>0</v>
      </c>
      <c r="X395" s="116">
        <f t="shared" si="14"/>
        <v>0</v>
      </c>
      <c r="Z395" s="53">
        <f t="shared" si="12"/>
        <v>17112585</v>
      </c>
    </row>
    <row r="396" spans="1:26" ht="11.25">
      <c r="A396" s="96"/>
      <c r="B396" s="113" t="s">
        <v>69</v>
      </c>
      <c r="C396" s="96"/>
      <c r="D396" s="116">
        <f aca="true" t="shared" si="15" ref="D396:I396">D346</f>
        <v>0</v>
      </c>
      <c r="E396" s="116">
        <f t="shared" si="15"/>
        <v>0</v>
      </c>
      <c r="F396" s="116">
        <f t="shared" si="15"/>
        <v>121063</v>
      </c>
      <c r="G396" s="116">
        <f t="shared" si="15"/>
        <v>0</v>
      </c>
      <c r="H396" s="116">
        <f t="shared" si="15"/>
        <v>0</v>
      </c>
      <c r="I396" s="116">
        <f t="shared" si="15"/>
        <v>0</v>
      </c>
      <c r="J396" s="116">
        <f>J346</f>
        <v>14966029</v>
      </c>
      <c r="K396" s="116"/>
      <c r="L396" s="116">
        <f aca="true" t="shared" si="16" ref="L396:X396">L346</f>
        <v>-214</v>
      </c>
      <c r="M396" s="116">
        <f t="shared" si="16"/>
        <v>0</v>
      </c>
      <c r="N396" s="116">
        <f t="shared" si="16"/>
        <v>277620</v>
      </c>
      <c r="O396" s="116">
        <f t="shared" si="16"/>
        <v>0</v>
      </c>
      <c r="P396" s="116">
        <f t="shared" si="16"/>
        <v>16760</v>
      </c>
      <c r="Q396" s="116">
        <f t="shared" si="16"/>
        <v>0</v>
      </c>
      <c r="R396" s="116">
        <f t="shared" si="16"/>
        <v>0</v>
      </c>
      <c r="S396" s="116">
        <f t="shared" si="16"/>
        <v>0</v>
      </c>
      <c r="T396" s="116">
        <f t="shared" si="16"/>
        <v>27433</v>
      </c>
      <c r="U396" s="116">
        <f t="shared" si="16"/>
        <v>0</v>
      </c>
      <c r="V396" s="116">
        <f t="shared" si="16"/>
        <v>1273156</v>
      </c>
      <c r="W396" s="116">
        <f t="shared" si="16"/>
        <v>0</v>
      </c>
      <c r="X396" s="116">
        <f t="shared" si="16"/>
        <v>0</v>
      </c>
      <c r="Z396" s="53">
        <f t="shared" si="12"/>
        <v>16681847</v>
      </c>
    </row>
    <row r="397" spans="1:26" ht="11.25">
      <c r="A397" s="96"/>
      <c r="B397" s="113" t="s">
        <v>70</v>
      </c>
      <c r="C397" s="96"/>
      <c r="D397" s="116"/>
      <c r="E397" s="116"/>
      <c r="F397" s="116">
        <f>+F361</f>
        <v>121035</v>
      </c>
      <c r="G397" s="116"/>
      <c r="H397" s="116">
        <f>+H361</f>
        <v>0</v>
      </c>
      <c r="I397" s="116"/>
      <c r="J397" s="116">
        <f>+J361</f>
        <v>13845414</v>
      </c>
      <c r="K397" s="116"/>
      <c r="L397" s="116">
        <f>+L361</f>
        <v>-198</v>
      </c>
      <c r="M397" s="116"/>
      <c r="N397" s="116">
        <f>+N361</f>
        <v>256822</v>
      </c>
      <c r="O397" s="116"/>
      <c r="P397" s="116">
        <f>+P361</f>
        <v>15501</v>
      </c>
      <c r="Q397" s="116"/>
      <c r="R397" s="116">
        <f>+R361</f>
        <v>0</v>
      </c>
      <c r="S397" s="116"/>
      <c r="T397" s="116">
        <f>+T361</f>
        <v>25374</v>
      </c>
      <c r="U397" s="116"/>
      <c r="V397" s="116">
        <f>+V361</f>
        <v>88587</v>
      </c>
      <c r="W397" s="116"/>
      <c r="X397" s="116">
        <f>+X361</f>
        <v>0</v>
      </c>
      <c r="Z397" s="53">
        <f t="shared" si="12"/>
        <v>14352535</v>
      </c>
    </row>
    <row r="398" spans="1:24" ht="11.25">
      <c r="A398" s="96"/>
      <c r="B398" s="113"/>
      <c r="C398" s="96"/>
      <c r="D398" s="96"/>
      <c r="F398" s="116"/>
      <c r="H398" s="116"/>
      <c r="J398" s="116"/>
      <c r="L398" s="116"/>
      <c r="N398" s="116"/>
      <c r="P398" s="116"/>
      <c r="Q398" s="96"/>
      <c r="R398" s="116"/>
      <c r="T398" s="116"/>
      <c r="V398" s="116"/>
      <c r="X398" s="116"/>
    </row>
    <row r="399" spans="1:28" ht="12" thickBot="1">
      <c r="A399" s="144"/>
      <c r="B399" s="113" t="str">
        <f>"Accum Tax Depreciation "&amp;B10</f>
        <v>Accum Tax Depreciation As of September 30, 2014</v>
      </c>
      <c r="C399" s="96"/>
      <c r="D399" s="113"/>
      <c r="F399" s="158">
        <f>SUM(F377:F398)</f>
        <v>1442170.702625</v>
      </c>
      <c r="H399" s="158">
        <f>SUM(H377:H398)</f>
        <v>2520095</v>
      </c>
      <c r="J399" s="158">
        <f>SUM(J377:J398)</f>
        <v>135426029</v>
      </c>
      <c r="L399" s="158">
        <f>SUM(L377:L398)</f>
        <v>-5666</v>
      </c>
      <c r="N399" s="158">
        <f>SUM(N377:N398)</f>
        <v>6551551</v>
      </c>
      <c r="P399" s="158">
        <f>SUM(P377:P398)</f>
        <v>351462</v>
      </c>
      <c r="Q399" s="96"/>
      <c r="R399" s="158">
        <f>SUM(R377:R398)</f>
        <v>2313406</v>
      </c>
      <c r="T399" s="158">
        <f>SUM(T377:T398)</f>
        <v>447073</v>
      </c>
      <c r="V399" s="158">
        <f>SUM(V377:V398)</f>
        <v>1361743</v>
      </c>
      <c r="X399" s="158">
        <f>SUM(X377:X398)</f>
        <v>0</v>
      </c>
      <c r="Z399" s="158">
        <f>SUM(Z377:Z398)</f>
        <v>150407863.702625</v>
      </c>
      <c r="AB399" s="117"/>
    </row>
    <row r="400" spans="1:24" ht="11.25" thickTop="1">
      <c r="A400" s="96"/>
      <c r="B400" s="96"/>
      <c r="C400" s="96"/>
      <c r="D400" s="96"/>
      <c r="F400" s="96"/>
      <c r="H400" s="96"/>
      <c r="J400" s="96"/>
      <c r="L400" s="96"/>
      <c r="N400" s="96"/>
      <c r="P400" s="96"/>
      <c r="R400" s="96"/>
      <c r="T400" s="96"/>
      <c r="V400" s="96"/>
      <c r="X400" s="96"/>
    </row>
    <row r="401" spans="1:24" ht="10.5">
      <c r="A401" s="96"/>
      <c r="B401" s="96"/>
      <c r="C401" s="96"/>
      <c r="D401" s="96"/>
      <c r="F401" s="96"/>
      <c r="H401" s="96"/>
      <c r="J401" s="96"/>
      <c r="L401" s="96"/>
      <c r="N401" s="96"/>
      <c r="P401" s="96"/>
      <c r="R401" s="96"/>
      <c r="T401" s="96"/>
      <c r="V401" s="96"/>
      <c r="X401" s="96"/>
    </row>
    <row r="402" spans="1:28" ht="10.5">
      <c r="A402" s="96"/>
      <c r="B402" s="96"/>
      <c r="C402" s="96"/>
      <c r="D402" s="134"/>
      <c r="F402" s="96"/>
      <c r="R402" s="134" t="str">
        <f ca="1">CELL("filename",$A$1)</f>
        <v>H:\Internal\Regulatory Services\2014  KY Rate Case\Documents Electronically filed February 11, 2015\KIUC Attachments\KIUC-1-17\Elliott\[KIUC_1_17_Attachment169_ADFIT.xlsm]2014</v>
      </c>
      <c r="AB402" s="134" t="str">
        <f ca="1">CELL("filename",$A$1)</f>
        <v>H:\Internal\Regulatory Services\2014  KY Rate Case\Documents Electronically filed February 11, 2015\KIUC Attachments\KIUC-1-17\Elliott\[KIUC_1_17_Attachment169_ADFIT.xlsm]2014</v>
      </c>
    </row>
    <row r="403" spans="1:4" ht="10.5">
      <c r="A403" s="96"/>
      <c r="B403" s="96"/>
      <c r="C403" s="96"/>
      <c r="D403" s="96"/>
    </row>
    <row r="404" spans="1:24" ht="10.5">
      <c r="A404" s="96"/>
      <c r="B404" s="96"/>
      <c r="C404" s="96" t="s">
        <v>52</v>
      </c>
      <c r="D404" s="96"/>
      <c r="F404" s="96">
        <f>+F15</f>
        <v>2713192.07</v>
      </c>
      <c r="H404" s="96">
        <f>+H15</f>
        <v>2520093.1199999996</v>
      </c>
      <c r="J404" s="96">
        <f>+J15</f>
        <v>306178992</v>
      </c>
      <c r="L404" s="96">
        <f>+L15</f>
        <v>-8111.97</v>
      </c>
      <c r="N404" s="96">
        <f>+N15</f>
        <v>9718887</v>
      </c>
      <c r="P404" s="96">
        <f>+P15</f>
        <v>542646.66</v>
      </c>
      <c r="R404" s="96">
        <f>+R15</f>
        <v>2313406</v>
      </c>
      <c r="T404" s="96">
        <f>+T15</f>
        <v>760030.85</v>
      </c>
      <c r="V404" s="96">
        <f>+V15</f>
        <v>2454276.94</v>
      </c>
      <c r="X404" s="96">
        <f>+X15</f>
        <v>0</v>
      </c>
    </row>
    <row r="405" spans="1:24" ht="10.5">
      <c r="A405" s="96"/>
      <c r="B405" s="96"/>
      <c r="C405" s="96"/>
      <c r="D405" s="96"/>
      <c r="F405" s="159" t="str">
        <f>IF(F399&lt;F404,"Okay","Over-depreciated")</f>
        <v>Okay</v>
      </c>
      <c r="H405" s="159" t="str">
        <f>IF(H399&lt;H404,"Okay","Over-depreciated")</f>
        <v>Over-depreciated</v>
      </c>
      <c r="J405" s="159" t="str">
        <f>IF(J399&lt;J404,"Okay","Over-depreciated")</f>
        <v>Okay</v>
      </c>
      <c r="L405" s="159" t="str">
        <f>IF(L399&lt;L404,"Okay","Over-depreciated")</f>
        <v>Over-depreciated</v>
      </c>
      <c r="N405" s="159" t="str">
        <f>IF(N399&lt;N404,"Okay","Over-depreciated")</f>
        <v>Okay</v>
      </c>
      <c r="P405" s="159" t="str">
        <f>IF(P399&gt;P404,"Okay","Over-depreciated")</f>
        <v>Over-depreciated</v>
      </c>
      <c r="R405" s="159" t="str">
        <f>IF(R399&lt;R404,"Okay","Over-depreciated")</f>
        <v>Over-depreciated</v>
      </c>
      <c r="T405" s="159" t="str">
        <f>IF(T399&lt;T404,"Okay","Over-depreciated")</f>
        <v>Okay</v>
      </c>
      <c r="V405" s="159" t="str">
        <f>IF(V399&lt;V404,"Okay","Over-depreciated")</f>
        <v>Okay</v>
      </c>
      <c r="X405" s="159" t="str">
        <f>IF(X399&lt;X404,"Okay","Over-depreciated")</f>
        <v>Over-depreciated</v>
      </c>
    </row>
    <row r="406" spans="1:4" ht="10.5">
      <c r="A406" s="96"/>
      <c r="B406" s="96" t="s">
        <v>5</v>
      </c>
      <c r="C406" s="96"/>
      <c r="D406" s="96"/>
    </row>
    <row r="407" ht="10.5"/>
    <row r="408" ht="10.5"/>
    <row r="409" ht="10.5"/>
    <row r="415" ht="10.5">
      <c r="L415" s="160">
        <f aca="true" t="shared" si="17" ref="L415:L420">L391/L$404</f>
        <v>0.5187395909994736</v>
      </c>
    </row>
    <row r="416" ht="10.5">
      <c r="L416" s="160">
        <f t="shared" si="17"/>
        <v>0.03611946296645574</v>
      </c>
    </row>
    <row r="417" ht="10.5">
      <c r="L417" s="160">
        <f t="shared" si="17"/>
        <v>0.03328414676089778</v>
      </c>
    </row>
    <row r="418" ht="10.5">
      <c r="L418" s="160">
        <f t="shared" si="17"/>
        <v>0.03094192902587164</v>
      </c>
    </row>
    <row r="419" ht="10.5">
      <c r="L419" s="160">
        <f t="shared" si="17"/>
        <v>0.028599711290845504</v>
      </c>
    </row>
    <row r="420" ht="10.5">
      <c r="L420" s="160">
        <f t="shared" si="17"/>
        <v>0.026380768173452317</v>
      </c>
    </row>
    <row r="421" ht="10.5">
      <c r="L421" s="160">
        <f>L397/L$404/L358</f>
        <v>0.02440837429132504</v>
      </c>
    </row>
  </sheetData>
  <sheetProtection/>
  <mergeCells count="1">
    <mergeCell ref="AH14:AJ1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9:L32"/>
  <sheetViews>
    <sheetView zoomScalePageLayoutView="0" workbookViewId="0" topLeftCell="A1">
      <selection activeCell="P24" sqref="P24"/>
    </sheetView>
  </sheetViews>
  <sheetFormatPr defaultColWidth="9.33203125" defaultRowHeight="10.5"/>
  <cols>
    <col min="3" max="3" width="16.16015625" style="0" customWidth="1"/>
    <col min="6" max="6" width="15.83203125" style="0" customWidth="1"/>
    <col min="7" max="7" width="1.83203125" style="0" customWidth="1"/>
    <col min="8" max="8" width="15.83203125" style="0" customWidth="1"/>
    <col min="9" max="9" width="1.83203125" style="0" customWidth="1"/>
    <col min="10" max="10" width="15.83203125" style="0" customWidth="1"/>
    <col min="11" max="11" width="1.83203125" style="0" customWidth="1"/>
    <col min="12" max="12" width="15.83203125" style="0" customWidth="1"/>
  </cols>
  <sheetData>
    <row r="9" spans="6:12" ht="15.75" customHeight="1">
      <c r="F9" s="190" t="s">
        <v>114</v>
      </c>
      <c r="G9" s="190"/>
      <c r="H9" s="190"/>
      <c r="I9" s="190"/>
      <c r="J9" s="190"/>
      <c r="K9" s="190"/>
      <c r="L9" s="190"/>
    </row>
    <row r="10" spans="3:12" ht="15">
      <c r="C10" s="161"/>
      <c r="D10" s="162"/>
      <c r="F10" s="183" t="s">
        <v>110</v>
      </c>
      <c r="G10" s="42"/>
      <c r="H10" s="183" t="s">
        <v>111</v>
      </c>
      <c r="I10" s="42"/>
      <c r="J10" s="183" t="s">
        <v>112</v>
      </c>
      <c r="K10" s="42"/>
      <c r="L10" s="183" t="s">
        <v>113</v>
      </c>
    </row>
    <row r="11" spans="3:4" ht="15">
      <c r="C11" s="163" t="s">
        <v>5</v>
      </c>
      <c r="D11" s="164"/>
    </row>
    <row r="12" spans="3:12" ht="15">
      <c r="C12" s="169" t="s">
        <v>96</v>
      </c>
      <c r="D12" s="170">
        <v>2014</v>
      </c>
      <c r="E12" s="171"/>
      <c r="F12" s="172">
        <f>'2014'!$Z$397/12</f>
        <v>1196044.5833333333</v>
      </c>
      <c r="G12" s="172"/>
      <c r="H12" s="172">
        <v>853429</v>
      </c>
      <c r="I12" s="172"/>
      <c r="J12" s="172">
        <f>H12-F12</f>
        <v>-342615.58333333326</v>
      </c>
      <c r="K12" s="172"/>
      <c r="L12" s="172">
        <f>ROUND(J12*0.35,0)</f>
        <v>-119915</v>
      </c>
    </row>
    <row r="13" spans="3:12" ht="15">
      <c r="C13" s="169" t="s">
        <v>97</v>
      </c>
      <c r="D13" s="170">
        <v>2014</v>
      </c>
      <c r="E13" s="171"/>
      <c r="F13" s="172">
        <f>'2014'!$Z$397/12</f>
        <v>1196044.5833333333</v>
      </c>
      <c r="G13" s="172"/>
      <c r="H13" s="172">
        <v>853429</v>
      </c>
      <c r="I13" s="172"/>
      <c r="J13" s="172">
        <f aca="true" t="shared" si="0" ref="J13:J32">H13-F13</f>
        <v>-342615.58333333326</v>
      </c>
      <c r="K13" s="172"/>
      <c r="L13" s="172">
        <f aca="true" t="shared" si="1" ref="L13:L32">ROUND(J13*0.35,0)</f>
        <v>-119915</v>
      </c>
    </row>
    <row r="14" spans="3:12" ht="15">
      <c r="C14" s="174" t="s">
        <v>98</v>
      </c>
      <c r="D14" s="175">
        <v>2014</v>
      </c>
      <c r="E14" s="176"/>
      <c r="F14" s="177">
        <f>'2014'!$Z$397/12</f>
        <v>1196044.5833333333</v>
      </c>
      <c r="G14" s="177"/>
      <c r="H14" s="177">
        <v>853429</v>
      </c>
      <c r="I14" s="177"/>
      <c r="J14" s="177">
        <f t="shared" si="0"/>
        <v>-342615.58333333326</v>
      </c>
      <c r="K14" s="177"/>
      <c r="L14" s="177">
        <f t="shared" si="1"/>
        <v>-119915</v>
      </c>
    </row>
    <row r="15" spans="3:12" ht="15">
      <c r="C15" s="165" t="s">
        <v>99</v>
      </c>
      <c r="D15" s="166">
        <v>2015</v>
      </c>
      <c r="F15" s="168">
        <f>'2015'!$CF$429/12</f>
        <v>1178322.1666666667</v>
      </c>
      <c r="G15" s="54"/>
      <c r="H15" s="54">
        <v>853429</v>
      </c>
      <c r="I15" s="54"/>
      <c r="J15" s="54">
        <f t="shared" si="0"/>
        <v>-324893.16666666674</v>
      </c>
      <c r="K15" s="54"/>
      <c r="L15" s="54">
        <f t="shared" si="1"/>
        <v>-113713</v>
      </c>
    </row>
    <row r="16" spans="3:12" ht="15">
      <c r="C16" s="163" t="s">
        <v>100</v>
      </c>
      <c r="D16" s="166">
        <v>2015</v>
      </c>
      <c r="F16" s="168">
        <f>'2015'!$CF$429/12</f>
        <v>1178322.1666666667</v>
      </c>
      <c r="G16" s="54"/>
      <c r="H16" s="54">
        <v>853429</v>
      </c>
      <c r="I16" s="54"/>
      <c r="J16" s="54">
        <f t="shared" si="0"/>
        <v>-324893.16666666674</v>
      </c>
      <c r="K16" s="54"/>
      <c r="L16" s="54">
        <f t="shared" si="1"/>
        <v>-113713</v>
      </c>
    </row>
    <row r="17" spans="3:12" ht="15">
      <c r="C17" s="165" t="s">
        <v>101</v>
      </c>
      <c r="D17" s="166">
        <v>2015</v>
      </c>
      <c r="F17" s="168">
        <f>'2015'!$CF$429/12</f>
        <v>1178322.1666666667</v>
      </c>
      <c r="G17" s="54"/>
      <c r="H17" s="54">
        <v>853429</v>
      </c>
      <c r="I17" s="54"/>
      <c r="J17" s="54">
        <f t="shared" si="0"/>
        <v>-324893.16666666674</v>
      </c>
      <c r="K17" s="54"/>
      <c r="L17" s="54">
        <f t="shared" si="1"/>
        <v>-113713</v>
      </c>
    </row>
    <row r="18" spans="3:12" ht="15">
      <c r="C18" s="165" t="s">
        <v>102</v>
      </c>
      <c r="D18" s="166">
        <v>2015</v>
      </c>
      <c r="F18" s="168">
        <f>'2015'!$CF$429/12</f>
        <v>1178322.1666666667</v>
      </c>
      <c r="G18" s="54"/>
      <c r="H18" s="54">
        <v>853429</v>
      </c>
      <c r="I18" s="54"/>
      <c r="J18" s="54">
        <f t="shared" si="0"/>
        <v>-324893.16666666674</v>
      </c>
      <c r="K18" s="54"/>
      <c r="L18" s="54">
        <f t="shared" si="1"/>
        <v>-113713</v>
      </c>
    </row>
    <row r="19" spans="3:12" ht="15">
      <c r="C19" s="165" t="s">
        <v>103</v>
      </c>
      <c r="D19" s="166">
        <v>2015</v>
      </c>
      <c r="F19" s="168">
        <f>'2015'!$CF$429/12</f>
        <v>1178322.1666666667</v>
      </c>
      <c r="G19" s="54"/>
      <c r="H19" s="54">
        <v>853429</v>
      </c>
      <c r="I19" s="54"/>
      <c r="J19" s="54">
        <f t="shared" si="0"/>
        <v>-324893.16666666674</v>
      </c>
      <c r="K19" s="54"/>
      <c r="L19" s="54">
        <f t="shared" si="1"/>
        <v>-113713</v>
      </c>
    </row>
    <row r="20" spans="3:12" ht="15">
      <c r="C20" s="165" t="s">
        <v>104</v>
      </c>
      <c r="D20" s="166">
        <v>2015</v>
      </c>
      <c r="F20" s="168">
        <f>'2015'!$CF$429/12</f>
        <v>1178322.1666666667</v>
      </c>
      <c r="G20" s="54"/>
      <c r="H20" s="54">
        <v>853429</v>
      </c>
      <c r="I20" s="54"/>
      <c r="J20" s="54">
        <f t="shared" si="0"/>
        <v>-324893.16666666674</v>
      </c>
      <c r="K20" s="54"/>
      <c r="L20" s="54">
        <f t="shared" si="1"/>
        <v>-113713</v>
      </c>
    </row>
    <row r="21" spans="3:12" ht="15">
      <c r="C21" s="161" t="s">
        <v>105</v>
      </c>
      <c r="D21" s="166">
        <v>2015</v>
      </c>
      <c r="F21" s="168">
        <f>'2015'!$CF$429/12</f>
        <v>1178322.1666666667</v>
      </c>
      <c r="G21" s="54"/>
      <c r="H21" s="54">
        <v>853429</v>
      </c>
      <c r="I21" s="54"/>
      <c r="J21" s="54">
        <f t="shared" si="0"/>
        <v>-324893.16666666674</v>
      </c>
      <c r="K21" s="54"/>
      <c r="L21" s="54">
        <f t="shared" si="1"/>
        <v>-113713</v>
      </c>
    </row>
    <row r="22" spans="3:12" ht="15">
      <c r="C22" s="161" t="s">
        <v>106</v>
      </c>
      <c r="D22" s="166">
        <v>2015</v>
      </c>
      <c r="F22" s="168">
        <f>'2015'!$CF$429/12</f>
        <v>1178322.1666666667</v>
      </c>
      <c r="G22" s="54"/>
      <c r="H22" s="54">
        <v>853429</v>
      </c>
      <c r="I22" s="54"/>
      <c r="J22" s="54">
        <f t="shared" si="0"/>
        <v>-324893.16666666674</v>
      </c>
      <c r="K22" s="54"/>
      <c r="L22" s="54">
        <f t="shared" si="1"/>
        <v>-113713</v>
      </c>
    </row>
    <row r="23" spans="3:12" ht="15">
      <c r="C23" s="161" t="s">
        <v>107</v>
      </c>
      <c r="D23" s="166">
        <v>2015</v>
      </c>
      <c r="F23" s="168">
        <f>'2015'!$CF$429/12</f>
        <v>1178322.1666666667</v>
      </c>
      <c r="G23" s="54"/>
      <c r="H23" s="54">
        <v>853429</v>
      </c>
      <c r="I23" s="54"/>
      <c r="J23" s="54">
        <f t="shared" si="0"/>
        <v>-324893.16666666674</v>
      </c>
      <c r="K23" s="54"/>
      <c r="L23" s="54">
        <f t="shared" si="1"/>
        <v>-113713</v>
      </c>
    </row>
    <row r="24" spans="3:12" ht="15">
      <c r="C24" s="161" t="s">
        <v>96</v>
      </c>
      <c r="D24" s="166">
        <v>2015</v>
      </c>
      <c r="F24" s="168">
        <f>'2015'!$CF$429/12</f>
        <v>1178322.1666666667</v>
      </c>
      <c r="G24" s="54"/>
      <c r="H24" s="54">
        <v>853429</v>
      </c>
      <c r="I24" s="54"/>
      <c r="J24" s="54">
        <f t="shared" si="0"/>
        <v>-324893.16666666674</v>
      </c>
      <c r="K24" s="54"/>
      <c r="L24" s="54">
        <f t="shared" si="1"/>
        <v>-113713</v>
      </c>
    </row>
    <row r="25" spans="3:12" ht="15">
      <c r="C25" s="161" t="s">
        <v>97</v>
      </c>
      <c r="D25" s="166">
        <v>2015</v>
      </c>
      <c r="F25" s="168">
        <f>'2015'!$CF$429/12</f>
        <v>1178322.1666666667</v>
      </c>
      <c r="G25" s="54"/>
      <c r="H25" s="54">
        <v>853429</v>
      </c>
      <c r="I25" s="54"/>
      <c r="J25" s="54">
        <f t="shared" si="0"/>
        <v>-324893.16666666674</v>
      </c>
      <c r="K25" s="54"/>
      <c r="L25" s="54">
        <f t="shared" si="1"/>
        <v>-113713</v>
      </c>
    </row>
    <row r="26" spans="3:12" ht="15">
      <c r="C26" s="178" t="s">
        <v>98</v>
      </c>
      <c r="D26" s="179">
        <v>2015</v>
      </c>
      <c r="E26" s="180"/>
      <c r="F26" s="181">
        <f>'2015'!$CF$429/12</f>
        <v>1178322.1666666667</v>
      </c>
      <c r="G26" s="182"/>
      <c r="H26" s="182">
        <v>853429</v>
      </c>
      <c r="I26" s="182"/>
      <c r="J26" s="182">
        <f t="shared" si="0"/>
        <v>-324893.16666666674</v>
      </c>
      <c r="K26" s="182"/>
      <c r="L26" s="182">
        <f t="shared" si="1"/>
        <v>-113713</v>
      </c>
    </row>
    <row r="27" spans="3:12" ht="15">
      <c r="C27" s="173" t="s">
        <v>99</v>
      </c>
      <c r="D27" s="170">
        <v>2016</v>
      </c>
      <c r="E27" s="171"/>
      <c r="F27" s="172">
        <f>'2016'!$CF$430/12</f>
        <v>1175834.5833333333</v>
      </c>
      <c r="G27" s="172"/>
      <c r="H27" s="172">
        <v>853429</v>
      </c>
      <c r="I27" s="172"/>
      <c r="J27" s="172">
        <f t="shared" si="0"/>
        <v>-322405.58333333326</v>
      </c>
      <c r="K27" s="172"/>
      <c r="L27" s="172">
        <f t="shared" si="1"/>
        <v>-112842</v>
      </c>
    </row>
    <row r="28" spans="3:12" ht="15">
      <c r="C28" s="173" t="s">
        <v>100</v>
      </c>
      <c r="D28" s="170">
        <v>2016</v>
      </c>
      <c r="E28" s="171"/>
      <c r="F28" s="172">
        <f>'2016'!$CF$430/12</f>
        <v>1175834.5833333333</v>
      </c>
      <c r="G28" s="172"/>
      <c r="H28" s="172">
        <v>853429</v>
      </c>
      <c r="I28" s="172"/>
      <c r="J28" s="172">
        <f t="shared" si="0"/>
        <v>-322405.58333333326</v>
      </c>
      <c r="K28" s="172"/>
      <c r="L28" s="172">
        <f t="shared" si="1"/>
        <v>-112842</v>
      </c>
    </row>
    <row r="29" spans="3:12" ht="15">
      <c r="C29" s="173" t="s">
        <v>101</v>
      </c>
      <c r="D29" s="170">
        <v>2016</v>
      </c>
      <c r="E29" s="171"/>
      <c r="F29" s="172">
        <f>'2016'!$CF$430/12</f>
        <v>1175834.5833333333</v>
      </c>
      <c r="G29" s="172"/>
      <c r="H29" s="172">
        <v>853429</v>
      </c>
      <c r="I29" s="172"/>
      <c r="J29" s="172">
        <f t="shared" si="0"/>
        <v>-322405.58333333326</v>
      </c>
      <c r="K29" s="172"/>
      <c r="L29" s="172">
        <f t="shared" si="1"/>
        <v>-112842</v>
      </c>
    </row>
    <row r="30" spans="3:12" ht="15">
      <c r="C30" s="173" t="s">
        <v>102</v>
      </c>
      <c r="D30" s="170">
        <v>2016</v>
      </c>
      <c r="E30" s="171"/>
      <c r="F30" s="172">
        <f>'2016'!$CF$430/12</f>
        <v>1175834.5833333333</v>
      </c>
      <c r="G30" s="172"/>
      <c r="H30" s="172">
        <v>853429</v>
      </c>
      <c r="I30" s="172"/>
      <c r="J30" s="172">
        <f t="shared" si="0"/>
        <v>-322405.58333333326</v>
      </c>
      <c r="K30" s="172"/>
      <c r="L30" s="172">
        <f t="shared" si="1"/>
        <v>-112842</v>
      </c>
    </row>
    <row r="31" spans="3:12" ht="15">
      <c r="C31" s="173" t="s">
        <v>103</v>
      </c>
      <c r="D31" s="170">
        <v>2016</v>
      </c>
      <c r="E31" s="171"/>
      <c r="F31" s="172">
        <f>'2016'!$CF$430/12</f>
        <v>1175834.5833333333</v>
      </c>
      <c r="G31" s="172"/>
      <c r="H31" s="172">
        <v>853429</v>
      </c>
      <c r="I31" s="172"/>
      <c r="J31" s="172">
        <f t="shared" si="0"/>
        <v>-322405.58333333326</v>
      </c>
      <c r="K31" s="172"/>
      <c r="L31" s="172">
        <f t="shared" si="1"/>
        <v>-112842</v>
      </c>
    </row>
    <row r="32" spans="3:12" ht="15">
      <c r="C32" s="173" t="s">
        <v>104</v>
      </c>
      <c r="D32" s="170">
        <v>2016</v>
      </c>
      <c r="E32" s="171"/>
      <c r="F32" s="172">
        <f>'2016'!$CF$430/12</f>
        <v>1175834.5833333333</v>
      </c>
      <c r="G32" s="172"/>
      <c r="H32" s="172">
        <v>853429</v>
      </c>
      <c r="I32" s="172"/>
      <c r="J32" s="172">
        <f t="shared" si="0"/>
        <v>-322405.58333333326</v>
      </c>
      <c r="K32" s="172"/>
      <c r="L32" s="172">
        <f t="shared" si="1"/>
        <v>-112842</v>
      </c>
    </row>
  </sheetData>
  <sheetProtection/>
  <mergeCells count="1">
    <mergeCell ref="F9:L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2014-11-19T22:52:28Z</cp:lastPrinted>
  <dcterms:created xsi:type="dcterms:W3CDTF">2002-01-18T16:51:34Z</dcterms:created>
  <dcterms:modified xsi:type="dcterms:W3CDTF">2015-02-12T01:12:28Z</dcterms:modified>
  <cp:category/>
  <cp:version/>
  <cp:contentType/>
  <cp:contentStatus/>
</cp:coreProperties>
</file>