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185" windowWidth="9855" windowHeight="5670" tabRatio="937" activeTab="0"/>
  </bookViews>
  <sheets>
    <sheet name="Index" sheetId="1" r:id="rId1"/>
    <sheet name="W01" sheetId="2" r:id="rId2"/>
    <sheet name="W02" sheetId="3" r:id="rId3"/>
    <sheet name="W03" sheetId="4" r:id="rId4"/>
    <sheet name="W04" sheetId="5" r:id="rId5"/>
    <sheet name="W05" sheetId="6" r:id="rId6"/>
    <sheet name="W06" sheetId="7" r:id="rId7"/>
    <sheet name="W07" sheetId="8" r:id="rId8"/>
    <sheet name="W08" sheetId="9" r:id="rId9"/>
    <sheet name="W09" sheetId="10" r:id="rId10"/>
    <sheet name="W10" sheetId="11" r:id="rId11"/>
    <sheet name="W11" sheetId="12" r:id="rId12"/>
    <sheet name="W12" sheetId="13" r:id="rId13"/>
    <sheet name="W13" sheetId="14" r:id="rId14"/>
    <sheet name="W14" sheetId="15" r:id="rId15"/>
    <sheet name="W15" sheetId="16" r:id="rId16"/>
    <sheet name="W16" sheetId="17" r:id="rId17"/>
    <sheet name="W17" sheetId="18" r:id="rId18"/>
    <sheet name="W18" sheetId="19" r:id="rId19"/>
    <sheet name="W19" sheetId="20" r:id="rId20"/>
    <sheet name="W20" sheetId="21" r:id="rId21"/>
    <sheet name="W21" sheetId="22" r:id="rId22"/>
    <sheet name="W22" sheetId="23" r:id="rId23"/>
    <sheet name="W23" sheetId="24" r:id="rId24"/>
    <sheet name="W24" sheetId="25" r:id="rId25"/>
    <sheet name="W25" sheetId="26" r:id="rId26"/>
    <sheet name="W26" sheetId="27" r:id="rId27"/>
    <sheet name="W27" sheetId="28" r:id="rId28"/>
    <sheet name="W28" sheetId="29" r:id="rId29"/>
    <sheet name="W29" sheetId="30" r:id="rId30"/>
    <sheet name="W30" sheetId="31" r:id="rId31"/>
    <sheet name="W31" sheetId="32" r:id="rId32"/>
    <sheet name="W32" sheetId="33" r:id="rId33"/>
    <sheet name="W33" sheetId="34" r:id="rId34"/>
    <sheet name="W34" sheetId="35" r:id="rId35"/>
    <sheet name="W35" sheetId="36" r:id="rId36"/>
    <sheet name="W36" sheetId="37" r:id="rId37"/>
    <sheet name="W37" sheetId="38" r:id="rId38"/>
    <sheet name="W38" sheetId="39" r:id="rId39"/>
    <sheet name="W39" sheetId="40" r:id="rId40"/>
    <sheet name="W40" sheetId="41" r:id="rId41"/>
    <sheet name="W41" sheetId="42" r:id="rId42"/>
    <sheet name="W42" sheetId="43" r:id="rId43"/>
    <sheet name="W43" sheetId="44" r:id="rId44"/>
    <sheet name="W44" sheetId="45" r:id="rId45"/>
    <sheet name="W45" sheetId="46" r:id="rId46"/>
    <sheet name="W46" sheetId="47" r:id="rId47"/>
    <sheet name="W47" sheetId="48" r:id="rId48"/>
    <sheet name="W48" sheetId="49" r:id="rId49"/>
    <sheet name="W49" sheetId="50" r:id="rId50"/>
    <sheet name="W50" sheetId="51" r:id="rId51"/>
    <sheet name="W51" sheetId="52" r:id="rId52"/>
    <sheet name="W52" sheetId="53" r:id="rId53"/>
    <sheet name="W53" sheetId="54" r:id="rId54"/>
    <sheet name="W54" sheetId="55" r:id="rId55"/>
    <sheet name="W55" sheetId="56" r:id="rId56"/>
    <sheet name="W56" sheetId="57" r:id="rId57"/>
    <sheet name="W57" sheetId="58" r:id="rId58"/>
    <sheet name="W58" sheetId="59" r:id="rId59"/>
    <sheet name="W59" sheetId="60" r:id="rId60"/>
  </sheets>
  <externalReferences>
    <externalReference r:id="rId63"/>
    <externalReference r:id="rId64"/>
    <externalReference r:id="rId65"/>
  </externalReferences>
  <definedNames>
    <definedName name="_xlnm._FilterDatabase" localSheetId="0" hidden="1">'Index'!$A$2:$B$57</definedName>
    <definedName name="AllocFactors">'[2]Table'!$G$6:$H$13</definedName>
    <definedName name="Begin_Print1">'[3]Big Sandy Detail'!#REF!</definedName>
    <definedName name="Begin_Print2">'[3]Big Sandy Detail'!#REF!</definedName>
    <definedName name="End_of_Report">'[3]Big Sandy Detail'!#REF!</definedName>
    <definedName name="End_Print1">'[3]Big Sandy Detail'!#REF!</definedName>
    <definedName name="End_Print2">'[3]Big Sandy Detail'!#REF!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'Index'!$A$1:$E$57</definedName>
    <definedName name="_xlnm.Print_Area" localSheetId="10">'W10'!$A$1:$N$27</definedName>
    <definedName name="_xlnm.Print_Area" localSheetId="11">'W11'!$A$1:$I$30</definedName>
    <definedName name="_xlnm.Print_Area" localSheetId="28">'W28'!$A$1:$N$26</definedName>
    <definedName name="_xlnm.Print_Area" localSheetId="31">'W31'!$A$1:$M$105</definedName>
    <definedName name="_xlnm.Print_Area" localSheetId="40">'W40'!$A$1:$N$45</definedName>
    <definedName name="_xlnm.Print_Area" localSheetId="50">'W50'!$A$1:$N$25</definedName>
    <definedName name="_xlnm.Print_Area" localSheetId="52">'W52'!$A$1:$G$51</definedName>
    <definedName name="_xlnm.Print_Area" localSheetId="54">'W54'!$A$1:$I$47</definedName>
    <definedName name="search_directory_name">"R:\fcm90prd\nvision\rpts\Fin_Reports\"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<sst xmlns="http://schemas.openxmlformats.org/spreadsheetml/2006/main" count="2155" uniqueCount="929">
  <si>
    <t>Kentucky Power Company</t>
  </si>
  <si>
    <t>SECTION V</t>
  </si>
  <si>
    <t>Adjustment to include in Test Year Operating Expense</t>
  </si>
  <si>
    <t>the Interest Expense Associated with Customer Deposits</t>
  </si>
  <si>
    <t>PAGE 1</t>
  </si>
  <si>
    <t>Test Year Ended 09/30/2014</t>
  </si>
  <si>
    <t>Line</t>
  </si>
  <si>
    <t>No</t>
  </si>
  <si>
    <t>Description</t>
  </si>
  <si>
    <t>Amount</t>
  </si>
  <si>
    <t>Customer Deposits at 09/30/14</t>
  </si>
  <si>
    <t>Allocation Factor - SPECIFIC</t>
  </si>
  <si>
    <t>Witness: John A. Rogness</t>
  </si>
  <si>
    <t>Line No.</t>
  </si>
  <si>
    <t>---------------------</t>
  </si>
  <si>
    <t>KPSC Jurisdictional Amount (Ln 1 X Ln 2)</t>
  </si>
  <si>
    <t>===========</t>
  </si>
  <si>
    <t>Capacity Charge Revenues</t>
  </si>
  <si>
    <t>Rockport Unit Power Agreement</t>
  </si>
  <si>
    <t xml:space="preserve">Line </t>
  </si>
  <si>
    <t>Per Book</t>
  </si>
  <si>
    <t>No.</t>
  </si>
  <si>
    <t>Month</t>
  </si>
  <si>
    <t>Year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</si>
  <si>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</si>
  <si>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</si>
  <si>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</si>
  <si>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</si>
  <si>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</si>
  <si>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</si>
  <si>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</si>
  <si>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</si>
  <si>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</si>
  <si>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</si>
  <si>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</si>
  <si>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</si>
  <si>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KPSC Jurisdiction Amount (Ln 14 X Ln 15)</t>
  </si>
  <si>
    <t>*</t>
  </si>
  <si>
    <t>Pursuant to Commission's Order Dated</t>
  </si>
  <si>
    <t>December 14, 2004 in Case No. 2004-00420</t>
  </si>
  <si>
    <t>1/</t>
  </si>
  <si>
    <t xml:space="preserve"> </t>
  </si>
  <si>
    <t>Ln</t>
  </si>
  <si>
    <r>
      <t xml:space="preserve">Total Amount            </t>
    </r>
    <r>
      <rPr>
        <u val="single"/>
        <sz val="10"/>
        <rFont val="Arial"/>
        <family val="2"/>
      </rPr>
      <t>Paid by KPCo</t>
    </r>
  </si>
  <si>
    <t>KPSC Case Number</t>
  </si>
  <si>
    <t>Consultant</t>
  </si>
  <si>
    <t>Case No. 2011-00295</t>
  </si>
  <si>
    <t>Accion Group Inc.</t>
  </si>
  <si>
    <t>Case No. 2011-00401</t>
  </si>
  <si>
    <t>Vantage Energy Consulting, LLC</t>
  </si>
  <si>
    <t>Case No. 2012-00578</t>
  </si>
  <si>
    <t>Vantage Energy Consulting LLC</t>
  </si>
  <si>
    <t>Annual Amortization Amount (Ln 6 / Ln 7)</t>
  </si>
  <si>
    <t>Test Year Ended 09/30/14</t>
  </si>
  <si>
    <t>PAGE 6</t>
  </si>
  <si>
    <t>Witness: R. K. Wohnhas</t>
  </si>
  <si>
    <t>Miscellaneous Service Charges</t>
  </si>
  <si>
    <t>PAGE 7</t>
  </si>
  <si>
    <t>Revenue From Miscellaneous Service</t>
  </si>
  <si>
    <t>Test Year Revenue From Miscellaneous</t>
  </si>
  <si>
    <t>KPSC Jurisdiction Amount (Ln 4 X Ln 5)</t>
  </si>
  <si>
    <t>2/</t>
  </si>
  <si>
    <t>Annualization of Public Service Commission</t>
  </si>
  <si>
    <t>Maintenance Assessment to Reflect Assessment for</t>
  </si>
  <si>
    <t>Test Year Ended 9/30/2014</t>
  </si>
  <si>
    <t>Restatement of Charges</t>
  </si>
  <si>
    <t>Per Books</t>
  </si>
  <si>
    <t>Difference</t>
  </si>
  <si>
    <t>Actual</t>
  </si>
  <si>
    <t>Total</t>
  </si>
  <si>
    <t>Kentucky Jurisdiction Amount (Ln 13 X Ln 14)</t>
  </si>
  <si>
    <t xml:space="preserve">Witness: R. K. Wohnhas </t>
  </si>
  <si>
    <t>Adjustment for Postage Rate Increase</t>
  </si>
  <si>
    <t>PAGE 13</t>
  </si>
  <si>
    <t>Postage Rate Increase per Mailed Item 1/</t>
  </si>
  <si>
    <t>Adjustment to O&amp;M for Postage Increase (Ln 1 X Ln 2)</t>
  </si>
  <si>
    <t>KPSC Jurisdictional Amount (Ln 3 X Ln 4)</t>
  </si>
  <si>
    <t>Current Average Postage Rate was $0.364</t>
  </si>
  <si>
    <t>Annualization of Amortization of Intangible Plant</t>
  </si>
  <si>
    <t xml:space="preserve">Balance                                       As of </t>
  </si>
  <si>
    <t>Average                                       Amortization                         Rate</t>
  </si>
  <si>
    <t>Amortization</t>
  </si>
  <si>
    <t>Balance as of September 30, 2014</t>
  </si>
  <si>
    <t>Number of Months</t>
  </si>
  <si>
    <t>12</t>
  </si>
  <si>
    <t>Twelve Months Actual Amortization   2/</t>
  </si>
  <si>
    <t>Difference (Ln 3 - Ln 4)</t>
  </si>
  <si>
    <t>Allocation Factor - GP-PTD</t>
  </si>
  <si>
    <t>KPSC Jurisdictional Amount (Ln 5 X Ln 6)</t>
  </si>
  <si>
    <t>Source:</t>
  </si>
  <si>
    <t>Witness:   R. K . Wohnhas</t>
  </si>
  <si>
    <t>Adjustment to Eliminate Advertising Expense</t>
  </si>
  <si>
    <t>Pursuant to Commission Regulation 807 KAR 5:016 Section 4(1)</t>
  </si>
  <si>
    <t>Test Year Advertising Expense</t>
  </si>
  <si>
    <t>Amount of Advertising to be Eliminated</t>
  </si>
  <si>
    <t>KPSC Jurisdictional Amount (Ln 2 X Ln 3)</t>
  </si>
  <si>
    <t>Allocation Factor - GP-TOT</t>
  </si>
  <si>
    <t>PAGE 19</t>
  </si>
  <si>
    <t>Reliability Adjustment</t>
  </si>
  <si>
    <t>PAGE 20</t>
  </si>
  <si>
    <t>Annual                                         Expense</t>
  </si>
  <si>
    <t>Adjustment                                  Amount</t>
  </si>
  <si>
    <t>Actual O &amp; M  Expenses Incurred, TYE 09/30/2014</t>
  </si>
  <si>
    <t>Annual O&amp;M amount approved in Case No. 2009-00459*</t>
  </si>
  <si>
    <t>Allocation Factor - GP-DIST</t>
  </si>
  <si>
    <t>Test Year Ended 3/31/2013</t>
  </si>
  <si>
    <t>KPSC Jurisdictional Amount (Ln 7 X Ln 8)</t>
  </si>
  <si>
    <t>Coal Stock Adjustment</t>
  </si>
  <si>
    <t>Tons</t>
  </si>
  <si>
    <t>Average       $/Ton</t>
  </si>
  <si>
    <t>Allocation Factor - PDAF</t>
  </si>
  <si>
    <t>Mitchell Plant</t>
  </si>
  <si>
    <t>PAGE 49</t>
  </si>
  <si>
    <t>PDAF</t>
  </si>
  <si>
    <t>Amortization of Major Storm Cost Deferral</t>
  </si>
  <si>
    <t>Storm Cost</t>
  </si>
  <si>
    <t>Deferral</t>
  </si>
  <si>
    <t>Excludes                                      In-House                              Labor</t>
  </si>
  <si>
    <t>Deferral Amount Authorized By Order Dated January 7, 2013 in Case No. 2012-00445</t>
  </si>
  <si>
    <t>Number of Amortization Periods</t>
  </si>
  <si>
    <t>KENTUCKY POWER COMPANY</t>
  </si>
  <si>
    <t>LINE       NO.</t>
  </si>
  <si>
    <t>DESCRIPTION</t>
  </si>
  <si>
    <t>Production Demand</t>
  </si>
  <si>
    <t>Energy</t>
  </si>
  <si>
    <t>Gross Plant - Total</t>
  </si>
  <si>
    <t>O&amp;M</t>
  </si>
  <si>
    <t>O&amp;M Labor</t>
  </si>
  <si>
    <t>Witness:  John A. Rogness</t>
  </si>
  <si>
    <t>Effective Date of Postage Increase was January 26, 2014</t>
  </si>
  <si>
    <t>Rate of Increase was 5.42%</t>
  </si>
  <si>
    <t>Increase Cost was $0.020</t>
  </si>
  <si>
    <t>Effective January 26, 2014</t>
  </si>
  <si>
    <t>Number of Bills, Notices and Letters Mailed                              October 1, 2013 through January 26, 2014</t>
  </si>
  <si>
    <t>Interest at 0.12% (Ln 1 X .12%)</t>
  </si>
  <si>
    <t>to Reflect Annual</t>
  </si>
  <si>
    <t>Assessment Fee Increase*</t>
  </si>
  <si>
    <t>Department of Revenue Invoice dated 6/17/2014</t>
  </si>
  <si>
    <t>PSC Fiscal Year July 1, 2014 - June 30, 2015</t>
  </si>
  <si>
    <t>Big Sandy Plant</t>
  </si>
  <si>
    <t>Balance End of Year (Low Sulfur)</t>
  </si>
  <si>
    <t>Balance End of Year (High Sulfur)</t>
  </si>
  <si>
    <t>Day Supply Requested (Low Sulfur)</t>
  </si>
  <si>
    <t>Day Supply Requested (High Sulfur)</t>
  </si>
  <si>
    <t>Daily Burn Rate (Low Sulfur)</t>
  </si>
  <si>
    <t>Daily Burn Rate (High Sulfur)</t>
  </si>
  <si>
    <t>Days Supply on Hand - Low Sulfur (Ln 1 / Ln 3)</t>
  </si>
  <si>
    <t>Days Supply on Hand - High Sulfur (Ln 2 / Ln 4)</t>
  </si>
  <si>
    <t>Fuel stock Requested  - Low Sulfur (Ln 7 X Ln 3)</t>
  </si>
  <si>
    <t>Fuel stock Requested  - High Sulfur (Ln 8 X Ln 4)</t>
  </si>
  <si>
    <t>Adjustment to Test Year - Low Sulfur (Ln 9 - Ln 1)</t>
  </si>
  <si>
    <t>Adjustment to Test Year - High Sulfur (Ln 10 - Ln 2)</t>
  </si>
  <si>
    <t>Adjustment to Remove Capacity Charge Revenues*</t>
  </si>
  <si>
    <t>Number of Years of Amortization</t>
  </si>
  <si>
    <t>Annual Amortization Amount (Ln 1 / Ln 2)</t>
  </si>
  <si>
    <t>Test Year Amortization*</t>
  </si>
  <si>
    <t>Amortization Adjustment (Ln 3 - Ln 4)</t>
  </si>
  <si>
    <t>amortized by June 30, 2015.</t>
  </si>
  <si>
    <t>Balance End of Test Year</t>
  </si>
  <si>
    <t>09/30/2014    1/</t>
  </si>
  <si>
    <t xml:space="preserve">Additional Reliability O&amp;M Expenses </t>
  </si>
  <si>
    <t>Adjustment to Reliability O &amp; M Expenses (Ln 3 + Ln 4)</t>
  </si>
  <si>
    <t>Witness: Everett Phillips</t>
  </si>
  <si>
    <t xml:space="preserve">Adjustment to Remove Big Sandy Coal Stock Pile </t>
  </si>
  <si>
    <t>Mitchell Plant Maintenance Normalization</t>
  </si>
  <si>
    <t xml:space="preserve">Twelve                                         Months                                                                         Ended                                                        </t>
  </si>
  <si>
    <t xml:space="preserve">Twelve                                         Months                                                         Expense    </t>
  </si>
  <si>
    <t>Handy -                                       Whitman                               Index 1/</t>
  </si>
  <si>
    <t>Constant                        Dollar                                   Index   /1</t>
  </si>
  <si>
    <t xml:space="preserve">Constant                                      Dollar                                  Expense </t>
  </si>
  <si>
    <t>--------------------</t>
  </si>
  <si>
    <t>Test Year Steam Power Maintenance Expense (Ln 1)</t>
  </si>
  <si>
    <t>Adjustment to Test Year Steam Power Maintenance Expense (Ln 5 - Ln 6)</t>
  </si>
  <si>
    <t>Handy-Whitman Total Steam Production Plant</t>
  </si>
  <si>
    <t>Reference E-2 Line 6</t>
  </si>
  <si>
    <t>2012/Jul</t>
  </si>
  <si>
    <t>September 30, 2013</t>
  </si>
  <si>
    <t>September 30, 2012</t>
  </si>
  <si>
    <t xml:space="preserve">Revenues </t>
  </si>
  <si>
    <t>Subtotal</t>
  </si>
  <si>
    <t>Amortization of Out of Period                                                                                          Commission Mandated Consultant Cost</t>
  </si>
  <si>
    <t>KPSC Jurisdictional Amount (Ln 8 X Ln 9)</t>
  </si>
  <si>
    <t>(C5-C4)</t>
  </si>
  <si>
    <t>(Col 6 = Cols 3 X 5)</t>
  </si>
  <si>
    <t>Storm Damage deferral in Case No. 2009-00459 will be fully</t>
  </si>
  <si>
    <t>Twelve Months Annualized Expense (Ln1 X Ln 2)</t>
  </si>
  <si>
    <t>Unanimous Settlement Agreement approved on June 28, 2010 in Case No. 2009-00459</t>
  </si>
  <si>
    <t>2014/Jul</t>
  </si>
  <si>
    <t>2013/Jul</t>
  </si>
  <si>
    <t>Three Year Average (Ln 4 / 3 yrs.)</t>
  </si>
  <si>
    <t>KPSC Jurisdictional Amount (Ln 13 X Ln 14)</t>
  </si>
  <si>
    <t>Test Year Interest on Customer Deposits</t>
  </si>
  <si>
    <t>Difference (Ln 2 - Ln 3)</t>
  </si>
  <si>
    <t>Section V</t>
  </si>
  <si>
    <t>Revenue Weather Normalization Load Adjustment</t>
  </si>
  <si>
    <t>Test Year Twelve Months Ended 9/30/2014</t>
  </si>
  <si>
    <t>Page 23</t>
  </si>
  <si>
    <t>Electric Revenue</t>
  </si>
  <si>
    <t>Less:</t>
  </si>
  <si>
    <t>Operation and Maintenance Expense *</t>
  </si>
  <si>
    <t>Net Electric Operating Income (Ln 1 - Ln 2)</t>
  </si>
  <si>
    <t>Test year O&amp;M Expenses were 59.86% of test year revenues</t>
  </si>
  <si>
    <t>Witness:   J. M. Stegall</t>
  </si>
  <si>
    <t>Page 2</t>
  </si>
  <si>
    <t>Removal of Environmental Surcharge Rider Revenues</t>
  </si>
  <si>
    <t>Adjustment to Remove Environmental Surcharge Revenues</t>
  </si>
  <si>
    <t>Page 3</t>
  </si>
  <si>
    <t>Customer Migration Adjustment</t>
  </si>
  <si>
    <t>Page 22</t>
  </si>
  <si>
    <t xml:space="preserve">Test Year Revenues - Sales of Electricity </t>
  </si>
  <si>
    <t>Less:  ATR Over/Under Collection</t>
  </si>
  <si>
    <t>Net Test Year Revenues - Sales of Electricity</t>
  </si>
  <si>
    <t>Test year Capacity Charge Revenue Adjustment</t>
  </si>
  <si>
    <t>Environmental Surcharge Revenue Adjustment</t>
  </si>
  <si>
    <t>System Sales Revenue Adjustment</t>
  </si>
  <si>
    <t>Out-of-Period RTP Revenue Adjustment</t>
  </si>
  <si>
    <t>Remove Provision for Environmental Refund</t>
  </si>
  <si>
    <t>Post Test Year Adjustment to RTP Revenue</t>
  </si>
  <si>
    <t>Net Adjustment</t>
  </si>
  <si>
    <t>Increase/(Decrease) Sales Revenues</t>
  </si>
  <si>
    <t>Out of Period RTP Adjustment Breakdown</t>
  </si>
  <si>
    <t>Capacity Charge Rider Revenues</t>
  </si>
  <si>
    <t>System Sales Rider Revenues</t>
  </si>
  <si>
    <t>Envrironmental Surcharge Revenues</t>
  </si>
  <si>
    <t>Page 4</t>
  </si>
  <si>
    <t>Revenue Customer Annualization</t>
  </si>
  <si>
    <t>Page 5</t>
  </si>
  <si>
    <t>Fuel Under / (Over) Revenues</t>
  </si>
  <si>
    <t>PAGE 34</t>
  </si>
  <si>
    <t>Fuel Revenue</t>
  </si>
  <si>
    <t>Exhibit JAR-3, Col 17, Ln 15</t>
  </si>
  <si>
    <t>Fuel Cost per Monthly FAC Filings</t>
  </si>
  <si>
    <t>Exhibit JAR-3, Col 8, Ln 15</t>
  </si>
  <si>
    <t xml:space="preserve">Deferred Fuel Cost </t>
  </si>
  <si>
    <t>Exhibit JAR-3, Col 9, Ln 15</t>
  </si>
  <si>
    <t>Total Fuel Cost  (Ln 2 + Ln 3)</t>
  </si>
  <si>
    <t>Over/(Under) Recovery of Fuel (Ln 1 - Ln 4)</t>
  </si>
  <si>
    <t>Adjustment to Operating Revenue</t>
  </si>
  <si>
    <t>KPSC Jurisdictional Amount (Ln 6 x Ln 7)</t>
  </si>
  <si>
    <t>Deferred Tax (Ln 8 x 0.35)</t>
  </si>
  <si>
    <t>Asset Transfer Rider Gross-Up Adjustment</t>
  </si>
  <si>
    <t>Test Year Collection of Asset Transfer Rider Revenues</t>
  </si>
  <si>
    <t>Under Recovery of Asset Transfer Rider Revenues Included</t>
  </si>
  <si>
    <t>in Retail Revenues</t>
  </si>
  <si>
    <t>Total Authorized Asset Transfer Rider Revenues</t>
  </si>
  <si>
    <t xml:space="preserve">Adjustment to Increase Asset Transfer Rider Revenues </t>
  </si>
  <si>
    <t>Page 8</t>
  </si>
  <si>
    <t>Adjustment to Remove AEP East Pool Amounts from the Test Year</t>
  </si>
  <si>
    <t>LINE   NO.</t>
  </si>
  <si>
    <t>KPCO TOTAL COMPANY ADJUSTMENT</t>
  </si>
  <si>
    <t>ALLOCATION METHOD</t>
  </si>
  <si>
    <t>ALLOCATION FACTOR</t>
  </si>
  <si>
    <t>KENTUCKY PSC RETAIL JURISDICTION ADJUSTMENT</t>
  </si>
  <si>
    <t>Sales for Resale</t>
  </si>
  <si>
    <t>4470001 - Pool Activity</t>
  </si>
  <si>
    <t>4470035 - Pool Activity</t>
  </si>
  <si>
    <t>4470128 - Pool OSS</t>
  </si>
  <si>
    <t>Total Sales for Resale</t>
  </si>
  <si>
    <t>Purchased Power</t>
  </si>
  <si>
    <t>5550004  - Pool Capacity</t>
  </si>
  <si>
    <t>5550032  - Pool Activity</t>
  </si>
  <si>
    <t>5550102  - Primary Energy Non-Fuel</t>
  </si>
  <si>
    <t xml:space="preserve">5550102  - Pool OSS </t>
  </si>
  <si>
    <t>Total Purchased Power</t>
  </si>
  <si>
    <t>Page 9</t>
  </si>
  <si>
    <t>Off System Sales</t>
  </si>
  <si>
    <t>Energy Related Off System Sales</t>
  </si>
  <si>
    <t>Demand Related Off System Sales</t>
  </si>
  <si>
    <t xml:space="preserve">Total Off System Sales </t>
  </si>
  <si>
    <t>PAGE 11</t>
  </si>
  <si>
    <t>PAGE 12</t>
  </si>
  <si>
    <t>Normalization of Storm Damage Expense</t>
  </si>
  <si>
    <t>Twelve</t>
  </si>
  <si>
    <t>Storm Damage</t>
  </si>
  <si>
    <t>Handy -</t>
  </si>
  <si>
    <t>Constant</t>
  </si>
  <si>
    <t>Months</t>
  </si>
  <si>
    <t>Expense Excl.</t>
  </si>
  <si>
    <t>Whitman</t>
  </si>
  <si>
    <t>Dollar</t>
  </si>
  <si>
    <t>Ended</t>
  </si>
  <si>
    <t>In-House Labor</t>
  </si>
  <si>
    <r>
      <t xml:space="preserve">Index </t>
    </r>
    <r>
      <rPr>
        <u val="single"/>
        <vertAlign val="superscript"/>
        <sz val="10"/>
        <rFont val="Arial"/>
        <family val="2"/>
      </rPr>
      <t>1/</t>
    </r>
  </si>
  <si>
    <t>Expense</t>
  </si>
  <si>
    <t>12 Months Ended 9/30/14</t>
  </si>
  <si>
    <t>12 Months Ended 9/30/13</t>
  </si>
  <si>
    <t>12 Months Ended 9/30/12</t>
  </si>
  <si>
    <t>3-Year Average (Ln 4 / 3 yrs)</t>
  </si>
  <si>
    <t xml:space="preserve">Test Year Storm Damage </t>
  </si>
  <si>
    <t>Adjustment to O&amp;M for Storm Damage Normalization (Ln 5 - Ln 6)</t>
  </si>
  <si>
    <t>KPSC Jurisdictional Amount (Ln 7 x Ln 8)</t>
  </si>
  <si>
    <t xml:space="preserve">* </t>
  </si>
  <si>
    <t>Actual:</t>
  </si>
  <si>
    <t>Less Deferral 2012-00445:</t>
  </si>
  <si>
    <t>Handy-Whitman Contract Labor Index</t>
  </si>
  <si>
    <t>Reference E-2 Line 42</t>
  </si>
  <si>
    <t>2014 / Jul</t>
  </si>
  <si>
    <t>2013 / Jul</t>
  </si>
  <si>
    <t>2012 / Jul</t>
  </si>
  <si>
    <t>Witness:  R. K. Wohnhas</t>
  </si>
  <si>
    <t>Page 14</t>
  </si>
  <si>
    <t>Amortization of Rate Case Expense</t>
  </si>
  <si>
    <t>Estimated Cost:</t>
  </si>
  <si>
    <t>Legal Expense</t>
  </si>
  <si>
    <t>Other Professional Services</t>
  </si>
  <si>
    <t>Publication Notices</t>
  </si>
  <si>
    <t>KPCo Overtime and Out of Pocket Costs</t>
  </si>
  <si>
    <t>Total Estimated Costs (Ln 1 + Ln 2 + Ln 3 + Ln 4)</t>
  </si>
  <si>
    <t>Annual Average Rate Case Costs (Ln 5 / Ln 6)</t>
  </si>
  <si>
    <t>Less:   Rate Case Expense in Test Year</t>
  </si>
  <si>
    <t>Adjustment to Test Year O&amp;M Expense (Ln 7- Ln 8)</t>
  </si>
  <si>
    <t>KPSC Jurisdiction Amount (Ln 9 X Ln 10)</t>
  </si>
  <si>
    <t>Page 15</t>
  </si>
  <si>
    <t>PAGE 16</t>
  </si>
  <si>
    <t>PAGE 17</t>
  </si>
  <si>
    <t>Annualization of Lease Costs</t>
  </si>
  <si>
    <t>PAGE 18</t>
  </si>
  <si>
    <t>Annualization of September 30, 2014 Monthly Lease Costs ($252,468 X 12)</t>
  </si>
  <si>
    <t>Lease Expense in the Test Year</t>
  </si>
  <si>
    <t>Adjustment to Test year Lease Expense (Ln 1 - Ln 2)</t>
  </si>
  <si>
    <t>KPSC Jurisdictional Amount (Ln 4 X Ln 5)</t>
  </si>
  <si>
    <t>Witness:   John A. Rogness</t>
  </si>
  <si>
    <t>Annualization of Account 926 Employee Benefit Plan Costs</t>
  </si>
  <si>
    <t>Annualization of September 2014 Monthly Medical Plan Costs</t>
  </si>
  <si>
    <t>x12</t>
  </si>
  <si>
    <t>Medical Plan Costs for Twelve Months Ended 09/30/2014</t>
  </si>
  <si>
    <t>Adjustment to Test Year Medical Plan Costs (Ln 1 - Ln 2)</t>
  </si>
  <si>
    <t xml:space="preserve">Annualization of September 2014 Life Insurance Costs </t>
  </si>
  <si>
    <t>Life Insurance Costs for Twelve Months Ended 09/30/2014</t>
  </si>
  <si>
    <t>Adjustment to Test Year Life Insurance Costs (Ln 4 - Ln 5)</t>
  </si>
  <si>
    <t>Annualization of June 2014 Dental Plan Costs</t>
  </si>
  <si>
    <t>Dental Plan Costs for Twelve Months Ended 09/30/2014</t>
  </si>
  <si>
    <t>Adjustment to Test Year Life Insurance Costs (Ln 7 - Ln 8)</t>
  </si>
  <si>
    <t>Annualization of September 2014 Long Term Disability (LTD) Insurance Costs</t>
  </si>
  <si>
    <t>LTD Insurance Premium Costs for Twelve Months Ended 09/30/2014</t>
  </si>
  <si>
    <t>Adjustment to Test Year LTD Insurance Premium Costs (Ln 10 - Ln 11)</t>
  </si>
  <si>
    <t>Pension Cost per 2014 Actuarial Report for Qualified Plan</t>
  </si>
  <si>
    <t>Pension Costs for Twelve Months Ended 09/30/2014</t>
  </si>
  <si>
    <t>Adjustment to Test Year Pension Costs (Ln 13 - Ln 14)</t>
  </si>
  <si>
    <t>OPEB Cost per 2014 Actuarial Report</t>
  </si>
  <si>
    <t>OPEB Costs for Twelve Months Ended 09/30/2014</t>
  </si>
  <si>
    <t>Adjustment to Test Year OPEB Costs (Ln 16 - Ln 17)</t>
  </si>
  <si>
    <t>Total Employee Benefit Plan Cost Adjustments (Ln 3 + Ln 6 + Ln 9 + Ln 12 + Ln 15 + Ln 18)</t>
  </si>
  <si>
    <t>Employee Benefit Plan Costs Applicable to O&amp;M (Ln 19 x 20)</t>
  </si>
  <si>
    <t>Allocation Factor - OML</t>
  </si>
  <si>
    <t>KPSC Jurisdictional Amount (Ln 21 x Ln 22)</t>
  </si>
  <si>
    <t>Amortization of Deferred IGCC Costs</t>
  </si>
  <si>
    <t>Test Year Twelve Months Ended 09/30/2014</t>
  </si>
  <si>
    <t>Total Amount</t>
  </si>
  <si>
    <t xml:space="preserve">IGCC Cost Deferred </t>
  </si>
  <si>
    <t>Proposed Amortization Period (Years)</t>
  </si>
  <si>
    <t>Witness:  J.M. Yoder</t>
  </si>
  <si>
    <t>Page 21</t>
  </si>
  <si>
    <t>Amortization of Deferred Carbon Capture</t>
  </si>
  <si>
    <t xml:space="preserve"> Sequestration Front End Engineering and Design</t>
  </si>
  <si>
    <t xml:space="preserve"> (CCS FEED) Study Costs</t>
  </si>
  <si>
    <t xml:space="preserve">CCS FEED Study Costs Deferred </t>
  </si>
  <si>
    <t>Amortization of Deferred CARRS Site Costs</t>
  </si>
  <si>
    <t xml:space="preserve">CARRS Plant Site Costs Deferred </t>
  </si>
  <si>
    <t>Amortization of Deferred Preliminary Big Sandy FGD Costs</t>
  </si>
  <si>
    <t xml:space="preserve">Big Sandy FGD Costs Deferred </t>
  </si>
  <si>
    <t>Page 24</t>
  </si>
  <si>
    <t>Adjust Test Year Incentive Compensation Program to Current Level of 1</t>
  </si>
  <si>
    <t>Transmission</t>
  </si>
  <si>
    <t>Distribution</t>
  </si>
  <si>
    <t>T &amp; D Total</t>
  </si>
  <si>
    <t>1</t>
  </si>
  <si>
    <t>2014 Expected ICP Costs at a Level of 1</t>
  </si>
  <si>
    <t>2</t>
  </si>
  <si>
    <t xml:space="preserve">2014 Expected ICP </t>
  </si>
  <si>
    <t>3</t>
  </si>
  <si>
    <t>Test Year Period Per Books:</t>
  </si>
  <si>
    <t>4</t>
  </si>
  <si>
    <t>Total Company ICP Costs</t>
  </si>
  <si>
    <t>5</t>
  </si>
  <si>
    <t>6</t>
  </si>
  <si>
    <t>7</t>
  </si>
  <si>
    <t/>
  </si>
  <si>
    <t>8</t>
  </si>
  <si>
    <t>Retail Factor - OML</t>
  </si>
  <si>
    <t>9</t>
  </si>
  <si>
    <t>PAGE 25</t>
  </si>
  <si>
    <t>Payroll and Savings Plan</t>
  </si>
  <si>
    <t>For the Test Year Ended September 30, 2014</t>
  </si>
  <si>
    <t>T&amp;D Amount</t>
  </si>
  <si>
    <t>Exempt</t>
  </si>
  <si>
    <t>Nonexempt</t>
  </si>
  <si>
    <t>Salaried Nonexempt</t>
  </si>
  <si>
    <t>Total Single Pay Period</t>
  </si>
  <si>
    <t>Annual Pay Periods</t>
  </si>
  <si>
    <t>10</t>
  </si>
  <si>
    <t>Total Annualized Payroll</t>
  </si>
  <si>
    <t>11</t>
  </si>
  <si>
    <t>Test Period Payroll</t>
  </si>
  <si>
    <t>13</t>
  </si>
  <si>
    <t>14</t>
  </si>
  <si>
    <t>15</t>
  </si>
  <si>
    <t>Total Test Period Payroll</t>
  </si>
  <si>
    <t>16</t>
  </si>
  <si>
    <t>Annualization Adjustment of Base Payroll</t>
  </si>
  <si>
    <t xml:space="preserve">KPCo O&amp;M% </t>
  </si>
  <si>
    <t>KYJurisdictional Factor - OLM</t>
  </si>
  <si>
    <t>Savings Plan Loading Rate</t>
  </si>
  <si>
    <t>Change in Savings Plan Cost</t>
  </si>
  <si>
    <t>408 Payroll Taxes Related to the Payroll Adjustment</t>
  </si>
  <si>
    <t>Percentage Not Subject to Social Security Tax</t>
  </si>
  <si>
    <t>Percentage of Salaries Subject to Social Security Tax</t>
  </si>
  <si>
    <t>Adjustment to Payroll Subject to Social Security Tax</t>
  </si>
  <si>
    <t>Social Security Tax Rate</t>
  </si>
  <si>
    <t>Total Social Security Tax Adjustment</t>
  </si>
  <si>
    <t>Total Adjustment to Payroll subject to Medicare</t>
  </si>
  <si>
    <t>Medicare Tax Rate</t>
  </si>
  <si>
    <t>Increase/(Reduction) in Medicare Tax</t>
  </si>
  <si>
    <t>Employees earning more than FICA limit in test year</t>
  </si>
  <si>
    <t>FICA Tax Base for 2015</t>
  </si>
  <si>
    <t>FICA Tax Base for 2013</t>
  </si>
  <si>
    <t>Increase in FICA Base</t>
  </si>
  <si>
    <t>Adjustment to FICA Base</t>
  </si>
  <si>
    <t>Increase in FICA due to Increase in Base</t>
  </si>
  <si>
    <t xml:space="preserve">Adjustment to Annualize Mitchell Generation Expenses </t>
  </si>
  <si>
    <t>Test Year Ended September 30, 2014</t>
  </si>
  <si>
    <t>Account</t>
  </si>
  <si>
    <t>Big Sandy 
Per Books</t>
  </si>
  <si>
    <t>Remove 
Big Sandy</t>
  </si>
  <si>
    <t>KY Juris. Factor</t>
  </si>
  <si>
    <t>Retail</t>
  </si>
  <si>
    <t>Jurisdictional</t>
  </si>
  <si>
    <t>5010000</t>
  </si>
  <si>
    <t>5010003</t>
  </si>
  <si>
    <t>5000000</t>
  </si>
  <si>
    <t>5000001</t>
  </si>
  <si>
    <t>5020000</t>
  </si>
  <si>
    <t>Energy/PD</t>
  </si>
  <si>
    <t>5020002</t>
  </si>
  <si>
    <t>5020007</t>
  </si>
  <si>
    <t>5050000</t>
  </si>
  <si>
    <t>5060000</t>
  </si>
  <si>
    <t>5060002</t>
  </si>
  <si>
    <t>5060025</t>
  </si>
  <si>
    <t>5090000</t>
  </si>
  <si>
    <t>5090001</t>
  </si>
  <si>
    <t>5090005</t>
  </si>
  <si>
    <t>5560000</t>
  </si>
  <si>
    <t>5570000</t>
  </si>
  <si>
    <t>9200000</t>
  </si>
  <si>
    <t>9210001</t>
  </si>
  <si>
    <t>9210003</t>
  </si>
  <si>
    <t>9230001</t>
  </si>
  <si>
    <t>9230003</t>
  </si>
  <si>
    <t>9240000</t>
  </si>
  <si>
    <t>9250000</t>
  </si>
  <si>
    <t>9250001</t>
  </si>
  <si>
    <t>9250002</t>
  </si>
  <si>
    <t>9250004</t>
  </si>
  <si>
    <t>9250006</t>
  </si>
  <si>
    <t>9250007</t>
  </si>
  <si>
    <t>9250010</t>
  </si>
  <si>
    <t>9260001</t>
  </si>
  <si>
    <t>9260002</t>
  </si>
  <si>
    <t>9260003</t>
  </si>
  <si>
    <t>9260004</t>
  </si>
  <si>
    <t>9260005</t>
  </si>
  <si>
    <t>9260007</t>
  </si>
  <si>
    <t>9260009</t>
  </si>
  <si>
    <t>9260010</t>
  </si>
  <si>
    <t>9260012</t>
  </si>
  <si>
    <t>9260014</t>
  </si>
  <si>
    <t>9260019</t>
  </si>
  <si>
    <t>9260021</t>
  </si>
  <si>
    <t>9260027</t>
  </si>
  <si>
    <t>9260040</t>
  </si>
  <si>
    <t>9260050</t>
  </si>
  <si>
    <t>9260051</t>
  </si>
  <si>
    <t>9260052</t>
  </si>
  <si>
    <t>9260053</t>
  </si>
  <si>
    <t>9260058</t>
  </si>
  <si>
    <t>9260060</t>
  </si>
  <si>
    <t>9280000</t>
  </si>
  <si>
    <t>Specific</t>
  </si>
  <si>
    <t>9280001</t>
  </si>
  <si>
    <t>9280002</t>
  </si>
  <si>
    <t>9301000</t>
  </si>
  <si>
    <t>9301001</t>
  </si>
  <si>
    <t>9301002</t>
  </si>
  <si>
    <t>9301003</t>
  </si>
  <si>
    <t>9301010</t>
  </si>
  <si>
    <t>9301015</t>
  </si>
  <si>
    <t>9302000</t>
  </si>
  <si>
    <t>9302003</t>
  </si>
  <si>
    <t>9302007</t>
  </si>
  <si>
    <t>9302458</t>
  </si>
  <si>
    <t>9310002</t>
  </si>
  <si>
    <t>5100000</t>
  </si>
  <si>
    <t>5110000</t>
  </si>
  <si>
    <t>5120000</t>
  </si>
  <si>
    <t>5130000</t>
  </si>
  <si>
    <t>5140000</t>
  </si>
  <si>
    <t>9350001</t>
  </si>
  <si>
    <t>9350002</t>
  </si>
  <si>
    <t>9350003</t>
  </si>
  <si>
    <t>9350013</t>
  </si>
  <si>
    <t>9350015</t>
  </si>
  <si>
    <t>9350019</t>
  </si>
  <si>
    <t>4081002</t>
  </si>
  <si>
    <t>4081003</t>
  </si>
  <si>
    <t>408100510</t>
  </si>
  <si>
    <t>408100511</t>
  </si>
  <si>
    <t>408100512</t>
  </si>
  <si>
    <t>408100513</t>
  </si>
  <si>
    <t>4081007</t>
  </si>
  <si>
    <t>408102913</t>
  </si>
  <si>
    <t>408102914</t>
  </si>
  <si>
    <t>4081033</t>
  </si>
  <si>
    <t>4081034</t>
  </si>
  <si>
    <t>4081035</t>
  </si>
  <si>
    <t>Adjustment to PJM Charges and Credits to Reflect the AEP East Pool Termination, Removal of Big Sandy 1 &amp; 2 PJM Charges and Annualization of Stand Alone PJM Charges</t>
  </si>
  <si>
    <t>Operating Expenses</t>
  </si>
  <si>
    <t xml:space="preserve">Energy Related </t>
  </si>
  <si>
    <t xml:space="preserve">Demand Related </t>
  </si>
  <si>
    <t>PDAF/Specific</t>
  </si>
  <si>
    <t xml:space="preserve">Total </t>
  </si>
  <si>
    <t>Adjustment to Remove Big Sandy Generation Expense</t>
  </si>
  <si>
    <t>Mitchell Per Books</t>
  </si>
  <si>
    <t>Annualize Mitchell</t>
  </si>
  <si>
    <t xml:space="preserve">Adjustment </t>
  </si>
  <si>
    <t>5010012</t>
  </si>
  <si>
    <t>5010027</t>
  </si>
  <si>
    <t>5010028</t>
  </si>
  <si>
    <t>5010029</t>
  </si>
  <si>
    <t>5020003</t>
  </si>
  <si>
    <t>5020004</t>
  </si>
  <si>
    <t>5020005</t>
  </si>
  <si>
    <t>9260057</t>
  </si>
  <si>
    <t>9350012</t>
  </si>
  <si>
    <t>9350023</t>
  </si>
  <si>
    <t>408102014</t>
  </si>
  <si>
    <t>Eliminate Mitchell O &amp; M FGD</t>
  </si>
  <si>
    <r>
      <t xml:space="preserve">Line </t>
    </r>
    <r>
      <rPr>
        <u val="single"/>
        <sz val="10"/>
        <rFont val="Arial"/>
        <family val="2"/>
      </rPr>
      <t>No.</t>
    </r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</si>
  <si>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</si>
  <si>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</si>
  <si>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</si>
  <si>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</si>
  <si>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</si>
  <si>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</si>
  <si>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</si>
  <si>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</si>
  <si>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</si>
  <si>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 xml:space="preserve">Adjustment to Annualize </t>
  </si>
  <si>
    <t xml:space="preserve">Total Annualized Mitchell FGD O &amp; M </t>
  </si>
  <si>
    <t>PAGE 35</t>
  </si>
  <si>
    <t>Reclassificaiton of Cost of Removal Credit</t>
  </si>
  <si>
    <t>Increase cost of service to remove cost of removal credit in account 5060003</t>
  </si>
  <si>
    <t>Decrease rate base for cost of removal credit (Acct. 108)</t>
  </si>
  <si>
    <t>Page 36</t>
  </si>
  <si>
    <t>Adjustment/Annualization Depreciation Expense - Transmission, Distribution and General Plant</t>
  </si>
  <si>
    <t>Depreciable</t>
  </si>
  <si>
    <t>Annualized</t>
  </si>
  <si>
    <t>Electric Plant</t>
  </si>
  <si>
    <t>Depreciation</t>
  </si>
  <si>
    <t>In Service</t>
  </si>
  <si>
    <t>New</t>
  </si>
  <si>
    <t>on EPIS</t>
  </si>
  <si>
    <t>Acct.</t>
  </si>
  <si>
    <t xml:space="preserve">as of </t>
  </si>
  <si>
    <t>Annual</t>
  </si>
  <si>
    <t>as of 09/30/2014</t>
  </si>
  <si>
    <t>12 Months</t>
  </si>
  <si>
    <t>Adjustment</t>
  </si>
  <si>
    <t>09/30/2014</t>
  </si>
  <si>
    <t>Rates</t>
  </si>
  <si>
    <t>Ended 09/30/2014</t>
  </si>
  <si>
    <t>Transmission Plant</t>
  </si>
  <si>
    <t>Land Rights</t>
  </si>
  <si>
    <t>Structures &amp; Improvements</t>
  </si>
  <si>
    <t>Station Equipment</t>
  </si>
  <si>
    <t xml:space="preserve">Towers &amp; Fixtures  </t>
  </si>
  <si>
    <t>Poles &amp; Fixtures</t>
  </si>
  <si>
    <t>OH Conductor &amp; Devices</t>
  </si>
  <si>
    <t>Undergrnd Conduit</t>
  </si>
  <si>
    <t>Undergrnd Conductor</t>
  </si>
  <si>
    <t>Total Transmission Plant</t>
  </si>
  <si>
    <t>Distribution Plant</t>
  </si>
  <si>
    <t>Poles, Towers, &amp; Fixtures</t>
  </si>
  <si>
    <t>Underground Conduit</t>
  </si>
  <si>
    <t>Underground Conductor</t>
  </si>
  <si>
    <t>Line Transformers</t>
  </si>
  <si>
    <t>Services</t>
  </si>
  <si>
    <t>Meters</t>
  </si>
  <si>
    <t>Installations on Custs. Prem.</t>
  </si>
  <si>
    <t>Street Lighting &amp; Signal Sys.</t>
  </si>
  <si>
    <t>Total Distribution Plant</t>
  </si>
  <si>
    <t>General Plant</t>
  </si>
  <si>
    <t>Office Furniture &amp; Equipment</t>
  </si>
  <si>
    <t>Transportation Equipment</t>
  </si>
  <si>
    <t>Stores Equipment</t>
  </si>
  <si>
    <t>Tools Shop &amp; Garage Equip.</t>
  </si>
  <si>
    <t>Laboratory Equipment</t>
  </si>
  <si>
    <t>Power Operated Equipment</t>
  </si>
  <si>
    <t>Communication Equipment</t>
  </si>
  <si>
    <t>Miscellaneous Equipment</t>
  </si>
  <si>
    <t>Total General Plant</t>
  </si>
  <si>
    <t>KPSC Jurisdiction Amount (Ln 34 X Ln 35)</t>
  </si>
  <si>
    <t>Deferred Tax (Ln 36 X 0.35 X 0.82739177)</t>
  </si>
  <si>
    <t>Note:  Includes Kentucky Power's depreciable investment and related depreciation expense.</t>
  </si>
  <si>
    <t xml:space="preserve">Witness: D. Davis </t>
  </si>
  <si>
    <t>Page 37</t>
  </si>
  <si>
    <t>PAGE 38</t>
  </si>
  <si>
    <t>Adjustment/Annualization Depreciation Expense - (Mitchell Plant Investment)</t>
  </si>
  <si>
    <t>Ended 09/30/2014*</t>
  </si>
  <si>
    <t>Production Plant</t>
  </si>
  <si>
    <t xml:space="preserve">Structures &amp; Improvements </t>
  </si>
  <si>
    <t>Boiler Plant Equipment</t>
  </si>
  <si>
    <t>Boiler Plant Equipment (SCR Catalyst)</t>
  </si>
  <si>
    <t xml:space="preserve">Turbogenerator Units      </t>
  </si>
  <si>
    <t>Accessory Electrical Equip.</t>
  </si>
  <si>
    <t xml:space="preserve">Misc. Power Plant Equip.  </t>
  </si>
  <si>
    <t>Total Production Plant</t>
  </si>
  <si>
    <t xml:space="preserve">Total Mitchell Plant </t>
  </si>
  <si>
    <t>KPSC Jurisdiction Amount (Ln 17 X Ln 18)</t>
  </si>
  <si>
    <t>Page 39</t>
  </si>
  <si>
    <t>Adjustment/Annualization Depreciation Expense - (Investment in Big Sandy Unit 1 Gas Related Assets)</t>
  </si>
  <si>
    <t>Total Big Sandy Plant Remaining After Coal Retirements</t>
  </si>
  <si>
    <t>Page 40</t>
  </si>
  <si>
    <t>Adjustment to Increase ARO Depreciation Expense to an Annualized Level</t>
  </si>
  <si>
    <t>Increase in Annualized Depreciation Expense Acct 4031001</t>
  </si>
  <si>
    <t>Page 41</t>
  </si>
  <si>
    <t>Adjustment to Remove RTO Amortization</t>
  </si>
  <si>
    <t>Decrease in expense for RTO amortization that ends December 2014 - Acct. 407</t>
  </si>
  <si>
    <t>Allocation Factor - GP-Trans</t>
  </si>
  <si>
    <t>Page 42</t>
  </si>
  <si>
    <t>Increase in Annualized Accretion Expense Account 4111005</t>
  </si>
  <si>
    <t>Witness: J.M. Yoder</t>
  </si>
  <si>
    <t>Page 43</t>
  </si>
  <si>
    <t>Annualization of Property Taxes</t>
  </si>
  <si>
    <t>Twelve Months Ended 09/30/2014</t>
  </si>
  <si>
    <t>Line
No.
(1)</t>
  </si>
  <si>
    <t>Description
(2)</t>
  </si>
  <si>
    <t>Amount              (3)</t>
  </si>
  <si>
    <t>Estimated 2014 Property Taxes on T&amp;D Operating Property Based on December 31, 2013 Assessible Property Value and the Latest Actual Property</t>
  </si>
  <si>
    <t>-----------------</t>
  </si>
  <si>
    <t>Property Tax Charged
4081005, 4081029 &amp; 4081036
12 Months Ended 9/30/2014</t>
  </si>
  <si>
    <t>-------------------</t>
  </si>
  <si>
    <t>Page 44</t>
  </si>
  <si>
    <t>PAGE 45</t>
  </si>
  <si>
    <t>SALES &amp; USE TAX ADJUSTMENT</t>
  </si>
  <si>
    <t>FOR THE TEST YEAR ENDED SEPTEMBER 30, 2014</t>
  </si>
  <si>
    <t>Explanation of adjustment:</t>
  </si>
  <si>
    <t xml:space="preserve">To remove an Out-of-Period Sales Tax Audit Adjustment.  </t>
  </si>
  <si>
    <t>Per Books Sales &amp; Use Tax Expense (Acct 4081008)</t>
  </si>
  <si>
    <t>Proforma Sales &amp; Use Tax Expense</t>
  </si>
  <si>
    <t>Allocation Factor (Gross Plant)</t>
  </si>
  <si>
    <t>PAGE 46</t>
  </si>
  <si>
    <t>STATE FRANCHISE TAX ADJUSTMENT</t>
  </si>
  <si>
    <t>Per Books WVA Franchise Tax (Acct 4081008)</t>
  </si>
  <si>
    <t>Proforma West Virginia Franchise Tax Expense</t>
  </si>
  <si>
    <t>PAGE 47</t>
  </si>
  <si>
    <t>Test year O&amp;M Expenses were 59.85% of test year revenues</t>
  </si>
  <si>
    <t>For the Test Year End September 30, 2014</t>
  </si>
  <si>
    <t>Interest Synchronization Adjustment</t>
  </si>
  <si>
    <t>Total Annualization Interest (Ln 3 + Ln 6)</t>
  </si>
  <si>
    <t>Percent Retail (GP-TOT)</t>
  </si>
  <si>
    <t>Retail Interest (Ln 8 X Ln 9)</t>
  </si>
  <si>
    <t>Increase Interest Expense (Ln 7 - Ln 10)</t>
  </si>
  <si>
    <t>SIT Rate</t>
  </si>
  <si>
    <t>SIT Adjustment (Ln 11 X Ln 12)</t>
  </si>
  <si>
    <t>Net Change for FIT (Ln 11 + Ln 13)</t>
  </si>
  <si>
    <t>FIT Rate</t>
  </si>
  <si>
    <t>FIT Adjustment (Ln 14 X Ln 15)</t>
  </si>
  <si>
    <t>Witness:   R. K. Wohnhas</t>
  </si>
  <si>
    <t>PAGE 48</t>
  </si>
  <si>
    <t>Removal Cost Schedule M</t>
  </si>
  <si>
    <t>Three Year Average</t>
  </si>
  <si>
    <t>Test Year Schedule M</t>
  </si>
  <si>
    <t>Adjustment to Schedule M</t>
  </si>
  <si>
    <t>Witness: J. B. Bartsch</t>
  </si>
  <si>
    <t>Section 199 Schedule M</t>
  </si>
  <si>
    <t>Annualize Section 199 Manufacturing Deduction</t>
  </si>
  <si>
    <t>PAGE 50</t>
  </si>
  <si>
    <t>Recorded</t>
  </si>
  <si>
    <t>Remaining</t>
  </si>
  <si>
    <t>2014 Mitchell Plant Depreciation</t>
  </si>
  <si>
    <t>2014 Amounts</t>
  </si>
  <si>
    <t>Thru 9/30/2014</t>
  </si>
  <si>
    <t>To Record</t>
  </si>
  <si>
    <t>Tax Depreciation</t>
  </si>
  <si>
    <t>TAX DEPRECIATION NORMALIZED</t>
  </si>
  <si>
    <t>Mitchell Plant Depreciation Related Schedule M's</t>
  </si>
  <si>
    <t>PAGE 51</t>
  </si>
  <si>
    <t>AFUDC Offset Adjustment</t>
  </si>
  <si>
    <t>Total                         Amount</t>
  </si>
  <si>
    <r>
      <t xml:space="preserve">Jurisdictional        </t>
    </r>
    <r>
      <rPr>
        <b/>
        <sz val="10"/>
        <rFont val="Arial"/>
        <family val="2"/>
      </rPr>
      <t>GP-TOT / .989</t>
    </r>
  </si>
  <si>
    <t>Less Big Sandy CWIP</t>
  </si>
  <si>
    <t>CWIP Balance at 9/30/14 less Big Sandy CWIP (Ln 1 - Ln 2)</t>
  </si>
  <si>
    <t>AFUDC Recalculation (Ln 4 X Ln 5)</t>
  </si>
  <si>
    <t>Less Big Sandy AFUDC</t>
  </si>
  <si>
    <t>Booked AFUDC Less Big Sandy AFUDC (Ln 7 - Ln 8)</t>
  </si>
  <si>
    <t>AFUDC Offset Adjustment (Ln 6 - Ln 9)</t>
  </si>
  <si>
    <t>Recalculated Deferred FIT on ABFUDC   1/</t>
  </si>
  <si>
    <t>DFIT on ABFUDC Adj. (Ln 12- Ln 13)</t>
  </si>
  <si>
    <t>PAGE 52</t>
  </si>
  <si>
    <t>Adjustments to Remove Mitchell Plant FGD from Rate Base</t>
  </si>
  <si>
    <t>PAGE 53</t>
  </si>
  <si>
    <r>
      <t xml:space="preserve">KPCO Total Company </t>
    </r>
    <r>
      <rPr>
        <u val="single"/>
        <sz val="10"/>
        <rFont val="Arial"/>
        <family val="2"/>
      </rPr>
      <t>Adjustment</t>
    </r>
  </si>
  <si>
    <r>
      <t xml:space="preserve">Allocation </t>
    </r>
    <r>
      <rPr>
        <u val="single"/>
        <sz val="10"/>
        <rFont val="Arial"/>
        <family val="2"/>
      </rPr>
      <t>Code</t>
    </r>
  </si>
  <si>
    <r>
      <t>Allocation</t>
    </r>
    <r>
      <rPr>
        <u val="single"/>
        <sz val="10"/>
        <rFont val="Arial"/>
        <family val="2"/>
      </rPr>
      <t xml:space="preserve"> Factors</t>
    </r>
  </si>
  <si>
    <r>
      <t>Kentucky PSC Retail Jurisdiction</t>
    </r>
    <r>
      <rPr>
        <u val="single"/>
        <sz val="10"/>
        <rFont val="Arial"/>
        <family val="2"/>
      </rPr>
      <t xml:space="preserve"> Adjustment</t>
    </r>
  </si>
  <si>
    <t>Witness: A. J. Elliott</t>
  </si>
  <si>
    <t>PAGE 54</t>
  </si>
  <si>
    <t>PAGE 55</t>
  </si>
  <si>
    <t>Remove Big Sandy Coal Related NBV from Rate Base</t>
  </si>
  <si>
    <t>Decrease Rate Base to Remove Big Sandy Original Cost Acct. 101</t>
  </si>
  <si>
    <t>Increase Rate Base to Remove Big Sandy Accumulated Depreciation Acct. 108</t>
  </si>
  <si>
    <t>KPSC - Jurisdictional ADFIT</t>
  </si>
  <si>
    <t>Net EPIS (Ln 3 + Ln 6)</t>
  </si>
  <si>
    <t>Page 56</t>
  </si>
  <si>
    <t>Net Rate Base Reduction (Ln 7+ Ln 8)</t>
  </si>
  <si>
    <t>Removal of Big Sandy M&amp;S from Rate Base</t>
  </si>
  <si>
    <t>Big Sandy M&amp;S (Acct. 154)</t>
  </si>
  <si>
    <t>Allocation Factor - PDAF/EAF</t>
  </si>
  <si>
    <t>Page 57</t>
  </si>
  <si>
    <t>Adjustment to Reduce Rate Base for Removal of Coal Related CWIP and RWIP</t>
  </si>
  <si>
    <t xml:space="preserve">Reduce Rate Base for removal of CWIP for Big Sandy related coal assets (Acct. 107) </t>
  </si>
  <si>
    <t>Reduce Rate Base for removal of RWIP for Big Sandy related coal assets (Acct. 108)</t>
  </si>
  <si>
    <t>Page 58</t>
  </si>
  <si>
    <t>Amortize ADSIT Related to the Mitchell Plant</t>
  </si>
  <si>
    <t>Page 59</t>
  </si>
  <si>
    <t>Mitchell Plant ADSIT Acquired</t>
  </si>
  <si>
    <t>Mitchell Plant Remaining Book Life</t>
  </si>
  <si>
    <t>Amortization Recorded on Books</t>
  </si>
  <si>
    <t>Witness: J.B. Bartsch</t>
  </si>
  <si>
    <t>Witness: J. M. Yoder</t>
  </si>
  <si>
    <t>Witness: A.J. Elliott</t>
  </si>
  <si>
    <t>01 Capacity Charge Revenues Rockport Unit Power Agreement</t>
  </si>
  <si>
    <t>02 Weather Normalization (overall)</t>
  </si>
  <si>
    <t>03 Eliminate Environmental Surcharge Revenues</t>
  </si>
  <si>
    <t>04 Customer Migration Adjustment</t>
  </si>
  <si>
    <t>05 Customer Annualization Adjustment</t>
  </si>
  <si>
    <t>06 Miscellaneous Service Charges</t>
  </si>
  <si>
    <t>07 Fuel Under (Over) Revenues</t>
  </si>
  <si>
    <t>08 Asset Transfer Rider Gross-Up</t>
  </si>
  <si>
    <t>09 Remove AEP Pool Costs</t>
  </si>
  <si>
    <t>10 System Sales Margin</t>
  </si>
  <si>
    <t>11 O&amp;M Expense Interest on Customer Deposit</t>
  </si>
  <si>
    <t>12 Normalization / Elimination of Commission Mandated Consultant Cost</t>
  </si>
  <si>
    <t>13 Normalization Major Storms Adjustment</t>
  </si>
  <si>
    <t>14 Amortization Storm Cost Deferral</t>
  </si>
  <si>
    <t>15 Rate Case Expense</t>
  </si>
  <si>
    <t>16 Postage Rate Increase Adjustment</t>
  </si>
  <si>
    <t>17 Eliminiate Advertising Expense</t>
  </si>
  <si>
    <t>18 Annualization of Lease Costs</t>
  </si>
  <si>
    <t>19 Reliability Adjustment</t>
  </si>
  <si>
    <t>20 Annualization of Employee Benefit Plan Costs</t>
  </si>
  <si>
    <t>21 Amortization of Deferred IGCC Costs</t>
  </si>
  <si>
    <t>22 Amortization of Deferred CCS FEED Study Costs</t>
  </si>
  <si>
    <t>23 Amortization of Deferred CARRS Site Costs</t>
  </si>
  <si>
    <t>24 Amortization of Deferred Preliminary Big Sandy FGD Costs</t>
  </si>
  <si>
    <t>25 Incentive Compensation Plan Adjustment</t>
  </si>
  <si>
    <t>26-30 Annualization Employee Related Expense</t>
  </si>
  <si>
    <t>31 Remove Big Sandy O&amp;M</t>
  </si>
  <si>
    <t>32 PJM Charges and Credits Adjustment to Reflect Pool Termination &amp; Mitchell Transfer</t>
  </si>
  <si>
    <t>33 Adjustments to Include Test Year Mitchell Plant O&amp;M and Rate Base</t>
  </si>
  <si>
    <t>34 Mitchell Plant Maintenance</t>
  </si>
  <si>
    <t>35 Eliminate Mitchell O&amp;M FGD</t>
  </si>
  <si>
    <t>36 Cost of Removal Adjustment 2014</t>
  </si>
  <si>
    <t>37 KPCo Depreciation Annualization Expense</t>
  </si>
  <si>
    <t>38 Amortization of Intangible Expense</t>
  </si>
  <si>
    <t>39 Mitchell Depreciation Annualization Expense</t>
  </si>
  <si>
    <t>40 Removal of Big Sandy Depreciation</t>
  </si>
  <si>
    <t>41 ARO Depreciation</t>
  </si>
  <si>
    <t>42 Remove RTO Amortization</t>
  </si>
  <si>
    <t>43 ARO Accretion</t>
  </si>
  <si>
    <t>44 Annualization of Property Tax Expense</t>
  </si>
  <si>
    <t>45 KPSC Maintenance Assessment</t>
  </si>
  <si>
    <t>46 Sales &amp; Use Tax</t>
  </si>
  <si>
    <t>47 State Franchise Tax</t>
  </si>
  <si>
    <t>48 Interest Synchronization Adjustment</t>
  </si>
  <si>
    <t>49 Annualize Removal Cost Schedule M</t>
  </si>
  <si>
    <t>50 Annualize Section 199 Manufacturing Deduction</t>
  </si>
  <si>
    <t>51 Mitchell Plant Depreciation Related Schedule M's</t>
  </si>
  <si>
    <t>52 AFUDC Offset Adjustment</t>
  </si>
  <si>
    <t>53 FGD Movement from base to environmental (Mitchell)</t>
  </si>
  <si>
    <t>54 Mitchell Coal Stock</t>
  </si>
  <si>
    <t>55 Kentucky Power Coal Stock- Big Sandy</t>
  </si>
  <si>
    <t>56 Removal of Coal Related Assets</t>
  </si>
  <si>
    <t>57 Removal of Big Sandy M&amp;S from Rate Base</t>
  </si>
  <si>
    <t>58 Removal of Big Sandy CWIP from Rate Base</t>
  </si>
  <si>
    <t>59 Amortize ADSIT Related to the Mitchell Plant</t>
  </si>
  <si>
    <t>John A Rogness III</t>
  </si>
  <si>
    <t>Jason M Stegall</t>
  </si>
  <si>
    <t>Ranie K Wohnhas</t>
  </si>
  <si>
    <t>Jason M Yoder</t>
  </si>
  <si>
    <t>Alex E Vaughan</t>
  </si>
  <si>
    <t>Amy J Elliott</t>
  </si>
  <si>
    <t>David A Davis</t>
  </si>
  <si>
    <t>Jeffrey B Bartsch</t>
  </si>
  <si>
    <t>Witness(es)</t>
  </si>
  <si>
    <t xml:space="preserve">Everett G Phillips </t>
  </si>
  <si>
    <t>Ranie K Wohnhas &amp; Jason Yoder</t>
  </si>
  <si>
    <t>Hugh McCoy</t>
  </si>
  <si>
    <t>Witness:   H.E. McCoy</t>
  </si>
  <si>
    <t>Witness:  R. K. Wohnhas &amp; J.M. Yoder</t>
  </si>
  <si>
    <t>Base</t>
  </si>
  <si>
    <t>Fuel Annualizatoin Adjustment</t>
  </si>
  <si>
    <t>Exhibit 2</t>
  </si>
  <si>
    <t>EXHIBIT 2</t>
  </si>
  <si>
    <t>Deferred FIT Calculation: (Ln 6 x 37.74%)</t>
  </si>
  <si>
    <t>Ln 6, Col 3 X 37.74% [(7.71%-4.80%) / 7.71%]</t>
  </si>
  <si>
    <t>AFUDC Recalculation (Ln 4 x Ln 5)</t>
  </si>
  <si>
    <t>Total Weighted Average Cost Percent (WP S-2, Pg 1)</t>
  </si>
  <si>
    <t>Common Equity Weighted Average Cost Percent (WP S-2, Pg 1)</t>
  </si>
  <si>
    <t>-</t>
  </si>
  <si>
    <t>/</t>
  </si>
  <si>
    <t>Percentage</t>
  </si>
  <si>
    <t>AFUDC Recalculation (Ln 2 x Ln 3)</t>
  </si>
  <si>
    <t>X</t>
  </si>
  <si>
    <t>Recalculation Deferred FIT on ABFUDC  1/</t>
  </si>
  <si>
    <r>
      <t xml:space="preserve">Jason Yoder, </t>
    </r>
    <r>
      <rPr>
        <sz val="11"/>
        <rFont val="Calibri"/>
        <family val="2"/>
      </rPr>
      <t>Jeff Bartsch</t>
    </r>
  </si>
  <si>
    <t>Annualized Revenue Based on Billing                                        Tariff at 09/30/2014</t>
  </si>
  <si>
    <t>KPSC Jurisdiction Amount (Ln 3 X Ln 4)</t>
  </si>
  <si>
    <t>Charges Adjusted For Increased Rates 1/</t>
  </si>
  <si>
    <t>Service Charges  2/</t>
  </si>
  <si>
    <t>Increase Other Operating Revenue (Ln 1 - Ln 2) 3/</t>
  </si>
  <si>
    <t>3/</t>
  </si>
  <si>
    <t>See Exhibit JAR - 5</t>
  </si>
  <si>
    <t>See Exhibit JAR - 6</t>
  </si>
  <si>
    <t>Difference in TYE amount and Target amount (Ln 1 - Ln 2)</t>
  </si>
  <si>
    <t>KPSC Jurisdictional Amount ((Ln 11 X Ln 12) * -1)</t>
  </si>
  <si>
    <t xml:space="preserve">Adjustment to Increase Accretion Expense </t>
  </si>
  <si>
    <t>to an Annualized Level</t>
  </si>
  <si>
    <t>Adjustment to Property Tax Expense (Ln 1 - Ln 2)</t>
  </si>
  <si>
    <t>Section V, S-4, C 2, Ln 54+Ln 152</t>
  </si>
  <si>
    <t>Section V, S-4, C 2, Ln 445</t>
  </si>
  <si>
    <t>CWIP Balance at 09/30/2014                                      (Section V, S-4, C 2, Ln 211)</t>
  </si>
  <si>
    <t>Overall Cost of Capital                                                (Section V, S-2, P 1, C6, Ln 5)</t>
  </si>
  <si>
    <t>Booked AFUDC in Test Year                                                                         (Section V, S-8, C 13, Ln 13)</t>
  </si>
  <si>
    <t>(Over) / Under Recovery of Fuel Adjustment  1/</t>
  </si>
  <si>
    <t>LTD, per Capitalization (Section V, Sch 3, C 14, Ln 1)</t>
  </si>
  <si>
    <t>STD, per Capitalization (Section V, Sch 3, C 14, Ln 2)</t>
  </si>
  <si>
    <t>LTD Rate (Section V, S-2, P 1 , C 5 , Ln 1)</t>
  </si>
  <si>
    <t>STD Rate (Section V, S-2, P 1 , C 5 , Ln 2)</t>
  </si>
  <si>
    <t>Costs Applicable to O&amp;M</t>
  </si>
  <si>
    <t>Witness:  J.M. Yoder &amp; J.B. Bartsch</t>
  </si>
  <si>
    <t xml:space="preserve">Non-Big Sandy CWIP Portion of Line 1 Subject to AFUDC           </t>
  </si>
  <si>
    <t xml:space="preserve">Booked DFIT on ABFUDC </t>
  </si>
  <si>
    <t xml:space="preserve">PAGE 26 </t>
  </si>
  <si>
    <t>Annualized Payroll Expense Adjustment</t>
  </si>
  <si>
    <t>Base Payroll</t>
  </si>
  <si>
    <t xml:space="preserve">Annualization Adjustment of </t>
  </si>
  <si>
    <t>* Note: Changes to base payroll Excludes overtime, severance</t>
  </si>
  <si>
    <t xml:space="preserve"> payments, incentive payments and other remunerations</t>
  </si>
  <si>
    <t>Changes to Savings Plan Expenses Adjustment</t>
  </si>
  <si>
    <t>PAGE 27</t>
  </si>
  <si>
    <t>2013 Salaries in Excess of Social Security Taxes</t>
  </si>
  <si>
    <t>2013 Salaries, Paid Overtime and Incentives</t>
  </si>
  <si>
    <t>PAGE 28</t>
  </si>
  <si>
    <t>Medicare Tax Expenses Adjustment</t>
  </si>
  <si>
    <t>PAGE 29</t>
  </si>
  <si>
    <t>PAGE 30</t>
  </si>
  <si>
    <t>FICA Tax Expenses Adjustment</t>
  </si>
  <si>
    <t>PAGE 31-2</t>
  </si>
  <si>
    <t>PAGE 31-1</t>
  </si>
  <si>
    <t>PAGE 33-2</t>
  </si>
  <si>
    <t>PAGE 33-1</t>
  </si>
  <si>
    <t>Total Interest Charges per Books (Excludes Account 4320000 - ABFUDC)</t>
  </si>
  <si>
    <t>See Exhibit JAR - 3</t>
  </si>
  <si>
    <t>See Exhibit JAR - 7</t>
  </si>
  <si>
    <t>(C4 X C5)</t>
  </si>
  <si>
    <t>(C6 - C7)</t>
  </si>
  <si>
    <t>*  This amount includes amortization expense applicable to the first and second SCR catalyst layers installed in Unit 2.</t>
  </si>
  <si>
    <t>* Kentucky Power acquired a 50% interest in the Mitchell Plant on 12/31/2013.  As a result, depreciation expense reflected in this schedule only represents the 9 months ended 09/30/2014.</t>
  </si>
  <si>
    <t>KPSC Jurisdictional Amount (Ln 1 x Ln 2)</t>
  </si>
  <si>
    <t>Subtotal ( Ln 4 - Ln 5 - Ln 6 - Ln 7- Ln 8 - Ln 9)</t>
  </si>
  <si>
    <t>Adjusted Test Year Revenues (Ln 10 + Ln 11)</t>
  </si>
  <si>
    <t>Kentucky Jurisdictional Revenue Adjustment                              (Ln 1 - Ln 12)</t>
  </si>
  <si>
    <t>Total Income Statement Asset Transfer Rider Revenues (Ln 1 + Ln 2)</t>
  </si>
  <si>
    <t>to Authorzed Levels (Ln 4 - Ln 3)</t>
  </si>
  <si>
    <t>KPSC Jurisdictional Amount (Ln 5 * Ln 6)</t>
  </si>
  <si>
    <t>Adjustment to Off System Sales Margins to Reflect the AEP East Pool Termination, Retirement of Big Sandy 2, Weather Normal Retail Load and to Remove Polar Vortex Pricing</t>
  </si>
  <si>
    <t>Sub-total (Ln 1 + Ln 2 + Ln 3)</t>
  </si>
  <si>
    <t>Remaining Commission Mandated Consultant Cost to be Amortized (Ln 4 - Ln 5)</t>
  </si>
  <si>
    <t xml:space="preserve">Less: Costs Incurred During Test Year </t>
  </si>
  <si>
    <t>3-Year Total Storm Damage (Ln 1 + Ln 2 + Ln 3)</t>
  </si>
  <si>
    <t>Adjustment Applicable to O&amp;M (Ln 3 X 71.11%)</t>
  </si>
  <si>
    <t xml:space="preserve">Annual Amortization Amount (Ln 1 / Ln 2) </t>
  </si>
  <si>
    <t>Change in ICP Cost (Ln 1 - Ln 2)</t>
  </si>
  <si>
    <t xml:space="preserve">O&amp;M% </t>
  </si>
  <si>
    <t>Expected ICP O&amp;M Expense (Ln 3 x Ln 4)</t>
  </si>
  <si>
    <t>Expected ICP Retail O&amp;M Expense (Ln 5 x Ln 6)</t>
  </si>
  <si>
    <t>Adjustment for Annualized Payroll Expense (Ln 12 x Ln 13)</t>
  </si>
  <si>
    <t>Annualized Payroll Expense Adjustment (Ln 14 x Ln 15)</t>
  </si>
  <si>
    <t>Changes to Savings Plan Expenses Adjustment (Ln 5 x Ln 6)</t>
  </si>
  <si>
    <t>Adjustment for Changes to Savings Plan Expenses (Ln 3 x Ln 4)</t>
  </si>
  <si>
    <t>Adjustment for Social Security Tax Expenses (Ln 8 x Ln 9)</t>
  </si>
  <si>
    <t>Social Security Tax Expenses Adjustment (Ln 10 x Ln 11)</t>
  </si>
  <si>
    <t>Adjustment for Social Security Tax Expenses (Ln 3 x Ln 4)</t>
  </si>
  <si>
    <t>Medicare Tax Expenses Adjustment (Ln 5 x Ln 6)</t>
  </si>
  <si>
    <t>FICA Tax Expenses Adjustment (Ln 9 x Ln 10)</t>
  </si>
  <si>
    <t>Adjustment for FICA Tax Base Expenses (Ln 7 x Ln 8)</t>
  </si>
  <si>
    <t>3 Year Total (Ln 1 + Ln 2 + Ln 3)</t>
  </si>
  <si>
    <t>September 30, 2014  /2</t>
  </si>
  <si>
    <t>Nine Months Ending 9/30/14 Annualized</t>
  </si>
  <si>
    <t>Deferred Tax (Ln 7 X .35) * -1</t>
  </si>
  <si>
    <t>Deferred Tax (Ln 19 X 0.35) * -1</t>
  </si>
  <si>
    <t>Deferred Tax (Ln 19 X 0.35 X 0.7489) * -1</t>
  </si>
  <si>
    <t>SALES &amp; USE TAX ADJUSTMENT (Ln 3 x Ln 4)</t>
  </si>
  <si>
    <t>STATE FRANCHISE TAX ADJUSTMENT (Ln 3 x Ln 4)</t>
  </si>
  <si>
    <t>Annualized LTD Interest (Ln 1 x Ln 2)</t>
  </si>
  <si>
    <t>Annualized STD Interest  (Ln 4 x Ln 5)</t>
  </si>
  <si>
    <t>Adjustment to Schedule M (Ln 2 - Ln 3)</t>
  </si>
  <si>
    <t>Allocation Factor - GP TOT</t>
  </si>
  <si>
    <t>Kentucky Jurisdiction Adjustment (Ln 4 x Ln 5)</t>
  </si>
  <si>
    <t>Kentucky Jurisdiction Adjustment (Ln2 x Ln 3)</t>
  </si>
  <si>
    <t>Annualize Removal Cost Schedule M</t>
  </si>
  <si>
    <t xml:space="preserve">Net Rate Base Reduction </t>
  </si>
  <si>
    <t xml:space="preserve">Mitchell FGD from Electric Plant In Service </t>
  </si>
  <si>
    <t xml:space="preserve">Less Accum. Prov. For Depreciation </t>
  </si>
  <si>
    <t>Less Accumulated Deferred Income Tax</t>
  </si>
  <si>
    <t>(Ln 1 - Ln 2 - Ln 3)</t>
  </si>
  <si>
    <t>KPCo's Total Adjustment Test Year - Low &amp; High Sulfur (Ln 11+ Ln 12)</t>
  </si>
  <si>
    <t>KPSC Jurisdictional Amount  (Ln 2 x Ln 3)</t>
  </si>
  <si>
    <t>ADSIT Amortization Required (Ln 1 / 24 years)</t>
  </si>
  <si>
    <t>Total Company Adjustment (Ln3 - Ln 4)</t>
  </si>
  <si>
    <t>Allocation Factor (PDAF)</t>
  </si>
  <si>
    <t>ADSIT Amortization Adjustment (Ln 5 x Ln 6)</t>
  </si>
  <si>
    <t>Total Company Adjustment (Ln 2 - Ln 1)</t>
  </si>
  <si>
    <t>KPSC 2014-00396</t>
  </si>
  <si>
    <t>EXHIBIT 2         Page 10</t>
  </si>
  <si>
    <t>EXHIBIT 2      Page 32</t>
  </si>
  <si>
    <t>Witness: A.E. Vaughan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</si>
</sst>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"/>
    <numFmt numFmtId="166" formatCode="#,##0.000_);\(#,##0.000\)"/>
    <numFmt numFmtId="167" formatCode="&quot;$&quot;#,##0.000000"/>
    <numFmt numFmtId="168" formatCode="&quot;$&quot;#,##0"/>
    <numFmt numFmtId="169" formatCode="_(* #,##0_);_(* \(#,##0\);_(* &quot;-&quot;??_);_(@_)"/>
    <numFmt numFmtId="170" formatCode="0.000_);\(0.000\)"/>
    <numFmt numFmtId="171" formatCode="&quot;$&quot;#,##0.000_);\(&quot;$&quot;#,##0.000\)"/>
    <numFmt numFmtId="172" formatCode="0.00000_);\(0.00000\)"/>
    <numFmt numFmtId="173" formatCode="0.00000"/>
    <numFmt numFmtId="174" formatCode="#,##0.0000000000000000_);\(#,##0.0000000000000000\)"/>
    <numFmt numFmtId="175" formatCode="_(&quot;$&quot;* #,##0_);_(&quot;$&quot;* \(#,##0\);_(&quot;$&quot;* &quot;-&quot;??_);_(@_)"/>
    <numFmt numFmtId="176" formatCode="#,##0.0_);\(#,##0.0\)"/>
    <numFmt numFmtId="177" formatCode="&quot;$&quot;#,##0.00"/>
    <numFmt numFmtId="178" formatCode="_(* #,##0.0_);_(* \(#,##0.0\);&quot;&quot;;_(@_)"/>
    <numFmt numFmtId="179" formatCode="[Blue]#,##0,_);[Red]\(#,##0,\)"/>
    <numFmt numFmtId="180" formatCode="_(* #,##0.000_);_(* \(#,##0.000\);_(* &quot;-&quot;??_);_(@_)"/>
    <numFmt numFmtId="181" formatCode="0.0000%"/>
    <numFmt numFmtId="182" formatCode="d\ mmmm\ yyyy"/>
    <numFmt numFmtId="183" formatCode="dd\ mmm\ yyyy"/>
    <numFmt numFmtId="184" formatCode="_(* #,##0.000000_);_(* \(#,##0.000000\);_(* &quot;-&quot;??_);_(@_)"/>
    <numFmt numFmtId="185" formatCode="#,##0.000_);[Red]\(#,##0.000\)"/>
    <numFmt numFmtId="186" formatCode="&quot;$&quot;#,##0.0_);[Red]\(&quot;$&quot;#,##0.0\)"/>
    <numFmt numFmtId="187" formatCode="&quot;$&quot;\ \ #,##0_);[Red]\(&quot;$&quot;\ \ #,##0\)"/>
    <numFmt numFmtId="188" formatCode="#,##0_);[Red]\(#,##0\);\-"/>
    <numFmt numFmtId="189" formatCode="#,##0.00000___;"/>
    <numFmt numFmtId="190" formatCode="&quot;$&quot;#,##0.00;\-&quot;$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$&quot;\ \ #,##0.00_);[Red]\(&quot;$&quot;\ \ #,##0.00\)"/>
    <numFmt numFmtId="195" formatCode="#,##0_);\(#,##0\);_ \-\ \ "/>
    <numFmt numFmtId="196" formatCode="&quot;$&quot;#,##0;[Red]\-&quot;$&quot;#,##0"/>
    <numFmt numFmtId="197" formatCode="&quot;$&quot;#,##0.00;[Red]\-&quot;$&quot;#,##0.00"/>
    <numFmt numFmtId="198" formatCode="#,##0___);\(#,##0\);___-\ \ "/>
    <numFmt numFmtId="199" formatCode="0.000000"/>
    <numFmt numFmtId="200" formatCode="0.0000_)"/>
    <numFmt numFmtId="201" formatCode="&quot;$&quot;#,##0\ ;\(&quot;$&quot;#,##0\)"/>
    <numFmt numFmtId="202" formatCode="mmm\-d\-yyyy"/>
    <numFmt numFmtId="203" formatCode="#,##0.0_);[Red]\(#,##0.0\)"/>
    <numFmt numFmtId="204" formatCode="mmm\-yyyy"/>
    <numFmt numFmtId="205" formatCode="m/d"/>
    <numFmt numFmtId="206" formatCode="_-* #,##0_-;\-* #,##0_-;_-* &quot;-&quot;_-;_-@_-"/>
    <numFmt numFmtId="207" formatCode="_-* #,##0.00_-;\-* #,##0.00_-;_-* &quot;-&quot;??_-;_-@_-"/>
    <numFmt numFmtId="208" formatCode="_([$€-2]* #,##0.00_);_([$€-2]* \(#,##0.00\);_([$€-2]* &quot;-&quot;??_)"/>
    <numFmt numFmtId="209" formatCode="###0_);\(###0\)"/>
    <numFmt numFmtId="210" formatCode="#,##0.0\x_);\(#,##0.0\x\);#,##0.0\x_);@_)"/>
    <numFmt numFmtId="211" formatCode="#,##0.0_);[Red]\(#,##0.0\);&quot;N/A &quot;"/>
    <numFmt numFmtId="212" formatCode="0.00_)"/>
    <numFmt numFmtId="213" formatCode="#,##0.0_)\ \ ;[Red]\(#,##0.0\)\ \ "/>
    <numFmt numFmtId="214" formatCode="0.0%&quot;NetPPE/sales&quot;"/>
    <numFmt numFmtId="215" formatCode="0.0%&quot;NWI/Sls&quot;"/>
    <numFmt numFmtId="216" formatCode="0%;[Red]\(0%\)"/>
    <numFmt numFmtId="217" formatCode="0.0%;[Red]\(0.0%\)"/>
    <numFmt numFmtId="218" formatCode="0.00%;[Red]\(0.00%\)"/>
    <numFmt numFmtId="219" formatCode="#,##0.0\%_);\(#,##0.0\%\);#,##0.0\%_);@_)"/>
    <numFmt numFmtId="220" formatCode="0.0%&quot;Sales&quot;"/>
    <numFmt numFmtId="221" formatCode="&quot;TFCF: &quot;#,##0_);[Red]&quot;No! &quot;\(#,##0\)"/>
    <numFmt numFmtId="222" formatCode="_(&quot;$&quot;* #,##0.00_);_(&quot;$&quot;* \(#,##0.00\);_(&quot;$&quot;* &quot;-&quot;????_);_(@_)"/>
    <numFmt numFmtId="223" formatCode="General_)"/>
    <numFmt numFmtId="224" formatCode="#,##0.0000000_);\(#,##0.0000000\)"/>
  </numFmts>
  <fonts count="16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Arial MT"/>
      <family val="0"/>
    </font>
    <font>
      <sz val="10"/>
      <name val="Helv"/>
      <family val="0"/>
    </font>
    <font>
      <sz val="10"/>
      <name val="Arial Unicode MS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u val="single"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5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Zurich BT"/>
      <family val="0"/>
    </font>
    <font>
      <b/>
      <sz val="11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___"/>
      <family val="1"/>
    </font>
    <font>
      <sz val="11"/>
      <name val="__"/>
      <family val="3"/>
    </font>
    <font>
      <sz val="10"/>
      <name val="___"/>
      <family val="3"/>
    </font>
    <font>
      <sz val="11"/>
      <name val="___"/>
      <family val="1"/>
    </font>
    <font>
      <sz val="9"/>
      <name val="Helv"/>
      <family val="0"/>
    </font>
    <font>
      <sz val="8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2"/>
      <name val="Helv"/>
      <family val="0"/>
    </font>
    <font>
      <b/>
      <sz val="12"/>
      <color indexed="9"/>
      <name val="Arial"/>
      <family val="2"/>
    </font>
    <font>
      <sz val="8"/>
      <color indexed="12"/>
      <name val="Arial"/>
      <family val="2"/>
    </font>
    <font>
      <b/>
      <sz val="11"/>
      <name val="Optimum"/>
      <family val="0"/>
    </font>
    <font>
      <b/>
      <sz val="12"/>
      <name val="MS Sans Serif"/>
      <family val="2"/>
    </font>
    <font>
      <b/>
      <sz val="9"/>
      <color indexed="12"/>
      <name val="Arial"/>
      <family val="2"/>
    </font>
    <font>
      <b/>
      <i/>
      <sz val="10"/>
      <name val="Arial"/>
      <family val="2"/>
    </font>
    <font>
      <b/>
      <u val="single"/>
      <sz val="11"/>
      <color indexed="37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8"/>
      <name val="Palatino"/>
      <family val="1"/>
    </font>
    <font>
      <sz val="7"/>
      <name val="Small Fonts"/>
      <family val="2"/>
    </font>
    <font>
      <b/>
      <i/>
      <sz val="16"/>
      <name val="Helv"/>
      <family val="0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8"/>
      <name val="Helvetica-Narrow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u val="single"/>
      <sz val="11"/>
      <color indexed="8"/>
      <name val="Arial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0"/>
      <name val="Arial MT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MS Sans Serif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MS Sans Serif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MS Sans Serif"/>
      <family val="2"/>
    </font>
    <font>
      <sz val="10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/>
      <right/>
      <top style="double"/>
      <bottom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>
        <color indexed="9"/>
      </right>
      <top style="medium"/>
      <bottom/>
    </border>
    <border>
      <left/>
      <right/>
      <top/>
      <bottom style="double"/>
    </border>
    <border>
      <left/>
      <right/>
      <top/>
      <bottom style="double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9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193" fontId="0" fillId="0" borderId="0" applyFont="0" applyFill="0" applyBorder="0" applyAlignment="0" applyProtection="0"/>
    <xf numFmtId="0" fontId="87" fillId="0" borderId="0">
      <alignment/>
      <protection/>
    </xf>
    <xf numFmtId="0" fontId="88" fillId="0" borderId="0">
      <alignment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8" fillId="0" borderId="0">
      <alignment/>
      <protection/>
    </xf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8" fillId="0" borderId="0">
      <alignment/>
      <protection/>
    </xf>
    <xf numFmtId="0" fontId="88" fillId="0" borderId="0">
      <alignment/>
      <protection/>
    </xf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6" fillId="0" borderId="0">
      <alignment/>
      <protection/>
    </xf>
    <xf numFmtId="0" fontId="86" fillId="0" borderId="0">
      <alignment/>
      <protection/>
    </xf>
    <xf numFmtId="0" fontId="87" fillId="0" borderId="0">
      <alignment/>
      <protection/>
    </xf>
    <xf numFmtId="0" fontId="86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6" fillId="0" borderId="0">
      <alignment/>
      <protection/>
    </xf>
    <xf numFmtId="0" fontId="88" fillId="0" borderId="0">
      <alignment/>
      <protection/>
    </xf>
    <xf numFmtId="0" fontId="86" fillId="0" borderId="0">
      <alignment/>
      <protection/>
    </xf>
    <xf numFmtId="194" fontId="0" fillId="0" borderId="0" applyFont="0" applyFill="0" applyBorder="0" applyAlignment="0" applyProtection="0"/>
    <xf numFmtId="0" fontId="86" fillId="0" borderId="0">
      <alignment/>
      <protection/>
    </xf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6" fillId="0" borderId="0">
      <alignment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6" fillId="0" borderId="0">
      <alignment/>
      <protection/>
    </xf>
    <xf numFmtId="0" fontId="86" fillId="0" borderId="0">
      <alignment/>
      <protection/>
    </xf>
    <xf numFmtId="193" fontId="0" fillId="0" borderId="0" applyFont="0" applyFill="0" applyBorder="0" applyAlignment="0" applyProtection="0"/>
    <xf numFmtId="0" fontId="87" fillId="0" borderId="0">
      <alignment/>
      <protection/>
    </xf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6" fillId="0" borderId="0">
      <alignment/>
      <protection/>
    </xf>
    <xf numFmtId="193" fontId="0" fillId="0" borderId="0" applyFont="0" applyFill="0" applyBorder="0" applyAlignment="0" applyProtection="0"/>
    <xf numFmtId="0" fontId="87" fillId="0" borderId="0">
      <alignment/>
      <protection/>
    </xf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7" fillId="0" borderId="0">
      <alignment/>
      <protection/>
    </xf>
    <xf numFmtId="194" fontId="0" fillId="0" borderId="0" applyFont="0" applyFill="0" applyBorder="0" applyAlignment="0" applyProtection="0"/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193" fontId="0" fillId="0" borderId="0" applyFont="0" applyFill="0" applyBorder="0" applyAlignment="0" applyProtection="0"/>
    <xf numFmtId="0" fontId="87" fillId="0" borderId="0">
      <alignment/>
      <protection/>
    </xf>
    <xf numFmtId="193" fontId="0" fillId="0" borderId="0" applyFont="0" applyFill="0" applyBorder="0" applyAlignment="0" applyProtection="0"/>
    <xf numFmtId="0" fontId="87" fillId="0" borderId="0">
      <alignment/>
      <protection/>
    </xf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86" fillId="0" borderId="0">
      <alignment/>
      <protection/>
    </xf>
    <xf numFmtId="0" fontId="8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187" fontId="0" fillId="0" borderId="0" applyFont="0" applyFill="0" applyBorder="0" applyAlignment="0" applyProtection="0"/>
    <xf numFmtId="0" fontId="0" fillId="0" borderId="0">
      <alignment/>
      <protection/>
    </xf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7" fontId="0" fillId="0" borderId="0" applyFont="0" applyFill="0" applyBorder="0" applyAlignment="0" applyProtection="0"/>
    <xf numFmtId="0" fontId="86" fillId="0" borderId="0">
      <alignment/>
      <protection/>
    </xf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6" fillId="0" borderId="0">
      <alignment/>
      <protection/>
    </xf>
    <xf numFmtId="0" fontId="86" fillId="0" borderId="0">
      <alignment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6" fillId="0" borderId="0">
      <alignment/>
      <protection/>
    </xf>
    <xf numFmtId="194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86" fillId="0" borderId="0">
      <alignment/>
      <protection/>
    </xf>
    <xf numFmtId="40" fontId="31" fillId="0" borderId="0" applyFont="0" applyFill="0" applyBorder="0" applyAlignment="0" applyProtection="0"/>
    <xf numFmtId="0" fontId="86" fillId="0" borderId="0">
      <alignment/>
      <protection/>
    </xf>
    <xf numFmtId="40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86" fillId="0" borderId="0">
      <alignment/>
      <protection/>
    </xf>
    <xf numFmtId="40" fontId="31" fillId="0" borderId="0" applyFont="0" applyFill="0" applyBorder="0" applyAlignment="0" applyProtection="0"/>
    <xf numFmtId="0" fontId="86" fillId="0" borderId="0">
      <alignment/>
      <protection/>
    </xf>
    <xf numFmtId="0" fontId="86" fillId="0" borderId="0">
      <alignment/>
      <protection/>
    </xf>
    <xf numFmtId="8" fontId="31" fillId="0" borderId="0" applyFont="0" applyFill="0" applyBorder="0" applyAlignment="0" applyProtection="0"/>
    <xf numFmtId="0" fontId="86" fillId="0" borderId="0">
      <alignment/>
      <protection/>
    </xf>
    <xf numFmtId="197" fontId="0" fillId="0" borderId="0" applyFont="0" applyFill="0" applyBorder="0" applyAlignment="0" applyProtection="0"/>
    <xf numFmtId="0" fontId="86" fillId="0" borderId="0">
      <alignment/>
      <protection/>
    </xf>
    <xf numFmtId="197" fontId="0" fillId="0" borderId="0" applyFont="0" applyFill="0" applyBorder="0" applyAlignment="0" applyProtection="0"/>
    <xf numFmtId="0" fontId="86" fillId="0" borderId="0">
      <alignment/>
      <protection/>
    </xf>
    <xf numFmtId="0" fontId="86" fillId="0" borderId="0">
      <alignment/>
      <protection/>
    </xf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86" fillId="0" borderId="0">
      <alignment/>
      <protection/>
    </xf>
    <xf numFmtId="197" fontId="0" fillId="0" borderId="0" applyFont="0" applyFill="0" applyBorder="0" applyAlignment="0" applyProtection="0"/>
    <xf numFmtId="0" fontId="88" fillId="0" borderId="0">
      <alignment/>
      <protection/>
    </xf>
    <xf numFmtId="0" fontId="86" fillId="0" borderId="0">
      <alignment/>
      <protection/>
    </xf>
    <xf numFmtId="0" fontId="3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7" fillId="0" borderId="0">
      <alignment/>
      <protection/>
    </xf>
    <xf numFmtId="0" fontId="87" fillId="0" borderId="0">
      <alignment/>
      <protection/>
    </xf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7" fillId="0" borderId="0">
      <alignment/>
      <protection/>
    </xf>
    <xf numFmtId="191" fontId="0" fillId="0" borderId="0" applyFont="0" applyFill="0" applyBorder="0" applyAlignment="0" applyProtection="0"/>
    <xf numFmtId="0" fontId="87" fillId="0" borderId="0">
      <alignment/>
      <protection/>
    </xf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7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7" fillId="0" borderId="0">
      <alignment/>
      <protection/>
    </xf>
    <xf numFmtId="0" fontId="87" fillId="0" borderId="0">
      <alignment/>
      <protection/>
    </xf>
    <xf numFmtId="189" fontId="0" fillId="0" borderId="0" applyFont="0" applyFill="0" applyBorder="0" applyAlignment="0" applyProtection="0"/>
    <xf numFmtId="0" fontId="87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194" fontId="0" fillId="0" borderId="0" applyFont="0" applyFill="0" applyBorder="0" applyAlignment="0" applyProtection="0"/>
    <xf numFmtId="0" fontId="86" fillId="0" borderId="0">
      <alignment/>
      <protection/>
    </xf>
    <xf numFmtId="193" fontId="0" fillId="0" borderId="0" applyFont="0" applyFill="0" applyBorder="0" applyAlignment="0" applyProtection="0"/>
    <xf numFmtId="0" fontId="86" fillId="0" borderId="0">
      <alignment/>
      <protection/>
    </xf>
    <xf numFmtId="0" fontId="86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6" fillId="0" borderId="0">
      <alignment/>
      <protection/>
    </xf>
    <xf numFmtId="0" fontId="86" fillId="0" borderId="0">
      <alignment/>
      <protection/>
    </xf>
    <xf numFmtId="0" fontId="8" fillId="0" borderId="0">
      <alignment/>
      <protection/>
    </xf>
    <xf numFmtId="196" fontId="0" fillId="0" borderId="0" applyFont="0" applyFill="0" applyBorder="0" applyAlignment="0" applyProtection="0"/>
    <xf numFmtId="0" fontId="8" fillId="0" borderId="0">
      <alignment/>
      <protection/>
    </xf>
    <xf numFmtId="196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0" borderId="0">
      <alignment/>
      <protection/>
    </xf>
    <xf numFmtId="191" fontId="0" fillId="0" borderId="0" applyFont="0" applyFill="0" applyBorder="0" applyAlignment="0" applyProtection="0"/>
    <xf numFmtId="0" fontId="0" fillId="0" borderId="0">
      <alignment/>
      <protection/>
    </xf>
    <xf numFmtId="0" fontId="89" fillId="0" borderId="0">
      <alignment/>
      <protection/>
    </xf>
    <xf numFmtId="0" fontId="87" fillId="0" borderId="0">
      <alignment/>
      <protection/>
    </xf>
    <xf numFmtId="0" fontId="86" fillId="0" borderId="0">
      <alignment/>
      <protection/>
    </xf>
    <xf numFmtId="198" fontId="0" fillId="0" borderId="0" applyFont="0" applyFill="0" applyBorder="0" applyAlignment="0" applyProtection="0"/>
    <xf numFmtId="0" fontId="86" fillId="0" borderId="0">
      <alignment/>
      <protection/>
    </xf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199" fontId="0" fillId="0" borderId="0">
      <alignment horizontal="left" wrapText="1"/>
      <protection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0" fillId="0" borderId="0">
      <alignment horizontal="left" wrapText="1"/>
      <protection/>
    </xf>
    <xf numFmtId="199" fontId="0" fillId="0" borderId="0">
      <alignment horizontal="left" wrapText="1"/>
      <protection/>
    </xf>
    <xf numFmtId="199" fontId="0" fillId="0" borderId="0">
      <alignment horizontal="left" wrapText="1"/>
      <protection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8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8" fillId="2" borderId="0" applyNumberFormat="0" applyBorder="0" applyAlignment="0" applyProtection="0"/>
    <xf numFmtId="0" fontId="27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8" fillId="6" borderId="0" applyNumberFormat="0" applyBorder="0" applyAlignment="0" applyProtection="0"/>
    <xf numFmtId="0" fontId="138" fillId="6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38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38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7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38" fillId="12" borderId="0" applyNumberFormat="0" applyBorder="0" applyAlignment="0" applyProtection="0"/>
    <xf numFmtId="0" fontId="27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5" borderId="0" applyNumberFormat="0" applyBorder="0" applyAlignment="0" applyProtection="0"/>
    <xf numFmtId="0" fontId="1" fillId="13" borderId="0" applyNumberFormat="0" applyBorder="0" applyAlignment="0" applyProtection="0"/>
    <xf numFmtId="0" fontId="27" fillId="5" borderId="0" applyNumberFormat="0" applyBorder="0" applyAlignment="0" applyProtection="0"/>
    <xf numFmtId="0" fontId="1" fillId="13" borderId="0" applyNumberFormat="0" applyBorder="0" applyAlignment="0" applyProtection="0"/>
    <xf numFmtId="0" fontId="33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8" fillId="14" borderId="0" applyNumberFormat="0" applyBorder="0" applyAlignment="0" applyProtection="0"/>
    <xf numFmtId="0" fontId="138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38" fillId="16" borderId="0" applyNumberFormat="0" applyBorder="0" applyAlignment="0" applyProtection="0"/>
    <xf numFmtId="0" fontId="138" fillId="16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7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38" fillId="17" borderId="0" applyNumberFormat="0" applyBorder="0" applyAlignment="0" applyProtection="0"/>
    <xf numFmtId="0" fontId="27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7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8" fillId="20" borderId="0" applyNumberFormat="0" applyBorder="0" applyAlignment="0" applyProtection="0"/>
    <xf numFmtId="0" fontId="138" fillId="20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38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38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7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3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38" fillId="24" borderId="0" applyNumberFormat="0" applyBorder="0" applyAlignment="0" applyProtection="0"/>
    <xf numFmtId="0" fontId="27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9" borderId="0" applyNumberFormat="0" applyBorder="0" applyAlignment="0" applyProtection="0"/>
    <xf numFmtId="0" fontId="1" fillId="13" borderId="0" applyNumberFormat="0" applyBorder="0" applyAlignment="0" applyProtection="0"/>
    <xf numFmtId="0" fontId="27" fillId="19" borderId="0" applyNumberFormat="0" applyBorder="0" applyAlignment="0" applyProtection="0"/>
    <xf numFmtId="0" fontId="1" fillId="13" borderId="0" applyNumberFormat="0" applyBorder="0" applyAlignment="0" applyProtection="0"/>
    <xf numFmtId="0" fontId="33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8" fillId="25" borderId="0" applyNumberFormat="0" applyBorder="0" applyAlignment="0" applyProtection="0"/>
    <xf numFmtId="0" fontId="138" fillId="25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7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" borderId="0" applyNumberFormat="0" applyBorder="0" applyAlignment="0" applyProtection="0"/>
    <xf numFmtId="0" fontId="1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" borderId="0" applyNumberFormat="0" applyBorder="0" applyAlignment="0" applyProtection="0"/>
    <xf numFmtId="0" fontId="138" fillId="26" borderId="0" applyNumberFormat="0" applyBorder="0" applyAlignment="0" applyProtection="0"/>
    <xf numFmtId="0" fontId="27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" borderId="0" applyNumberFormat="0" applyBorder="0" applyAlignment="0" applyProtection="0"/>
    <xf numFmtId="0" fontId="1" fillId="27" borderId="0" applyNumberFormat="0" applyBorder="0" applyAlignment="0" applyProtection="0"/>
    <xf numFmtId="0" fontId="27" fillId="3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34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34" fillId="29" borderId="0" applyNumberFormat="0" applyBorder="0" applyAlignment="0" applyProtection="0"/>
    <xf numFmtId="0" fontId="11" fillId="30" borderId="0" applyNumberFormat="0" applyBorder="0" applyAlignment="0" applyProtection="0"/>
    <xf numFmtId="0" fontId="34" fillId="29" borderId="0" applyNumberFormat="0" applyBorder="0" applyAlignment="0" applyProtection="0"/>
    <xf numFmtId="0" fontId="11" fillId="30" borderId="0" applyNumberFormat="0" applyBorder="0" applyAlignment="0" applyProtection="0"/>
    <xf numFmtId="0" fontId="35" fillId="30" borderId="0" applyNumberFormat="0" applyBorder="0" applyAlignment="0" applyProtection="0"/>
    <xf numFmtId="0" fontId="11" fillId="30" borderId="0" applyNumberFormat="0" applyBorder="0" applyAlignment="0" applyProtection="0"/>
    <xf numFmtId="0" fontId="34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9" fillId="3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4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4" fillId="7" borderId="0" applyNumberFormat="0" applyBorder="0" applyAlignment="0" applyProtection="0"/>
    <xf numFmtId="0" fontId="11" fillId="7" borderId="0" applyNumberFormat="0" applyBorder="0" applyAlignment="0" applyProtection="0"/>
    <xf numFmtId="0" fontId="34" fillId="7" borderId="0" applyNumberFormat="0" applyBorder="0" applyAlignment="0" applyProtection="0"/>
    <xf numFmtId="0" fontId="11" fillId="7" borderId="0" applyNumberFormat="0" applyBorder="0" applyAlignment="0" applyProtection="0"/>
    <xf numFmtId="0" fontId="35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39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3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4" fillId="22" borderId="0" applyNumberFormat="0" applyBorder="0" applyAlignment="0" applyProtection="0"/>
    <xf numFmtId="0" fontId="11" fillId="23" borderId="0" applyNumberFormat="0" applyBorder="0" applyAlignment="0" applyProtection="0"/>
    <xf numFmtId="0" fontId="34" fillId="22" borderId="0" applyNumberFormat="0" applyBorder="0" applyAlignment="0" applyProtection="0"/>
    <xf numFmtId="0" fontId="11" fillId="23" borderId="0" applyNumberFormat="0" applyBorder="0" applyAlignment="0" applyProtection="0"/>
    <xf numFmtId="0" fontId="35" fillId="23" borderId="0" applyNumberFormat="0" applyBorder="0" applyAlignment="0" applyProtection="0"/>
    <xf numFmtId="0" fontId="11" fillId="23" borderId="0" applyNumberFormat="0" applyBorder="0" applyAlignment="0" applyProtection="0"/>
    <xf numFmtId="0" fontId="34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9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19" borderId="0" applyNumberFormat="0" applyBorder="0" applyAlignment="0" applyProtection="0"/>
    <xf numFmtId="0" fontId="11" fillId="34" borderId="0" applyNumberFormat="0" applyBorder="0" applyAlignment="0" applyProtection="0"/>
    <xf numFmtId="0" fontId="34" fillId="19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34" fillId="19" borderId="0" applyNumberFormat="0" applyBorder="0" applyAlignment="0" applyProtection="0"/>
    <xf numFmtId="0" fontId="11" fillId="34" borderId="0" applyNumberFormat="0" applyBorder="0" applyAlignment="0" applyProtection="0"/>
    <xf numFmtId="0" fontId="34" fillId="19" borderId="0" applyNumberFormat="0" applyBorder="0" applyAlignment="0" applyProtection="0"/>
    <xf numFmtId="0" fontId="11" fillId="34" borderId="0" applyNumberFormat="0" applyBorder="0" applyAlignment="0" applyProtection="0"/>
    <xf numFmtId="0" fontId="35" fillId="34" borderId="0" applyNumberFormat="0" applyBorder="0" applyAlignment="0" applyProtection="0"/>
    <xf numFmtId="0" fontId="11" fillId="34" borderId="0" applyNumberFormat="0" applyBorder="0" applyAlignment="0" applyProtection="0"/>
    <xf numFmtId="0" fontId="34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9" fillId="3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4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4" fillId="29" borderId="0" applyNumberFormat="0" applyBorder="0" applyAlignment="0" applyProtection="0"/>
    <xf numFmtId="0" fontId="11" fillId="29" borderId="0" applyNumberFormat="0" applyBorder="0" applyAlignment="0" applyProtection="0"/>
    <xf numFmtId="0" fontId="34" fillId="29" borderId="0" applyNumberFormat="0" applyBorder="0" applyAlignment="0" applyProtection="0"/>
    <xf numFmtId="0" fontId="11" fillId="29" borderId="0" applyNumberFormat="0" applyBorder="0" applyAlignment="0" applyProtection="0"/>
    <xf numFmtId="0" fontId="35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9" fillId="3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37" borderId="0" applyNumberFormat="0" applyBorder="0" applyAlignment="0" applyProtection="0"/>
    <xf numFmtId="0" fontId="34" fillId="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34" fillId="7" borderId="0" applyNumberFormat="0" applyBorder="0" applyAlignment="0" applyProtection="0"/>
    <xf numFmtId="0" fontId="11" fillId="37" borderId="0" applyNumberFormat="0" applyBorder="0" applyAlignment="0" applyProtection="0"/>
    <xf numFmtId="0" fontId="34" fillId="7" borderId="0" applyNumberFormat="0" applyBorder="0" applyAlignment="0" applyProtection="0"/>
    <xf numFmtId="0" fontId="11" fillId="37" borderId="0" applyNumberFormat="0" applyBorder="0" applyAlignment="0" applyProtection="0"/>
    <xf numFmtId="0" fontId="35" fillId="37" borderId="0" applyNumberFormat="0" applyBorder="0" applyAlignment="0" applyProtection="0"/>
    <xf numFmtId="0" fontId="11" fillId="37" borderId="0" applyNumberFormat="0" applyBorder="0" applyAlignment="0" applyProtection="0"/>
    <xf numFmtId="0" fontId="34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39" fillId="3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39" borderId="0" applyNumberFormat="0" applyBorder="0" applyAlignment="0" applyProtection="0"/>
    <xf numFmtId="0" fontId="34" fillId="2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34" fillId="29" borderId="0" applyNumberFormat="0" applyBorder="0" applyAlignment="0" applyProtection="0"/>
    <xf numFmtId="0" fontId="11" fillId="39" borderId="0" applyNumberFormat="0" applyBorder="0" applyAlignment="0" applyProtection="0"/>
    <xf numFmtId="0" fontId="34" fillId="29" borderId="0" applyNumberFormat="0" applyBorder="0" applyAlignment="0" applyProtection="0"/>
    <xf numFmtId="0" fontId="11" fillId="39" borderId="0" applyNumberFormat="0" applyBorder="0" applyAlignment="0" applyProtection="0"/>
    <xf numFmtId="0" fontId="35" fillId="39" borderId="0" applyNumberFormat="0" applyBorder="0" applyAlignment="0" applyProtection="0"/>
    <xf numFmtId="0" fontId="11" fillId="39" borderId="0" applyNumberFormat="0" applyBorder="0" applyAlignment="0" applyProtection="0"/>
    <xf numFmtId="0" fontId="34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9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34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34" fillId="41" borderId="0" applyNumberFormat="0" applyBorder="0" applyAlignment="0" applyProtection="0"/>
    <xf numFmtId="0" fontId="11" fillId="41" borderId="0" applyNumberFormat="0" applyBorder="0" applyAlignment="0" applyProtection="0"/>
    <xf numFmtId="0" fontId="34" fillId="41" borderId="0" applyNumberFormat="0" applyBorder="0" applyAlignment="0" applyProtection="0"/>
    <xf numFmtId="0" fontId="11" fillId="41" borderId="0" applyNumberFormat="0" applyBorder="0" applyAlignment="0" applyProtection="0"/>
    <xf numFmtId="0" fontId="35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39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4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4" fillId="43" borderId="0" applyNumberFormat="0" applyBorder="0" applyAlignment="0" applyProtection="0"/>
    <xf numFmtId="0" fontId="11" fillId="43" borderId="0" applyNumberFormat="0" applyBorder="0" applyAlignment="0" applyProtection="0"/>
    <xf numFmtId="0" fontId="34" fillId="43" borderId="0" applyNumberFormat="0" applyBorder="0" applyAlignment="0" applyProtection="0"/>
    <xf numFmtId="0" fontId="11" fillId="43" borderId="0" applyNumberFormat="0" applyBorder="0" applyAlignment="0" applyProtection="0"/>
    <xf numFmtId="0" fontId="35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39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45" borderId="0" applyNumberFormat="0" applyBorder="0" applyAlignment="0" applyProtection="0"/>
    <xf numFmtId="0" fontId="11" fillId="34" borderId="0" applyNumberFormat="0" applyBorder="0" applyAlignment="0" applyProtection="0"/>
    <xf numFmtId="0" fontId="34" fillId="45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34" fillId="45" borderId="0" applyNumberFormat="0" applyBorder="0" applyAlignment="0" applyProtection="0"/>
    <xf numFmtId="0" fontId="11" fillId="34" borderId="0" applyNumberFormat="0" applyBorder="0" applyAlignment="0" applyProtection="0"/>
    <xf numFmtId="0" fontId="34" fillId="45" borderId="0" applyNumberFormat="0" applyBorder="0" applyAlignment="0" applyProtection="0"/>
    <xf numFmtId="0" fontId="11" fillId="34" borderId="0" applyNumberFormat="0" applyBorder="0" applyAlignment="0" applyProtection="0"/>
    <xf numFmtId="0" fontId="35" fillId="34" borderId="0" applyNumberFormat="0" applyBorder="0" applyAlignment="0" applyProtection="0"/>
    <xf numFmtId="0" fontId="11" fillId="34" borderId="0" applyNumberFormat="0" applyBorder="0" applyAlignment="0" applyProtection="0"/>
    <xf numFmtId="0" fontId="34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39" fillId="4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4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4" fillId="29" borderId="0" applyNumberFormat="0" applyBorder="0" applyAlignment="0" applyProtection="0"/>
    <xf numFmtId="0" fontId="11" fillId="29" borderId="0" applyNumberFormat="0" applyBorder="0" applyAlignment="0" applyProtection="0"/>
    <xf numFmtId="0" fontId="34" fillId="29" borderId="0" applyNumberFormat="0" applyBorder="0" applyAlignment="0" applyProtection="0"/>
    <xf numFmtId="0" fontId="11" fillId="29" borderId="0" applyNumberFormat="0" applyBorder="0" applyAlignment="0" applyProtection="0"/>
    <xf numFmtId="0" fontId="35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9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34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34" fillId="48" borderId="0" applyNumberFormat="0" applyBorder="0" applyAlignment="0" applyProtection="0"/>
    <xf numFmtId="0" fontId="11" fillId="48" borderId="0" applyNumberFormat="0" applyBorder="0" applyAlignment="0" applyProtection="0"/>
    <xf numFmtId="0" fontId="34" fillId="48" borderId="0" applyNumberFormat="0" applyBorder="0" applyAlignment="0" applyProtection="0"/>
    <xf numFmtId="0" fontId="11" fillId="48" borderId="0" applyNumberFormat="0" applyBorder="0" applyAlignment="0" applyProtection="0"/>
    <xf numFmtId="0" fontId="35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40" fillId="4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0" borderId="0" applyNumberFormat="0" applyBorder="0" applyAlignment="0" applyProtection="0"/>
    <xf numFmtId="0" fontId="12" fillId="8" borderId="0" applyNumberFormat="0" applyBorder="0" applyAlignment="0" applyProtection="0"/>
    <xf numFmtId="0" fontId="36" fillId="5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6" fillId="50" borderId="0" applyNumberFormat="0" applyBorder="0" applyAlignment="0" applyProtection="0"/>
    <xf numFmtId="0" fontId="12" fillId="8" borderId="0" applyNumberFormat="0" applyBorder="0" applyAlignment="0" applyProtection="0"/>
    <xf numFmtId="0" fontId="36" fillId="50" borderId="0" applyNumberFormat="0" applyBorder="0" applyAlignment="0" applyProtection="0"/>
    <xf numFmtId="0" fontId="12" fillId="8" borderId="0" applyNumberFormat="0" applyBorder="0" applyAlignment="0" applyProtection="0"/>
    <xf numFmtId="0" fontId="37" fillId="8" borderId="0" applyNumberFormat="0" applyBorder="0" applyAlignment="0" applyProtection="0"/>
    <xf numFmtId="0" fontId="12" fillId="8" borderId="0" applyNumberFormat="0" applyBorder="0" applyAlignment="0" applyProtection="0"/>
    <xf numFmtId="0" fontId="36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37" fontId="2" fillId="0" borderId="0" applyFill="0" applyBorder="0" applyProtection="0">
      <alignment/>
    </xf>
    <xf numFmtId="0" fontId="90" fillId="0" borderId="0">
      <alignment/>
      <protection/>
    </xf>
    <xf numFmtId="0" fontId="91" fillId="0" borderId="1" applyNumberFormat="0" applyFont="0" applyFill="0" applyAlignment="0" applyProtection="0"/>
    <xf numFmtId="0" fontId="91" fillId="0" borderId="2" applyNumberFormat="0" applyFont="0" applyFill="0" applyAlignment="0" applyProtection="0"/>
    <xf numFmtId="177" fontId="77" fillId="0" borderId="0" applyFill="0">
      <alignment/>
      <protection/>
    </xf>
    <xf numFmtId="177" fontId="77" fillId="0" borderId="0">
      <alignment horizontal="center"/>
      <protection/>
    </xf>
    <xf numFmtId="0" fontId="77" fillId="0" borderId="0" applyFill="0">
      <alignment horizontal="center"/>
      <protection/>
    </xf>
    <xf numFmtId="177" fontId="92" fillId="0" borderId="3" applyFill="0">
      <alignment/>
      <protection/>
    </xf>
    <xf numFmtId="0" fontId="0" fillId="0" borderId="0" applyFont="0" applyAlignment="0">
      <protection/>
    </xf>
    <xf numFmtId="0" fontId="93" fillId="0" borderId="0" applyFill="0">
      <alignment vertical="top"/>
      <protection/>
    </xf>
    <xf numFmtId="0" fontId="92" fillId="0" borderId="0" applyFill="0">
      <alignment horizontal="left" vertical="top"/>
      <protection/>
    </xf>
    <xf numFmtId="177" fontId="73" fillId="0" borderId="4" applyFill="0">
      <alignment/>
      <protection/>
    </xf>
    <xf numFmtId="0" fontId="0" fillId="0" borderId="0" applyNumberFormat="0" applyFont="0" applyAlignment="0">
      <protection/>
    </xf>
    <xf numFmtId="0" fontId="93" fillId="0" borderId="0" applyFill="0">
      <alignment wrapText="1"/>
      <protection/>
    </xf>
    <xf numFmtId="0" fontId="92" fillId="0" borderId="0" applyFill="0">
      <alignment horizontal="left" vertical="top" wrapText="1"/>
      <protection/>
    </xf>
    <xf numFmtId="177" fontId="80" fillId="0" borderId="0" applyFill="0">
      <alignment/>
      <protection/>
    </xf>
    <xf numFmtId="0" fontId="94" fillId="0" borderId="0" applyNumberFormat="0" applyFont="0" applyAlignment="0">
      <protection/>
    </xf>
    <xf numFmtId="0" fontId="95" fillId="0" borderId="0" applyFill="0">
      <alignment vertical="top" wrapText="1"/>
      <protection/>
    </xf>
    <xf numFmtId="0" fontId="73" fillId="0" borderId="0" applyFill="0">
      <alignment horizontal="left" vertical="top" wrapText="1"/>
      <protection/>
    </xf>
    <xf numFmtId="177" fontId="0" fillId="0" borderId="0" applyFill="0">
      <alignment/>
      <protection/>
    </xf>
    <xf numFmtId="0" fontId="94" fillId="0" borderId="0" applyNumberFormat="0" applyFont="0" applyAlignment="0">
      <protection/>
    </xf>
    <xf numFmtId="0" fontId="96" fillId="0" borderId="0" applyFill="0">
      <alignment vertical="center" wrapText="1"/>
      <protection/>
    </xf>
    <xf numFmtId="0" fontId="75" fillId="0" borderId="0">
      <alignment horizontal="left" vertical="center" wrapText="1"/>
      <protection/>
    </xf>
    <xf numFmtId="177" fontId="2" fillId="0" borderId="0" applyFill="0">
      <alignment/>
      <protection/>
    </xf>
    <xf numFmtId="0" fontId="94" fillId="0" borderId="0" applyNumberFormat="0" applyFont="0" applyAlignment="0">
      <protection/>
    </xf>
    <xf numFmtId="0" fontId="85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177" fontId="97" fillId="0" borderId="0" applyFill="0">
      <alignment/>
      <protection/>
    </xf>
    <xf numFmtId="0" fontId="94" fillId="0" borderId="0" applyNumberFormat="0" applyFont="0" applyAlignment="0">
      <protection/>
    </xf>
    <xf numFmtId="0" fontId="98" fillId="0" borderId="0" applyFill="0">
      <alignment horizontal="center" vertical="center" wrapText="1"/>
      <protection/>
    </xf>
    <xf numFmtId="0" fontId="99" fillId="0" borderId="0" applyFill="0">
      <alignment horizontal="center" vertical="center" wrapText="1"/>
      <protection/>
    </xf>
    <xf numFmtId="177" fontId="100" fillId="0" borderId="0" applyFill="0">
      <alignment/>
      <protection/>
    </xf>
    <xf numFmtId="0" fontId="94" fillId="0" borderId="0" applyNumberFormat="0" applyFont="0" applyAlignment="0">
      <protection/>
    </xf>
    <xf numFmtId="0" fontId="101" fillId="0" borderId="0">
      <alignment horizontal="center" wrapText="1"/>
      <protection/>
    </xf>
    <xf numFmtId="0" fontId="97" fillId="0" borderId="0" applyFill="0">
      <alignment horizontal="center" wrapText="1"/>
      <protection/>
    </xf>
    <xf numFmtId="0" fontId="141" fillId="51" borderId="5" applyNumberFormat="0" applyAlignment="0" applyProtection="0"/>
    <xf numFmtId="0" fontId="13" fillId="52" borderId="6" applyNumberFormat="0" applyAlignment="0" applyProtection="0"/>
    <xf numFmtId="0" fontId="13" fillId="52" borderId="6" applyNumberFormat="0" applyAlignment="0" applyProtection="0"/>
    <xf numFmtId="0" fontId="13" fillId="52" borderId="6" applyNumberFormat="0" applyAlignment="0" applyProtection="0"/>
    <xf numFmtId="0" fontId="13" fillId="5" borderId="6" applyNumberFormat="0" applyAlignment="0" applyProtection="0"/>
    <xf numFmtId="0" fontId="13" fillId="5" borderId="6" applyNumberFormat="0" applyAlignment="0" applyProtection="0"/>
    <xf numFmtId="0" fontId="13" fillId="5" borderId="6" applyNumberFormat="0" applyAlignment="0" applyProtection="0"/>
    <xf numFmtId="0" fontId="38" fillId="5" borderId="6" applyNumberFormat="0" applyAlignment="0" applyProtection="0"/>
    <xf numFmtId="0" fontId="13" fillId="5" borderId="6" applyNumberFormat="0" applyAlignment="0" applyProtection="0"/>
    <xf numFmtId="0" fontId="13" fillId="5" borderId="6" applyNumberFormat="0" applyAlignment="0" applyProtection="0"/>
    <xf numFmtId="0" fontId="38" fillId="5" borderId="6" applyNumberFormat="0" applyAlignment="0" applyProtection="0"/>
    <xf numFmtId="0" fontId="13" fillId="5" borderId="6" applyNumberFormat="0" applyAlignment="0" applyProtection="0"/>
    <xf numFmtId="0" fontId="38" fillId="5" borderId="6" applyNumberFormat="0" applyAlignment="0" applyProtection="0"/>
    <xf numFmtId="0" fontId="13" fillId="5" borderId="6" applyNumberFormat="0" applyAlignment="0" applyProtection="0"/>
    <xf numFmtId="0" fontId="39" fillId="5" borderId="6" applyNumberFormat="0" applyAlignment="0" applyProtection="0"/>
    <xf numFmtId="0" fontId="13" fillId="5" borderId="6" applyNumberFormat="0" applyAlignment="0" applyProtection="0"/>
    <xf numFmtId="0" fontId="13" fillId="5" borderId="6" applyNumberFormat="0" applyAlignment="0" applyProtection="0"/>
    <xf numFmtId="0" fontId="13" fillId="52" borderId="6" applyNumberFormat="0" applyAlignment="0" applyProtection="0"/>
    <xf numFmtId="0" fontId="13" fillId="52" borderId="6" applyNumberFormat="0" applyAlignment="0" applyProtection="0"/>
    <xf numFmtId="0" fontId="8" fillId="0" borderId="0">
      <alignment horizontal="centerContinuous"/>
      <protection/>
    </xf>
    <xf numFmtId="0" fontId="142" fillId="53" borderId="7" applyNumberFormat="0" applyAlignment="0" applyProtection="0"/>
    <xf numFmtId="0" fontId="14" fillId="54" borderId="8" applyNumberFormat="0" applyAlignment="0" applyProtection="0"/>
    <xf numFmtId="0" fontId="14" fillId="54" borderId="8" applyNumberFormat="0" applyAlignment="0" applyProtection="0"/>
    <xf numFmtId="0" fontId="14" fillId="54" borderId="8" applyNumberFormat="0" applyAlignment="0" applyProtection="0"/>
    <xf numFmtId="0" fontId="14" fillId="54" borderId="8" applyNumberFormat="0" applyAlignment="0" applyProtection="0"/>
    <xf numFmtId="0" fontId="14" fillId="54" borderId="8" applyNumberFormat="0" applyAlignment="0" applyProtection="0"/>
    <xf numFmtId="0" fontId="14" fillId="19" borderId="8" applyNumberFormat="0" applyAlignment="0" applyProtection="0"/>
    <xf numFmtId="0" fontId="14" fillId="54" borderId="8" applyNumberFormat="0" applyAlignment="0" applyProtection="0"/>
    <xf numFmtId="0" fontId="40" fillId="19" borderId="8" applyNumberFormat="0" applyAlignment="0" applyProtection="0"/>
    <xf numFmtId="0" fontId="14" fillId="54" borderId="8" applyNumberFormat="0" applyAlignment="0" applyProtection="0"/>
    <xf numFmtId="0" fontId="14" fillId="54" borderId="8" applyNumberFormat="0" applyAlignment="0" applyProtection="0"/>
    <xf numFmtId="0" fontId="40" fillId="19" borderId="8" applyNumberFormat="0" applyAlignment="0" applyProtection="0"/>
    <xf numFmtId="0" fontId="14" fillId="54" borderId="8" applyNumberFormat="0" applyAlignment="0" applyProtection="0"/>
    <xf numFmtId="0" fontId="40" fillId="19" borderId="8" applyNumberFormat="0" applyAlignment="0" applyProtection="0"/>
    <xf numFmtId="0" fontId="14" fillId="54" borderId="8" applyNumberFormat="0" applyAlignment="0" applyProtection="0"/>
    <xf numFmtId="0" fontId="41" fillId="54" borderId="8" applyNumberFormat="0" applyAlignment="0" applyProtection="0"/>
    <xf numFmtId="0" fontId="14" fillId="54" borderId="8" applyNumberFormat="0" applyAlignment="0" applyProtection="0"/>
    <xf numFmtId="0" fontId="40" fillId="54" borderId="8" applyNumberFormat="0" applyAlignment="0" applyProtection="0"/>
    <xf numFmtId="0" fontId="14" fillId="54" borderId="8" applyNumberFormat="0" applyAlignment="0" applyProtection="0"/>
    <xf numFmtId="0" fontId="14" fillId="54" borderId="8" applyNumberFormat="0" applyAlignment="0" applyProtection="0"/>
    <xf numFmtId="0" fontId="14" fillId="54" borderId="8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200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02" fillId="0" borderId="0">
      <alignment/>
      <protection/>
    </xf>
    <xf numFmtId="0" fontId="31" fillId="0" borderId="0">
      <alignment/>
      <protection/>
    </xf>
    <xf numFmtId="3" fontId="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86" fontId="77" fillId="0" borderId="0" applyFont="0" applyFill="0" applyBorder="0" applyAlignment="0">
      <protection/>
    </xf>
    <xf numFmtId="8" fontId="0" fillId="0" borderId="0" applyFont="0" applyFill="0" applyBorder="0" applyAlignment="0"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03" fillId="0" borderId="0" applyNumberFormat="0" applyFill="0" applyBorder="0">
      <alignment/>
      <protection/>
    </xf>
    <xf numFmtId="0" fontId="0" fillId="0" borderId="0" applyFont="0" applyFill="0" applyBorder="0" applyAlignment="0" applyProtection="0"/>
    <xf numFmtId="202" fontId="104" fillId="10" borderId="9" applyFont="0" applyFill="0" applyBorder="0" applyAlignment="0" applyProtection="0"/>
    <xf numFmtId="203" fontId="77" fillId="10" borderId="0" applyFont="0" applyFill="0" applyBorder="0" applyAlignment="0" applyProtection="0"/>
    <xf numFmtId="204" fontId="74" fillId="0" borderId="10">
      <alignment/>
      <protection/>
    </xf>
    <xf numFmtId="205" fontId="0" fillId="0" borderId="0" applyFont="0" applyFill="0" applyBorder="0" applyAlignment="0" applyProtection="0"/>
    <xf numFmtId="202" fontId="74" fillId="0" borderId="0" applyFill="0" applyBorder="0">
      <alignment horizontal="right"/>
      <protection/>
    </xf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05" fillId="0" borderId="0" applyNumberFormat="0">
      <alignment/>
      <protection/>
    </xf>
    <xf numFmtId="0" fontId="106" fillId="0" borderId="0">
      <alignment horizontal="centerContinuous"/>
      <protection/>
    </xf>
    <xf numFmtId="0" fontId="106" fillId="0" borderId="0" applyNumberFormat="0">
      <alignment/>
      <protection/>
    </xf>
    <xf numFmtId="0" fontId="107" fillId="0" borderId="10" applyFont="0" applyFill="0" applyBorder="0" applyAlignment="0" applyProtection="0"/>
    <xf numFmtId="208" fontId="0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0" fillId="0" borderId="0" applyFont="0" applyFill="0" applyBorder="0" applyAlignment="0" applyProtection="0"/>
    <xf numFmtId="209" fontId="0" fillId="10" borderId="0" applyFont="0" applyFill="0" applyBorder="0" applyAlignment="0">
      <protection/>
    </xf>
    <xf numFmtId="2" fontId="0" fillId="0" borderId="0" applyFont="0" applyFill="0" applyBorder="0" applyAlignment="0" applyProtection="0"/>
    <xf numFmtId="0" fontId="102" fillId="0" borderId="0">
      <alignment/>
      <protection/>
    </xf>
    <xf numFmtId="0" fontId="31" fillId="0" borderId="0">
      <alignment/>
      <protection/>
    </xf>
    <xf numFmtId="0" fontId="144" fillId="0" borderId="0" applyNumberFormat="0" applyFill="0" applyBorder="0" applyAlignment="0" applyProtection="0"/>
    <xf numFmtId="0" fontId="108" fillId="0" borderId="0">
      <alignment horizontal="right"/>
      <protection/>
    </xf>
    <xf numFmtId="0" fontId="108" fillId="0" borderId="0">
      <alignment/>
      <protection/>
    </xf>
    <xf numFmtId="37" fontId="77" fillId="0" borderId="0">
      <alignment/>
      <protection/>
    </xf>
    <xf numFmtId="0" fontId="145" fillId="5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45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45" fillId="11" borderId="0" applyNumberFormat="0" applyBorder="0" applyAlignment="0" applyProtection="0"/>
    <xf numFmtId="0" fontId="16" fillId="11" borderId="0" applyNumberFormat="0" applyBorder="0" applyAlignment="0" applyProtection="0"/>
    <xf numFmtId="0" fontId="45" fillId="11" borderId="0" applyNumberFormat="0" applyBorder="0" applyAlignment="0" applyProtection="0"/>
    <xf numFmtId="0" fontId="16" fillId="11" borderId="0" applyNumberFormat="0" applyBorder="0" applyAlignment="0" applyProtection="0"/>
    <xf numFmtId="0" fontId="4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38" fontId="77" fillId="5" borderId="0" applyNumberFormat="0" applyBorder="0" applyAlignment="0" applyProtection="0"/>
    <xf numFmtId="0" fontId="109" fillId="0" borderId="0" applyNumberFormat="0" applyFill="0" applyBorder="0" applyAlignment="0" applyProtection="0"/>
    <xf numFmtId="0" fontId="73" fillId="0" borderId="11" applyNumberFormat="0" applyAlignment="0" applyProtection="0"/>
    <xf numFmtId="0" fontId="73" fillId="0" borderId="12">
      <alignment horizontal="left" vertical="center"/>
      <protection/>
    </xf>
    <xf numFmtId="0" fontId="1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47" fillId="0" borderId="14" applyNumberFormat="0" applyFill="0" applyAlignment="0" applyProtection="0"/>
    <xf numFmtId="0" fontId="17" fillId="0" borderId="15" applyNumberFormat="0" applyFill="0" applyAlignment="0" applyProtection="0"/>
    <xf numFmtId="0" fontId="48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48" fillId="0" borderId="14" applyNumberFormat="0" applyFill="0" applyAlignment="0" applyProtection="0"/>
    <xf numFmtId="0" fontId="17" fillId="0" borderId="15" applyNumberFormat="0" applyFill="0" applyAlignment="0" applyProtection="0"/>
    <xf numFmtId="0" fontId="48" fillId="0" borderId="14" applyNumberFormat="0" applyFill="0" applyAlignment="0" applyProtection="0"/>
    <xf numFmtId="0" fontId="17" fillId="0" borderId="15" applyNumberFormat="0" applyFill="0" applyAlignment="0" applyProtection="0"/>
    <xf numFmtId="0" fontId="49" fillId="0" borderId="15" applyNumberFormat="0" applyFill="0" applyAlignment="0" applyProtection="0"/>
    <xf numFmtId="0" fontId="17" fillId="0" borderId="15" applyNumberFormat="0" applyFill="0" applyAlignment="0" applyProtection="0"/>
    <xf numFmtId="0" fontId="50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147" fillId="0" borderId="16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1" fillId="0" borderId="18" applyNumberFormat="0" applyFill="0" applyAlignment="0" applyProtection="0"/>
    <xf numFmtId="0" fontId="18" fillId="0" borderId="17" applyNumberFormat="0" applyFill="0" applyAlignment="0" applyProtection="0"/>
    <xf numFmtId="0" fontId="52" fillId="0" borderId="18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2" fillId="0" borderId="18" applyNumberFormat="0" applyFill="0" applyAlignment="0" applyProtection="0"/>
    <xf numFmtId="0" fontId="18" fillId="0" borderId="17" applyNumberFormat="0" applyFill="0" applyAlignment="0" applyProtection="0"/>
    <xf numFmtId="0" fontId="52" fillId="0" borderId="18" applyNumberFormat="0" applyFill="0" applyAlignment="0" applyProtection="0"/>
    <xf numFmtId="0" fontId="18" fillId="0" borderId="17" applyNumberFormat="0" applyFill="0" applyAlignment="0" applyProtection="0"/>
    <xf numFmtId="0" fontId="53" fillId="0" borderId="17" applyNumberFormat="0" applyFill="0" applyAlignment="0" applyProtection="0"/>
    <xf numFmtId="0" fontId="18" fillId="0" borderId="17" applyNumberFormat="0" applyFill="0" applyAlignment="0" applyProtection="0"/>
    <xf numFmtId="0" fontId="54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148" fillId="0" borderId="19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55" fillId="0" borderId="20" applyNumberFormat="0" applyFill="0" applyAlignment="0" applyProtection="0"/>
    <xf numFmtId="0" fontId="19" fillId="0" borderId="21" applyNumberFormat="0" applyFill="0" applyAlignment="0" applyProtection="0"/>
    <xf numFmtId="0" fontId="56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56" fillId="0" borderId="20" applyNumberFormat="0" applyFill="0" applyAlignment="0" applyProtection="0"/>
    <xf numFmtId="0" fontId="19" fillId="0" borderId="21" applyNumberFormat="0" applyFill="0" applyAlignment="0" applyProtection="0"/>
    <xf numFmtId="0" fontId="56" fillId="0" borderId="20" applyNumberFormat="0" applyFill="0" applyAlignment="0" applyProtection="0"/>
    <xf numFmtId="0" fontId="19" fillId="0" borderId="21" applyNumberFormat="0" applyFill="0" applyAlignment="0" applyProtection="0"/>
    <xf numFmtId="0" fontId="57" fillId="0" borderId="21" applyNumberFormat="0" applyFill="0" applyAlignment="0" applyProtection="0"/>
    <xf numFmtId="0" fontId="19" fillId="0" borderId="21" applyNumberFormat="0" applyFill="0" applyAlignment="0" applyProtection="0"/>
    <xf numFmtId="0" fontId="58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4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0" fillId="0" borderId="1">
      <alignment/>
      <protection/>
    </xf>
    <xf numFmtId="0" fontId="111" fillId="0" borderId="0">
      <alignment/>
      <protection/>
    </xf>
    <xf numFmtId="0" fontId="81" fillId="0" borderId="22" applyNumberFormat="0" applyFill="0" applyAlignment="0" applyProtection="0"/>
    <xf numFmtId="0" fontId="149" fillId="0" borderId="0" applyNumberFormat="0" applyFill="0" applyBorder="0" applyAlignment="0" applyProtection="0"/>
    <xf numFmtId="0" fontId="150" fillId="56" borderId="5" applyNumberFormat="0" applyAlignment="0" applyProtection="0"/>
    <xf numFmtId="10" fontId="77" fillId="10" borderId="23" applyNumberFormat="0" applyBorder="0" applyAlignment="0" applyProtection="0"/>
    <xf numFmtId="0" fontId="20" fillId="22" borderId="6" applyNumberFormat="0" applyAlignment="0" applyProtection="0"/>
    <xf numFmtId="0" fontId="20" fillId="22" borderId="6" applyNumberFormat="0" applyAlignment="0" applyProtection="0"/>
    <xf numFmtId="0" fontId="20" fillId="22" borderId="6" applyNumberFormat="0" applyAlignment="0" applyProtection="0"/>
    <xf numFmtId="0" fontId="20" fillId="3" borderId="6" applyNumberFormat="0" applyAlignment="0" applyProtection="0"/>
    <xf numFmtId="0" fontId="20" fillId="3" borderId="6" applyNumberFormat="0" applyAlignment="0" applyProtection="0"/>
    <xf numFmtId="0" fontId="20" fillId="3" borderId="6" applyNumberFormat="0" applyAlignment="0" applyProtection="0"/>
    <xf numFmtId="0" fontId="20" fillId="3" borderId="6" applyNumberFormat="0" applyAlignment="0" applyProtection="0"/>
    <xf numFmtId="0" fontId="59" fillId="3" borderId="6" applyNumberFormat="0" applyAlignment="0" applyProtection="0"/>
    <xf numFmtId="0" fontId="20" fillId="3" borderId="6" applyNumberFormat="0" applyAlignment="0" applyProtection="0"/>
    <xf numFmtId="0" fontId="20" fillId="3" borderId="6" applyNumberFormat="0" applyAlignment="0" applyProtection="0"/>
    <xf numFmtId="0" fontId="59" fillId="3" borderId="6" applyNumberFormat="0" applyAlignment="0" applyProtection="0"/>
    <xf numFmtId="0" fontId="20" fillId="3" borderId="6" applyNumberFormat="0" applyAlignment="0" applyProtection="0"/>
    <xf numFmtId="0" fontId="59" fillId="3" borderId="6" applyNumberFormat="0" applyAlignment="0" applyProtection="0"/>
    <xf numFmtId="0" fontId="20" fillId="3" borderId="6" applyNumberFormat="0" applyAlignment="0" applyProtection="0"/>
    <xf numFmtId="0" fontId="60" fillId="3" borderId="6" applyNumberFormat="0" applyAlignment="0" applyProtection="0"/>
    <xf numFmtId="0" fontId="20" fillId="3" borderId="6" applyNumberFormat="0" applyAlignment="0" applyProtection="0"/>
    <xf numFmtId="0" fontId="20" fillId="3" borderId="6" applyNumberFormat="0" applyAlignment="0" applyProtection="0"/>
    <xf numFmtId="0" fontId="20" fillId="22" borderId="6" applyNumberFormat="0" applyAlignment="0" applyProtection="0"/>
    <xf numFmtId="0" fontId="20" fillId="22" borderId="6" applyNumberFormat="0" applyAlignment="0" applyProtection="0"/>
    <xf numFmtId="41" fontId="61" fillId="0" borderId="0">
      <alignment horizontal="left"/>
      <protection/>
    </xf>
    <xf numFmtId="0" fontId="77" fillId="5" borderId="0">
      <alignment/>
      <protection/>
    </xf>
    <xf numFmtId="0" fontId="151" fillId="0" borderId="24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62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62" fillId="0" borderId="25" applyNumberFormat="0" applyFill="0" applyAlignment="0" applyProtection="0"/>
    <xf numFmtId="0" fontId="21" fillId="0" borderId="25" applyNumberFormat="0" applyFill="0" applyAlignment="0" applyProtection="0"/>
    <xf numFmtId="0" fontId="62" fillId="0" borderId="25" applyNumberFormat="0" applyFill="0" applyAlignment="0" applyProtection="0"/>
    <xf numFmtId="0" fontId="21" fillId="0" borderId="25" applyNumberFormat="0" applyFill="0" applyAlignment="0" applyProtection="0"/>
    <xf numFmtId="0" fontId="63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182" fontId="77" fillId="0" borderId="0" applyFont="0" applyFill="0" applyBorder="0" applyAlignment="0" applyProtection="0"/>
    <xf numFmtId="210" fontId="112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211" fontId="77" fillId="5" borderId="0" applyFont="0" applyBorder="0" applyAlignment="0" applyProtection="0"/>
    <xf numFmtId="0" fontId="152" fillId="5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64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64" fillId="22" borderId="0" applyNumberFormat="0" applyBorder="0" applyAlignment="0" applyProtection="0"/>
    <xf numFmtId="0" fontId="22" fillId="22" borderId="0" applyNumberFormat="0" applyBorder="0" applyAlignment="0" applyProtection="0"/>
    <xf numFmtId="0" fontId="64" fillId="22" borderId="0" applyNumberFormat="0" applyBorder="0" applyAlignment="0" applyProtection="0"/>
    <xf numFmtId="0" fontId="22" fillId="22" borderId="0" applyNumberFormat="0" applyBorder="0" applyAlignment="0" applyProtection="0"/>
    <xf numFmtId="0" fontId="65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37" fontId="113" fillId="0" borderId="0">
      <alignment/>
      <protection/>
    </xf>
    <xf numFmtId="212" fontId="11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38" fontId="77" fillId="0" borderId="0" applyFont="0" applyFill="0" applyBorder="0" applyAlignment="0">
      <protection/>
    </xf>
    <xf numFmtId="203" fontId="0" fillId="0" borderId="0" applyFont="0" applyFill="0" applyBorder="0" applyAlignment="0">
      <protection/>
    </xf>
    <xf numFmtId="40" fontId="77" fillId="0" borderId="0" applyFont="0" applyFill="0" applyBorder="0" applyAlignment="0">
      <protection/>
    </xf>
    <xf numFmtId="185" fontId="77" fillId="0" borderId="0" applyFont="0" applyFill="0" applyBorder="0" applyAlignment="0">
      <protection/>
    </xf>
    <xf numFmtId="0" fontId="13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37" fontId="3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7" fillId="0" borderId="0">
      <alignment/>
      <protection/>
    </xf>
    <xf numFmtId="0" fontId="0" fillId="0" borderId="0" applyNumberFormat="0" applyFill="0" applyBorder="0" applyAlignment="0" applyProtection="0"/>
    <xf numFmtId="0" fontId="137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8" fontId="0" fillId="0" borderId="0">
      <alignment/>
      <protection/>
    </xf>
    <xf numFmtId="0" fontId="1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1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5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30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37" fontId="30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8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32" fillId="0" borderId="0">
      <alignment/>
      <protection/>
    </xf>
    <xf numFmtId="0" fontId="138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13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7" fillId="0" borderId="0">
      <alignment/>
      <protection/>
    </xf>
    <xf numFmtId="0" fontId="13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37" fillId="0" borderId="0">
      <alignment/>
      <protection/>
    </xf>
    <xf numFmtId="0" fontId="137" fillId="0" borderId="0">
      <alignment/>
      <protection/>
    </xf>
    <xf numFmtId="0" fontId="0" fillId="0" borderId="0" applyNumberFormat="0" applyFill="0" applyBorder="0" applyAlignment="0" applyProtection="0"/>
    <xf numFmtId="0" fontId="137" fillId="0" borderId="0">
      <alignment/>
      <protection/>
    </xf>
    <xf numFmtId="0" fontId="137" fillId="0" borderId="0">
      <alignment/>
      <protection/>
    </xf>
    <xf numFmtId="0" fontId="0" fillId="0" borderId="0" applyNumberFormat="0" applyFill="0" applyBorder="0" applyAlignment="0" applyProtection="0"/>
    <xf numFmtId="0" fontId="137" fillId="0" borderId="0">
      <alignment/>
      <protection/>
    </xf>
    <xf numFmtId="0" fontId="137" fillId="0" borderId="0">
      <alignment/>
      <protection/>
    </xf>
    <xf numFmtId="0" fontId="0" fillId="0" borderId="0" applyNumberFormat="0" applyFill="0" applyBorder="0" applyAlignment="0" applyProtection="0"/>
    <xf numFmtId="0" fontId="137" fillId="0" borderId="0">
      <alignment/>
      <protection/>
    </xf>
    <xf numFmtId="0" fontId="137" fillId="0" borderId="0">
      <alignment/>
      <protection/>
    </xf>
    <xf numFmtId="0" fontId="0" fillId="0" borderId="0" applyNumberFormat="0" applyFill="0" applyBorder="0" applyAlignment="0" applyProtection="0"/>
    <xf numFmtId="0" fontId="137" fillId="0" borderId="0">
      <alignment/>
      <protection/>
    </xf>
    <xf numFmtId="0" fontId="13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8" fillId="0" borderId="0">
      <alignment/>
      <protection/>
    </xf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38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37" fillId="0" borderId="0">
      <alignment/>
      <protection/>
    </xf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8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8" fillId="0" borderId="0">
      <alignment/>
      <protection/>
    </xf>
    <xf numFmtId="0" fontId="13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38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8" fillId="0" borderId="0">
      <alignment/>
      <protection/>
    </xf>
    <xf numFmtId="0" fontId="0" fillId="0" borderId="0">
      <alignment/>
      <protection/>
    </xf>
    <xf numFmtId="0" fontId="13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203" fontId="74" fillId="0" borderId="0" applyNumberFormat="0" applyFill="0" applyBorder="0" applyAlignment="0" applyProtection="0"/>
    <xf numFmtId="213" fontId="77" fillId="0" borderId="0" applyFont="0" applyFill="0" applyBorder="0" applyAlignment="0" applyProtection="0"/>
    <xf numFmtId="0" fontId="137" fillId="0" borderId="0">
      <alignment/>
      <protection/>
    </xf>
    <xf numFmtId="0" fontId="1" fillId="58" borderId="26" applyNumberFormat="0" applyFont="0" applyAlignment="0" applyProtection="0"/>
    <xf numFmtId="0" fontId="0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58" borderId="2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6" applyNumberFormat="0" applyFont="0" applyAlignment="0" applyProtection="0"/>
    <xf numFmtId="0" fontId="27" fillId="58" borderId="26" applyNumberFormat="0" applyFont="0" applyAlignment="0" applyProtection="0"/>
    <xf numFmtId="0" fontId="27" fillId="58" borderId="26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27" fillId="58" borderId="26" applyNumberFormat="0" applyFont="0" applyAlignment="0" applyProtection="0"/>
    <xf numFmtId="0" fontId="1" fillId="10" borderId="27" applyNumberFormat="0" applyFont="0" applyAlignment="0" applyProtection="0"/>
    <xf numFmtId="0" fontId="27" fillId="58" borderId="2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0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0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0" fillId="10" borderId="27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6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1" fillId="10" borderId="27" applyNumberFormat="0" applyFont="0" applyAlignment="0" applyProtection="0"/>
    <xf numFmtId="0" fontId="0" fillId="10" borderId="27" applyNumberFormat="0" applyFont="0" applyAlignment="0" applyProtection="0"/>
    <xf numFmtId="0" fontId="0" fillId="10" borderId="27" applyNumberFormat="0" applyFont="0" applyAlignment="0" applyProtection="0"/>
    <xf numFmtId="43" fontId="59" fillId="0" borderId="0">
      <alignment/>
      <protection/>
    </xf>
    <xf numFmtId="214" fontId="77" fillId="0" borderId="0" applyFont="0" applyFill="0" applyBorder="0" applyAlignment="0" applyProtection="0"/>
    <xf numFmtId="179" fontId="66" fillId="0" borderId="0">
      <alignment/>
      <protection/>
    </xf>
    <xf numFmtId="215" fontId="77" fillId="0" borderId="0" applyFont="0" applyFill="0" applyBorder="0" applyAlignment="0" applyProtection="0"/>
    <xf numFmtId="0" fontId="154" fillId="51" borderId="28" applyNumberFormat="0" applyAlignment="0" applyProtection="0"/>
    <xf numFmtId="0" fontId="23" fillId="52" borderId="29" applyNumberFormat="0" applyAlignment="0" applyProtection="0"/>
    <xf numFmtId="0" fontId="23" fillId="52" borderId="29" applyNumberFormat="0" applyAlignment="0" applyProtection="0"/>
    <xf numFmtId="0" fontId="23" fillId="52" borderId="29" applyNumberFormat="0" applyAlignment="0" applyProtection="0"/>
    <xf numFmtId="0" fontId="23" fillId="5" borderId="29" applyNumberFormat="0" applyAlignment="0" applyProtection="0"/>
    <xf numFmtId="0" fontId="23" fillId="5" borderId="29" applyNumberFormat="0" applyAlignment="0" applyProtection="0"/>
    <xf numFmtId="0" fontId="23" fillId="5" borderId="29" applyNumberFormat="0" applyAlignment="0" applyProtection="0"/>
    <xf numFmtId="0" fontId="67" fillId="5" borderId="29" applyNumberFormat="0" applyAlignment="0" applyProtection="0"/>
    <xf numFmtId="0" fontId="23" fillId="5" borderId="29" applyNumberFormat="0" applyAlignment="0" applyProtection="0"/>
    <xf numFmtId="0" fontId="23" fillId="5" borderId="29" applyNumberFormat="0" applyAlignment="0" applyProtection="0"/>
    <xf numFmtId="0" fontId="67" fillId="5" borderId="29" applyNumberFormat="0" applyAlignment="0" applyProtection="0"/>
    <xf numFmtId="0" fontId="23" fillId="5" borderId="29" applyNumberFormat="0" applyAlignment="0" applyProtection="0"/>
    <xf numFmtId="0" fontId="67" fillId="5" borderId="29" applyNumberFormat="0" applyAlignment="0" applyProtection="0"/>
    <xf numFmtId="0" fontId="23" fillId="5" borderId="29" applyNumberFormat="0" applyAlignment="0" applyProtection="0"/>
    <xf numFmtId="0" fontId="68" fillId="5" borderId="29" applyNumberFormat="0" applyAlignment="0" applyProtection="0"/>
    <xf numFmtId="0" fontId="23" fillId="5" borderId="29" applyNumberFormat="0" applyAlignment="0" applyProtection="0"/>
    <xf numFmtId="0" fontId="23" fillId="5" borderId="29" applyNumberFormat="0" applyAlignment="0" applyProtection="0"/>
    <xf numFmtId="0" fontId="23" fillId="52" borderId="29" applyNumberFormat="0" applyAlignment="0" applyProtection="0"/>
    <xf numFmtId="0" fontId="23" fillId="52" borderId="29" applyNumberFormat="0" applyAlignment="0" applyProtection="0"/>
    <xf numFmtId="0" fontId="115" fillId="0" borderId="0" applyFill="0" applyBorder="0" applyProtection="0">
      <alignment horizontal="left"/>
    </xf>
    <xf numFmtId="0" fontId="116" fillId="0" borderId="0" applyFill="0" applyBorder="0" applyProtection="0">
      <alignment horizontal="left"/>
    </xf>
    <xf numFmtId="0" fontId="102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216" fontId="0" fillId="0" borderId="0" applyFont="0" applyFill="0" applyBorder="0" applyAlignment="0">
      <protection/>
    </xf>
    <xf numFmtId="217" fontId="77" fillId="0" borderId="0" applyFont="0" applyFill="0" applyBorder="0" applyAlignment="0">
      <protection/>
    </xf>
    <xf numFmtId="218" fontId="0" fillId="0" borderId="0" applyFont="0" applyFill="0" applyBorder="0" applyAlignment="0">
      <protection/>
    </xf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9" fontId="91" fillId="0" borderId="0" applyFont="0" applyFill="0" applyBorder="0" applyProtection="0">
      <alignment horizontal="right"/>
    </xf>
    <xf numFmtId="220" fontId="77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3" fontId="0" fillId="0" borderId="0">
      <alignment horizontal="left" vertical="top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0" fontId="9" fillId="0" borderId="1">
      <alignment horizontal="center"/>
      <protection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0" fontId="8" fillId="59" borderId="0" applyNumberFormat="0" applyFont="0" applyBorder="0" applyAlignment="0" applyProtection="0"/>
    <xf numFmtId="3" fontId="0" fillId="0" borderId="0">
      <alignment horizontal="right" vertical="top"/>
      <protection/>
    </xf>
    <xf numFmtId="41" fontId="75" fillId="5" borderId="30" applyFill="0">
      <alignment/>
      <protection/>
    </xf>
    <xf numFmtId="0" fontId="117" fillId="0" borderId="0">
      <alignment horizontal="left" indent="7"/>
      <protection/>
    </xf>
    <xf numFmtId="41" fontId="75" fillId="0" borderId="30" applyFill="0">
      <alignment horizontal="left" indent="2"/>
      <protection/>
    </xf>
    <xf numFmtId="177" fontId="84" fillId="0" borderId="10" applyFill="0">
      <alignment horizontal="right"/>
      <protection/>
    </xf>
    <xf numFmtId="0" fontId="6" fillId="0" borderId="23" applyNumberFormat="0" applyFont="0" applyBorder="0">
      <alignment horizontal="right"/>
      <protection/>
    </xf>
    <xf numFmtId="0" fontId="118" fillId="0" borderId="0" applyFill="0">
      <alignment/>
      <protection/>
    </xf>
    <xf numFmtId="0" fontId="73" fillId="0" borderId="0" applyFill="0">
      <alignment/>
      <protection/>
    </xf>
    <xf numFmtId="4" fontId="84" fillId="0" borderId="10" applyFill="0">
      <alignment/>
      <protection/>
    </xf>
    <xf numFmtId="0" fontId="0" fillId="0" borderId="0" applyNumberFormat="0" applyFont="0" applyBorder="0" applyAlignment="0">
      <protection/>
    </xf>
    <xf numFmtId="0" fontId="95" fillId="0" borderId="0" applyFill="0">
      <alignment horizontal="left" indent="1"/>
      <protection/>
    </xf>
    <xf numFmtId="0" fontId="119" fillId="0" borderId="0" applyFill="0">
      <alignment horizontal="left" indent="1"/>
      <protection/>
    </xf>
    <xf numFmtId="4" fontId="2" fillId="0" borderId="0" applyFill="0">
      <alignment/>
      <protection/>
    </xf>
    <xf numFmtId="0" fontId="0" fillId="0" borderId="0" applyNumberFormat="0" applyFont="0" applyFill="0" applyBorder="0" applyAlignment="0">
      <protection/>
    </xf>
    <xf numFmtId="0" fontId="95" fillId="0" borderId="0" applyFill="0">
      <alignment horizontal="left" indent="2"/>
      <protection/>
    </xf>
    <xf numFmtId="0" fontId="73" fillId="0" borderId="0" applyFill="0">
      <alignment horizontal="left" indent="2"/>
      <protection/>
    </xf>
    <xf numFmtId="4" fontId="2" fillId="0" borderId="0" applyFill="0">
      <alignment/>
      <protection/>
    </xf>
    <xf numFmtId="0" fontId="0" fillId="0" borderId="0" applyNumberFormat="0" applyFont="0" applyBorder="0" applyAlignment="0">
      <protection/>
    </xf>
    <xf numFmtId="0" fontId="120" fillId="0" borderId="0">
      <alignment horizontal="left" indent="3"/>
      <protection/>
    </xf>
    <xf numFmtId="0" fontId="82" fillId="0" borderId="0" applyFill="0">
      <alignment horizontal="left" indent="3"/>
      <protection/>
    </xf>
    <xf numFmtId="4" fontId="2" fillId="0" borderId="0" applyFill="0">
      <alignment/>
      <protection/>
    </xf>
    <xf numFmtId="0" fontId="0" fillId="0" borderId="0" applyNumberFormat="0" applyFont="0" applyBorder="0" applyAlignment="0">
      <protection/>
    </xf>
    <xf numFmtId="0" fontId="85" fillId="0" borderId="0">
      <alignment horizontal="left" indent="4"/>
      <protection/>
    </xf>
    <xf numFmtId="0" fontId="0" fillId="0" borderId="0" applyFill="0">
      <alignment horizontal="left" indent="4"/>
      <protection/>
    </xf>
    <xf numFmtId="4" fontId="97" fillId="0" borderId="0" applyFill="0">
      <alignment/>
      <protection/>
    </xf>
    <xf numFmtId="0" fontId="0" fillId="0" borderId="0" applyNumberFormat="0" applyFont="0" applyBorder="0" applyAlignment="0">
      <protection/>
    </xf>
    <xf numFmtId="0" fontId="98" fillId="0" borderId="0">
      <alignment horizontal="left" indent="5"/>
      <protection/>
    </xf>
    <xf numFmtId="0" fontId="99" fillId="0" borderId="0" applyFill="0">
      <alignment horizontal="left" indent="5"/>
      <protection/>
    </xf>
    <xf numFmtId="4" fontId="100" fillId="0" borderId="0" applyFill="0">
      <alignment/>
      <protection/>
    </xf>
    <xf numFmtId="0" fontId="0" fillId="0" borderId="0" applyNumberFormat="0" applyFont="0" applyFill="0" applyBorder="0" applyAlignment="0">
      <protection/>
    </xf>
    <xf numFmtId="0" fontId="101" fillId="0" borderId="0" applyFill="0">
      <alignment horizontal="left" indent="6"/>
      <protection/>
    </xf>
    <xf numFmtId="0" fontId="97" fillId="0" borderId="0" applyFill="0">
      <alignment horizontal="left" indent="6"/>
      <protection/>
    </xf>
    <xf numFmtId="203" fontId="121" fillId="0" borderId="0" applyNumberFormat="0" applyFill="0" applyBorder="0" applyAlignment="0" applyProtection="0"/>
    <xf numFmtId="0" fontId="77" fillId="0" borderId="0" applyNumberFormat="0" applyBorder="0" applyAlignment="0" applyProtection="0"/>
    <xf numFmtId="0" fontId="122" fillId="60" borderId="0" applyNumberFormat="0" applyFont="0" applyBorder="0" applyAlignment="0" applyProtection="0"/>
    <xf numFmtId="183" fontId="77" fillId="0" borderId="0" applyFont="0" applyFill="0" applyBorder="0" applyAlignment="0" applyProtection="0"/>
    <xf numFmtId="37" fontId="123" fillId="0" borderId="31">
      <alignment horizontal="left"/>
      <protection/>
    </xf>
    <xf numFmtId="0" fontId="0" fillId="61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6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right"/>
    </xf>
    <xf numFmtId="0" fontId="124" fillId="0" borderId="0" applyNumberFormat="0" applyBorder="0" applyAlignment="0">
      <protection/>
    </xf>
    <xf numFmtId="0" fontId="125" fillId="0" borderId="0" applyNumberFormat="0" applyBorder="0" applyAlignment="0">
      <protection/>
    </xf>
    <xf numFmtId="0" fontId="126" fillId="0" borderId="0" applyNumberFormat="0" applyBorder="0" applyAlignment="0">
      <protection/>
    </xf>
    <xf numFmtId="0" fontId="29" fillId="0" borderId="0" applyNumberFormat="0" applyBorder="0" applyAlignment="0">
      <protection/>
    </xf>
    <xf numFmtId="176" fontId="127" fillId="0" borderId="0">
      <alignment/>
      <protection/>
    </xf>
    <xf numFmtId="0" fontId="84" fillId="0" borderId="0" applyFill="0" applyBorder="0" applyProtection="0">
      <alignment horizontal="center" vertical="center"/>
    </xf>
    <xf numFmtId="0" fontId="84" fillId="0" borderId="0" applyFill="0" applyBorder="0" applyProtection="0">
      <alignment/>
    </xf>
    <xf numFmtId="0" fontId="6" fillId="0" borderId="0" applyFill="0" applyBorder="0" applyProtection="0">
      <alignment horizontal="left"/>
    </xf>
    <xf numFmtId="0" fontId="128" fillId="0" borderId="0" applyFill="0" applyBorder="0" applyProtection="0">
      <alignment horizontal="left" vertical="top"/>
    </xf>
    <xf numFmtId="221" fontId="83" fillId="0" borderId="0" applyFill="0" applyBorder="0" applyAlignment="0" applyProtection="0"/>
    <xf numFmtId="0" fontId="15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6" fillId="0" borderId="32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4" applyNumberFormat="0" applyFill="0" applyAlignment="0" applyProtection="0"/>
    <xf numFmtId="0" fontId="25" fillId="0" borderId="34" applyNumberFormat="0" applyFill="0" applyAlignment="0" applyProtection="0"/>
    <xf numFmtId="0" fontId="25" fillId="0" borderId="33" applyNumberFormat="0" applyFill="0" applyAlignment="0" applyProtection="0"/>
    <xf numFmtId="0" fontId="25" fillId="0" borderId="34" applyNumberFormat="0" applyFill="0" applyAlignment="0" applyProtection="0"/>
    <xf numFmtId="0" fontId="29" fillId="0" borderId="33" applyNumberFormat="0" applyFill="0" applyAlignment="0" applyProtection="0"/>
    <xf numFmtId="0" fontId="25" fillId="0" borderId="34" applyNumberFormat="0" applyFill="0" applyAlignment="0" applyProtection="0"/>
    <xf numFmtId="0" fontId="25" fillId="0" borderId="34" applyNumberFormat="0" applyFill="0" applyAlignment="0" applyProtection="0"/>
    <xf numFmtId="0" fontId="29" fillId="0" borderId="33" applyNumberFormat="0" applyFill="0" applyAlignment="0" applyProtection="0"/>
    <xf numFmtId="0" fontId="25" fillId="0" borderId="34" applyNumberFormat="0" applyFill="0" applyAlignment="0" applyProtection="0"/>
    <xf numFmtId="0" fontId="29" fillId="0" borderId="33" applyNumberFormat="0" applyFill="0" applyAlignment="0" applyProtection="0"/>
    <xf numFmtId="0" fontId="25" fillId="0" borderId="34" applyNumberFormat="0" applyFill="0" applyAlignment="0" applyProtection="0"/>
    <xf numFmtId="0" fontId="70" fillId="0" borderId="34" applyNumberFormat="0" applyFill="0" applyAlignment="0" applyProtection="0"/>
    <xf numFmtId="0" fontId="25" fillId="0" borderId="34" applyNumberFormat="0" applyFill="0" applyAlignment="0" applyProtection="0"/>
    <xf numFmtId="0" fontId="29" fillId="0" borderId="34" applyNumberFormat="0" applyFill="0" applyAlignment="0" applyProtection="0"/>
    <xf numFmtId="0" fontId="25" fillId="0" borderId="34" applyNumberFormat="0" applyFill="0" applyAlignment="0" applyProtection="0"/>
    <xf numFmtId="0" fontId="25" fillId="0" borderId="34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222" fontId="0" fillId="0" borderId="0">
      <alignment/>
      <protection/>
    </xf>
    <xf numFmtId="38" fontId="77" fillId="22" borderId="0" applyNumberFormat="0" applyBorder="0" applyAlignment="0" applyProtection="0"/>
    <xf numFmtId="37" fontId="77" fillId="5" borderId="0" applyNumberFormat="0" applyBorder="0" applyAlignment="0" applyProtection="0"/>
    <xf numFmtId="37" fontId="77" fillId="0" borderId="0">
      <alignment/>
      <protection/>
    </xf>
    <xf numFmtId="37" fontId="77" fillId="22" borderId="0" applyNumberFormat="0" applyBorder="0" applyAlignment="0" applyProtection="0"/>
    <xf numFmtId="3" fontId="104" fillId="0" borderId="22" applyProtection="0">
      <alignment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23" fontId="91" fillId="0" borderId="0" applyFont="0" applyFill="0" applyBorder="0" applyProtection="0">
      <alignment horizontal="right"/>
    </xf>
    <xf numFmtId="0" fontId="103" fillId="62" borderId="35">
      <alignment horizontal="center" vertical="top"/>
      <protection/>
    </xf>
    <xf numFmtId="18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</cellStyleXfs>
  <cellXfs count="8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5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left"/>
    </xf>
    <xf numFmtId="5" fontId="0" fillId="0" borderId="10" xfId="0" applyNumberFormat="1" applyFill="1" applyBorder="1" applyAlignment="1">
      <alignment/>
    </xf>
    <xf numFmtId="0" fontId="5" fillId="0" borderId="0" xfId="0" applyFont="1" applyFill="1" applyAlignment="1">
      <alignment horizontal="center"/>
    </xf>
    <xf numFmtId="5" fontId="0" fillId="0" borderId="36" xfId="0" applyNumberFormat="1" applyFill="1" applyBorder="1" applyAlignment="1">
      <alignment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 wrapText="1"/>
    </xf>
    <xf numFmtId="37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5" fontId="0" fillId="0" borderId="0" xfId="0" applyNumberFormat="1" applyAlignment="1">
      <alignment horizontal="right" wrapText="1"/>
    </xf>
    <xf numFmtId="5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wrapText="1"/>
    </xf>
    <xf numFmtId="5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5" fontId="0" fillId="0" borderId="0" xfId="0" applyNumberFormat="1" applyAlignment="1">
      <alignment/>
    </xf>
    <xf numFmtId="17" fontId="0" fillId="0" borderId="0" xfId="0" applyNumberFormat="1" applyFont="1" applyBorder="1" applyAlignment="1">
      <alignment/>
    </xf>
    <xf numFmtId="40" fontId="0" fillId="0" borderId="0" xfId="0" applyNumberFormat="1" applyAlignment="1">
      <alignment/>
    </xf>
    <xf numFmtId="5" fontId="0" fillId="0" borderId="0" xfId="0" applyNumberFormat="1" applyBorder="1" applyAlignment="1">
      <alignment/>
    </xf>
    <xf numFmtId="5" fontId="0" fillId="0" borderId="10" xfId="0" applyNumberFormat="1" applyBorder="1" applyAlignment="1">
      <alignment/>
    </xf>
    <xf numFmtId="5" fontId="0" fillId="0" borderId="36" xfId="0" applyNumberFormat="1" applyBorder="1" applyAlignment="1">
      <alignment/>
    </xf>
    <xf numFmtId="0" fontId="6" fillId="0" borderId="0" xfId="0" applyFont="1" applyAlignment="1">
      <alignment horizontal="right"/>
    </xf>
    <xf numFmtId="167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5" fontId="0" fillId="0" borderId="3" xfId="0" applyNumberForma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168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5" fontId="0" fillId="0" borderId="0" xfId="0" applyNumberFormat="1" applyFont="1" applyBorder="1" applyAlignment="1">
      <alignment/>
    </xf>
    <xf numFmtId="6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37" fontId="0" fillId="0" borderId="0" xfId="0" applyNumberFormat="1" applyFont="1" applyAlignment="1">
      <alignment horizontal="center"/>
    </xf>
    <xf numFmtId="5" fontId="0" fillId="0" borderId="0" xfId="0" applyNumberFormat="1" applyAlignment="1">
      <alignment horizontal="right"/>
    </xf>
    <xf numFmtId="5" fontId="0" fillId="0" borderId="0" xfId="0" applyNumberFormat="1" applyAlignment="1">
      <alignment horizontal="center"/>
    </xf>
    <xf numFmtId="5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/>
    </xf>
    <xf numFmtId="5" fontId="0" fillId="0" borderId="36" xfId="0" applyNumberFormat="1" applyBorder="1" applyAlignment="1">
      <alignment horizontal="right"/>
    </xf>
    <xf numFmtId="5" fontId="0" fillId="0" borderId="0" xfId="0" applyNumberFormat="1" applyBorder="1" applyAlignment="1">
      <alignment/>
    </xf>
    <xf numFmtId="5" fontId="0" fillId="0" borderId="36" xfId="0" applyNumberFormat="1" applyBorder="1" applyAlignment="1">
      <alignment/>
    </xf>
    <xf numFmtId="0" fontId="0" fillId="52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ont="1" applyAlignment="1">
      <alignment horizontal="center" wrapText="1"/>
    </xf>
    <xf numFmtId="170" fontId="0" fillId="0" borderId="0" xfId="0" applyNumberFormat="1" applyAlignment="1">
      <alignment wrapText="1"/>
    </xf>
    <xf numFmtId="170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left"/>
    </xf>
    <xf numFmtId="172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172" fontId="0" fillId="0" borderId="0" xfId="0" applyNumberFormat="1" applyAlignment="1">
      <alignment wrapText="1"/>
    </xf>
    <xf numFmtId="17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5" fontId="0" fillId="0" borderId="0" xfId="0" applyNumberFormat="1" applyFill="1" applyAlignment="1">
      <alignment horizontal="right" wrapText="1"/>
    </xf>
    <xf numFmtId="5" fontId="0" fillId="0" borderId="0" xfId="0" applyNumberFormat="1" applyFill="1" applyAlignment="1">
      <alignment horizontal="left" wrapText="1"/>
    </xf>
    <xf numFmtId="10" fontId="0" fillId="0" borderId="0" xfId="0" applyNumberFormat="1" applyAlignment="1">
      <alignment horizontal="center" wrapText="1"/>
    </xf>
    <xf numFmtId="37" fontId="0" fillId="0" borderId="0" xfId="0" applyNumberFormat="1" applyFill="1" applyAlignment="1">
      <alignment horizontal="right" wrapText="1"/>
    </xf>
    <xf numFmtId="49" fontId="0" fillId="0" borderId="0" xfId="0" applyNumberFormat="1" applyFill="1" applyAlignment="1">
      <alignment horizontal="left" wrapText="1"/>
    </xf>
    <xf numFmtId="49" fontId="0" fillId="0" borderId="0" xfId="0" applyNumberFormat="1" applyFill="1" applyAlignment="1">
      <alignment horizontal="right" wrapText="1"/>
    </xf>
    <xf numFmtId="37" fontId="0" fillId="0" borderId="0" xfId="0" applyNumberFormat="1" applyAlignment="1">
      <alignment wrapText="1"/>
    </xf>
    <xf numFmtId="166" fontId="0" fillId="0" borderId="0" xfId="0" applyNumberFormat="1" applyAlignment="1">
      <alignment horizontal="right"/>
    </xf>
    <xf numFmtId="39" fontId="0" fillId="0" borderId="0" xfId="0" applyNumberFormat="1" applyAlignment="1">
      <alignment horizontal="right"/>
    </xf>
    <xf numFmtId="7" fontId="0" fillId="0" borderId="0" xfId="0" applyNumberFormat="1" applyAlignment="1">
      <alignment horizontal="right"/>
    </xf>
    <xf numFmtId="5" fontId="0" fillId="0" borderId="0" xfId="0" applyNumberFormat="1" applyFill="1" applyAlignment="1">
      <alignment wrapText="1"/>
    </xf>
    <xf numFmtId="166" fontId="0" fillId="0" borderId="0" xfId="0" applyNumberFormat="1" applyFill="1" applyAlignment="1">
      <alignment wrapText="1"/>
    </xf>
    <xf numFmtId="37" fontId="0" fillId="0" borderId="0" xfId="0" applyNumberFormat="1" applyAlignment="1">
      <alignment horizontal="right" wrapText="1"/>
    </xf>
    <xf numFmtId="39" fontId="0" fillId="0" borderId="0" xfId="0" applyNumberFormat="1" applyAlignment="1">
      <alignment horizontal="center" wrapText="1"/>
    </xf>
    <xf numFmtId="0" fontId="7" fillId="0" borderId="0" xfId="0" applyFont="1" applyAlignment="1">
      <alignment horizontal="right"/>
    </xf>
    <xf numFmtId="0" fontId="0" fillId="52" borderId="0" xfId="0" applyFont="1" applyFill="1" applyAlignment="1">
      <alignment/>
    </xf>
    <xf numFmtId="0" fontId="0" fillId="0" borderId="0" xfId="0" applyFont="1" applyAlignment="1">
      <alignment horizontal="left" wrapText="1"/>
    </xf>
    <xf numFmtId="175" fontId="0" fillId="0" borderId="0" xfId="1148" applyNumberFormat="1" applyFont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37" fontId="0" fillId="0" borderId="0" xfId="0" applyNumberFormat="1" applyFill="1" applyAlignment="1">
      <alignment horizontal="center"/>
    </xf>
    <xf numFmtId="5" fontId="0" fillId="0" borderId="0" xfId="0" applyNumberFormat="1" applyFill="1" applyBorder="1" applyAlignment="1">
      <alignment horizontal="right"/>
    </xf>
    <xf numFmtId="5" fontId="0" fillId="0" borderId="36" xfId="0" applyNumberFormat="1" applyFill="1" applyBorder="1" applyAlignment="1">
      <alignment horizontal="right"/>
    </xf>
    <xf numFmtId="175" fontId="0" fillId="0" borderId="0" xfId="1148" applyNumberFormat="1" applyFont="1" applyAlignment="1">
      <alignment/>
    </xf>
    <xf numFmtId="49" fontId="0" fillId="0" borderId="0" xfId="1721" applyNumberFormat="1" applyAlignment="1">
      <alignment wrapText="1"/>
      <protection/>
    </xf>
    <xf numFmtId="0" fontId="10" fillId="0" borderId="0" xfId="0" applyFont="1" applyAlignment="1">
      <alignment horizontal="center"/>
    </xf>
    <xf numFmtId="37" fontId="0" fillId="0" borderId="0" xfId="0" applyNumberFormat="1" applyAlignment="1">
      <alignment horizontal="center" wrapText="1"/>
    </xf>
    <xf numFmtId="37" fontId="0" fillId="0" borderId="0" xfId="0" applyNumberFormat="1" applyAlignment="1">
      <alignment horizontal="left"/>
    </xf>
    <xf numFmtId="3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 wrapText="1"/>
    </xf>
    <xf numFmtId="168" fontId="0" fillId="0" borderId="0" xfId="968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5" fontId="0" fillId="0" borderId="0" xfId="1694" applyNumberFormat="1">
      <alignment/>
      <protection/>
    </xf>
    <xf numFmtId="5" fontId="0" fillId="0" borderId="36" xfId="1694" applyNumberFormat="1" applyBorder="1">
      <alignment/>
      <protection/>
    </xf>
    <xf numFmtId="5" fontId="0" fillId="0" borderId="4" xfId="0" applyNumberFormat="1" applyBorder="1" applyAlignment="1">
      <alignment/>
    </xf>
    <xf numFmtId="181" fontId="0" fillId="0" borderId="0" xfId="1617" applyNumberFormat="1" applyFont="1" applyProtection="1">
      <alignment/>
      <protection/>
    </xf>
    <xf numFmtId="49" fontId="0" fillId="0" borderId="0" xfId="1694" applyNumberFormat="1" applyFont="1" applyAlignment="1">
      <alignment/>
      <protection/>
    </xf>
    <xf numFmtId="166" fontId="0" fillId="52" borderId="0" xfId="0" applyNumberFormat="1" applyFill="1" applyAlignment="1">
      <alignment horizontal="right"/>
    </xf>
    <xf numFmtId="49" fontId="0" fillId="0" borderId="0" xfId="1694" applyNumberFormat="1" applyFont="1" applyAlignment="1">
      <alignment horizontal="center"/>
      <protection/>
    </xf>
    <xf numFmtId="0" fontId="6" fillId="0" borderId="0" xfId="1694" applyFont="1" applyAlignment="1">
      <alignment horizontal="center"/>
      <protection/>
    </xf>
    <xf numFmtId="0" fontId="0" fillId="0" borderId="0" xfId="0" applyFill="1" applyAlignment="1">
      <alignment horizontal="center" vertical="top"/>
    </xf>
    <xf numFmtId="0" fontId="137" fillId="0" borderId="0" xfId="2200">
      <alignment/>
      <protection/>
    </xf>
    <xf numFmtId="5" fontId="0" fillId="0" borderId="4" xfId="0" applyNumberFormat="1" applyBorder="1" applyAlignment="1">
      <alignment wrapText="1"/>
    </xf>
    <xf numFmtId="0" fontId="3" fillId="0" borderId="0" xfId="1694" applyFont="1" applyAlignment="1">
      <alignment horizontal="center"/>
      <protection/>
    </xf>
    <xf numFmtId="0" fontId="0" fillId="0" borderId="0" xfId="1694" applyFont="1" applyAlignment="1">
      <alignment horizontal="center"/>
      <protection/>
    </xf>
    <xf numFmtId="0" fontId="0" fillId="0" borderId="0" xfId="1694" applyAlignment="1">
      <alignment horizontal="center"/>
      <protection/>
    </xf>
    <xf numFmtId="0" fontId="27" fillId="0" borderId="0" xfId="2200" applyFont="1">
      <alignment/>
      <protection/>
    </xf>
    <xf numFmtId="169" fontId="1" fillId="52" borderId="0" xfId="1002" applyNumberFormat="1" applyFont="1" applyFill="1" applyAlignment="1">
      <alignment/>
    </xf>
    <xf numFmtId="5" fontId="0" fillId="0" borderId="4" xfId="0" applyNumberFormat="1" applyFill="1" applyBorder="1" applyAlignment="1">
      <alignment/>
    </xf>
    <xf numFmtId="5" fontId="0" fillId="0" borderId="0" xfId="0" applyNumberFormat="1" applyFill="1" applyAlignment="1">
      <alignment/>
    </xf>
    <xf numFmtId="0" fontId="0" fillId="0" borderId="4" xfId="0" applyBorder="1" applyAlignment="1">
      <alignment horizontal="right"/>
    </xf>
    <xf numFmtId="0" fontId="3" fillId="52" borderId="0" xfId="1651" applyFont="1" applyFill="1">
      <alignment/>
      <protection/>
    </xf>
    <xf numFmtId="49" fontId="0" fillId="0" borderId="0" xfId="1694" applyNumberFormat="1" applyAlignment="1">
      <alignment horizontal="center"/>
      <protection/>
    </xf>
    <xf numFmtId="49" fontId="0" fillId="0" borderId="0" xfId="1694" applyNumberFormat="1" applyAlignment="1">
      <alignment/>
      <protection/>
    </xf>
    <xf numFmtId="0" fontId="0" fillId="0" borderId="0" xfId="1694" applyBorder="1">
      <alignment/>
      <protection/>
    </xf>
    <xf numFmtId="164" fontId="0" fillId="0" borderId="0" xfId="0" applyNumberFormat="1" applyFill="1" applyAlignment="1">
      <alignment horizontal="center"/>
    </xf>
    <xf numFmtId="0" fontId="0" fillId="0" borderId="3" xfId="0" applyBorder="1" applyAlignment="1">
      <alignment horizontal="right"/>
    </xf>
    <xf numFmtId="164" fontId="0" fillId="0" borderId="0" xfId="1694" applyNumberFormat="1" applyFont="1" applyAlignment="1">
      <alignment horizontal="center"/>
      <protection/>
    </xf>
    <xf numFmtId="0" fontId="0" fillId="0" borderId="0" xfId="1694">
      <alignment/>
      <protection/>
    </xf>
    <xf numFmtId="49" fontId="0" fillId="0" borderId="0" xfId="0" applyNumberFormat="1" applyFont="1" applyFill="1" applyAlignment="1">
      <alignment horizontal="left" wrapText="1"/>
    </xf>
    <xf numFmtId="5" fontId="0" fillId="0" borderId="0" xfId="0" applyNumberFormat="1" applyBorder="1" applyAlignment="1">
      <alignment wrapText="1"/>
    </xf>
    <xf numFmtId="166" fontId="0" fillId="52" borderId="0" xfId="0" applyNumberFormat="1" applyFill="1" applyAlignment="1">
      <alignment wrapText="1"/>
    </xf>
    <xf numFmtId="37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  <xf numFmtId="10" fontId="0" fillId="0" borderId="0" xfId="2359" applyNumberFormat="1" applyFont="1" applyAlignment="1">
      <alignment wrapText="1"/>
    </xf>
    <xf numFmtId="0" fontId="2" fillId="0" borderId="0" xfId="1694" applyFont="1" applyAlignment="1">
      <alignment horizontal="right"/>
      <protection/>
    </xf>
    <xf numFmtId="0" fontId="0" fillId="0" borderId="0" xfId="1694" applyFont="1">
      <alignment/>
      <protection/>
    </xf>
    <xf numFmtId="10" fontId="0" fillId="0" borderId="0" xfId="1694" applyNumberFormat="1" applyFont="1" applyAlignment="1">
      <alignment horizontal="right"/>
      <protection/>
    </xf>
    <xf numFmtId="5" fontId="0" fillId="0" borderId="0" xfId="1694" applyNumberFormat="1" applyFont="1">
      <alignment/>
      <protection/>
    </xf>
    <xf numFmtId="5" fontId="27" fillId="0" borderId="0" xfId="1694" applyNumberFormat="1" applyFont="1">
      <alignment/>
      <protection/>
    </xf>
    <xf numFmtId="37" fontId="0" fillId="0" borderId="0" xfId="1694" applyNumberFormat="1" applyFont="1" applyAlignment="1">
      <alignment horizontal="center"/>
      <protection/>
    </xf>
    <xf numFmtId="5" fontId="27" fillId="0" borderId="0" xfId="1694" applyNumberFormat="1" applyFont="1" applyAlignment="1">
      <alignment horizontal="right"/>
      <protection/>
    </xf>
    <xf numFmtId="49" fontId="0" fillId="0" borderId="0" xfId="1694" applyNumberFormat="1" applyFont="1" applyAlignment="1">
      <alignment horizontal="left"/>
      <protection/>
    </xf>
    <xf numFmtId="5" fontId="27" fillId="0" borderId="0" xfId="1694" applyNumberFormat="1" applyFont="1" applyAlignment="1">
      <alignment horizontal="left"/>
      <protection/>
    </xf>
    <xf numFmtId="49" fontId="0" fillId="0" borderId="0" xfId="1694" applyNumberFormat="1" applyFont="1" applyAlignment="1">
      <alignment horizontal="left" wrapText="1"/>
      <protection/>
    </xf>
    <xf numFmtId="0" fontId="0" fillId="0" borderId="0" xfId="1694" applyFont="1" applyAlignment="1">
      <alignment horizontal="right"/>
      <protection/>
    </xf>
    <xf numFmtId="49" fontId="0" fillId="0" borderId="0" xfId="1694" applyNumberFormat="1" applyFont="1" applyAlignment="1">
      <alignment horizontal="center" wrapText="1"/>
      <protection/>
    </xf>
    <xf numFmtId="0" fontId="137" fillId="0" borderId="0" xfId="1651">
      <alignment/>
      <protection/>
    </xf>
    <xf numFmtId="0" fontId="0" fillId="0" borderId="0" xfId="2093">
      <alignment/>
      <protection/>
    </xf>
    <xf numFmtId="0" fontId="0" fillId="0" borderId="0" xfId="2093" applyAlignment="1">
      <alignment horizontal="center"/>
      <protection/>
    </xf>
    <xf numFmtId="0" fontId="0" fillId="0" borderId="0" xfId="2093" applyFont="1" applyAlignment="1">
      <alignment horizontal="right"/>
      <protection/>
    </xf>
    <xf numFmtId="0" fontId="0" fillId="0" borderId="0" xfId="2093" applyAlignment="1">
      <alignment horizontal="right"/>
      <protection/>
    </xf>
    <xf numFmtId="0" fontId="0" fillId="0" borderId="0" xfId="2093" applyFont="1" applyAlignment="1">
      <alignment horizontal="left"/>
      <protection/>
    </xf>
    <xf numFmtId="0" fontId="137" fillId="0" borderId="0" xfId="1651" applyAlignment="1">
      <alignment horizontal="center"/>
      <protection/>
    </xf>
    <xf numFmtId="0" fontId="0" fillId="0" borderId="0" xfId="2093" applyFill="1" applyAlignment="1">
      <alignment horizontal="center"/>
      <protection/>
    </xf>
    <xf numFmtId="0" fontId="0" fillId="0" borderId="0" xfId="2093" applyFill="1" applyAlignment="1">
      <alignment/>
      <protection/>
    </xf>
    <xf numFmtId="0" fontId="137" fillId="0" borderId="0" xfId="1651" applyAlignment="1">
      <alignment horizontal="center" vertical="center"/>
      <protection/>
    </xf>
    <xf numFmtId="164" fontId="137" fillId="0" borderId="0" xfId="1651" applyNumberFormat="1" applyAlignment="1">
      <alignment horizontal="center"/>
      <protection/>
    </xf>
    <xf numFmtId="165" fontId="137" fillId="0" borderId="0" xfId="1651" applyNumberFormat="1">
      <alignment/>
      <protection/>
    </xf>
    <xf numFmtId="168" fontId="137" fillId="0" borderId="0" xfId="1651" applyNumberFormat="1">
      <alignment/>
      <protection/>
    </xf>
    <xf numFmtId="0" fontId="137" fillId="0" borderId="0" xfId="1651">
      <alignment/>
      <protection/>
    </xf>
    <xf numFmtId="5" fontId="0" fillId="0" borderId="0" xfId="2093" applyNumberFormat="1" applyAlignment="1">
      <alignment horizontal="right"/>
      <protection/>
    </xf>
    <xf numFmtId="0" fontId="10" fillId="0" borderId="0" xfId="2093" applyFont="1" applyAlignment="1">
      <alignment horizontal="center"/>
      <protection/>
    </xf>
    <xf numFmtId="10" fontId="34" fillId="0" borderId="0" xfId="1694" applyNumberFormat="1" applyFont="1" applyAlignment="1">
      <alignment horizontal="right"/>
      <protection/>
    </xf>
    <xf numFmtId="175" fontId="1" fillId="52" borderId="10" xfId="1152" applyNumberFormat="1" applyFont="1" applyFill="1" applyBorder="1" applyAlignment="1">
      <alignment/>
    </xf>
    <xf numFmtId="3" fontId="137" fillId="52" borderId="0" xfId="1651" applyNumberFormat="1" applyFill="1">
      <alignment/>
      <protection/>
    </xf>
    <xf numFmtId="175" fontId="1" fillId="52" borderId="0" xfId="1152" applyNumberFormat="1" applyFont="1" applyFill="1" applyAlignment="1">
      <alignment/>
    </xf>
    <xf numFmtId="169" fontId="1" fillId="52" borderId="0" xfId="1002" applyNumberFormat="1" applyFont="1" applyFill="1" applyAlignment="1">
      <alignment horizontal="center"/>
    </xf>
    <xf numFmtId="0" fontId="137" fillId="52" borderId="0" xfId="1651" applyFill="1" applyAlignment="1">
      <alignment horizontal="center"/>
      <protection/>
    </xf>
    <xf numFmtId="0" fontId="137" fillId="52" borderId="10" xfId="1651" applyFill="1" applyBorder="1" applyAlignment="1">
      <alignment horizontal="center" vertical="center" wrapText="1"/>
      <protection/>
    </xf>
    <xf numFmtId="0" fontId="137" fillId="52" borderId="0" xfId="1651" applyFill="1">
      <alignment/>
      <protection/>
    </xf>
    <xf numFmtId="0" fontId="137" fillId="0" borderId="0" xfId="1651">
      <alignment/>
      <protection/>
    </xf>
    <xf numFmtId="2" fontId="0" fillId="0" borderId="0" xfId="0" applyNumberFormat="1" applyAlignment="1">
      <alignment/>
    </xf>
    <xf numFmtId="0" fontId="137" fillId="0" borderId="0" xfId="1651">
      <alignment/>
      <protection/>
    </xf>
    <xf numFmtId="0" fontId="137" fillId="0" borderId="0" xfId="1651" applyAlignment="1">
      <alignment horizontal="center"/>
      <protection/>
    </xf>
    <xf numFmtId="0" fontId="0" fillId="0" borderId="0" xfId="2093" applyFill="1" applyAlignment="1">
      <alignment horizontal="left" indent="2"/>
      <protection/>
    </xf>
    <xf numFmtId="164" fontId="137" fillId="0" borderId="0" xfId="1651" applyNumberFormat="1" applyAlignment="1">
      <alignment horizontal="center"/>
      <protection/>
    </xf>
    <xf numFmtId="165" fontId="137" fillId="0" borderId="0" xfId="1651" applyNumberFormat="1">
      <alignment/>
      <protection/>
    </xf>
    <xf numFmtId="168" fontId="137" fillId="0" borderId="0" xfId="1651" applyNumberFormat="1">
      <alignment/>
      <protection/>
    </xf>
    <xf numFmtId="0" fontId="137" fillId="0" borderId="0" xfId="1651" applyAlignment="1">
      <alignment horizontal="left" indent="2"/>
      <protection/>
    </xf>
    <xf numFmtId="38" fontId="0" fillId="0" borderId="0" xfId="1617" applyNumberFormat="1" applyFont="1" applyProtection="1">
      <alignment/>
      <protection/>
    </xf>
    <xf numFmtId="0" fontId="0" fillId="0" borderId="0" xfId="1617" applyFont="1" applyAlignment="1" applyProtection="1">
      <alignment horizontal="right"/>
      <protection/>
    </xf>
    <xf numFmtId="37" fontId="6" fillId="0" borderId="37" xfId="1617" applyNumberFormat="1" applyFont="1" applyBorder="1" applyProtection="1">
      <alignment/>
      <protection/>
    </xf>
    <xf numFmtId="0" fontId="0" fillId="0" borderId="0" xfId="1617" applyFont="1" applyAlignment="1">
      <alignment horizontal="center"/>
      <protection/>
    </xf>
    <xf numFmtId="0" fontId="0" fillId="0" borderId="0" xfId="1617" applyFont="1" applyFill="1" applyAlignment="1">
      <alignment horizontal="center"/>
      <protection/>
    </xf>
    <xf numFmtId="0" fontId="0" fillId="0" borderId="0" xfId="1617" applyFont="1" applyAlignment="1">
      <alignment horizontal="left"/>
      <protection/>
    </xf>
    <xf numFmtId="10" fontId="0" fillId="0" borderId="0" xfId="1617" applyNumberFormat="1" applyFont="1" applyBorder="1" applyProtection="1">
      <alignment/>
      <protection/>
    </xf>
    <xf numFmtId="10" fontId="0" fillId="0" borderId="38" xfId="1617" applyNumberFormat="1" applyFont="1" applyBorder="1" applyProtection="1">
      <alignment/>
      <protection/>
    </xf>
    <xf numFmtId="37" fontId="0" fillId="0" borderId="0" xfId="1617" applyNumberFormat="1" applyFont="1">
      <alignment/>
      <protection/>
    </xf>
    <xf numFmtId="0" fontId="0" fillId="0" borderId="0" xfId="1617" applyFont="1" applyFill="1" applyProtection="1">
      <alignment/>
      <protection/>
    </xf>
    <xf numFmtId="0" fontId="0" fillId="0" borderId="0" xfId="1617" applyFont="1" applyFill="1">
      <alignment/>
      <protection/>
    </xf>
    <xf numFmtId="37" fontId="0" fillId="0" borderId="38" xfId="1617" applyNumberFormat="1" applyFont="1" applyBorder="1" applyProtection="1">
      <alignment/>
      <protection/>
    </xf>
    <xf numFmtId="0" fontId="0" fillId="0" borderId="39" xfId="1617" applyFont="1" applyBorder="1" applyProtection="1">
      <alignment/>
      <protection/>
    </xf>
    <xf numFmtId="5" fontId="0" fillId="0" borderId="0" xfId="1617" applyNumberFormat="1" applyFont="1" applyProtection="1">
      <alignment/>
      <protection/>
    </xf>
    <xf numFmtId="37" fontId="0" fillId="0" borderId="0" xfId="1617" applyNumberFormat="1" applyFont="1" applyProtection="1">
      <alignment/>
      <protection/>
    </xf>
    <xf numFmtId="0" fontId="0" fillId="0" borderId="0" xfId="1617" applyFont="1" applyProtection="1">
      <alignment/>
      <protection/>
    </xf>
    <xf numFmtId="0" fontId="80" fillId="0" borderId="0" xfId="1617" applyFont="1" applyProtection="1">
      <alignment/>
      <protection/>
    </xf>
    <xf numFmtId="0" fontId="77" fillId="0" borderId="0" xfId="1617" applyFont="1" applyAlignment="1">
      <alignment vertical="top" wrapText="1"/>
      <protection/>
    </xf>
    <xf numFmtId="49" fontId="6" fillId="0" borderId="0" xfId="1617" applyNumberFormat="1" applyFont="1" applyAlignment="1" applyProtection="1">
      <alignment horizontal="center"/>
      <protection/>
    </xf>
    <xf numFmtId="0" fontId="6" fillId="0" borderId="0" xfId="1617" applyFont="1" applyAlignment="1" applyProtection="1">
      <alignment horizontal="center"/>
      <protection/>
    </xf>
    <xf numFmtId="0" fontId="2" fillId="0" borderId="0" xfId="1617" applyFont="1" applyAlignment="1">
      <alignment vertical="top" wrapText="1"/>
      <protection/>
    </xf>
    <xf numFmtId="0" fontId="0" fillId="0" borderId="0" xfId="1617" applyFont="1">
      <alignment/>
      <protection/>
    </xf>
    <xf numFmtId="0" fontId="30" fillId="0" borderId="0" xfId="1617">
      <alignment/>
      <protection/>
    </xf>
    <xf numFmtId="0" fontId="137" fillId="0" borderId="0" xfId="1651">
      <alignment/>
      <protection/>
    </xf>
    <xf numFmtId="0" fontId="76" fillId="0" borderId="0" xfId="1728" applyFont="1" applyFill="1">
      <alignment/>
      <protection/>
    </xf>
    <xf numFmtId="0" fontId="76" fillId="0" borderId="0" xfId="1728" applyFont="1" applyFill="1" applyBorder="1">
      <alignment/>
      <protection/>
    </xf>
    <xf numFmtId="0" fontId="0" fillId="0" borderId="0" xfId="1728" applyFont="1" applyFill="1">
      <alignment/>
      <protection/>
    </xf>
    <xf numFmtId="0" fontId="0" fillId="0" borderId="0" xfId="1728" applyFont="1">
      <alignment/>
      <protection/>
    </xf>
    <xf numFmtId="0" fontId="0" fillId="0" borderId="0" xfId="1728" applyFont="1" applyFill="1" applyBorder="1">
      <alignment/>
      <protection/>
    </xf>
    <xf numFmtId="0" fontId="4" fillId="0" borderId="0" xfId="1728" applyFont="1" applyFill="1">
      <alignment/>
      <protection/>
    </xf>
    <xf numFmtId="0" fontId="6" fillId="0" borderId="0" xfId="1728" applyFont="1" applyFill="1" applyAlignment="1">
      <alignment horizontal="center"/>
      <protection/>
    </xf>
    <xf numFmtId="0" fontId="4" fillId="0" borderId="0" xfId="1728" applyFont="1" applyFill="1" applyAlignment="1">
      <alignment/>
      <protection/>
    </xf>
    <xf numFmtId="0" fontId="4" fillId="0" borderId="0" xfId="1728" applyFont="1" applyFill="1" applyBorder="1" applyAlignment="1">
      <alignment horizontal="center"/>
      <protection/>
    </xf>
    <xf numFmtId="0" fontId="4" fillId="0" borderId="0" xfId="1728" applyFont="1" applyFill="1" applyAlignment="1">
      <alignment horizontal="center"/>
      <protection/>
    </xf>
    <xf numFmtId="0" fontId="6" fillId="0" borderId="0" xfId="1728" applyFont="1" applyFill="1" applyBorder="1">
      <alignment/>
      <protection/>
    </xf>
    <xf numFmtId="175" fontId="0" fillId="0" borderId="0" xfId="1206" applyNumberFormat="1" applyFont="1" applyFill="1" applyAlignment="1" applyProtection="1" quotePrefix="1">
      <alignment/>
      <protection/>
    </xf>
    <xf numFmtId="175" fontId="0" fillId="0" borderId="0" xfId="1206" applyNumberFormat="1" applyFont="1" applyFill="1" applyBorder="1" applyAlignment="1" applyProtection="1">
      <alignment/>
      <protection/>
    </xf>
    <xf numFmtId="169" fontId="0" fillId="0" borderId="0" xfId="1015" applyNumberFormat="1" applyFont="1" applyFill="1" applyAlignment="1">
      <alignment/>
    </xf>
    <xf numFmtId="175" fontId="0" fillId="0" borderId="0" xfId="1728" applyNumberFormat="1" applyFont="1" applyFill="1">
      <alignment/>
      <protection/>
    </xf>
    <xf numFmtId="37" fontId="0" fillId="0" borderId="0" xfId="1728" applyNumberFormat="1" applyFont="1" applyFill="1" applyProtection="1">
      <alignment/>
      <protection/>
    </xf>
    <xf numFmtId="175" fontId="0" fillId="0" borderId="0" xfId="1206" applyNumberFormat="1" applyFont="1" applyFill="1" applyBorder="1" applyAlignment="1" applyProtection="1" quotePrefix="1">
      <alignment/>
      <protection/>
    </xf>
    <xf numFmtId="49" fontId="0" fillId="0" borderId="0" xfId="1728" applyNumberFormat="1" applyFont="1" applyFill="1" applyAlignment="1">
      <alignment horizontal="center"/>
      <protection/>
    </xf>
    <xf numFmtId="37" fontId="0" fillId="0" borderId="0" xfId="1728" applyNumberFormat="1" applyFont="1" applyFill="1" applyBorder="1" applyProtection="1">
      <alignment/>
      <protection/>
    </xf>
    <xf numFmtId="9" fontId="0" fillId="0" borderId="0" xfId="2333" applyFont="1" applyFill="1" applyAlignment="1">
      <alignment/>
    </xf>
    <xf numFmtId="37" fontId="6" fillId="0" borderId="39" xfId="1728" applyNumberFormat="1" applyFont="1" applyFill="1" applyBorder="1">
      <alignment/>
      <protection/>
    </xf>
    <xf numFmtId="175" fontId="6" fillId="0" borderId="0" xfId="1206" applyNumberFormat="1" applyFont="1" applyFill="1" applyBorder="1" applyAlignment="1" applyProtection="1">
      <alignment/>
      <protection/>
    </xf>
    <xf numFmtId="169" fontId="6" fillId="0" borderId="0" xfId="1015" applyNumberFormat="1" applyFont="1" applyFill="1" applyAlignment="1">
      <alignment/>
    </xf>
    <xf numFmtId="37" fontId="6" fillId="0" borderId="0" xfId="1728" applyNumberFormat="1" applyFont="1" applyFill="1" applyBorder="1">
      <alignment/>
      <protection/>
    </xf>
    <xf numFmtId="169" fontId="0" fillId="0" borderId="0" xfId="1728" applyNumberFormat="1" applyFont="1" applyFill="1">
      <alignment/>
      <protection/>
    </xf>
    <xf numFmtId="0" fontId="0" fillId="0" borderId="0" xfId="1970" applyFont="1" applyFill="1" applyBorder="1">
      <alignment/>
      <protection/>
    </xf>
    <xf numFmtId="10" fontId="0" fillId="0" borderId="0" xfId="2333" applyNumberFormat="1" applyFont="1" applyFill="1" applyAlignment="1">
      <alignment/>
    </xf>
    <xf numFmtId="37" fontId="0" fillId="0" borderId="39" xfId="1728" applyNumberFormat="1" applyFont="1" applyFill="1" applyBorder="1" applyProtection="1">
      <alignment/>
      <protection/>
    </xf>
    <xf numFmtId="0" fontId="6" fillId="0" borderId="0" xfId="1728" applyFont="1" applyFill="1">
      <alignment/>
      <protection/>
    </xf>
    <xf numFmtId="0" fontId="0" fillId="52" borderId="0" xfId="1728" applyFont="1" applyFill="1" applyAlignment="1">
      <alignment horizontal="left"/>
      <protection/>
    </xf>
    <xf numFmtId="0" fontId="0" fillId="52" borderId="0" xfId="1728" applyFont="1" applyFill="1">
      <alignment/>
      <protection/>
    </xf>
    <xf numFmtId="180" fontId="0" fillId="52" borderId="0" xfId="1015" applyNumberFormat="1" applyFont="1" applyFill="1" applyAlignment="1">
      <alignment horizontal="left"/>
    </xf>
    <xf numFmtId="49" fontId="76" fillId="0" borderId="0" xfId="1728" applyNumberFormat="1" applyFont="1" applyAlignment="1">
      <alignment horizontal="right" indent="1"/>
      <protection/>
    </xf>
    <xf numFmtId="49" fontId="0" fillId="0" borderId="0" xfId="1728" applyNumberFormat="1" applyFont="1" applyFill="1" applyAlignment="1">
      <alignment horizontal="right" indent="1"/>
      <protection/>
    </xf>
    <xf numFmtId="180" fontId="0" fillId="0" borderId="0" xfId="968" applyNumberFormat="1" applyFont="1" applyBorder="1" applyAlignment="1" applyProtection="1">
      <alignment/>
      <protection/>
    </xf>
    <xf numFmtId="49" fontId="0" fillId="0" borderId="0" xfId="1617" applyNumberFormat="1" applyFont="1" applyAlignment="1">
      <alignment horizontal="right" indent="1"/>
      <protection/>
    </xf>
    <xf numFmtId="0" fontId="77" fillId="0" borderId="0" xfId="1617" applyFont="1" applyAlignment="1">
      <alignment vertical="top"/>
      <protection/>
    </xf>
    <xf numFmtId="0" fontId="77" fillId="0" borderId="0" xfId="1617" applyFont="1" applyAlignment="1">
      <alignment horizontal="left" vertical="top" wrapText="1"/>
      <protection/>
    </xf>
    <xf numFmtId="0" fontId="4" fillId="0" borderId="0" xfId="1617" applyFont="1" applyProtection="1">
      <alignment/>
      <protection/>
    </xf>
    <xf numFmtId="37" fontId="0" fillId="0" borderId="0" xfId="1617" applyNumberFormat="1" applyFont="1" applyBorder="1" applyProtection="1">
      <alignment/>
      <protection/>
    </xf>
    <xf numFmtId="0" fontId="0" fillId="0" borderId="0" xfId="1617" applyFont="1" applyAlignment="1">
      <alignment horizontal="left" vertical="top" wrapText="1"/>
      <protection/>
    </xf>
    <xf numFmtId="38" fontId="0" fillId="0" borderId="0" xfId="1617" applyNumberFormat="1" applyFont="1">
      <alignment/>
      <protection/>
    </xf>
    <xf numFmtId="10" fontId="0" fillId="0" borderId="0" xfId="1617" applyNumberFormat="1" applyFont="1" applyProtection="1">
      <alignment/>
      <protection/>
    </xf>
    <xf numFmtId="10" fontId="0" fillId="0" borderId="0" xfId="1617" applyNumberFormat="1" applyFont="1">
      <alignment/>
      <protection/>
    </xf>
    <xf numFmtId="175" fontId="0" fillId="0" borderId="0" xfId="1148" applyNumberFormat="1" applyFont="1" applyBorder="1" applyAlignment="1">
      <alignment/>
    </xf>
    <xf numFmtId="175" fontId="0" fillId="0" borderId="0" xfId="1148" applyNumberFormat="1" applyFont="1" applyFill="1" applyBorder="1" applyAlignment="1">
      <alignment/>
    </xf>
    <xf numFmtId="175" fontId="0" fillId="0" borderId="0" xfId="1148" applyNumberFormat="1" applyFont="1" applyAlignment="1" applyProtection="1">
      <alignment/>
      <protection/>
    </xf>
    <xf numFmtId="165" fontId="0" fillId="0" borderId="0" xfId="1574" applyNumberFormat="1">
      <alignment/>
      <protection/>
    </xf>
    <xf numFmtId="5" fontId="0" fillId="0" borderId="0" xfId="1574" applyNumberFormat="1" applyFont="1" quotePrefix="1">
      <alignment/>
      <protection/>
    </xf>
    <xf numFmtId="0" fontId="0" fillId="0" borderId="0" xfId="1816" applyFont="1" applyAlignment="1">
      <alignment wrapText="1"/>
      <protection/>
    </xf>
    <xf numFmtId="0" fontId="0" fillId="0" borderId="0" xfId="1816" applyNumberFormat="1" applyFont="1" quotePrefix="1">
      <alignment/>
      <protection/>
    </xf>
    <xf numFmtId="0" fontId="0" fillId="0" borderId="0" xfId="1816" applyFont="1" applyAlignment="1">
      <alignment horizontal="right"/>
      <protection/>
    </xf>
    <xf numFmtId="0" fontId="0" fillId="0" borderId="0" xfId="1816" applyFont="1">
      <alignment/>
      <protection/>
    </xf>
    <xf numFmtId="168" fontId="0" fillId="0" borderId="0" xfId="1816" applyNumberFormat="1" applyFont="1">
      <alignment/>
      <protection/>
    </xf>
    <xf numFmtId="168" fontId="0" fillId="0" borderId="0" xfId="1816" applyNumberFormat="1" applyFont="1" applyFill="1">
      <alignment/>
      <protection/>
    </xf>
    <xf numFmtId="0" fontId="0" fillId="0" borderId="0" xfId="1816" applyFont="1" applyAlignment="1">
      <alignment horizontal="left" wrapText="1"/>
      <protection/>
    </xf>
    <xf numFmtId="0" fontId="0" fillId="0" borderId="0" xfId="1816" applyFont="1" applyAlignment="1">
      <alignment horizontal="center"/>
      <protection/>
    </xf>
    <xf numFmtId="0" fontId="8" fillId="0" borderId="0" xfId="1816" applyFont="1" applyAlignment="1">
      <alignment horizontal="centerContinuous"/>
      <protection/>
    </xf>
    <xf numFmtId="0" fontId="1" fillId="0" borderId="0" xfId="1816" applyFont="1" applyAlignment="1">
      <alignment horizontal="centerContinuous"/>
      <protection/>
    </xf>
    <xf numFmtId="3" fontId="0" fillId="52" borderId="0" xfId="0" applyNumberFormat="1" applyFont="1" applyFill="1" applyAlignment="1">
      <alignment/>
    </xf>
    <xf numFmtId="40" fontId="0" fillId="52" borderId="0" xfId="0" applyNumberFormat="1" applyFont="1" applyFill="1" applyAlignment="1">
      <alignment/>
    </xf>
    <xf numFmtId="40" fontId="6" fillId="52" borderId="0" xfId="0" applyNumberFormat="1" applyFont="1" applyFill="1" applyAlignment="1">
      <alignment/>
    </xf>
    <xf numFmtId="3" fontId="0" fillId="52" borderId="0" xfId="0" applyNumberFormat="1" applyFont="1" applyFill="1" applyAlignment="1">
      <alignment horizontal="left"/>
    </xf>
    <xf numFmtId="3" fontId="0" fillId="52" borderId="0" xfId="0" applyNumberFormat="1" applyFont="1" applyFill="1" applyAlignment="1" quotePrefix="1">
      <alignment/>
    </xf>
    <xf numFmtId="185" fontId="0" fillId="52" borderId="0" xfId="0" applyNumberFormat="1" applyFont="1" applyFill="1" applyAlignment="1">
      <alignment/>
    </xf>
    <xf numFmtId="49" fontId="0" fillId="0" borderId="0" xfId="1574" applyNumberFormat="1" applyFont="1" applyAlignment="1">
      <alignment horizontal="left"/>
      <protection/>
    </xf>
    <xf numFmtId="0" fontId="0" fillId="0" borderId="0" xfId="1576">
      <alignment/>
      <protection/>
    </xf>
    <xf numFmtId="0" fontId="6" fillId="0" borderId="0" xfId="1576" applyFont="1" applyAlignment="1">
      <alignment horizontal="center"/>
      <protection/>
    </xf>
    <xf numFmtId="175" fontId="0" fillId="0" borderId="0" xfId="1148" applyNumberFormat="1" applyAlignment="1">
      <alignment/>
    </xf>
    <xf numFmtId="169" fontId="0" fillId="0" borderId="0" xfId="968" applyNumberFormat="1" applyBorder="1" applyAlignment="1">
      <alignment/>
    </xf>
    <xf numFmtId="175" fontId="0" fillId="0" borderId="36" xfId="1148" applyNumberFormat="1" applyBorder="1" applyAlignment="1">
      <alignment/>
    </xf>
    <xf numFmtId="169" fontId="0" fillId="0" borderId="10" xfId="968" applyNumberFormat="1" applyFill="1" applyBorder="1" applyAlignment="1">
      <alignment/>
    </xf>
    <xf numFmtId="175" fontId="0" fillId="0" borderId="0" xfId="1148" applyNumberFormat="1" applyFill="1" applyAlignment="1">
      <alignment/>
    </xf>
    <xf numFmtId="0" fontId="6" fillId="0" borderId="0" xfId="1576" applyFont="1">
      <alignment/>
      <protection/>
    </xf>
    <xf numFmtId="0" fontId="0" fillId="0" borderId="0" xfId="1576" applyFill="1">
      <alignment/>
      <protection/>
    </xf>
    <xf numFmtId="0" fontId="0" fillId="0" borderId="0" xfId="1576" applyFont="1" applyFill="1">
      <alignment/>
      <protection/>
    </xf>
    <xf numFmtId="0" fontId="6" fillId="0" borderId="0" xfId="1576" applyFont="1" applyAlignment="1">
      <alignment horizontal="left"/>
      <protection/>
    </xf>
    <xf numFmtId="5" fontId="0" fillId="0" borderId="0" xfId="1572" applyNumberFormat="1" applyAlignment="1">
      <alignment horizontal="right"/>
      <protection/>
    </xf>
    <xf numFmtId="49" fontId="0" fillId="52" borderId="0" xfId="1708" applyNumberFormat="1" applyFont="1" applyFill="1" applyAlignment="1">
      <alignment horizontal="left" wrapText="1"/>
      <protection/>
    </xf>
    <xf numFmtId="5" fontId="0" fillId="0" borderId="0" xfId="1557" applyNumberFormat="1" applyAlignment="1">
      <alignment wrapText="1"/>
      <protection/>
    </xf>
    <xf numFmtId="49" fontId="0" fillId="0" borderId="0" xfId="1557" applyNumberFormat="1" applyFont="1" applyAlignment="1">
      <alignment horizontal="left"/>
      <protection/>
    </xf>
    <xf numFmtId="49" fontId="0" fillId="0" borderId="0" xfId="1558" applyNumberFormat="1" applyAlignment="1">
      <alignment horizontal="center" wrapText="1"/>
      <protection/>
    </xf>
    <xf numFmtId="49" fontId="0" fillId="0" borderId="0" xfId="1558" applyNumberFormat="1" applyFont="1">
      <alignment/>
      <protection/>
    </xf>
    <xf numFmtId="49" fontId="0" fillId="52" borderId="0" xfId="1708" applyNumberFormat="1" applyFill="1" applyAlignment="1">
      <alignment horizontal="left"/>
      <protection/>
    </xf>
    <xf numFmtId="0" fontId="0" fillId="0" borderId="0" xfId="1557" applyFill="1" applyAlignment="1">
      <alignment horizontal="left"/>
      <protection/>
    </xf>
    <xf numFmtId="10" fontId="0" fillId="0" borderId="0" xfId="1557" applyNumberFormat="1" applyAlignment="1">
      <alignment wrapText="1"/>
      <protection/>
    </xf>
    <xf numFmtId="49" fontId="0" fillId="0" borderId="0" xfId="1558" applyNumberFormat="1" applyFont="1" applyAlignment="1">
      <alignment horizontal="left" wrapText="1"/>
      <protection/>
    </xf>
    <xf numFmtId="0" fontId="129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5" fontId="137" fillId="0" borderId="36" xfId="1561" applyNumberFormat="1" applyBorder="1">
      <alignment/>
      <protection/>
    </xf>
    <xf numFmtId="0" fontId="129" fillId="0" borderId="0" xfId="1561" applyFont="1" applyFill="1" applyAlignment="1">
      <alignment horizontal="center"/>
      <protection/>
    </xf>
    <xf numFmtId="5" fontId="137" fillId="0" borderId="0" xfId="1561" applyNumberFormat="1" applyFill="1">
      <alignment/>
      <protection/>
    </xf>
    <xf numFmtId="0" fontId="0" fillId="0" borderId="0" xfId="1708" applyAlignment="1">
      <alignment horizontal="right"/>
      <protection/>
    </xf>
    <xf numFmtId="49" fontId="0" fillId="0" borderId="0" xfId="1708" applyNumberFormat="1" applyFont="1" applyAlignment="1">
      <alignment horizontal="left" wrapText="1"/>
      <protection/>
    </xf>
    <xf numFmtId="49" fontId="0" fillId="0" borderId="0" xfId="1708" applyNumberFormat="1" applyAlignment="1">
      <alignment horizontal="left"/>
      <protection/>
    </xf>
    <xf numFmtId="37" fontId="0" fillId="0" borderId="0" xfId="1708" applyNumberFormat="1" applyAlignment="1">
      <alignment horizontal="right" wrapText="1"/>
      <protection/>
    </xf>
    <xf numFmtId="0" fontId="0" fillId="52" borderId="0" xfId="1708" applyFill="1">
      <alignment/>
      <protection/>
    </xf>
    <xf numFmtId="175" fontId="0" fillId="0" borderId="0" xfId="1148" applyNumberFormat="1" applyFont="1" applyFill="1" applyAlignment="1">
      <alignment horizontal="right"/>
    </xf>
    <xf numFmtId="0" fontId="75" fillId="52" borderId="0" xfId="1555" applyFont="1" applyFill="1" applyAlignment="1">
      <alignment horizontal="center"/>
      <protection/>
    </xf>
    <xf numFmtId="0" fontId="0" fillId="52" borderId="0" xfId="1555" applyFont="1" applyFill="1">
      <alignment/>
      <protection/>
    </xf>
    <xf numFmtId="5" fontId="137" fillId="0" borderId="0" xfId="1561" applyNumberFormat="1" applyFill="1" applyBorder="1">
      <alignment/>
      <protection/>
    </xf>
    <xf numFmtId="49" fontId="0" fillId="0" borderId="0" xfId="1557" applyNumberFormat="1" applyAlignment="1">
      <alignment horizontal="left" wrapText="1"/>
      <protection/>
    </xf>
    <xf numFmtId="49" fontId="0" fillId="0" borderId="0" xfId="1558" applyNumberFormat="1" applyFont="1" applyAlignment="1">
      <alignment horizontal="center" wrapText="1"/>
      <protection/>
    </xf>
    <xf numFmtId="0" fontId="0" fillId="52" borderId="0" xfId="1555" applyFont="1" applyFill="1" applyAlignment="1">
      <alignment horizontal="center" wrapText="1"/>
      <protection/>
    </xf>
    <xf numFmtId="0" fontId="0" fillId="0" borderId="0" xfId="1576" applyFont="1" applyAlignment="1">
      <alignment horizontal="center"/>
      <protection/>
    </xf>
    <xf numFmtId="166" fontId="137" fillId="52" borderId="10" xfId="1560" applyNumberFormat="1" applyFill="1" applyBorder="1">
      <alignment/>
      <protection/>
    </xf>
    <xf numFmtId="0" fontId="137" fillId="0" borderId="0" xfId="1651">
      <alignment/>
      <protection/>
    </xf>
    <xf numFmtId="0" fontId="137" fillId="52" borderId="0" xfId="1651" applyFill="1">
      <alignment/>
      <protection/>
    </xf>
    <xf numFmtId="0" fontId="0" fillId="52" borderId="0" xfId="1555" applyFill="1">
      <alignment/>
      <protection/>
    </xf>
    <xf numFmtId="175" fontId="0" fillId="52" borderId="0" xfId="1269" applyNumberFormat="1" applyFont="1" applyFill="1" applyAlignment="1">
      <alignment/>
    </xf>
    <xf numFmtId="0" fontId="0" fillId="52" borderId="0" xfId="1555" applyFill="1" applyBorder="1">
      <alignment/>
      <protection/>
    </xf>
    <xf numFmtId="0" fontId="0" fillId="52" borderId="0" xfId="1555" applyFill="1" applyAlignment="1">
      <alignment horizontal="center"/>
      <protection/>
    </xf>
    <xf numFmtId="0" fontId="0" fillId="52" borderId="10" xfId="1555" applyFill="1" applyBorder="1" applyAlignment="1">
      <alignment horizontal="center" vertical="center" wrapText="1"/>
      <protection/>
    </xf>
    <xf numFmtId="169" fontId="0" fillId="52" borderId="0" xfId="1126" applyNumberFormat="1" applyFont="1" applyFill="1" applyAlignment="1">
      <alignment/>
    </xf>
    <xf numFmtId="169" fontId="0" fillId="52" borderId="0" xfId="1126" applyNumberFormat="1" applyFont="1" applyFill="1" applyAlignment="1">
      <alignment horizontal="center"/>
    </xf>
    <xf numFmtId="0" fontId="3" fillId="52" borderId="0" xfId="1555" applyFont="1" applyFill="1">
      <alignment/>
      <protection/>
    </xf>
    <xf numFmtId="175" fontId="0" fillId="52" borderId="0" xfId="1269" applyNumberFormat="1" applyFont="1" applyFill="1" applyBorder="1" applyAlignment="1">
      <alignment/>
    </xf>
    <xf numFmtId="0" fontId="0" fillId="52" borderId="0" xfId="1555" applyFill="1" applyAlignment="1">
      <alignment/>
      <protection/>
    </xf>
    <xf numFmtId="0" fontId="74" fillId="52" borderId="0" xfId="1555" applyFont="1" applyFill="1">
      <alignment/>
      <protection/>
    </xf>
    <xf numFmtId="175" fontId="0" fillId="52" borderId="10" xfId="1269" applyNumberFormat="1" applyFont="1" applyFill="1" applyBorder="1" applyAlignment="1">
      <alignment/>
    </xf>
    <xf numFmtId="0" fontId="0" fillId="0" borderId="0" xfId="1574" applyAlignment="1">
      <alignment horizontal="right"/>
      <protection/>
    </xf>
    <xf numFmtId="49" fontId="0" fillId="0" borderId="0" xfId="1574" applyNumberFormat="1" applyAlignment="1">
      <alignment horizontal="left" wrapText="1"/>
      <protection/>
    </xf>
    <xf numFmtId="5" fontId="0" fillId="0" borderId="0" xfId="1574" applyNumberFormat="1">
      <alignment/>
      <protection/>
    </xf>
    <xf numFmtId="0" fontId="0" fillId="0" borderId="0" xfId="1574" applyAlignment="1">
      <alignment horizontal="center"/>
      <protection/>
    </xf>
    <xf numFmtId="0" fontId="0" fillId="0" borderId="0" xfId="1574">
      <alignment/>
      <protection/>
    </xf>
    <xf numFmtId="0" fontId="0" fillId="0" borderId="0" xfId="1816" applyFont="1" applyAlignment="1">
      <alignment horizontal="center" wrapText="1"/>
      <protection/>
    </xf>
    <xf numFmtId="49" fontId="0" fillId="0" borderId="0" xfId="1816" applyNumberFormat="1" applyFont="1" applyAlignment="1">
      <alignment horizontal="center" wrapText="1"/>
      <protection/>
    </xf>
    <xf numFmtId="0" fontId="0" fillId="0" borderId="0" xfId="1575" applyFont="1" applyAlignment="1">
      <alignment horizontal="center"/>
      <protection/>
    </xf>
    <xf numFmtId="37" fontId="0" fillId="52" borderId="0" xfId="1708" applyNumberFormat="1" applyFill="1" applyAlignment="1">
      <alignment horizontal="right" wrapText="1"/>
      <protection/>
    </xf>
    <xf numFmtId="166" fontId="0" fillId="52" borderId="0" xfId="1708" applyNumberFormat="1" applyFill="1" applyAlignment="1">
      <alignment horizontal="right"/>
      <protection/>
    </xf>
    <xf numFmtId="0" fontId="0" fillId="52" borderId="0" xfId="1708" applyFill="1" applyAlignment="1">
      <alignment horizontal="right"/>
      <protection/>
    </xf>
    <xf numFmtId="5" fontId="0" fillId="52" borderId="0" xfId="1708" applyNumberFormat="1" applyFill="1" applyAlignment="1">
      <alignment wrapText="1"/>
      <protection/>
    </xf>
    <xf numFmtId="49" fontId="0" fillId="52" borderId="0" xfId="1708" applyNumberFormat="1" applyFill="1" applyAlignment="1">
      <alignment horizontal="left" wrapText="1"/>
      <protection/>
    </xf>
    <xf numFmtId="0" fontId="0" fillId="52" borderId="0" xfId="1708" applyFill="1" applyAlignment="1">
      <alignment horizontal="center"/>
      <protection/>
    </xf>
    <xf numFmtId="49" fontId="0" fillId="0" borderId="0" xfId="1708" applyNumberFormat="1" applyFont="1" applyAlignment="1">
      <alignment horizontal="left"/>
      <protection/>
    </xf>
    <xf numFmtId="49" fontId="0" fillId="0" borderId="0" xfId="1708" applyNumberFormat="1" applyAlignment="1">
      <alignment horizontal="left" wrapText="1"/>
      <protection/>
    </xf>
    <xf numFmtId="0" fontId="0" fillId="0" borderId="0" xfId="1708" applyAlignment="1">
      <alignment horizontal="center"/>
      <protection/>
    </xf>
    <xf numFmtId="37" fontId="0" fillId="0" borderId="0" xfId="1708" applyNumberFormat="1" applyAlignment="1">
      <alignment horizontal="center"/>
      <protection/>
    </xf>
    <xf numFmtId="49" fontId="0" fillId="0" borderId="0" xfId="1708" applyNumberFormat="1" applyAlignment="1">
      <alignment horizontal="center" wrapText="1"/>
      <protection/>
    </xf>
    <xf numFmtId="0" fontId="0" fillId="0" borderId="0" xfId="1572" applyFill="1" applyAlignment="1">
      <alignment horizontal="right"/>
      <protection/>
    </xf>
    <xf numFmtId="0" fontId="0" fillId="0" borderId="0" xfId="1575">
      <alignment/>
      <protection/>
    </xf>
    <xf numFmtId="0" fontId="6" fillId="0" borderId="0" xfId="1575" applyFont="1" applyAlignment="1">
      <alignment horizontal="center"/>
      <protection/>
    </xf>
    <xf numFmtId="0" fontId="0" fillId="0" borderId="0" xfId="1571">
      <alignment/>
      <protection/>
    </xf>
    <xf numFmtId="39" fontId="0" fillId="0" borderId="0" xfId="1708" applyNumberFormat="1" applyAlignment="1">
      <alignment horizontal="right"/>
      <protection/>
    </xf>
    <xf numFmtId="5" fontId="0" fillId="0" borderId="0" xfId="1708" applyNumberFormat="1" applyAlignment="1">
      <alignment horizontal="right"/>
      <protection/>
    </xf>
    <xf numFmtId="0" fontId="0" fillId="0" borderId="0" xfId="1562">
      <alignment/>
      <protection/>
    </xf>
    <xf numFmtId="0" fontId="0" fillId="0" borderId="0" xfId="1575" applyFont="1" applyFill="1">
      <alignment/>
      <protection/>
    </xf>
    <xf numFmtId="0" fontId="6" fillId="0" borderId="0" xfId="1575" applyFont="1" applyAlignment="1">
      <alignment horizontal="left"/>
      <protection/>
    </xf>
    <xf numFmtId="0" fontId="0" fillId="0" borderId="0" xfId="1573">
      <alignment/>
      <protection/>
    </xf>
    <xf numFmtId="49" fontId="0" fillId="0" borderId="0" xfId="1561" applyNumberFormat="1" applyFont="1" applyAlignment="1">
      <alignment horizontal="right"/>
      <protection/>
    </xf>
    <xf numFmtId="0" fontId="0" fillId="0" borderId="0" xfId="1561" applyFont="1" applyAlignment="1">
      <alignment horizontal="center"/>
      <protection/>
    </xf>
    <xf numFmtId="49" fontId="0" fillId="52" borderId="0" xfId="1561" applyNumberFormat="1" applyFont="1" applyFill="1" applyAlignment="1">
      <alignment horizontal="right"/>
      <protection/>
    </xf>
    <xf numFmtId="0" fontId="137" fillId="52" borderId="0" xfId="1561" applyFill="1">
      <alignment/>
      <protection/>
    </xf>
    <xf numFmtId="166" fontId="137" fillId="52" borderId="10" xfId="1561" applyNumberFormat="1" applyFill="1" applyBorder="1">
      <alignment/>
      <protection/>
    </xf>
    <xf numFmtId="0" fontId="3" fillId="0" borderId="0" xfId="1561" applyFont="1" applyFill="1" applyAlignment="1">
      <alignment horizontal="center"/>
      <protection/>
    </xf>
    <xf numFmtId="14" fontId="129" fillId="0" borderId="0" xfId="1561" applyNumberFormat="1" applyFont="1" applyFill="1" applyAlignment="1">
      <alignment horizontal="center"/>
      <protection/>
    </xf>
    <xf numFmtId="0" fontId="124" fillId="0" borderId="0" xfId="1561" applyFont="1" applyFill="1" applyAlignment="1">
      <alignment horizontal="center"/>
      <protection/>
    </xf>
    <xf numFmtId="5" fontId="137" fillId="0" borderId="36" xfId="1561" applyNumberFormat="1" applyFill="1" applyBorder="1">
      <alignment/>
      <protection/>
    </xf>
    <xf numFmtId="0" fontId="137" fillId="0" borderId="0" xfId="1561" applyFill="1" applyAlignment="1">
      <alignment horizontal="center"/>
      <protection/>
    </xf>
    <xf numFmtId="0" fontId="137" fillId="0" borderId="0" xfId="1561" applyFill="1">
      <alignment/>
      <protection/>
    </xf>
    <xf numFmtId="5" fontId="130" fillId="0" borderId="0" xfId="1561" applyNumberFormat="1" applyFont="1" applyBorder="1">
      <alignment/>
      <protection/>
    </xf>
    <xf numFmtId="5" fontId="130" fillId="0" borderId="0" xfId="1561" applyNumberFormat="1" applyFont="1">
      <alignment/>
      <protection/>
    </xf>
    <xf numFmtId="0" fontId="137" fillId="0" borderId="0" xfId="1561" quotePrefix="1">
      <alignment/>
      <protection/>
    </xf>
    <xf numFmtId="0" fontId="129" fillId="0" borderId="0" xfId="1561" applyFont="1" applyAlignment="1">
      <alignment horizontal="center"/>
      <protection/>
    </xf>
    <xf numFmtId="0" fontId="124" fillId="0" borderId="0" xfId="1561" applyFont="1" applyAlignment="1">
      <alignment horizontal="center"/>
      <protection/>
    </xf>
    <xf numFmtId="10" fontId="137" fillId="0" borderId="0" xfId="1561" applyNumberFormat="1" applyAlignment="1">
      <alignment horizontal="center"/>
      <protection/>
    </xf>
    <xf numFmtId="0" fontId="3" fillId="0" borderId="0" xfId="1561" applyFont="1" applyAlignment="1">
      <alignment horizontal="center"/>
      <protection/>
    </xf>
    <xf numFmtId="0" fontId="137" fillId="0" borderId="0" xfId="1561" applyBorder="1">
      <alignment/>
      <protection/>
    </xf>
    <xf numFmtId="5" fontId="137" fillId="0" borderId="0" xfId="1561" applyNumberFormat="1" applyBorder="1">
      <alignment/>
      <protection/>
    </xf>
    <xf numFmtId="5" fontId="137" fillId="0" borderId="0" xfId="1561" applyNumberFormat="1">
      <alignment/>
      <protection/>
    </xf>
    <xf numFmtId="0" fontId="137" fillId="0" borderId="0" xfId="1561" applyAlignment="1">
      <alignment horizontal="center"/>
      <protection/>
    </xf>
    <xf numFmtId="0" fontId="137" fillId="0" borderId="0" xfId="1561">
      <alignment/>
      <protection/>
    </xf>
    <xf numFmtId="49" fontId="0" fillId="52" borderId="0" xfId="0" applyNumberFormat="1" applyFont="1" applyFill="1" applyAlignment="1">
      <alignment horizontal="right"/>
    </xf>
    <xf numFmtId="0" fontId="0" fillId="0" borderId="0" xfId="0" applyAlignment="1" quotePrefix="1">
      <alignment/>
    </xf>
    <xf numFmtId="5" fontId="130" fillId="0" borderId="0" xfId="0" applyNumberFormat="1" applyFont="1" applyBorder="1" applyAlignment="1">
      <alignment/>
    </xf>
    <xf numFmtId="0" fontId="124" fillId="0" borderId="0" xfId="0" applyFont="1" applyFill="1" applyAlignment="1">
      <alignment horizontal="center"/>
    </xf>
    <xf numFmtId="14" fontId="129" fillId="0" borderId="0" xfId="1560" applyNumberFormat="1" applyFont="1" applyAlignment="1" quotePrefix="1">
      <alignment horizontal="center"/>
      <protection/>
    </xf>
    <xf numFmtId="5" fontId="137" fillId="0" borderId="36" xfId="1560" applyNumberFormat="1" applyFill="1" applyBorder="1">
      <alignment/>
      <protection/>
    </xf>
    <xf numFmtId="0" fontId="137" fillId="0" borderId="0" xfId="1560" applyFill="1" applyAlignment="1">
      <alignment horizontal="center"/>
      <protection/>
    </xf>
    <xf numFmtId="0" fontId="137" fillId="0" borderId="0" xfId="1560" applyFill="1">
      <alignment/>
      <protection/>
    </xf>
    <xf numFmtId="5" fontId="130" fillId="0" borderId="0" xfId="1560" applyNumberFormat="1" applyFont="1">
      <alignment/>
      <protection/>
    </xf>
    <xf numFmtId="0" fontId="137" fillId="0" borderId="0" xfId="1560" quotePrefix="1">
      <alignment/>
      <protection/>
    </xf>
    <xf numFmtId="0" fontId="129" fillId="0" borderId="0" xfId="1560" applyFont="1" applyAlignment="1">
      <alignment horizontal="center"/>
      <protection/>
    </xf>
    <xf numFmtId="0" fontId="124" fillId="0" borderId="0" xfId="1560" applyFont="1" applyAlignment="1">
      <alignment horizontal="center"/>
      <protection/>
    </xf>
    <xf numFmtId="10" fontId="137" fillId="0" borderId="0" xfId="1560" applyNumberFormat="1" applyAlignment="1">
      <alignment horizontal="center"/>
      <protection/>
    </xf>
    <xf numFmtId="5" fontId="137" fillId="0" borderId="36" xfId="1560" applyNumberFormat="1" applyBorder="1">
      <alignment/>
      <protection/>
    </xf>
    <xf numFmtId="0" fontId="137" fillId="0" borderId="0" xfId="1560" applyBorder="1">
      <alignment/>
      <protection/>
    </xf>
    <xf numFmtId="5" fontId="137" fillId="0" borderId="0" xfId="1560" applyNumberFormat="1" applyBorder="1">
      <alignment/>
      <protection/>
    </xf>
    <xf numFmtId="5" fontId="137" fillId="0" borderId="0" xfId="1560" applyNumberFormat="1">
      <alignment/>
      <protection/>
    </xf>
    <xf numFmtId="49" fontId="137" fillId="0" borderId="0" xfId="1560" applyNumberFormat="1">
      <alignment/>
      <protection/>
    </xf>
    <xf numFmtId="164" fontId="137" fillId="0" borderId="0" xfId="1560" applyNumberFormat="1" applyAlignment="1">
      <alignment horizontal="center"/>
      <protection/>
    </xf>
    <xf numFmtId="0" fontId="3" fillId="0" borderId="0" xfId="1560" applyFont="1" applyAlignment="1">
      <alignment horizontal="center"/>
      <protection/>
    </xf>
    <xf numFmtId="49" fontId="6" fillId="0" borderId="0" xfId="1560" applyNumberFormat="1" applyFont="1" applyAlignment="1">
      <alignment horizontal="right"/>
      <protection/>
    </xf>
    <xf numFmtId="0" fontId="6" fillId="0" borderId="0" xfId="1560" applyFont="1" applyAlignment="1">
      <alignment horizontal="center"/>
      <protection/>
    </xf>
    <xf numFmtId="49" fontId="0" fillId="0" borderId="0" xfId="1558" applyNumberFormat="1" applyAlignment="1">
      <alignment horizontal="left" wrapText="1"/>
      <protection/>
    </xf>
    <xf numFmtId="49" fontId="0" fillId="0" borderId="0" xfId="1558" applyNumberFormat="1" applyFont="1" applyAlignment="1">
      <alignment horizontal="left"/>
      <protection/>
    </xf>
    <xf numFmtId="49" fontId="0" fillId="0" borderId="0" xfId="1558" applyNumberFormat="1">
      <alignment/>
      <protection/>
    </xf>
    <xf numFmtId="175" fontId="0" fillId="0" borderId="0" xfId="1148" applyNumberFormat="1" applyFont="1" applyAlignment="1">
      <alignment/>
    </xf>
    <xf numFmtId="0" fontId="0" fillId="0" borderId="0" xfId="1558" applyAlignment="1">
      <alignment horizontal="center"/>
      <protection/>
    </xf>
    <xf numFmtId="37" fontId="0" fillId="0" borderId="0" xfId="1558" applyNumberFormat="1" applyAlignment="1">
      <alignment horizontal="center"/>
      <protection/>
    </xf>
    <xf numFmtId="49" fontId="3" fillId="0" borderId="0" xfId="1558" applyNumberFormat="1" applyFont="1" applyAlignment="1">
      <alignment horizontal="center" wrapText="1"/>
      <protection/>
    </xf>
    <xf numFmtId="0" fontId="0" fillId="0" borderId="0" xfId="1558">
      <alignment/>
      <protection/>
    </xf>
    <xf numFmtId="0" fontId="2" fillId="0" borderId="0" xfId="1558" applyFont="1" applyAlignment="1">
      <alignment horizontal="right"/>
      <protection/>
    </xf>
    <xf numFmtId="0" fontId="0" fillId="0" borderId="0" xfId="1557" applyFont="1">
      <alignment/>
      <protection/>
    </xf>
    <xf numFmtId="39" fontId="0" fillId="0" borderId="0" xfId="1557" applyNumberFormat="1" applyAlignment="1">
      <alignment horizontal="right"/>
      <protection/>
    </xf>
    <xf numFmtId="5" fontId="0" fillId="0" borderId="0" xfId="1557" applyNumberFormat="1">
      <alignment/>
      <protection/>
    </xf>
    <xf numFmtId="169" fontId="0" fillId="0" borderId="0" xfId="1557" applyNumberFormat="1" applyAlignment="1">
      <alignment horizontal="left"/>
      <protection/>
    </xf>
    <xf numFmtId="5" fontId="0" fillId="0" borderId="0" xfId="1557" applyNumberFormat="1" applyAlignment="1">
      <alignment horizontal="right"/>
      <protection/>
    </xf>
    <xf numFmtId="0" fontId="0" fillId="0" borderId="0" xfId="1557" applyFill="1" applyAlignment="1">
      <alignment horizontal="right"/>
      <protection/>
    </xf>
    <xf numFmtId="49" fontId="0" fillId="0" borderId="0" xfId="1557" applyNumberFormat="1" applyAlignment="1">
      <alignment horizontal="left"/>
      <protection/>
    </xf>
    <xf numFmtId="0" fontId="0" fillId="0" borderId="0" xfId="1557" applyAlignment="1">
      <alignment horizontal="right"/>
      <protection/>
    </xf>
    <xf numFmtId="5" fontId="0" fillId="0" borderId="0" xfId="1557" applyNumberFormat="1" applyFill="1" applyAlignment="1">
      <alignment wrapText="1"/>
      <protection/>
    </xf>
    <xf numFmtId="0" fontId="0" fillId="0" borderId="0" xfId="1557" applyFill="1">
      <alignment/>
      <protection/>
    </xf>
    <xf numFmtId="7" fontId="0" fillId="0" borderId="0" xfId="1557" applyNumberFormat="1" applyFill="1" applyAlignment="1">
      <alignment horizontal="right" wrapText="1"/>
      <protection/>
    </xf>
    <xf numFmtId="49" fontId="0" fillId="0" borderId="0" xfId="1557" applyNumberFormat="1" applyFill="1" applyAlignment="1">
      <alignment horizontal="left" wrapText="1"/>
      <protection/>
    </xf>
    <xf numFmtId="37" fontId="0" fillId="0" borderId="0" xfId="1557" applyNumberFormat="1" applyFill="1" applyAlignment="1">
      <alignment horizontal="right" wrapText="1"/>
      <protection/>
    </xf>
    <xf numFmtId="49" fontId="0" fillId="0" borderId="0" xfId="1557" applyNumberFormat="1" applyAlignment="1">
      <alignment horizontal="center" wrapText="1"/>
      <protection/>
    </xf>
    <xf numFmtId="0" fontId="0" fillId="0" borderId="0" xfId="1557" applyAlignment="1">
      <alignment horizontal="center"/>
      <protection/>
    </xf>
    <xf numFmtId="37" fontId="0" fillId="0" borderId="0" xfId="1557" applyNumberFormat="1" applyAlignment="1">
      <alignment horizontal="center"/>
      <protection/>
    </xf>
    <xf numFmtId="49" fontId="0" fillId="0" borderId="0" xfId="1557" applyNumberFormat="1" applyFont="1" applyAlignment="1">
      <alignment horizontal="center" wrapText="1"/>
      <protection/>
    </xf>
    <xf numFmtId="0" fontId="2" fillId="0" borderId="0" xfId="1557" applyFont="1" applyAlignment="1">
      <alignment horizontal="right"/>
      <protection/>
    </xf>
    <xf numFmtId="0" fontId="0" fillId="0" borderId="0" xfId="1557">
      <alignment/>
      <protection/>
    </xf>
    <xf numFmtId="49" fontId="0" fillId="0" borderId="0" xfId="1559" applyNumberFormat="1" applyFont="1" applyAlignment="1">
      <alignment horizontal="left" wrapText="1"/>
      <protection/>
    </xf>
    <xf numFmtId="166" fontId="0" fillId="52" borderId="0" xfId="1559" applyNumberFormat="1" applyFill="1" applyAlignment="1">
      <alignment horizontal="right"/>
      <protection/>
    </xf>
    <xf numFmtId="5" fontId="0" fillId="0" borderId="0" xfId="1559" applyNumberFormat="1" applyAlignment="1">
      <alignment wrapText="1"/>
      <protection/>
    </xf>
    <xf numFmtId="0" fontId="0" fillId="0" borderId="0" xfId="1559" applyAlignment="1">
      <alignment horizontal="right"/>
      <protection/>
    </xf>
    <xf numFmtId="49" fontId="0" fillId="0" borderId="0" xfId="1559" applyNumberFormat="1" applyAlignment="1">
      <alignment horizontal="left" wrapText="1"/>
      <protection/>
    </xf>
    <xf numFmtId="5" fontId="0" fillId="0" borderId="0" xfId="1559" applyNumberFormat="1" applyAlignment="1">
      <alignment horizontal="right"/>
      <protection/>
    </xf>
    <xf numFmtId="49" fontId="0" fillId="0" borderId="0" xfId="1559" applyNumberFormat="1" applyAlignment="1">
      <alignment horizontal="left"/>
      <protection/>
    </xf>
    <xf numFmtId="166" fontId="0" fillId="0" borderId="0" xfId="1559" applyNumberFormat="1" applyAlignment="1">
      <alignment horizontal="right"/>
      <protection/>
    </xf>
    <xf numFmtId="37" fontId="0" fillId="0" borderId="0" xfId="1559" applyNumberFormat="1" applyAlignment="1">
      <alignment horizontal="center"/>
      <protection/>
    </xf>
    <xf numFmtId="49" fontId="0" fillId="0" borderId="0" xfId="1559" applyNumberFormat="1" applyAlignment="1">
      <alignment horizontal="center" wrapText="1"/>
      <protection/>
    </xf>
    <xf numFmtId="0" fontId="0" fillId="0" borderId="0" xfId="1559" applyAlignment="1">
      <alignment horizontal="center"/>
      <protection/>
    </xf>
    <xf numFmtId="0" fontId="0" fillId="0" borderId="0" xfId="1559">
      <alignment/>
      <protection/>
    </xf>
    <xf numFmtId="0" fontId="137" fillId="0" borderId="0" xfId="1560">
      <alignment/>
      <protection/>
    </xf>
    <xf numFmtId="0" fontId="137" fillId="0" borderId="0" xfId="1560" applyAlignment="1">
      <alignment horizontal="center"/>
      <protection/>
    </xf>
    <xf numFmtId="49" fontId="137" fillId="0" borderId="0" xfId="1561" applyNumberFormat="1">
      <alignment/>
      <protection/>
    </xf>
    <xf numFmtId="5" fontId="130" fillId="0" borderId="0" xfId="0" applyNumberFormat="1" applyFont="1" applyAlignment="1">
      <alignment/>
    </xf>
    <xf numFmtId="0" fontId="124" fillId="0" borderId="0" xfId="0" applyFont="1" applyAlignment="1">
      <alignment horizontal="center"/>
    </xf>
    <xf numFmtId="0" fontId="0" fillId="0" borderId="0" xfId="1575" applyFill="1">
      <alignment/>
      <protection/>
    </xf>
    <xf numFmtId="14" fontId="129" fillId="0" borderId="0" xfId="0" applyNumberFormat="1" applyFont="1" applyAlignment="1">
      <alignment horizontal="center"/>
    </xf>
    <xf numFmtId="164" fontId="137" fillId="0" borderId="0" xfId="1561" applyNumberFormat="1" applyAlignment="1">
      <alignment horizontal="center"/>
      <protection/>
    </xf>
    <xf numFmtId="166" fontId="0" fillId="52" borderId="10" xfId="0" applyNumberFormat="1" applyFill="1" applyBorder="1" applyAlignment="1">
      <alignment/>
    </xf>
    <xf numFmtId="10" fontId="0" fillId="0" borderId="0" xfId="0" applyNumberFormat="1" applyFill="1" applyAlignment="1">
      <alignment horizontal="center"/>
    </xf>
    <xf numFmtId="0" fontId="137" fillId="52" borderId="0" xfId="1560" applyFill="1">
      <alignment/>
      <protection/>
    </xf>
    <xf numFmtId="49" fontId="0" fillId="52" borderId="0" xfId="1560" applyNumberFormat="1" applyFont="1" applyFill="1" applyAlignment="1">
      <alignment horizontal="right"/>
      <protection/>
    </xf>
    <xf numFmtId="0" fontId="6" fillId="0" borderId="0" xfId="1575" applyFont="1">
      <alignment/>
      <protection/>
    </xf>
    <xf numFmtId="0" fontId="0" fillId="0" borderId="0" xfId="1556">
      <alignment/>
      <protection/>
    </xf>
    <xf numFmtId="3" fontId="0" fillId="52" borderId="0" xfId="1556" applyNumberFormat="1" applyFont="1" applyFill="1">
      <alignment/>
      <protection/>
    </xf>
    <xf numFmtId="40" fontId="0" fillId="52" borderId="0" xfId="1556" applyNumberFormat="1" applyFont="1" applyFill="1">
      <alignment/>
      <protection/>
    </xf>
    <xf numFmtId="40" fontId="6" fillId="52" borderId="0" xfId="1556" applyNumberFormat="1" applyFont="1" applyFill="1">
      <alignment/>
      <protection/>
    </xf>
    <xf numFmtId="3" fontId="6" fillId="52" borderId="0" xfId="1556" applyNumberFormat="1" applyFont="1" applyFill="1" applyAlignment="1">
      <alignment horizontal="left"/>
      <protection/>
    </xf>
    <xf numFmtId="0" fontId="153" fillId="0" borderId="0" xfId="1750" applyAlignment="1">
      <alignment horizontal="center" wrapText="1"/>
      <protection/>
    </xf>
    <xf numFmtId="0" fontId="153" fillId="0" borderId="0" xfId="1750" applyAlignment="1">
      <alignment horizontal="center"/>
      <protection/>
    </xf>
    <xf numFmtId="3" fontId="0" fillId="52" borderId="0" xfId="1556" applyNumberFormat="1" applyFont="1" applyFill="1" quotePrefix="1">
      <alignment/>
      <protection/>
    </xf>
    <xf numFmtId="185" fontId="0" fillId="52" borderId="0" xfId="1556" applyNumberFormat="1" applyFont="1" applyFill="1">
      <alignment/>
      <protection/>
    </xf>
    <xf numFmtId="38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1694" applyFont="1" applyAlignment="1">
      <alignment/>
      <protection/>
    </xf>
    <xf numFmtId="43" fontId="0" fillId="0" borderId="0" xfId="991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7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169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0" borderId="0" xfId="1694" applyFont="1" applyBorder="1" applyAlignment="1">
      <alignment horizontal="center" wrapText="1"/>
      <protection/>
    </xf>
    <xf numFmtId="164" fontId="0" fillId="0" borderId="0" xfId="1694" applyNumberFormat="1" applyBorder="1" applyAlignment="1">
      <alignment horizontal="center"/>
      <protection/>
    </xf>
    <xf numFmtId="175" fontId="0" fillId="0" borderId="0" xfId="1206" applyNumberFormat="1" applyFont="1" applyAlignment="1">
      <alignment/>
    </xf>
    <xf numFmtId="0" fontId="0" fillId="0" borderId="0" xfId="1694" applyFont="1" applyAlignment="1">
      <alignment wrapText="1"/>
      <protection/>
    </xf>
    <xf numFmtId="0" fontId="0" fillId="0" borderId="0" xfId="1694" applyFont="1" applyFill="1" applyAlignment="1">
      <alignment horizontal="center"/>
      <protection/>
    </xf>
    <xf numFmtId="0" fontId="0" fillId="0" borderId="0" xfId="1694" applyFill="1" applyAlignment="1">
      <alignment horizontal="center"/>
      <protection/>
    </xf>
    <xf numFmtId="175" fontId="0" fillId="0" borderId="0" xfId="0" applyNumberFormat="1" applyAlignment="1">
      <alignment/>
    </xf>
    <xf numFmtId="175" fontId="0" fillId="0" borderId="0" xfId="1694" applyNumberFormat="1" applyAlignment="1">
      <alignment horizontal="right"/>
      <protection/>
    </xf>
    <xf numFmtId="0" fontId="0" fillId="0" borderId="0" xfId="1694" applyAlignment="1">
      <alignment horizontal="right"/>
      <protection/>
    </xf>
    <xf numFmtId="49" fontId="0" fillId="0" borderId="0" xfId="1557" applyNumberFormat="1" applyFill="1" applyAlignment="1">
      <alignment horizontal="left"/>
      <protection/>
    </xf>
    <xf numFmtId="5" fontId="0" fillId="0" borderId="0" xfId="1557" applyNumberFormat="1" applyFill="1" applyAlignment="1">
      <alignment/>
      <protection/>
    </xf>
    <xf numFmtId="37" fontId="0" fillId="0" borderId="0" xfId="1557" applyNumberFormat="1" applyFill="1" applyAlignment="1">
      <alignment wrapText="1"/>
      <protection/>
    </xf>
    <xf numFmtId="7" fontId="0" fillId="0" borderId="0" xfId="1557" applyNumberFormat="1" applyFill="1" applyAlignment="1">
      <alignment horizontal="right"/>
      <protection/>
    </xf>
    <xf numFmtId="5" fontId="0" fillId="0" borderId="0" xfId="1557" applyNumberFormat="1" applyFill="1" applyAlignment="1">
      <alignment horizontal="right"/>
      <protection/>
    </xf>
    <xf numFmtId="169" fontId="0" fillId="0" borderId="0" xfId="968" applyNumberFormat="1" applyFont="1" applyFill="1" applyAlignment="1">
      <alignment horizontal="right"/>
    </xf>
    <xf numFmtId="166" fontId="0" fillId="0" borderId="0" xfId="1557" applyNumberFormat="1" applyFill="1" applyAlignment="1">
      <alignment horizontal="right"/>
      <protection/>
    </xf>
    <xf numFmtId="7" fontId="0" fillId="0" borderId="0" xfId="0" applyNumberFormat="1" applyFill="1" applyAlignment="1">
      <alignment horizontal="right" wrapText="1"/>
    </xf>
    <xf numFmtId="166" fontId="0" fillId="0" borderId="0" xfId="0" applyNumberFormat="1" applyFill="1" applyAlignment="1">
      <alignment horizontal="right"/>
    </xf>
    <xf numFmtId="169" fontId="0" fillId="0" borderId="0" xfId="1610" applyNumberFormat="1">
      <alignment/>
      <protection/>
    </xf>
    <xf numFmtId="169" fontId="0" fillId="0" borderId="0" xfId="968" applyNumberFormat="1" applyFont="1" applyAlignment="1">
      <alignment/>
    </xf>
    <xf numFmtId="43" fontId="0" fillId="0" borderId="0" xfId="968" applyFont="1" applyAlignment="1">
      <alignment/>
    </xf>
    <xf numFmtId="0" fontId="0" fillId="0" borderId="0" xfId="1610">
      <alignment/>
      <protection/>
    </xf>
    <xf numFmtId="49" fontId="0" fillId="0" borderId="0" xfId="1694" applyNumberFormat="1" applyAlignment="1">
      <alignment horizontal="center" wrapText="1"/>
      <protection/>
    </xf>
    <xf numFmtId="5" fontId="0" fillId="0" borderId="0" xfId="1694" applyNumberFormat="1" applyAlignment="1">
      <alignment wrapText="1"/>
      <protection/>
    </xf>
    <xf numFmtId="49" fontId="0" fillId="0" borderId="0" xfId="1694" applyNumberFormat="1" applyAlignment="1">
      <alignment horizontal="left"/>
      <protection/>
    </xf>
    <xf numFmtId="5" fontId="0" fillId="0" borderId="0" xfId="1694" applyNumberFormat="1" applyAlignment="1">
      <alignment horizontal="right"/>
      <protection/>
    </xf>
    <xf numFmtId="49" fontId="0" fillId="0" borderId="0" xfId="1694" applyNumberFormat="1" applyAlignment="1">
      <alignment horizontal="left" wrapText="1"/>
      <protection/>
    </xf>
    <xf numFmtId="37" fontId="0" fillId="0" borderId="0" xfId="1694" applyNumberFormat="1" applyAlignment="1">
      <alignment horizontal="right" wrapText="1"/>
      <protection/>
    </xf>
    <xf numFmtId="37" fontId="0" fillId="0" borderId="0" xfId="1694" applyNumberFormat="1" applyAlignment="1">
      <alignment horizontal="center"/>
      <protection/>
    </xf>
    <xf numFmtId="166" fontId="0" fillId="52" borderId="0" xfId="1694" applyNumberFormat="1" applyFill="1" applyAlignment="1">
      <alignment horizontal="right"/>
      <protection/>
    </xf>
    <xf numFmtId="0" fontId="0" fillId="0" borderId="0" xfId="1610" applyBorder="1">
      <alignment/>
      <protection/>
    </xf>
    <xf numFmtId="43" fontId="0" fillId="0" borderId="0" xfId="968" applyFont="1" applyBorder="1" applyAlignment="1">
      <alignment/>
    </xf>
    <xf numFmtId="0" fontId="0" fillId="0" borderId="0" xfId="1608">
      <alignment/>
      <protection/>
    </xf>
    <xf numFmtId="0" fontId="0" fillId="0" borderId="0" xfId="1608" applyAlignment="1">
      <alignment horizontal="center"/>
      <protection/>
    </xf>
    <xf numFmtId="49" fontId="0" fillId="0" borderId="0" xfId="1608" applyNumberFormat="1" applyAlignment="1">
      <alignment horizontal="center" wrapText="1"/>
      <protection/>
    </xf>
    <xf numFmtId="37" fontId="0" fillId="0" borderId="0" xfId="1608" applyNumberFormat="1" applyAlignment="1">
      <alignment horizontal="center"/>
      <protection/>
    </xf>
    <xf numFmtId="49" fontId="0" fillId="0" borderId="0" xfId="1608" applyNumberFormat="1" applyAlignment="1">
      <alignment horizontal="left"/>
      <protection/>
    </xf>
    <xf numFmtId="5" fontId="0" fillId="0" borderId="0" xfId="1608" applyNumberFormat="1" applyAlignment="1">
      <alignment horizontal="right"/>
      <protection/>
    </xf>
    <xf numFmtId="49" fontId="0" fillId="0" borderId="0" xfId="1608" applyNumberFormat="1" applyAlignment="1">
      <alignment horizontal="left" wrapText="1"/>
      <protection/>
    </xf>
    <xf numFmtId="0" fontId="0" fillId="0" borderId="0" xfId="1608" applyAlignment="1">
      <alignment horizontal="right"/>
      <protection/>
    </xf>
    <xf numFmtId="37" fontId="0" fillId="0" borderId="0" xfId="1608" applyNumberFormat="1" applyAlignment="1">
      <alignment horizontal="right" wrapText="1"/>
      <protection/>
    </xf>
    <xf numFmtId="49" fontId="0" fillId="0" borderId="0" xfId="1608" applyNumberFormat="1" applyFont="1" applyAlignment="1">
      <alignment horizontal="left" wrapText="1"/>
      <protection/>
    </xf>
    <xf numFmtId="49" fontId="0" fillId="0" borderId="0" xfId="1608" applyNumberFormat="1" applyFont="1" applyAlignment="1">
      <alignment horizontal="left"/>
      <protection/>
    </xf>
    <xf numFmtId="166" fontId="0" fillId="52" borderId="0" xfId="1608" applyNumberFormat="1" applyFill="1" applyAlignment="1">
      <alignment horizontal="right"/>
      <protection/>
    </xf>
    <xf numFmtId="0" fontId="0" fillId="0" borderId="0" xfId="1609">
      <alignment/>
      <protection/>
    </xf>
    <xf numFmtId="169" fontId="0" fillId="0" borderId="0" xfId="968" applyNumberFormat="1" applyFont="1" applyFill="1" applyBorder="1" applyAlignment="1">
      <alignment/>
    </xf>
    <xf numFmtId="0" fontId="0" fillId="0" borderId="0" xfId="1610" applyFont="1">
      <alignment/>
      <protection/>
    </xf>
    <xf numFmtId="0" fontId="0" fillId="0" borderId="0" xfId="1610" applyFont="1" applyBorder="1">
      <alignment/>
      <protection/>
    </xf>
    <xf numFmtId="0" fontId="0" fillId="0" borderId="0" xfId="1610" applyFont="1" applyFill="1">
      <alignment/>
      <protection/>
    </xf>
    <xf numFmtId="49" fontId="149" fillId="0" borderId="0" xfId="1471" applyNumberFormat="1" applyAlignment="1">
      <alignment wrapText="1"/>
    </xf>
    <xf numFmtId="0" fontId="0" fillId="0" borderId="0" xfId="0" applyFont="1" applyAlignment="1">
      <alignment wrapText="1"/>
    </xf>
    <xf numFmtId="49" fontId="0" fillId="0" borderId="0" xfId="1708" applyNumberFormat="1" applyAlignment="1">
      <alignment horizontal="center"/>
      <protection/>
    </xf>
    <xf numFmtId="49" fontId="0" fillId="0" borderId="0" xfId="1708" applyNumberFormat="1" applyFont="1" applyAlignment="1">
      <alignment horizontal="center"/>
      <protection/>
    </xf>
    <xf numFmtId="42" fontId="0" fillId="0" borderId="0" xfId="0" applyNumberFormat="1" applyAlignment="1">
      <alignment/>
    </xf>
    <xf numFmtId="37" fontId="0" fillId="0" borderId="0" xfId="1616" applyNumberFormat="1" applyFont="1" applyAlignment="1">
      <alignment horizontal="left"/>
      <protection/>
    </xf>
    <xf numFmtId="166" fontId="0" fillId="0" borderId="10" xfId="0" applyNumberFormat="1" applyFill="1" applyBorder="1" applyAlignment="1">
      <alignment/>
    </xf>
    <xf numFmtId="0" fontId="0" fillId="0" borderId="0" xfId="1616" applyFont="1">
      <alignment/>
      <protection/>
    </xf>
    <xf numFmtId="224" fontId="0" fillId="0" borderId="0" xfId="1616" applyNumberFormat="1" applyFont="1">
      <alignment/>
      <protection/>
    </xf>
    <xf numFmtId="5" fontId="0" fillId="0" borderId="0" xfId="1616" applyNumberFormat="1" applyFont="1" applyAlignment="1">
      <alignment horizontal="right"/>
      <protection/>
    </xf>
    <xf numFmtId="10" fontId="0" fillId="0" borderId="0" xfId="1616" applyNumberFormat="1" applyFont="1">
      <alignment/>
      <protection/>
    </xf>
    <xf numFmtId="0" fontId="0" fillId="0" borderId="0" xfId="1616" applyFont="1" applyAlignment="1" quotePrefix="1">
      <alignment horizontal="center"/>
      <protection/>
    </xf>
    <xf numFmtId="10" fontId="0" fillId="0" borderId="0" xfId="1616" applyNumberFormat="1" applyFont="1" applyFill="1">
      <alignment/>
      <protection/>
    </xf>
    <xf numFmtId="49" fontId="0" fillId="0" borderId="0" xfId="1616" applyNumberFormat="1" applyFont="1" applyAlignment="1">
      <alignment horizontal="center"/>
      <protection/>
    </xf>
    <xf numFmtId="37" fontId="0" fillId="0" borderId="0" xfId="1616" applyNumberFormat="1" applyFont="1" applyAlignment="1">
      <alignment horizontal="center"/>
      <protection/>
    </xf>
    <xf numFmtId="10" fontId="6" fillId="0" borderId="0" xfId="1616" applyNumberFormat="1" applyFont="1" applyFill="1">
      <alignment/>
      <protection/>
    </xf>
    <xf numFmtId="0" fontId="0" fillId="0" borderId="0" xfId="1616" applyFont="1" applyAlignment="1">
      <alignment horizontal="right"/>
      <protection/>
    </xf>
    <xf numFmtId="39" fontId="0" fillId="0" borderId="0" xfId="1616" applyNumberFormat="1" applyFont="1">
      <alignment/>
      <protection/>
    </xf>
    <xf numFmtId="49" fontId="0" fillId="0" borderId="0" xfId="1616" applyNumberFormat="1" applyFont="1" applyAlignment="1">
      <alignment horizontal="center" wrapText="1"/>
      <protection/>
    </xf>
    <xf numFmtId="0" fontId="0" fillId="0" borderId="0" xfId="1616" applyFont="1" applyAlignment="1">
      <alignment horizontal="center"/>
      <protection/>
    </xf>
    <xf numFmtId="0" fontId="0" fillId="0" borderId="0" xfId="1616">
      <alignment/>
      <protection/>
    </xf>
    <xf numFmtId="49" fontId="137" fillId="0" borderId="0" xfId="1613" applyNumberFormat="1" applyFill="1" applyAlignment="1">
      <alignment wrapText="1"/>
      <protection/>
    </xf>
    <xf numFmtId="10" fontId="0" fillId="0" borderId="0" xfId="1616" applyNumberFormat="1" applyFont="1" applyAlignment="1">
      <alignment horizontal="right"/>
      <protection/>
    </xf>
    <xf numFmtId="9" fontId="0" fillId="0" borderId="0" xfId="1616" applyNumberFormat="1" applyFont="1">
      <alignment/>
      <protection/>
    </xf>
    <xf numFmtId="10" fontId="0" fillId="0" borderId="10" xfId="1616" applyNumberFormat="1" applyFont="1" applyFill="1" applyBorder="1">
      <alignment/>
      <protection/>
    </xf>
    <xf numFmtId="0" fontId="2" fillId="0" borderId="0" xfId="1616" applyFont="1" applyAlignment="1">
      <alignment horizontal="left"/>
      <protection/>
    </xf>
    <xf numFmtId="49" fontId="0" fillId="0" borderId="0" xfId="1616" applyNumberFormat="1" applyFont="1" applyAlignment="1">
      <alignment horizontal="right"/>
      <protection/>
    </xf>
    <xf numFmtId="0" fontId="0" fillId="0" borderId="0" xfId="1616" applyFont="1" applyAlignment="1">
      <alignment horizontal="left"/>
      <protection/>
    </xf>
    <xf numFmtId="0" fontId="2" fillId="0" borderId="0" xfId="1616" applyFont="1" applyAlignment="1">
      <alignment horizontal="center"/>
      <protection/>
    </xf>
    <xf numFmtId="5" fontId="0" fillId="0" borderId="0" xfId="1616" applyNumberFormat="1" applyFont="1">
      <alignment/>
      <protection/>
    </xf>
    <xf numFmtId="168" fontId="0" fillId="0" borderId="0" xfId="1206" applyNumberFormat="1" applyFont="1" applyAlignment="1">
      <alignment horizontal="right"/>
    </xf>
    <xf numFmtId="49" fontId="0" fillId="0" borderId="0" xfId="1616" applyNumberFormat="1" applyFont="1" applyAlignment="1">
      <alignment horizontal="left" wrapText="1"/>
      <protection/>
    </xf>
    <xf numFmtId="49" fontId="131" fillId="0" borderId="0" xfId="1613" applyNumberFormat="1" applyFont="1" applyFill="1" applyAlignment="1">
      <alignment wrapText="1"/>
      <protection/>
    </xf>
    <xf numFmtId="166" fontId="0" fillId="0" borderId="0" xfId="0" applyNumberFormat="1" applyFill="1" applyBorder="1" applyAlignment="1">
      <alignment/>
    </xf>
    <xf numFmtId="49" fontId="0" fillId="0" borderId="0" xfId="1616" applyNumberFormat="1" applyFont="1" applyAlignment="1">
      <alignment horizontal="left"/>
      <protection/>
    </xf>
    <xf numFmtId="0" fontId="0" fillId="0" borderId="0" xfId="1616" applyFont="1" applyFill="1">
      <alignment/>
      <protection/>
    </xf>
    <xf numFmtId="0" fontId="2" fillId="0" borderId="0" xfId="2093" applyFont="1" applyAlignment="1">
      <alignment horizontal="right"/>
      <protection/>
    </xf>
    <xf numFmtId="10" fontId="0" fillId="0" borderId="10" xfId="1616" applyNumberFormat="1" applyFont="1" applyBorder="1">
      <alignment/>
      <protection/>
    </xf>
    <xf numFmtId="5" fontId="0" fillId="0" borderId="0" xfId="1616" applyNumberFormat="1" applyFont="1" applyFill="1">
      <alignment/>
      <protection/>
    </xf>
    <xf numFmtId="5" fontId="0" fillId="0" borderId="0" xfId="1616" applyNumberFormat="1" applyFont="1" applyBorder="1">
      <alignment/>
      <protection/>
    </xf>
    <xf numFmtId="0" fontId="137" fillId="0" borderId="0" xfId="1615">
      <alignment/>
      <protection/>
    </xf>
    <xf numFmtId="49" fontId="0" fillId="0" borderId="0" xfId="2093" applyNumberFormat="1" applyAlignment="1">
      <alignment horizontal="center" wrapText="1"/>
      <protection/>
    </xf>
    <xf numFmtId="37" fontId="0" fillId="0" borderId="0" xfId="2093" applyNumberFormat="1" applyAlignment="1">
      <alignment horizontal="center"/>
      <protection/>
    </xf>
    <xf numFmtId="49" fontId="0" fillId="0" borderId="0" xfId="2093" applyNumberFormat="1" applyAlignment="1">
      <alignment horizontal="left"/>
      <protection/>
    </xf>
    <xf numFmtId="49" fontId="0" fillId="0" borderId="0" xfId="2093" applyNumberFormat="1" applyAlignment="1">
      <alignment horizontal="left" wrapText="1"/>
      <protection/>
    </xf>
    <xf numFmtId="5" fontId="0" fillId="0" borderId="0" xfId="2093" applyNumberFormat="1" applyAlignment="1">
      <alignment wrapText="1"/>
      <protection/>
    </xf>
    <xf numFmtId="166" fontId="0" fillId="0" borderId="0" xfId="2093" applyNumberFormat="1" applyAlignment="1">
      <alignment wrapText="1"/>
      <protection/>
    </xf>
    <xf numFmtId="49" fontId="0" fillId="0" borderId="0" xfId="2093" applyNumberFormat="1" applyFont="1" applyAlignment="1">
      <alignment horizontal="left" wrapText="1"/>
      <protection/>
    </xf>
    <xf numFmtId="5" fontId="137" fillId="0" borderId="0" xfId="1615" applyNumberFormat="1">
      <alignment/>
      <protection/>
    </xf>
    <xf numFmtId="49" fontId="0" fillId="0" borderId="0" xfId="2093" applyNumberFormat="1" applyAlignment="1">
      <alignment horizontal="left" indent="1"/>
      <protection/>
    </xf>
    <xf numFmtId="49" fontId="0" fillId="0" borderId="0" xfId="2093" applyNumberFormat="1" applyFill="1" applyAlignment="1">
      <alignment horizontal="left"/>
      <protection/>
    </xf>
    <xf numFmtId="49" fontId="3" fillId="0" borderId="0" xfId="2093" applyNumberFormat="1" applyFont="1" applyAlignment="1">
      <alignment horizontal="left"/>
      <protection/>
    </xf>
    <xf numFmtId="5" fontId="0" fillId="0" borderId="0" xfId="2093" applyNumberFormat="1" applyFill="1" applyAlignment="1">
      <alignment wrapText="1"/>
      <protection/>
    </xf>
    <xf numFmtId="0" fontId="0" fillId="0" borderId="0" xfId="2093" applyFill="1" applyAlignment="1">
      <alignment horizontal="right"/>
      <protection/>
    </xf>
    <xf numFmtId="5" fontId="0" fillId="0" borderId="0" xfId="2093" applyNumberFormat="1" applyFill="1" applyAlignment="1">
      <alignment horizontal="right"/>
      <protection/>
    </xf>
    <xf numFmtId="5" fontId="27" fillId="0" borderId="0" xfId="2093" applyNumberFormat="1" applyFont="1" applyFill="1" applyAlignment="1">
      <alignment wrapText="1"/>
      <protection/>
    </xf>
    <xf numFmtId="49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49" fontId="0" fillId="0" borderId="0" xfId="0" applyNumberFormat="1" applyFont="1" applyFill="1" applyAlignment="1">
      <alignment/>
    </xf>
    <xf numFmtId="5" fontId="0" fillId="0" borderId="36" xfId="1694" applyNumberFormat="1" applyFont="1" applyFill="1" applyBorder="1">
      <alignment/>
      <protection/>
    </xf>
    <xf numFmtId="5" fontId="0" fillId="0" borderId="10" xfId="1694" applyNumberFormat="1" applyFont="1" applyFill="1" applyBorder="1">
      <alignment/>
      <protection/>
    </xf>
    <xf numFmtId="5" fontId="0" fillId="0" borderId="0" xfId="1694" applyNumberFormat="1" applyFill="1">
      <alignment/>
      <protection/>
    </xf>
    <xf numFmtId="166" fontId="0" fillId="0" borderId="10" xfId="1694" applyNumberFormat="1" applyFont="1" applyFill="1" applyBorder="1">
      <alignment/>
      <protection/>
    </xf>
    <xf numFmtId="168" fontId="0" fillId="0" borderId="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6" fontId="0" fillId="0" borderId="0" xfId="0" applyNumberFormat="1" applyFill="1" applyAlignment="1">
      <alignment/>
    </xf>
    <xf numFmtId="6" fontId="0" fillId="0" borderId="10" xfId="0" applyNumberFormat="1" applyFill="1" applyBorder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5" fontId="0" fillId="0" borderId="10" xfId="0" applyNumberFormat="1" applyFon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0" xfId="0" applyNumberFormat="1" applyFill="1" applyAlignment="1">
      <alignment wrapText="1"/>
    </xf>
    <xf numFmtId="171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166" fontId="0" fillId="0" borderId="0" xfId="0" applyNumberFormat="1" applyFill="1" applyAlignment="1">
      <alignment horizontal="right" wrapText="1"/>
    </xf>
    <xf numFmtId="2" fontId="0" fillId="0" borderId="0" xfId="0" applyNumberFormat="1" applyFill="1" applyAlignment="1">
      <alignment wrapText="1"/>
    </xf>
    <xf numFmtId="5" fontId="0" fillId="0" borderId="0" xfId="1148" applyNumberFormat="1" applyFont="1" applyFill="1" applyAlignment="1">
      <alignment/>
    </xf>
    <xf numFmtId="0" fontId="2" fillId="0" borderId="0" xfId="2093" applyFont="1" applyAlignment="1">
      <alignment horizontal="left" vertical="top"/>
      <protection/>
    </xf>
    <xf numFmtId="166" fontId="0" fillId="0" borderId="0" xfId="1572" applyNumberFormat="1" applyFill="1" applyAlignment="1">
      <alignment horizontal="right"/>
      <protection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49" fontId="0" fillId="0" borderId="0" xfId="1708" applyNumberFormat="1" applyAlignment="1">
      <alignment/>
      <protection/>
    </xf>
    <xf numFmtId="5" fontId="0" fillId="0" borderId="0" xfId="0" applyNumberFormat="1" applyFill="1" applyAlignment="1">
      <alignment horizontal="center"/>
    </xf>
    <xf numFmtId="5" fontId="0" fillId="0" borderId="0" xfId="0" applyNumberFormat="1" applyFill="1" applyAlignment="1">
      <alignment/>
    </xf>
    <xf numFmtId="5" fontId="0" fillId="0" borderId="10" xfId="0" applyNumberFormat="1" applyFill="1" applyBorder="1" applyAlignment="1">
      <alignment horizontal="right"/>
    </xf>
    <xf numFmtId="5" fontId="0" fillId="0" borderId="10" xfId="0" applyNumberFormat="1" applyFill="1" applyBorder="1" applyAlignment="1">
      <alignment/>
    </xf>
    <xf numFmtId="5" fontId="0" fillId="0" borderId="0" xfId="0" applyNumberFormat="1" applyFill="1" applyAlignment="1">
      <alignment horizontal="left"/>
    </xf>
    <xf numFmtId="5" fontId="0" fillId="0" borderId="36" xfId="0" applyNumberFormat="1" applyFill="1" applyBorder="1" applyAlignment="1">
      <alignment/>
    </xf>
    <xf numFmtId="0" fontId="0" fillId="0" borderId="0" xfId="0" applyFill="1" applyAlignment="1">
      <alignment/>
    </xf>
    <xf numFmtId="170" fontId="0" fillId="0" borderId="10" xfId="0" applyNumberFormat="1" applyFill="1" applyBorder="1" applyAlignment="1">
      <alignment/>
    </xf>
    <xf numFmtId="49" fontId="0" fillId="0" borderId="0" xfId="1616" applyNumberFormat="1" applyFont="1" applyFill="1" applyAlignment="1">
      <alignment horizontal="center" wrapText="1"/>
      <protection/>
    </xf>
    <xf numFmtId="49" fontId="0" fillId="0" borderId="0" xfId="1616" applyNumberFormat="1" applyFont="1" applyFill="1" applyAlignment="1">
      <alignment horizontal="left"/>
      <protection/>
    </xf>
    <xf numFmtId="39" fontId="0" fillId="0" borderId="0" xfId="968" applyNumberFormat="1" applyFont="1" applyBorder="1" applyAlignment="1">
      <alignment/>
    </xf>
    <xf numFmtId="184" fontId="0" fillId="0" borderId="0" xfId="968" applyNumberFormat="1" applyFont="1" applyFill="1" applyBorder="1" applyAlignment="1">
      <alignment/>
    </xf>
    <xf numFmtId="175" fontId="0" fillId="0" borderId="0" xfId="1148" applyNumberFormat="1" applyBorder="1" applyAlignment="1">
      <alignment/>
    </xf>
    <xf numFmtId="49" fontId="0" fillId="0" borderId="0" xfId="1616" applyNumberFormat="1" applyFont="1" applyFill="1" applyAlignment="1">
      <alignment horizontal="left" wrapText="1"/>
      <protection/>
    </xf>
    <xf numFmtId="165" fontId="0" fillId="0" borderId="0" xfId="968" applyNumberFormat="1" applyFont="1" applyFill="1" applyBorder="1" applyAlignment="1">
      <alignment/>
    </xf>
    <xf numFmtId="43" fontId="0" fillId="0" borderId="0" xfId="968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1" xfId="968" applyNumberFormat="1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43" fontId="0" fillId="0" borderId="0" xfId="968" applyFont="1" applyFill="1" applyBorder="1" applyAlignment="1">
      <alignment/>
    </xf>
    <xf numFmtId="43" fontId="0" fillId="0" borderId="0" xfId="991" applyFont="1" applyFill="1" applyAlignment="1">
      <alignment/>
    </xf>
    <xf numFmtId="1" fontId="6" fillId="0" borderId="1" xfId="991" applyNumberFormat="1" applyFont="1" applyFill="1" applyBorder="1" applyAlignment="1">
      <alignment horizontal="center"/>
    </xf>
    <xf numFmtId="43" fontId="0" fillId="0" borderId="0" xfId="991" applyFont="1" applyFill="1" applyBorder="1" applyAlignment="1">
      <alignment/>
    </xf>
    <xf numFmtId="165" fontId="0" fillId="0" borderId="0" xfId="991" applyNumberFormat="1" applyFont="1" applyFill="1" applyBorder="1" applyAlignment="1">
      <alignment/>
    </xf>
    <xf numFmtId="5" fontId="0" fillId="0" borderId="0" xfId="0" applyNumberFormat="1" applyFont="1" applyAlignment="1">
      <alignment horizontal="left" wrapText="1"/>
    </xf>
    <xf numFmtId="49" fontId="0" fillId="0" borderId="0" xfId="0" applyNumberFormat="1" applyFont="1" applyFill="1" applyAlignment="1">
      <alignment wrapText="1"/>
    </xf>
    <xf numFmtId="0" fontId="0" fillId="0" borderId="0" xfId="1616" applyFill="1">
      <alignment/>
      <protection/>
    </xf>
    <xf numFmtId="0" fontId="137" fillId="0" borderId="40" xfId="1651" applyFill="1" applyBorder="1" applyAlignment="1">
      <alignment horizontal="center" vertical="center" wrapText="1"/>
      <protection/>
    </xf>
    <xf numFmtId="169" fontId="1" fillId="0" borderId="41" xfId="1002" applyNumberFormat="1" applyFont="1" applyFill="1" applyBorder="1" applyAlignment="1">
      <alignment horizontal="center"/>
    </xf>
    <xf numFmtId="0" fontId="137" fillId="0" borderId="41" xfId="1651" applyFill="1" applyBorder="1">
      <alignment/>
      <protection/>
    </xf>
    <xf numFmtId="175" fontId="1" fillId="0" borderId="41" xfId="1152" applyNumberFormat="1" applyFont="1" applyFill="1" applyBorder="1" applyAlignment="1">
      <alignment/>
    </xf>
    <xf numFmtId="175" fontId="1" fillId="0" borderId="40" xfId="1152" applyNumberFormat="1" applyFont="1" applyFill="1" applyBorder="1" applyAlignment="1">
      <alignment/>
    </xf>
    <xf numFmtId="0" fontId="0" fillId="0" borderId="41" xfId="1555" applyFill="1" applyBorder="1">
      <alignment/>
      <protection/>
    </xf>
    <xf numFmtId="175" fontId="0" fillId="0" borderId="41" xfId="1269" applyNumberFormat="1" applyFont="1" applyFill="1" applyBorder="1" applyAlignment="1">
      <alignment/>
    </xf>
    <xf numFmtId="0" fontId="137" fillId="0" borderId="0" xfId="1651" applyFill="1">
      <alignment/>
      <protection/>
    </xf>
    <xf numFmtId="0" fontId="0" fillId="0" borderId="10" xfId="0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0" xfId="0" applyAlignment="1">
      <alignment horizontal="left" vertical="top"/>
    </xf>
    <xf numFmtId="0" fontId="30" fillId="0" borderId="0" xfId="1617" applyAlignment="1">
      <alignment horizontal="center"/>
      <protection/>
    </xf>
    <xf numFmtId="0" fontId="0" fillId="0" borderId="0" xfId="1617" applyFont="1" applyAlignment="1" applyProtection="1">
      <alignment horizontal="center"/>
      <protection/>
    </xf>
    <xf numFmtId="0" fontId="0" fillId="0" borderId="0" xfId="1617" applyFont="1" applyBorder="1">
      <alignment/>
      <protection/>
    </xf>
    <xf numFmtId="37" fontId="0" fillId="0" borderId="10" xfId="1617" applyNumberFormat="1" applyFont="1" applyBorder="1" applyProtection="1">
      <alignment/>
      <protection/>
    </xf>
    <xf numFmtId="0" fontId="6" fillId="0" borderId="0" xfId="1617" applyFont="1" applyAlignment="1">
      <alignment/>
      <protection/>
    </xf>
    <xf numFmtId="0" fontId="0" fillId="0" borderId="0" xfId="1617" applyFont="1" applyBorder="1" applyProtection="1">
      <alignment/>
      <protection/>
    </xf>
    <xf numFmtId="0" fontId="6" fillId="0" borderId="0" xfId="1617" applyFont="1" applyAlignment="1" applyProtection="1">
      <alignment/>
      <protection/>
    </xf>
    <xf numFmtId="0" fontId="6" fillId="0" borderId="10" xfId="1617" applyFont="1" applyBorder="1" applyAlignment="1">
      <alignment/>
      <protection/>
    </xf>
    <xf numFmtId="0" fontId="6" fillId="0" borderId="10" xfId="1617" applyFont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175" fontId="0" fillId="0" borderId="0" xfId="1148" applyNumberFormat="1" applyFont="1" applyFill="1" applyAlignment="1" applyProtection="1">
      <alignment/>
      <protection/>
    </xf>
    <xf numFmtId="175" fontId="0" fillId="0" borderId="0" xfId="1148" applyNumberFormat="1" applyFont="1" applyFill="1" applyAlignment="1">
      <alignment/>
    </xf>
    <xf numFmtId="175" fontId="0" fillId="0" borderId="10" xfId="1148" applyNumberFormat="1" applyFont="1" applyFill="1" applyBorder="1" applyAlignment="1" applyProtection="1">
      <alignment/>
      <protection/>
    </xf>
    <xf numFmtId="175" fontId="0" fillId="0" borderId="10" xfId="1148" applyNumberFormat="1" applyFont="1" applyFill="1" applyBorder="1" applyAlignment="1">
      <alignment/>
    </xf>
    <xf numFmtId="175" fontId="30" fillId="0" borderId="0" xfId="1148" applyNumberFormat="1" applyFont="1" applyAlignment="1">
      <alignment/>
    </xf>
    <xf numFmtId="175" fontId="6" fillId="0" borderId="37" xfId="1148" applyNumberFormat="1" applyFont="1" applyBorder="1" applyAlignment="1" applyProtection="1">
      <alignment/>
      <protection/>
    </xf>
    <xf numFmtId="175" fontId="0" fillId="0" borderId="0" xfId="1148" applyNumberFormat="1" applyFont="1" applyBorder="1" applyAlignment="1" applyProtection="1">
      <alignment/>
      <protection/>
    </xf>
    <xf numFmtId="175" fontId="30" fillId="0" borderId="0" xfId="1148" applyNumberFormat="1" applyFont="1" applyBorder="1" applyAlignment="1">
      <alignment/>
    </xf>
    <xf numFmtId="0" fontId="6" fillId="0" borderId="0" xfId="1617" applyFont="1" applyBorder="1" applyAlignment="1" applyProtection="1">
      <alignment horizontal="center" wrapText="1"/>
      <protection/>
    </xf>
    <xf numFmtId="175" fontId="6" fillId="0" borderId="0" xfId="1148" applyNumberFormat="1" applyFont="1" applyBorder="1" applyAlignment="1" applyProtection="1">
      <alignment/>
      <protection/>
    </xf>
    <xf numFmtId="0" fontId="132" fillId="0" borderId="0" xfId="1617" applyFont="1">
      <alignment/>
      <protection/>
    </xf>
    <xf numFmtId="0" fontId="6" fillId="0" borderId="10" xfId="1617" applyFont="1" applyBorder="1" applyAlignment="1" applyProtection="1">
      <alignment/>
      <protection/>
    </xf>
    <xf numFmtId="10" fontId="0" fillId="0" borderId="10" xfId="1617" applyNumberFormat="1" applyFont="1" applyBorder="1">
      <alignment/>
      <protection/>
    </xf>
    <xf numFmtId="49" fontId="0" fillId="0" borderId="0" xfId="1617" applyNumberFormat="1" applyFont="1" applyAlignment="1">
      <alignment horizontal="center"/>
      <protection/>
    </xf>
    <xf numFmtId="49" fontId="0" fillId="0" borderId="10" xfId="0" applyNumberFormat="1" applyBorder="1" applyAlignment="1">
      <alignment horizontal="center" wrapText="1"/>
    </xf>
    <xf numFmtId="180" fontId="0" fillId="0" borderId="10" xfId="968" applyNumberFormat="1" applyFont="1" applyBorder="1" applyAlignment="1" applyProtection="1">
      <alignment/>
      <protection/>
    </xf>
    <xf numFmtId="0" fontId="132" fillId="0" borderId="0" xfId="1617" applyFont="1" applyAlignment="1">
      <alignment horizontal="center"/>
      <protection/>
    </xf>
    <xf numFmtId="175" fontId="0" fillId="0" borderId="39" xfId="1148" applyNumberFormat="1" applyFont="1" applyBorder="1" applyAlignment="1" applyProtection="1">
      <alignment/>
      <protection/>
    </xf>
    <xf numFmtId="0" fontId="30" fillId="0" borderId="0" xfId="1617" applyBorder="1">
      <alignment/>
      <protection/>
    </xf>
    <xf numFmtId="40" fontId="0" fillId="52" borderId="0" xfId="0" applyNumberFormat="1" applyFont="1" applyFill="1" applyBorder="1" applyAlignment="1">
      <alignment/>
    </xf>
    <xf numFmtId="44" fontId="0" fillId="52" borderId="0" xfId="1148" applyFont="1" applyFill="1" applyAlignment="1">
      <alignment horizontal="right"/>
    </xf>
    <xf numFmtId="44" fontId="0" fillId="52" borderId="0" xfId="1148" applyFont="1" applyFill="1" applyAlignment="1">
      <alignment/>
    </xf>
    <xf numFmtId="44" fontId="0" fillId="52" borderId="10" xfId="1148" applyFont="1" applyFill="1" applyBorder="1" applyAlignment="1">
      <alignment/>
    </xf>
    <xf numFmtId="44" fontId="0" fillId="52" borderId="0" xfId="1148" applyFont="1" applyFill="1" applyBorder="1" applyAlignment="1">
      <alignment/>
    </xf>
    <xf numFmtId="44" fontId="6" fillId="52" borderId="0" xfId="1148" applyFont="1" applyFill="1" applyAlignment="1">
      <alignment/>
    </xf>
    <xf numFmtId="0" fontId="158" fillId="0" borderId="10" xfId="1750" applyFont="1" applyBorder="1" applyAlignment="1">
      <alignment horizontal="center"/>
      <protection/>
    </xf>
    <xf numFmtId="0" fontId="158" fillId="0" borderId="10" xfId="1750" applyFont="1" applyBorder="1" applyAlignment="1">
      <alignment horizontal="center" wrapText="1"/>
      <protection/>
    </xf>
    <xf numFmtId="169" fontId="0" fillId="0" borderId="0" xfId="1126" applyNumberFormat="1" applyFont="1" applyFill="1" applyBorder="1" applyAlignment="1">
      <alignment horizontal="center"/>
    </xf>
    <xf numFmtId="0" fontId="0" fillId="0" borderId="0" xfId="1555" applyFill="1" applyBorder="1">
      <alignment/>
      <protection/>
    </xf>
    <xf numFmtId="175" fontId="0" fillId="0" borderId="0" xfId="1269" applyNumberFormat="1" applyFont="1" applyFill="1" applyBorder="1" applyAlignment="1">
      <alignment/>
    </xf>
    <xf numFmtId="0" fontId="0" fillId="0" borderId="10" xfId="1555" applyFill="1" applyBorder="1" applyAlignment="1">
      <alignment horizontal="center" vertical="center" wrapText="1"/>
      <protection/>
    </xf>
    <xf numFmtId="175" fontId="0" fillId="0" borderId="10" xfId="1269" applyNumberFormat="1" applyFont="1" applyFill="1" applyBorder="1" applyAlignment="1">
      <alignment/>
    </xf>
    <xf numFmtId="40" fontId="0" fillId="52" borderId="0" xfId="1556" applyNumberFormat="1" applyFont="1" applyFill="1" applyBorder="1">
      <alignment/>
      <protection/>
    </xf>
    <xf numFmtId="175" fontId="0" fillId="0" borderId="0" xfId="1148" applyNumberFormat="1" applyAlignment="1">
      <alignment wrapText="1"/>
    </xf>
    <xf numFmtId="175" fontId="0" fillId="52" borderId="0" xfId="1148" applyNumberFormat="1" applyFill="1" applyAlignment="1">
      <alignment horizontal="right"/>
    </xf>
    <xf numFmtId="175" fontId="0" fillId="0" borderId="10" xfId="1148" applyNumberFormat="1" applyFill="1" applyBorder="1" applyAlignment="1">
      <alignment/>
    </xf>
    <xf numFmtId="0" fontId="159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52" borderId="0" xfId="0" applyFill="1" applyAlignment="1">
      <alignment horizontal="center"/>
    </xf>
    <xf numFmtId="10" fontId="0" fillId="52" borderId="0" xfId="0" applyNumberFormat="1" applyFill="1" applyAlignment="1">
      <alignment horizontal="center" wrapText="1"/>
    </xf>
    <xf numFmtId="5" fontId="0" fillId="52" borderId="0" xfId="0" applyNumberFormat="1" applyFill="1" applyAlignment="1">
      <alignment horizontal="center"/>
    </xf>
    <xf numFmtId="181" fontId="0" fillId="52" borderId="0" xfId="0" applyNumberFormat="1" applyFill="1" applyAlignment="1">
      <alignment horizontal="center" wrapText="1"/>
    </xf>
    <xf numFmtId="175" fontId="0" fillId="0" borderId="36" xfId="1148" applyNumberFormat="1" applyFont="1" applyFill="1" applyBorder="1" applyAlignment="1">
      <alignment/>
    </xf>
    <xf numFmtId="175" fontId="0" fillId="0" borderId="0" xfId="1148" applyNumberFormat="1" applyFont="1" applyFill="1" applyAlignment="1">
      <alignment/>
    </xf>
    <xf numFmtId="175" fontId="0" fillId="0" borderId="0" xfId="1148" applyNumberFormat="1" applyFont="1" applyFill="1" applyBorder="1" applyAlignment="1">
      <alignment/>
    </xf>
    <xf numFmtId="175" fontId="0" fillId="0" borderId="43" xfId="1148" applyNumberFormat="1" applyFont="1" applyFill="1" applyBorder="1" applyAlignment="1">
      <alignment/>
    </xf>
    <xf numFmtId="175" fontId="6" fillId="0" borderId="43" xfId="1148" applyNumberFormat="1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175" fontId="6" fillId="0" borderId="0" xfId="1148" applyNumberFormat="1" applyFont="1" applyFill="1" applyBorder="1" applyAlignment="1">
      <alignment/>
    </xf>
    <xf numFmtId="175" fontId="0" fillId="0" borderId="43" xfId="1148" applyNumberFormat="1" applyFont="1" applyFill="1" applyBorder="1" applyAlignment="1">
      <alignment/>
    </xf>
    <xf numFmtId="175" fontId="6" fillId="0" borderId="43" xfId="1148" applyNumberFormat="1" applyFont="1" applyBorder="1" applyAlignment="1">
      <alignment/>
    </xf>
    <xf numFmtId="169" fontId="0" fillId="0" borderId="0" xfId="968" applyNumberFormat="1" applyFont="1" applyFill="1" applyAlignment="1">
      <alignment horizontal="right" wrapText="1"/>
    </xf>
    <xf numFmtId="175" fontId="0" fillId="0" borderId="10" xfId="1148" applyNumberFormat="1" applyFont="1" applyBorder="1" applyAlignment="1">
      <alignment/>
    </xf>
    <xf numFmtId="175" fontId="0" fillId="0" borderId="10" xfId="1148" applyNumberFormat="1" applyBorder="1" applyAlignment="1">
      <alignment/>
    </xf>
    <xf numFmtId="168" fontId="0" fillId="0" borderId="0" xfId="1148" applyNumberFormat="1" applyFont="1" applyAlignment="1">
      <alignment horizontal="right" wrapText="1"/>
    </xf>
    <xf numFmtId="168" fontId="0" fillId="0" borderId="0" xfId="0" applyNumberFormat="1" applyFill="1" applyAlignment="1">
      <alignment horizontal="right" wrapText="1"/>
    </xf>
    <xf numFmtId="168" fontId="0" fillId="0" borderId="0" xfId="1148" applyNumberFormat="1" applyFont="1" applyBorder="1" applyAlignment="1">
      <alignment/>
    </xf>
    <xf numFmtId="168" fontId="0" fillId="0" borderId="36" xfId="1148" applyNumberFormat="1" applyFont="1" applyBorder="1" applyAlignment="1">
      <alignment/>
    </xf>
    <xf numFmtId="168" fontId="27" fillId="0" borderId="0" xfId="1148" applyNumberFormat="1" applyFont="1" applyAlignment="1">
      <alignment/>
    </xf>
    <xf numFmtId="168" fontId="0" fillId="0" borderId="0" xfId="1148" applyNumberFormat="1" applyFont="1" applyAlignment="1">
      <alignment/>
    </xf>
    <xf numFmtId="0" fontId="0" fillId="0" borderId="0" xfId="2093" applyFont="1" applyFill="1" applyAlignment="1">
      <alignment horizontal="center"/>
      <protection/>
    </xf>
    <xf numFmtId="165" fontId="0" fillId="0" borderId="0" xfId="1148" applyNumberFormat="1" applyFont="1" applyAlignment="1">
      <alignment/>
    </xf>
    <xf numFmtId="166" fontId="0" fillId="0" borderId="0" xfId="1694" applyNumberFormat="1" applyFont="1" applyAlignment="1">
      <alignment horizontal="right"/>
      <protection/>
    </xf>
    <xf numFmtId="180" fontId="0" fillId="0" borderId="0" xfId="1206" applyNumberFormat="1" applyFont="1" applyFill="1" applyBorder="1" applyAlignment="1" applyProtection="1">
      <alignment/>
      <protection/>
    </xf>
    <xf numFmtId="180" fontId="0" fillId="0" borderId="0" xfId="1015" applyNumberFormat="1" applyFont="1" applyFill="1" applyAlignment="1">
      <alignment/>
    </xf>
    <xf numFmtId="0" fontId="137" fillId="0" borderId="0" xfId="1561" applyFill="1" applyAlignment="1">
      <alignment/>
      <protection/>
    </xf>
    <xf numFmtId="168" fontId="0" fillId="0" borderId="0" xfId="1148" applyNumberFormat="1" applyAlignment="1">
      <alignment wrapText="1"/>
    </xf>
    <xf numFmtId="168" fontId="0" fillId="52" borderId="0" xfId="1148" applyNumberFormat="1" applyFill="1" applyAlignment="1">
      <alignment horizontal="right"/>
    </xf>
    <xf numFmtId="0" fontId="6" fillId="0" borderId="1" xfId="1575" applyFont="1" applyBorder="1" applyAlignment="1">
      <alignment horizontal="center"/>
      <protection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1576" applyFont="1" applyBorder="1" applyAlignment="1">
      <alignment horizontal="center"/>
      <protection/>
    </xf>
    <xf numFmtId="0" fontId="0" fillId="0" borderId="0" xfId="1148" applyNumberFormat="1" applyFont="1" applyFill="1" applyBorder="1" applyAlignment="1">
      <alignment/>
    </xf>
    <xf numFmtId="180" fontId="0" fillId="0" borderId="0" xfId="968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9" fontId="0" fillId="0" borderId="10" xfId="1694" applyNumberFormat="1" applyBorder="1" applyAlignment="1">
      <alignment horizontal="center" wrapText="1"/>
      <protection/>
    </xf>
    <xf numFmtId="49" fontId="0" fillId="0" borderId="10" xfId="1608" applyNumberFormat="1" applyBorder="1" applyAlignment="1">
      <alignment horizontal="center" wrapText="1"/>
      <protection/>
    </xf>
    <xf numFmtId="49" fontId="0" fillId="0" borderId="10" xfId="1708" applyNumberFormat="1" applyBorder="1" applyAlignment="1">
      <alignment horizontal="center" wrapText="1"/>
      <protection/>
    </xf>
    <xf numFmtId="175" fontId="0" fillId="52" borderId="36" xfId="1148" applyNumberFormat="1" applyFill="1" applyBorder="1" applyAlignment="1">
      <alignment horizontal="right"/>
    </xf>
    <xf numFmtId="0" fontId="6" fillId="0" borderId="36" xfId="0" applyFont="1" applyBorder="1" applyAlignment="1">
      <alignment horizontal="center"/>
    </xf>
    <xf numFmtId="180" fontId="0" fillId="0" borderId="10" xfId="968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right" vertical="top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/>
    </xf>
    <xf numFmtId="0" fontId="0" fillId="0" borderId="0" xfId="1728" applyFont="1" applyFill="1" applyAlignment="1">
      <alignment horizontal="right"/>
      <protection/>
    </xf>
    <xf numFmtId="0" fontId="2" fillId="0" borderId="0" xfId="2093" applyFont="1" applyAlignment="1">
      <alignment horizontal="right" vertical="top" wrapText="1"/>
      <protection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1694" applyNumberFormat="1" applyFont="1" applyAlignment="1">
      <alignment horizontal="center"/>
      <protection/>
    </xf>
    <xf numFmtId="0" fontId="0" fillId="0" borderId="0" xfId="1694" applyFont="1" applyAlignment="1">
      <alignment horizontal="center"/>
      <protection/>
    </xf>
    <xf numFmtId="0" fontId="0" fillId="0" borderId="0" xfId="1694" applyFont="1" applyAlignment="1">
      <alignment/>
      <protection/>
    </xf>
    <xf numFmtId="0" fontId="137" fillId="0" borderId="0" xfId="1651" applyAlignment="1">
      <alignment horizontal="center" vertical="center"/>
      <protection/>
    </xf>
    <xf numFmtId="168" fontId="137" fillId="0" borderId="0" xfId="1651" applyNumberFormat="1" applyAlignment="1">
      <alignment vertical="center"/>
      <protection/>
    </xf>
    <xf numFmtId="168" fontId="137" fillId="0" borderId="0" xfId="1651" applyNumberFormat="1" applyAlignment="1">
      <alignment/>
      <protection/>
    </xf>
    <xf numFmtId="0" fontId="137" fillId="52" borderId="0" xfId="1651" applyFill="1" applyBorder="1" applyAlignment="1">
      <alignment horizontal="left"/>
      <protection/>
    </xf>
    <xf numFmtId="0" fontId="75" fillId="52" borderId="0" xfId="1651" applyFont="1" applyFill="1" applyAlignment="1">
      <alignment horizontal="center"/>
      <protection/>
    </xf>
    <xf numFmtId="0" fontId="0" fillId="52" borderId="0" xfId="1651" applyFont="1" applyFill="1" applyAlignment="1">
      <alignment horizontal="center"/>
      <protection/>
    </xf>
    <xf numFmtId="0" fontId="137" fillId="52" borderId="0" xfId="1651" applyFill="1" applyAlignment="1">
      <alignment horizontal="left"/>
      <protection/>
    </xf>
    <xf numFmtId="0" fontId="75" fillId="52" borderId="0" xfId="1555" applyFont="1" applyFill="1" applyAlignment="1">
      <alignment horizontal="center"/>
      <protection/>
    </xf>
    <xf numFmtId="0" fontId="0" fillId="52" borderId="0" xfId="1555" applyFont="1" applyFill="1" applyAlignment="1">
      <alignment horizontal="center" wrapText="1"/>
      <protection/>
    </xf>
    <xf numFmtId="0" fontId="0" fillId="52" borderId="0" xfId="1555" applyFont="1" applyFill="1" applyAlignment="1">
      <alignment horizontal="center"/>
      <protection/>
    </xf>
    <xf numFmtId="0" fontId="0" fillId="52" borderId="10" xfId="1555" applyFill="1" applyBorder="1" applyAlignment="1">
      <alignment horizontal="center" vertical="center" wrapText="1"/>
      <protection/>
    </xf>
    <xf numFmtId="0" fontId="0" fillId="0" borderId="0" xfId="0" applyAlignment="1">
      <alignment horizontal="right" vertical="top"/>
    </xf>
    <xf numFmtId="0" fontId="2" fillId="0" borderId="0" xfId="1694" applyFont="1" applyAlignment="1">
      <alignment horizontal="right" vertical="top" wrapText="1"/>
      <protection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37" fontId="0" fillId="0" borderId="0" xfId="0" applyNumberFormat="1" applyAlignment="1">
      <alignment horizontal="center"/>
    </xf>
    <xf numFmtId="49" fontId="0" fillId="0" borderId="0" xfId="0" applyNumberFormat="1" applyFont="1" applyAlignment="1">
      <alignment/>
    </xf>
    <xf numFmtId="0" fontId="2" fillId="0" borderId="0" xfId="1694" applyFont="1" applyAlignment="1">
      <alignment horizontal="right"/>
      <protection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1728" applyFont="1" applyFill="1" applyAlignment="1">
      <alignment horizontal="center"/>
      <protection/>
    </xf>
    <xf numFmtId="0" fontId="0" fillId="0" borderId="0" xfId="1617" applyFont="1" applyAlignment="1" applyProtection="1">
      <alignment horizontal="center"/>
      <protection/>
    </xf>
    <xf numFmtId="0" fontId="6" fillId="0" borderId="10" xfId="1617" applyFont="1" applyBorder="1" applyAlignment="1">
      <alignment horizontal="center"/>
      <protection/>
    </xf>
    <xf numFmtId="0" fontId="153" fillId="0" borderId="0" xfId="1750" applyAlignment="1">
      <alignment horizontal="center"/>
      <protection/>
    </xf>
    <xf numFmtId="0" fontId="0" fillId="0" borderId="0" xfId="0" applyAlignment="1">
      <alignment/>
    </xf>
    <xf numFmtId="49" fontId="0" fillId="0" borderId="0" xfId="1558" applyNumberFormat="1" applyAlignment="1">
      <alignment horizontal="center"/>
      <protection/>
    </xf>
    <xf numFmtId="49" fontId="0" fillId="0" borderId="0" xfId="1558" applyNumberFormat="1" applyFont="1" applyAlignment="1">
      <alignment horizontal="center"/>
      <protection/>
    </xf>
    <xf numFmtId="49" fontId="0" fillId="0" borderId="0" xfId="1559" applyNumberFormat="1" applyAlignment="1">
      <alignment horizontal="center"/>
      <protection/>
    </xf>
    <xf numFmtId="49" fontId="0" fillId="0" borderId="0" xfId="1559" applyNumberFormat="1" applyFont="1" applyAlignment="1">
      <alignment horizontal="center"/>
      <protection/>
    </xf>
    <xf numFmtId="0" fontId="0" fillId="0" borderId="0" xfId="1560" applyFont="1" applyAlignment="1">
      <alignment horizontal="center"/>
      <protection/>
    </xf>
    <xf numFmtId="0" fontId="0" fillId="0" borderId="0" xfId="1560" applyFont="1" applyFill="1" applyAlignment="1">
      <alignment horizontal="center"/>
      <protection/>
    </xf>
    <xf numFmtId="0" fontId="137" fillId="0" borderId="0" xfId="1560" applyAlignment="1">
      <alignment horizontal="left" wrapText="1"/>
      <protection/>
    </xf>
    <xf numFmtId="0" fontId="130" fillId="0" borderId="0" xfId="1560" applyFont="1" applyAlignment="1">
      <alignment horizontal="center"/>
      <protection/>
    </xf>
    <xf numFmtId="0" fontId="0" fillId="0" borderId="0" xfId="0" applyAlignment="1">
      <alignment horizontal="left" wrapText="1"/>
    </xf>
    <xf numFmtId="0" fontId="130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37" fillId="0" borderId="0" xfId="1561" applyAlignment="1">
      <alignment horizontal="left" wrapText="1"/>
      <protection/>
    </xf>
    <xf numFmtId="0" fontId="0" fillId="0" borderId="0" xfId="1561" applyFont="1" applyAlignment="1">
      <alignment horizontal="center"/>
      <protection/>
    </xf>
    <xf numFmtId="0" fontId="0" fillId="0" borderId="0" xfId="1561" applyFont="1" applyFill="1" applyAlignment="1">
      <alignment horizontal="center"/>
      <protection/>
    </xf>
    <xf numFmtId="0" fontId="130" fillId="0" borderId="0" xfId="1561" applyFont="1" applyAlignment="1">
      <alignment horizontal="center"/>
      <protection/>
    </xf>
    <xf numFmtId="49" fontId="0" fillId="0" borderId="0" xfId="1708" applyNumberFormat="1" applyAlignment="1">
      <alignment horizontal="center"/>
      <protection/>
    </xf>
    <xf numFmtId="49" fontId="0" fillId="0" borderId="0" xfId="1708" applyNumberFormat="1" applyFont="1" applyAlignment="1">
      <alignment horizontal="center" wrapText="1"/>
      <protection/>
    </xf>
    <xf numFmtId="49" fontId="0" fillId="0" borderId="0" xfId="1708" applyNumberFormat="1" applyAlignment="1">
      <alignment horizontal="center" wrapText="1"/>
      <protection/>
    </xf>
    <xf numFmtId="49" fontId="0" fillId="0" borderId="0" xfId="1708" applyNumberFormat="1" applyFont="1" applyAlignment="1">
      <alignment horizontal="center"/>
      <protection/>
    </xf>
    <xf numFmtId="0" fontId="3" fillId="0" borderId="0" xfId="1694" applyFont="1" applyBorder="1" applyAlignment="1">
      <alignment horizontal="center" wrapText="1"/>
      <protection/>
    </xf>
    <xf numFmtId="164" fontId="0" fillId="0" borderId="0" xfId="1694" applyNumberFormat="1" applyBorder="1" applyAlignment="1">
      <alignment horizontal="center"/>
      <protection/>
    </xf>
    <xf numFmtId="49" fontId="0" fillId="0" borderId="0" xfId="1557" applyNumberFormat="1" applyAlignment="1">
      <alignment horizontal="center"/>
      <protection/>
    </xf>
    <xf numFmtId="49" fontId="0" fillId="0" borderId="0" xfId="1557" applyNumberFormat="1" applyFont="1" applyAlignment="1">
      <alignment horizontal="center"/>
      <protection/>
    </xf>
    <xf numFmtId="49" fontId="0" fillId="0" borderId="0" xfId="1694" applyNumberFormat="1" applyFont="1" applyAlignment="1">
      <alignment horizontal="center" wrapText="1"/>
      <protection/>
    </xf>
    <xf numFmtId="49" fontId="0" fillId="0" borderId="0" xfId="1694" applyNumberFormat="1" applyAlignment="1">
      <alignment horizontal="center"/>
      <protection/>
    </xf>
    <xf numFmtId="49" fontId="0" fillId="0" borderId="0" xfId="1708" applyNumberFormat="1" applyFont="1" applyAlignment="1">
      <alignment horizontal="left" wrapText="1"/>
      <protection/>
    </xf>
  </cellXfs>
  <cellStyles count="3121">
    <cellStyle name="Normal" xfId="0"/>
    <cellStyle name="__ [0]___" xfId="15"/>
    <cellStyle name="__ [0]____" xfId="16"/>
    <cellStyle name="__ [0]______" xfId="17"/>
    <cellStyle name="__ [0]__________" xfId="18"/>
    <cellStyle name="__ [0]___________ClearSky_AEP_Min_04.04.02_Bank" xfId="19"/>
    <cellStyle name="__ [0]___________Clearsky_internal_050301" xfId="20"/>
    <cellStyle name="__ [0]___________Clearsky_internal_050301_1" xfId="21"/>
    <cellStyle name="__ [0]___________Clearsky_internal_070201" xfId="22"/>
    <cellStyle name="__ [0]___________Clearsky_internal_070201.xls Chart 2" xfId="23"/>
    <cellStyle name="__ [0]___________Clearsky_internal_070201_1" xfId="24"/>
    <cellStyle name="__ [0]___________Clearsky_internal_070201_Clearsky_internal_070201" xfId="25"/>
    <cellStyle name="__ [0]___________Clearsky_internal_070201_Clearsky_Outside_070201.xls Chart 2" xfId="26"/>
    <cellStyle name="__ [0]___________Clearsky_Outside_070201.xls Chart 2" xfId="27"/>
    <cellStyle name="__ [0]_______ClearSky_AEP_Min_04.04.02_Bank" xfId="28"/>
    <cellStyle name="__ [0]_______Clearsky_internal_050301" xfId="29"/>
    <cellStyle name="__ [0]_______Clearsky_internal_070201" xfId="30"/>
    <cellStyle name="__ [0]_______Clearsky_internal_070201.xls Chart 2" xfId="31"/>
    <cellStyle name="__ [0]_______Clearsky_Outside_070201.xls Chart 2" xfId="32"/>
    <cellStyle name="__ [0]_____ClearSky_AEP_Min_04.04.02_Bank" xfId="33"/>
    <cellStyle name="__ [0]_____Clearsky_internal_050301" xfId="34"/>
    <cellStyle name="__ [0]_____Clearsky_internal_050301_1" xfId="35"/>
    <cellStyle name="__ [0]_____Clearsky_internal_070201" xfId="36"/>
    <cellStyle name="__ [0]_____Clearsky_internal_070201.xls Chart 2" xfId="37"/>
    <cellStyle name="__ [0]_____Clearsky_internal_070201_1" xfId="38"/>
    <cellStyle name="__ [0]_____Clearsky_internal_070201_Clearsky_internal_070201" xfId="39"/>
    <cellStyle name="__ [0]_____Clearsky_internal_070201_Clearsky_Outside_070201.xls Chart 2" xfId="40"/>
    <cellStyle name="__ [0]_____Clearsky_Outside_070201.xls Chart 2" xfId="41"/>
    <cellStyle name="__ [0]____ClearSky_AEP_Min_04.04.02_Bank" xfId="42"/>
    <cellStyle name="__ [0]____Clearsky_internal_050301" xfId="43"/>
    <cellStyle name="__ [0]____Clearsky_internal_070201" xfId="44"/>
    <cellStyle name="__ [0]____Clearsky_internal_070201.xls Chart 2" xfId="45"/>
    <cellStyle name="__ [0]____Clearsky_Outside_070201.xls Chart 2" xfId="46"/>
    <cellStyle name="__ [0]_94___" xfId="47"/>
    <cellStyle name="__ [0]_94____ClearSky_AEP_Min_04.04.02_Bank" xfId="48"/>
    <cellStyle name="__ [0]_94____Clearsky_internal_050301" xfId="49"/>
    <cellStyle name="__ [0]_94____Clearsky_internal_070201" xfId="50"/>
    <cellStyle name="__ [0]_94____Clearsky_internal_070201.xls Chart 2" xfId="51"/>
    <cellStyle name="__ [0]_94____Clearsky_internal_070201_Clearsky_Outside_070201.xls Chart 2" xfId="52"/>
    <cellStyle name="__ [0]_94____Clearsky_Outside_070201.xls Chart 2" xfId="53"/>
    <cellStyle name="__ [0]_dimon" xfId="54"/>
    <cellStyle name="__ [0]_form" xfId="55"/>
    <cellStyle name="__ [0]_form_ClearSky_AEP_Min_04.04.02_Bank" xfId="56"/>
    <cellStyle name="__ [0]_form_Clearsky_internal_050301" xfId="57"/>
    <cellStyle name="__ [0]_form_Clearsky_internal_050301_1" xfId="58"/>
    <cellStyle name="__ [0]_form_Clearsky_internal_070201" xfId="59"/>
    <cellStyle name="__ [0]_form_Clearsky_internal_070201.xls Chart 2" xfId="60"/>
    <cellStyle name="__ [0]_form_Clearsky_internal_070201_Clearsky_Outside_070201.xls Chart 2" xfId="61"/>
    <cellStyle name="__ [0]_form_Clearsky_Outside_070201.xls Chart 2" xfId="62"/>
    <cellStyle name="__ [0]_laroux" xfId="63"/>
    <cellStyle name="__ [0]_laroux_1" xfId="64"/>
    <cellStyle name="__ [0]_laroux_1_ClearSky_AEP_Min_04.04.02_Bank" xfId="65"/>
    <cellStyle name="__ [0]_laroux_1_Clearsky_internal_050301" xfId="66"/>
    <cellStyle name="__ [0]_laroux_1_Clearsky_internal_050301_1" xfId="67"/>
    <cellStyle name="__ [0]_laroux_1_Clearsky_internal_070201" xfId="68"/>
    <cellStyle name="__ [0]_laroux_1_Clearsky_internal_070201.xls Chart 2" xfId="69"/>
    <cellStyle name="__ [0]_laroux_1_Clearsky_internal_070201_1" xfId="70"/>
    <cellStyle name="__ [0]_laroux_1_Clearsky_Outside_070201.xls Chart 2" xfId="71"/>
    <cellStyle name="__ [0]_laroux_2" xfId="72"/>
    <cellStyle name="__ [0]_laroux_ClearSky_AEP_Min_04.04.02_Bank" xfId="73"/>
    <cellStyle name="__ [0]_laroux_Clearsky_internal_050301" xfId="74"/>
    <cellStyle name="__ [0]_laroux_Clearsky_internal_070201" xfId="75"/>
    <cellStyle name="__ [0]_laroux_Clearsky_internal_070201.xls Chart 2" xfId="76"/>
    <cellStyle name="__ [0]_laroux_Clearsky_internal_070201_1" xfId="77"/>
    <cellStyle name="__ [0]_laroux_Clearsky_internal_070201_Clearsky_Outside_070201.xls Chart 2" xfId="78"/>
    <cellStyle name="__ [0]_laroux_Clearsky_Outside_070201.xls Chart 2" xfId="79"/>
    <cellStyle name="__ [0]_PERSONAL" xfId="80"/>
    <cellStyle name="__ [0]_PERSONAL_1" xfId="81"/>
    <cellStyle name="__ [0]_PERSONAL_1_ClearSky_AEP_Min_04.04.02_Bank" xfId="82"/>
    <cellStyle name="__ [0]_PERSONAL_1_Clearsky_internal_050301" xfId="83"/>
    <cellStyle name="__ [0]_PERSONAL_1_Clearsky_internal_070201" xfId="84"/>
    <cellStyle name="__ [0]_PERSONAL_1_Clearsky_internal_070201.xls Chart 2" xfId="85"/>
    <cellStyle name="__ [0]_PERSONAL_1_Clearsky_internal_070201_1" xfId="86"/>
    <cellStyle name="__ [0]_PERSONAL_1_Clearsky_internal_070201_Clearsky_internal_070201" xfId="87"/>
    <cellStyle name="__ [0]_PERSONAL_1_Clearsky_internal_070201_Clearsky_Outside_070201.xls Chart 2" xfId="88"/>
    <cellStyle name="__ [0]_PERSONAL_1_Clearsky_Outside_070201.xls Chart 2" xfId="89"/>
    <cellStyle name="__ [0]_PERSONAL_2" xfId="90"/>
    <cellStyle name="__ [0]_PERSONAL_2_ClearSky_AEP_Min_04.04.02_Bank" xfId="91"/>
    <cellStyle name="__ [0]_PERSONAL_2_Clearsky_internal_050301" xfId="92"/>
    <cellStyle name="__ [0]_PERSONAL_2_Clearsky_internal_070201" xfId="93"/>
    <cellStyle name="__ [0]_PERSONAL_2_Clearsky_internal_070201.xls Chart 2" xfId="94"/>
    <cellStyle name="__ [0]_PERSONAL_2_Clearsky_internal_070201_1" xfId="95"/>
    <cellStyle name="__ [0]_PERSONAL_2_Clearsky_internal_070201_Clearsky_internal_070201" xfId="96"/>
    <cellStyle name="__ [0]_PERSONAL_2_Clearsky_internal_070201_Clearsky_Outside_070201.xls Chart 2" xfId="97"/>
    <cellStyle name="__ [0]_PERSONAL_2_Clearsky_Outside_070201.xls Chart 2" xfId="98"/>
    <cellStyle name="__ [0]_PERSONAL_3" xfId="99"/>
    <cellStyle name="__ [0]_PERSONAL_ClearSky_AEP_Min_04.04.02_Bank" xfId="100"/>
    <cellStyle name="__ [0]_PERSONAL_Clearsky_internal_050301" xfId="101"/>
    <cellStyle name="__ [0]_PERSONAL_Clearsky_internal_070201" xfId="102"/>
    <cellStyle name="__ [0]_PERSONAL_Clearsky_internal_070201.xls Chart 2" xfId="103"/>
    <cellStyle name="__ [0]_PERSONAL_Clearsky_internal_070201_1" xfId="104"/>
    <cellStyle name="__ [0]_PERSONAL_Clearsky_internal_070201_Clearsky_Outside_070201.xls Chart 2" xfId="105"/>
    <cellStyle name="__ [0]_PERSONAL_Clearsky_Outside_070201.xls Chart 2" xfId="106"/>
    <cellStyle name="__ [0]_Sheet2" xfId="107"/>
    <cellStyle name="____.____" xfId="108"/>
    <cellStyle name="_____" xfId="109"/>
    <cellStyle name="______" xfId="110"/>
    <cellStyle name="_______" xfId="111"/>
    <cellStyle name="________" xfId="112"/>
    <cellStyle name="__________" xfId="113"/>
    <cellStyle name="____________" xfId="114"/>
    <cellStyle name="_____________ClearSky_AEP_Min_04.04.02_Bank" xfId="115"/>
    <cellStyle name="_____________ClearSky_AEP_Min_04.04.02_Bank_1" xfId="116"/>
    <cellStyle name="_____________Clearsky_internal_050301" xfId="117"/>
    <cellStyle name="_____________Clearsky_internal_050301_1" xfId="118"/>
    <cellStyle name="_____________Clearsky_internal_050301_2" xfId="119"/>
    <cellStyle name="_____________Clearsky_internal_070201" xfId="120"/>
    <cellStyle name="_____________Clearsky_internal_070201.xls Chart 2" xfId="121"/>
    <cellStyle name="_____________Clearsky_internal_070201.xls Chart 2_1" xfId="122"/>
    <cellStyle name="_____________Clearsky_internal_070201_1" xfId="123"/>
    <cellStyle name="_____________Clearsky_internal_070201_2" xfId="124"/>
    <cellStyle name="_____________Clearsky_Outside_070201.xls Chart 2" xfId="125"/>
    <cellStyle name="_____________Clearsky_Outside_070201.xls Chart 2_1" xfId="126"/>
    <cellStyle name="___________ClearSky_AEP_Min_04.04.02_Bank" xfId="127"/>
    <cellStyle name="___________Clearsky_internal_050301" xfId="128"/>
    <cellStyle name="___________Clearsky_internal_050301_1" xfId="129"/>
    <cellStyle name="___________Clearsky_internal_070201" xfId="130"/>
    <cellStyle name="___________Clearsky_internal_070201.xls Chart 2" xfId="131"/>
    <cellStyle name="___________Clearsky_internal_070201_1" xfId="132"/>
    <cellStyle name="___________Clearsky_Outside_070201.xls Chart 2" xfId="133"/>
    <cellStyle name="_________1" xfId="134"/>
    <cellStyle name="_________2" xfId="135"/>
    <cellStyle name="_________ClearSky_AEP_Min_04.04.02_Bank" xfId="136"/>
    <cellStyle name="_________ClearSky_AEP_Min_04.04.02_Bank_1" xfId="137"/>
    <cellStyle name="_________Clearsky_internal_050301" xfId="138"/>
    <cellStyle name="_________Clearsky_internal_050301_1" xfId="139"/>
    <cellStyle name="_________Clearsky_internal_050301_2" xfId="140"/>
    <cellStyle name="_________Clearsky_internal_070201" xfId="141"/>
    <cellStyle name="_________Clearsky_internal_070201.xls Chart 2" xfId="142"/>
    <cellStyle name="_________Clearsky_internal_070201.xls Chart 2_1" xfId="143"/>
    <cellStyle name="_________Clearsky_internal_070201_1" xfId="144"/>
    <cellStyle name="_________Clearsky_internal_070201_2" xfId="145"/>
    <cellStyle name="_________Clearsky_Outside_070201.xls Chart 2" xfId="146"/>
    <cellStyle name="_________Clearsky_Outside_070201.xls Chart 2_1" xfId="147"/>
    <cellStyle name="________1" xfId="148"/>
    <cellStyle name="_______ClearSky_AEP_Min_04.04.02_Bank" xfId="149"/>
    <cellStyle name="_______ClearSky_AEP_Min_04.04.02_Bank_1" xfId="150"/>
    <cellStyle name="_______Clearsky_internal_050301" xfId="151"/>
    <cellStyle name="_______Clearsky_internal_050301_1" xfId="152"/>
    <cellStyle name="_______Clearsky_internal_070201" xfId="153"/>
    <cellStyle name="_______Clearsky_internal_070201.xls Chart 2" xfId="154"/>
    <cellStyle name="_______Clearsky_internal_070201.xls Chart 2_1" xfId="155"/>
    <cellStyle name="_______Clearsky_internal_070201_1" xfId="156"/>
    <cellStyle name="_______Clearsky_Outside_070201.xls Chart 2" xfId="157"/>
    <cellStyle name="_______Clearsky_Outside_070201.xls Chart 2_1" xfId="158"/>
    <cellStyle name="______1" xfId="159"/>
    <cellStyle name="______ClearSky_AEP_Min_04.04.02_Bank" xfId="160"/>
    <cellStyle name="______ClearSky_AEP_Min_04.04.02_Bank_1" xfId="161"/>
    <cellStyle name="______ClearSky_AEP_Min_04.04.02_Bank_2" xfId="162"/>
    <cellStyle name="______Clearsky_internal_050301" xfId="163"/>
    <cellStyle name="______Clearsky_internal_050301_1" xfId="164"/>
    <cellStyle name="______Clearsky_internal_050301_2" xfId="165"/>
    <cellStyle name="______Clearsky_internal_050301_3" xfId="166"/>
    <cellStyle name="______Clearsky_internal_070201" xfId="167"/>
    <cellStyle name="______Clearsky_internal_070201.xls Chart 2" xfId="168"/>
    <cellStyle name="______Clearsky_internal_070201.xls Chart 2_1" xfId="169"/>
    <cellStyle name="______Clearsky_internal_070201.xls Chart 2_2" xfId="170"/>
    <cellStyle name="______Clearsky_internal_070201_1" xfId="171"/>
    <cellStyle name="______Clearsky_internal_070201_2" xfId="172"/>
    <cellStyle name="______Clearsky_internal_070201_2_Clearsky_Outside_070201.xls Chart 2" xfId="173"/>
    <cellStyle name="______Clearsky_internal_070201_3" xfId="174"/>
    <cellStyle name="______Clearsky_internal_070201_Clearsky_internal_070201" xfId="175"/>
    <cellStyle name="______Clearsky_internal_070201_Clearsky_Outside_070201.xls Chart 2" xfId="176"/>
    <cellStyle name="______Clearsky_Outside_070201.xls Chart 2" xfId="177"/>
    <cellStyle name="______Clearsky_Outside_070201.xls Chart 2_1" xfId="178"/>
    <cellStyle name="______Clearsky_Outside_070201.xls Chart 2_2" xfId="179"/>
    <cellStyle name="___94___" xfId="180"/>
    <cellStyle name="___94____ClearSky_AEP_Min_04.04.02_Bank" xfId="181"/>
    <cellStyle name="___94____Clearsky_internal_050301" xfId="182"/>
    <cellStyle name="___94____Clearsky_internal_050301_1" xfId="183"/>
    <cellStyle name="___94____Clearsky_internal_070201" xfId="184"/>
    <cellStyle name="___94____Clearsky_internal_070201.xls Chart 2" xfId="185"/>
    <cellStyle name="___94____Clearsky_internal_070201_1" xfId="186"/>
    <cellStyle name="___94____Clearsky_internal_070201_Clearsky_Outside_070201.xls Chart 2" xfId="187"/>
    <cellStyle name="___94____Clearsky_Outside_070201.xls Chart 2" xfId="188"/>
    <cellStyle name="___97___" xfId="189"/>
    <cellStyle name="___970120" xfId="190"/>
    <cellStyle name="___BEBU_GI" xfId="191"/>
    <cellStyle name="___dimon" xfId="192"/>
    <cellStyle name="___dimon_ClearSky_AEP_Min_04.04.02_Bank" xfId="193"/>
    <cellStyle name="___dimon_Clearsky_internal_050301" xfId="194"/>
    <cellStyle name="___dimon_Clearsky_internal_070201" xfId="195"/>
    <cellStyle name="___dimon_Clearsky_internal_070201.xls Chart 2" xfId="196"/>
    <cellStyle name="___dimon_Clearsky_internal_070201_1" xfId="197"/>
    <cellStyle name="___dimon_Clearsky_Outside_070201.xls Chart 2" xfId="198"/>
    <cellStyle name="___form" xfId="199"/>
    <cellStyle name="___form_ClearSky_AEP_Min_04.04.02_Bank" xfId="200"/>
    <cellStyle name="___form_ClearSky_AEP_Min_04.04.02_Bank_1" xfId="201"/>
    <cellStyle name="___form_Clearsky_internal_050301" xfId="202"/>
    <cellStyle name="___form_Clearsky_internal_050301_1" xfId="203"/>
    <cellStyle name="___form_Clearsky_internal_070201" xfId="204"/>
    <cellStyle name="___form_Clearsky_internal_070201.xls Chart 2" xfId="205"/>
    <cellStyle name="___form_Clearsky_internal_070201.xls Chart 2_1" xfId="206"/>
    <cellStyle name="___form_Clearsky_internal_070201_1" xfId="207"/>
    <cellStyle name="___form_Clearsky_internal_070201_2" xfId="208"/>
    <cellStyle name="___form_Clearsky_Outside_070201.xls Chart 2" xfId="209"/>
    <cellStyle name="___form_Clearsky_Outside_070201.xls Chart 2_1" xfId="210"/>
    <cellStyle name="___ga_PB" xfId="211"/>
    <cellStyle name="___laroux" xfId="212"/>
    <cellStyle name="___laroux_1" xfId="213"/>
    <cellStyle name="___laroux_1_ClearSky_AEP_Min_04.04.02_Bank" xfId="214"/>
    <cellStyle name="___laroux_1_ClearSky_AEP_Min_04.04.02_Bank_1" xfId="215"/>
    <cellStyle name="___laroux_1_Clearsky_internal_050301" xfId="216"/>
    <cellStyle name="___laroux_1_Clearsky_internal_050301_1" xfId="217"/>
    <cellStyle name="___laroux_1_Clearsky_internal_050301_2" xfId="218"/>
    <cellStyle name="___laroux_1_Clearsky_internal_070201" xfId="219"/>
    <cellStyle name="___laroux_1_Clearsky_internal_070201.xls Chart 2" xfId="220"/>
    <cellStyle name="___laroux_1_Clearsky_internal_070201.xls Chart 2_1" xfId="221"/>
    <cellStyle name="___laroux_1_Clearsky_internal_070201_1" xfId="222"/>
    <cellStyle name="___laroux_1_Clearsky_internal_070201_2" xfId="223"/>
    <cellStyle name="___laroux_1_Clearsky_Outside_070201.xls Chart 2" xfId="224"/>
    <cellStyle name="___laroux_1_Clearsky_Outside_070201.xls Chart 2_1" xfId="225"/>
    <cellStyle name="___laroux_2" xfId="226"/>
    <cellStyle name="___laroux_2_ClearSky_AEP_Min_04.04.02_Bank" xfId="227"/>
    <cellStyle name="___laroux_2_Clearsky_internal_050301" xfId="228"/>
    <cellStyle name="___laroux_2_Clearsky_internal_050301_1" xfId="229"/>
    <cellStyle name="___laroux_2_Clearsky_internal_070201" xfId="230"/>
    <cellStyle name="___laroux_2_Clearsky_internal_070201.xls Chart 2" xfId="231"/>
    <cellStyle name="___laroux_2_Clearsky_internal_070201.xls Chart 2_1" xfId="232"/>
    <cellStyle name="___laroux_2_Clearsky_internal_070201_1" xfId="233"/>
    <cellStyle name="___laroux_2_Clearsky_Outside_070201.xls Chart 2" xfId="234"/>
    <cellStyle name="___laroux_2_Clearsky_Outside_070201.xls Chart 2_1" xfId="235"/>
    <cellStyle name="___laroux_3" xfId="236"/>
    <cellStyle name="___laroux_4" xfId="237"/>
    <cellStyle name="___laroux_5" xfId="238"/>
    <cellStyle name="___laroux_6" xfId="239"/>
    <cellStyle name="___laroux_7" xfId="240"/>
    <cellStyle name="___laroux_8" xfId="241"/>
    <cellStyle name="___laroux_ClearSky_AEP_Min_04.04.02_Bank" xfId="242"/>
    <cellStyle name="___laroux_ClearSky_AEP_Min_04.04.02_Bank_1" xfId="243"/>
    <cellStyle name="___laroux_Clearsky_internal_050301" xfId="244"/>
    <cellStyle name="___laroux_Clearsky_internal_050301_1" xfId="245"/>
    <cellStyle name="___laroux_Clearsky_internal_070201" xfId="246"/>
    <cellStyle name="___laroux_Clearsky_internal_070201.xls Chart 2" xfId="247"/>
    <cellStyle name="___laroux_Clearsky_internal_070201.xls Chart 2_1" xfId="248"/>
    <cellStyle name="___laroux_Clearsky_internal_070201.xls Chart 2_2" xfId="249"/>
    <cellStyle name="___laroux_Clearsky_internal_070201_1" xfId="250"/>
    <cellStyle name="___laroux_Clearsky_internal_070201_2" xfId="251"/>
    <cellStyle name="___laroux_Clearsky_Outside_070201.xls Chart 2" xfId="252"/>
    <cellStyle name="___laroux_Clearsky_Outside_070201.xls Chart 2_1" xfId="253"/>
    <cellStyle name="___PERSONAL" xfId="254"/>
    <cellStyle name="___PERSONAL_1" xfId="255"/>
    <cellStyle name="___PERSONAL_1_ClearSky_AEP_Min_04.04.02_Bank" xfId="256"/>
    <cellStyle name="___PERSONAL_1_ClearSky_AEP_Min_04.04.02_Bank_1" xfId="257"/>
    <cellStyle name="___PERSONAL_1_Clearsky_internal_050301" xfId="258"/>
    <cellStyle name="___PERSONAL_1_Clearsky_internal_050301_1" xfId="259"/>
    <cellStyle name="___PERSONAL_1_Clearsky_internal_070201" xfId="260"/>
    <cellStyle name="___PERSONAL_1_Clearsky_internal_070201.xls Chart 2" xfId="261"/>
    <cellStyle name="___PERSONAL_1_Clearsky_internal_070201.xls Chart 2_1" xfId="262"/>
    <cellStyle name="___PERSONAL_1_Clearsky_internal_070201_1" xfId="263"/>
    <cellStyle name="___PERSONAL_1_Clearsky_internal_070201_1_Clearsky_Outside_070201.xls Chart 2" xfId="264"/>
    <cellStyle name="___PERSONAL_1_Clearsky_internal_070201_2" xfId="265"/>
    <cellStyle name="___PERSONAL_1_Clearsky_internal_070201_Clearsky_Outside_070201.xls Chart 2" xfId="266"/>
    <cellStyle name="___PERSONAL_1_Clearsky_Outside_070201.xls Chart 2" xfId="267"/>
    <cellStyle name="___PERSONAL_1_Clearsky_Outside_070201.xls Chart 2_1" xfId="268"/>
    <cellStyle name="___PERSONAL_2" xfId="269"/>
    <cellStyle name="___PERSONAL_2_ClearSky_AEP_Min_04.04.02_Bank" xfId="270"/>
    <cellStyle name="___PERSONAL_2_ClearSky_AEP_Min_04.04.02_Bank_1" xfId="271"/>
    <cellStyle name="___PERSONAL_2_Clearsky_internal_050301" xfId="272"/>
    <cellStyle name="___PERSONAL_2_Clearsky_internal_050301_1" xfId="273"/>
    <cellStyle name="___PERSONAL_2_Clearsky_internal_070201" xfId="274"/>
    <cellStyle name="___PERSONAL_2_Clearsky_internal_070201.xls Chart 2" xfId="275"/>
    <cellStyle name="___PERSONAL_2_Clearsky_internal_070201.xls Chart 2_1" xfId="276"/>
    <cellStyle name="___PERSONAL_2_Clearsky_internal_070201_1" xfId="277"/>
    <cellStyle name="___PERSONAL_2_Clearsky_internal_070201_1_Clearsky_internal_070201" xfId="278"/>
    <cellStyle name="___PERSONAL_2_Clearsky_internal_070201_1_Clearsky_Outside_070201.xls Chart 2" xfId="279"/>
    <cellStyle name="___PERSONAL_2_Clearsky_internal_070201_2" xfId="280"/>
    <cellStyle name="___PERSONAL_2_Clearsky_internal_070201_Clearsky_Outside_070201.xls Chart 2" xfId="281"/>
    <cellStyle name="___PERSONAL_2_Clearsky_Outside_070201.xls Chart 2" xfId="282"/>
    <cellStyle name="___PERSONAL_2_Clearsky_Outside_070201.xls Chart 2_1" xfId="283"/>
    <cellStyle name="___PERSONAL_2_Clearsky_Outside_070201.xls Chart 2_2" xfId="284"/>
    <cellStyle name="___PERSONAL_3" xfId="285"/>
    <cellStyle name="___PERSONAL_3_ClearSky_AEP_Min_04.04.02_Bank" xfId="286"/>
    <cellStyle name="___PERSONAL_3_Clearsky_internal_050301" xfId="287"/>
    <cellStyle name="___PERSONAL_3_Clearsky_internal_070201" xfId="288"/>
    <cellStyle name="___PERSONAL_3_Clearsky_internal_070201.xls Chart 2" xfId="289"/>
    <cellStyle name="___PERSONAL_3_Clearsky_internal_070201_1" xfId="290"/>
    <cellStyle name="___PERSONAL_3_Clearsky_internal_070201_Clearsky_Outside_070201.xls Chart 2" xfId="291"/>
    <cellStyle name="___PERSONAL_3_Clearsky_Outside_070201.xls Chart 2" xfId="292"/>
    <cellStyle name="___PERSONAL_4" xfId="293"/>
    <cellStyle name="___PERSONAL_ClearSky_AEP_Min_04.04.02_Bank" xfId="294"/>
    <cellStyle name="___PERSONAL_ClearSky_AEP_Min_04.04.02_Bank_1" xfId="295"/>
    <cellStyle name="___PERSONAL_Clearsky_internal_050301" xfId="296"/>
    <cellStyle name="___PERSONAL_Clearsky_internal_050301_1" xfId="297"/>
    <cellStyle name="___PERSONAL_Clearsky_internal_070201" xfId="298"/>
    <cellStyle name="___PERSONAL_Clearsky_internal_070201.xls Chart 2" xfId="299"/>
    <cellStyle name="___PERSONAL_Clearsky_internal_070201.xls Chart 2_1" xfId="300"/>
    <cellStyle name="___PERSONAL_Clearsky_internal_070201_1" xfId="301"/>
    <cellStyle name="___PERSONAL_Clearsky_internal_070201_1_Clearsky_internal_070201" xfId="302"/>
    <cellStyle name="___PERSONAL_Clearsky_internal_070201_1_Clearsky_Outside_070201.xls Chart 2" xfId="303"/>
    <cellStyle name="___PERSONAL_Clearsky_internal_070201_2" xfId="304"/>
    <cellStyle name="___PERSONAL_Clearsky_internal_070201_Clearsky_Outside_070201.xls Chart 2" xfId="305"/>
    <cellStyle name="___PERSONAL_Clearsky_Outside_070201.xls Chart 2" xfId="306"/>
    <cellStyle name="___PERSONAL_Clearsky_Outside_070201.xls Chart 2_1" xfId="307"/>
    <cellStyle name="___Query11" xfId="308"/>
    <cellStyle name="___Sheet1" xfId="309"/>
    <cellStyle name="___Sheet1 (2)" xfId="310"/>
    <cellStyle name="___Sheet2" xfId="311"/>
    <cellStyle name="___Sheet2_ClearSky_AEP_Min_04.04.02_Bank" xfId="312"/>
    <cellStyle name="___Sheet2_Clearsky_internal_050301" xfId="313"/>
    <cellStyle name="___Sheet2_Clearsky_internal_070201" xfId="314"/>
    <cellStyle name="___Sheet2_Clearsky_internal_070201.xls Chart 2" xfId="315"/>
    <cellStyle name="___Sheet2_Clearsky_internal_070201_1" xfId="316"/>
    <cellStyle name="___Sheet2_Clearsky_internal_070201_Clearsky_Outside_070201.xls Chart 2" xfId="317"/>
    <cellStyle name="___Sheet2_Clearsky_Outside_070201.xls Chart 2" xfId="318"/>
    <cellStyle name="_020122 TIM MITCHELL" xfId="319"/>
    <cellStyle name="_APS Financial Model v1.0" xfId="320"/>
    <cellStyle name="_Cumberland Coal Financial Model v2.1" xfId="321"/>
    <cellStyle name="_enXco NSP IV (mdf) v3.7" xfId="322"/>
    <cellStyle name="_Orange-Mulberry Res. 061201a" xfId="323"/>
    <cellStyle name="_Project List 021810 for TIS V2" xfId="324"/>
    <cellStyle name="_PSEG asset valuation 1.1" xfId="325"/>
    <cellStyle name="_PSEG Swap v3.5 PSEG Assets" xfId="326"/>
    <cellStyle name="_River Operations 09-18-06 v2" xfId="327"/>
    <cellStyle name="_SA Financial Model v1.0" xfId="328"/>
    <cellStyle name="=C:\WINNT40\SYSTEM32\COMMAND.COM" xfId="329"/>
    <cellStyle name="=C:\WINNT40\SYSTEM32\COMMAND.COM 10" xfId="330"/>
    <cellStyle name="=C:\WINNT40\SYSTEM32\COMMAND.COM 10 2" xfId="331"/>
    <cellStyle name="=C:\WINNT40\SYSTEM32\COMMAND.COM 2" xfId="332"/>
    <cellStyle name="=C:\WINNT40\SYSTEM32\COMMAND.COM 3" xfId="333"/>
    <cellStyle name="=C:\WINNT40\SYSTEM32\COMMAND.COM 4" xfId="334"/>
    <cellStyle name="=C:\WINNT40\SYSTEM32\COMMAND.COM 5" xfId="335"/>
    <cellStyle name="=C:\WINNT40\SYSTEM32\COMMAND.COM 6" xfId="336"/>
    <cellStyle name="=C:\WINNT40\SYSTEM32\COMMAND.COM 6 2" xfId="337"/>
    <cellStyle name="=C:\WINNT40\SYSTEM32\COMMAND.COM 7" xfId="338"/>
    <cellStyle name="=C:\WINNT40\SYSTEM32\COMMAND.COM 7 2" xfId="339"/>
    <cellStyle name="=C:\WINNT40\SYSTEM32\COMMAND.COM 8" xfId="340"/>
    <cellStyle name="=C:\WINNT40\SYSTEM32\COMMAND.COM 8 2" xfId="341"/>
    <cellStyle name="=C:\WINNT40\SYSTEM32\COMMAND.COM 9" xfId="342"/>
    <cellStyle name="=C:\WINNT40\SYSTEM32\COMMAND.COM 9 2" xfId="343"/>
    <cellStyle name="=C:\WINNT40\SYSTEM32\COMMAND.COM_2D - MAY 24 2010 Ten Year ATRR Forecast for Stakeholders - Updated to SL Rev 12 for PowerPoint" xfId="344"/>
    <cellStyle name="20% - Accent1" xfId="345"/>
    <cellStyle name="20% - Accent1 10" xfId="346"/>
    <cellStyle name="20% - Accent1 11" xfId="347"/>
    <cellStyle name="20% - Accent1 12" xfId="348"/>
    <cellStyle name="20% - Accent1 13" xfId="349"/>
    <cellStyle name="20% - Accent1 2" xfId="350"/>
    <cellStyle name="20% - Accent1 2 2" xfId="351"/>
    <cellStyle name="20% - Accent1 2 2 2" xfId="352"/>
    <cellStyle name="20% - Accent1 2 2 3" xfId="353"/>
    <cellStyle name="20% - Accent1 2 3" xfId="354"/>
    <cellStyle name="20% - Accent1 2 4" xfId="355"/>
    <cellStyle name="20% - Accent1 3" xfId="356"/>
    <cellStyle name="20% - Accent1 3 2" xfId="357"/>
    <cellStyle name="20% - Accent1 3 3" xfId="358"/>
    <cellStyle name="20% - Accent1 4" xfId="359"/>
    <cellStyle name="20% - Accent1 4 2" xfId="360"/>
    <cellStyle name="20% - Accent1 5" xfId="361"/>
    <cellStyle name="20% - Accent1 5 2" xfId="362"/>
    <cellStyle name="20% - Accent1 6" xfId="363"/>
    <cellStyle name="20% - Accent1 6 2" xfId="364"/>
    <cellStyle name="20% - Accent1 7" xfId="365"/>
    <cellStyle name="20% - Accent1 7 2" xfId="366"/>
    <cellStyle name="20% - Accent1 8" xfId="367"/>
    <cellStyle name="20% - Accent1 8 2" xfId="368"/>
    <cellStyle name="20% - Accent1 9" xfId="369"/>
    <cellStyle name="20% - Accent2" xfId="370"/>
    <cellStyle name="20% - Accent2 10" xfId="371"/>
    <cellStyle name="20% - Accent2 11" xfId="372"/>
    <cellStyle name="20% - Accent2 12" xfId="373"/>
    <cellStyle name="20% - Accent2 13" xfId="374"/>
    <cellStyle name="20% - Accent2 2" xfId="375"/>
    <cellStyle name="20% - Accent2 2 2" xfId="376"/>
    <cellStyle name="20% - Accent2 2 2 2" xfId="377"/>
    <cellStyle name="20% - Accent2 2 3" xfId="378"/>
    <cellStyle name="20% - Accent2 3" xfId="379"/>
    <cellStyle name="20% - Accent2 3 2" xfId="380"/>
    <cellStyle name="20% - Accent2 3 3" xfId="381"/>
    <cellStyle name="20% - Accent2 4" xfId="382"/>
    <cellStyle name="20% - Accent2 4 2" xfId="383"/>
    <cellStyle name="20% - Accent2 5" xfId="384"/>
    <cellStyle name="20% - Accent2 5 2" xfId="385"/>
    <cellStyle name="20% - Accent2 6" xfId="386"/>
    <cellStyle name="20% - Accent2 6 2" xfId="387"/>
    <cellStyle name="20% - Accent2 7" xfId="388"/>
    <cellStyle name="20% - Accent2 8" xfId="389"/>
    <cellStyle name="20% - Accent2 9" xfId="390"/>
    <cellStyle name="20% - Accent3" xfId="391"/>
    <cellStyle name="20% - Accent3 10" xfId="392"/>
    <cellStyle name="20% - Accent3 11" xfId="393"/>
    <cellStyle name="20% - Accent3 12" xfId="394"/>
    <cellStyle name="20% - Accent3 13" xfId="395"/>
    <cellStyle name="20% - Accent3 2" xfId="396"/>
    <cellStyle name="20% - Accent3 2 2" xfId="397"/>
    <cellStyle name="20% - Accent3 2 2 2" xfId="398"/>
    <cellStyle name="20% - Accent3 2 2 3" xfId="399"/>
    <cellStyle name="20% - Accent3 2 3" xfId="400"/>
    <cellStyle name="20% - Accent3 2 4" xfId="401"/>
    <cellStyle name="20% - Accent3 3" xfId="402"/>
    <cellStyle name="20% - Accent3 3 2" xfId="403"/>
    <cellStyle name="20% - Accent3 3 3" xfId="404"/>
    <cellStyle name="20% - Accent3 4" xfId="405"/>
    <cellStyle name="20% - Accent3 4 2" xfId="406"/>
    <cellStyle name="20% - Accent3 5" xfId="407"/>
    <cellStyle name="20% - Accent3 5 2" xfId="408"/>
    <cellStyle name="20% - Accent3 6" xfId="409"/>
    <cellStyle name="20% - Accent3 6 2" xfId="410"/>
    <cellStyle name="20% - Accent3 7" xfId="411"/>
    <cellStyle name="20% - Accent3 7 2" xfId="412"/>
    <cellStyle name="20% - Accent3 8" xfId="413"/>
    <cellStyle name="20% - Accent3 8 2" xfId="414"/>
    <cellStyle name="20% - Accent3 9" xfId="415"/>
    <cellStyle name="20% - Accent4" xfId="416"/>
    <cellStyle name="20% - Accent4 10" xfId="417"/>
    <cellStyle name="20% - Accent4 11" xfId="418"/>
    <cellStyle name="20% - Accent4 12" xfId="419"/>
    <cellStyle name="20% - Accent4 13" xfId="420"/>
    <cellStyle name="20% - Accent4 2" xfId="421"/>
    <cellStyle name="20% - Accent4 2 2" xfId="422"/>
    <cellStyle name="20% - Accent4 2 2 2" xfId="423"/>
    <cellStyle name="20% - Accent4 2 2 3" xfId="424"/>
    <cellStyle name="20% - Accent4 2 3" xfId="425"/>
    <cellStyle name="20% - Accent4 2 4" xfId="426"/>
    <cellStyle name="20% - Accent4 3" xfId="427"/>
    <cellStyle name="20% - Accent4 3 2" xfId="428"/>
    <cellStyle name="20% - Accent4 3 3" xfId="429"/>
    <cellStyle name="20% - Accent4 4" xfId="430"/>
    <cellStyle name="20% - Accent4 4 2" xfId="431"/>
    <cellStyle name="20% - Accent4 5" xfId="432"/>
    <cellStyle name="20% - Accent4 5 2" xfId="433"/>
    <cellStyle name="20% - Accent4 6" xfId="434"/>
    <cellStyle name="20% - Accent4 6 2" xfId="435"/>
    <cellStyle name="20% - Accent4 7" xfId="436"/>
    <cellStyle name="20% - Accent4 7 2" xfId="437"/>
    <cellStyle name="20% - Accent4 8" xfId="438"/>
    <cellStyle name="20% - Accent4 8 2" xfId="439"/>
    <cellStyle name="20% - Accent4 9" xfId="440"/>
    <cellStyle name="20% - Accent5" xfId="441"/>
    <cellStyle name="20% - Accent5 10" xfId="442"/>
    <cellStyle name="20% - Accent5 11" xfId="443"/>
    <cellStyle name="20% - Accent5 12" xfId="444"/>
    <cellStyle name="20% - Accent5 13" xfId="445"/>
    <cellStyle name="20% - Accent5 2" xfId="446"/>
    <cellStyle name="20% - Accent5 2 2" xfId="447"/>
    <cellStyle name="20% - Accent5 2 2 2" xfId="448"/>
    <cellStyle name="20% - Accent5 2 3" xfId="449"/>
    <cellStyle name="20% - Accent5 3" xfId="450"/>
    <cellStyle name="20% - Accent5 3 2" xfId="451"/>
    <cellStyle name="20% - Accent5 3 3" xfId="452"/>
    <cellStyle name="20% - Accent5 4" xfId="453"/>
    <cellStyle name="20% - Accent5 4 2" xfId="454"/>
    <cellStyle name="20% - Accent5 5" xfId="455"/>
    <cellStyle name="20% - Accent5 5 2" xfId="456"/>
    <cellStyle name="20% - Accent5 6" xfId="457"/>
    <cellStyle name="20% - Accent5 6 2" xfId="458"/>
    <cellStyle name="20% - Accent5 7" xfId="459"/>
    <cellStyle name="20% - Accent5 8" xfId="460"/>
    <cellStyle name="20% - Accent5 9" xfId="461"/>
    <cellStyle name="20% - Accent6" xfId="462"/>
    <cellStyle name="20% - Accent6 10" xfId="463"/>
    <cellStyle name="20% - Accent6 11" xfId="464"/>
    <cellStyle name="20% - Accent6 12" xfId="465"/>
    <cellStyle name="20% - Accent6 13" xfId="466"/>
    <cellStyle name="20% - Accent6 2" xfId="467"/>
    <cellStyle name="20% - Accent6 2 2" xfId="468"/>
    <cellStyle name="20% - Accent6 2 2 2" xfId="469"/>
    <cellStyle name="20% - Accent6 2 3" xfId="470"/>
    <cellStyle name="20% - Accent6 3" xfId="471"/>
    <cellStyle name="20% - Accent6 3 2" xfId="472"/>
    <cellStyle name="20% - Accent6 3 3" xfId="473"/>
    <cellStyle name="20% - Accent6 4" xfId="474"/>
    <cellStyle name="20% - Accent6 4 2" xfId="475"/>
    <cellStyle name="20% - Accent6 5" xfId="476"/>
    <cellStyle name="20% - Accent6 5 2" xfId="477"/>
    <cellStyle name="20% - Accent6 6" xfId="478"/>
    <cellStyle name="20% - Accent6 6 2" xfId="479"/>
    <cellStyle name="20% - Accent6 7" xfId="480"/>
    <cellStyle name="20% - Accent6 8" xfId="481"/>
    <cellStyle name="20% - Accent6 9" xfId="482"/>
    <cellStyle name="40% - Accent1" xfId="483"/>
    <cellStyle name="40% - Accent1 10" xfId="484"/>
    <cellStyle name="40% - Accent1 11" xfId="485"/>
    <cellStyle name="40% - Accent1 12" xfId="486"/>
    <cellStyle name="40% - Accent1 13" xfId="487"/>
    <cellStyle name="40% - Accent1 2" xfId="488"/>
    <cellStyle name="40% - Accent1 2 2" xfId="489"/>
    <cellStyle name="40% - Accent1 2 2 2" xfId="490"/>
    <cellStyle name="40% - Accent1 2 2 3" xfId="491"/>
    <cellStyle name="40% - Accent1 2 3" xfId="492"/>
    <cellStyle name="40% - Accent1 2 4" xfId="493"/>
    <cellStyle name="40% - Accent1 3" xfId="494"/>
    <cellStyle name="40% - Accent1 3 2" xfId="495"/>
    <cellStyle name="40% - Accent1 3 3" xfId="496"/>
    <cellStyle name="40% - Accent1 4" xfId="497"/>
    <cellStyle name="40% - Accent1 4 2" xfId="498"/>
    <cellStyle name="40% - Accent1 5" xfId="499"/>
    <cellStyle name="40% - Accent1 5 2" xfId="500"/>
    <cellStyle name="40% - Accent1 6" xfId="501"/>
    <cellStyle name="40% - Accent1 6 2" xfId="502"/>
    <cellStyle name="40% - Accent1 7" xfId="503"/>
    <cellStyle name="40% - Accent1 7 2" xfId="504"/>
    <cellStyle name="40% - Accent1 8" xfId="505"/>
    <cellStyle name="40% - Accent1 8 2" xfId="506"/>
    <cellStyle name="40% - Accent1 9" xfId="507"/>
    <cellStyle name="40% - Accent2" xfId="508"/>
    <cellStyle name="40% - Accent2 10" xfId="509"/>
    <cellStyle name="40% - Accent2 11" xfId="510"/>
    <cellStyle name="40% - Accent2 12" xfId="511"/>
    <cellStyle name="40% - Accent2 13" xfId="512"/>
    <cellStyle name="40% - Accent2 2" xfId="513"/>
    <cellStyle name="40% - Accent2 2 2" xfId="514"/>
    <cellStyle name="40% - Accent2 2 2 2" xfId="515"/>
    <cellStyle name="40% - Accent2 2 3" xfId="516"/>
    <cellStyle name="40% - Accent2 3" xfId="517"/>
    <cellStyle name="40% - Accent2 3 2" xfId="518"/>
    <cellStyle name="40% - Accent2 3 3" xfId="519"/>
    <cellStyle name="40% - Accent2 4" xfId="520"/>
    <cellStyle name="40% - Accent2 4 2" xfId="521"/>
    <cellStyle name="40% - Accent2 5" xfId="522"/>
    <cellStyle name="40% - Accent2 5 2" xfId="523"/>
    <cellStyle name="40% - Accent2 6" xfId="524"/>
    <cellStyle name="40% - Accent2 6 2" xfId="525"/>
    <cellStyle name="40% - Accent2 7" xfId="526"/>
    <cellStyle name="40% - Accent2 8" xfId="527"/>
    <cellStyle name="40% - Accent2 9" xfId="528"/>
    <cellStyle name="40% - Accent3" xfId="529"/>
    <cellStyle name="40% - Accent3 10" xfId="530"/>
    <cellStyle name="40% - Accent3 11" xfId="531"/>
    <cellStyle name="40% - Accent3 12" xfId="532"/>
    <cellStyle name="40% - Accent3 13" xfId="533"/>
    <cellStyle name="40% - Accent3 2" xfId="534"/>
    <cellStyle name="40% - Accent3 2 2" xfId="535"/>
    <cellStyle name="40% - Accent3 2 2 2" xfId="536"/>
    <cellStyle name="40% - Accent3 2 2 3" xfId="537"/>
    <cellStyle name="40% - Accent3 2 3" xfId="538"/>
    <cellStyle name="40% - Accent3 2 4" xfId="539"/>
    <cellStyle name="40% - Accent3 3" xfId="540"/>
    <cellStyle name="40% - Accent3 3 2" xfId="541"/>
    <cellStyle name="40% - Accent3 3 3" xfId="542"/>
    <cellStyle name="40% - Accent3 4" xfId="543"/>
    <cellStyle name="40% - Accent3 4 2" xfId="544"/>
    <cellStyle name="40% - Accent3 5" xfId="545"/>
    <cellStyle name="40% - Accent3 5 2" xfId="546"/>
    <cellStyle name="40% - Accent3 6" xfId="547"/>
    <cellStyle name="40% - Accent3 6 2" xfId="548"/>
    <cellStyle name="40% - Accent3 7" xfId="549"/>
    <cellStyle name="40% - Accent3 7 2" xfId="550"/>
    <cellStyle name="40% - Accent3 8" xfId="551"/>
    <cellStyle name="40% - Accent3 8 2" xfId="552"/>
    <cellStyle name="40% - Accent3 9" xfId="553"/>
    <cellStyle name="40% - Accent4" xfId="554"/>
    <cellStyle name="40% - Accent4 10" xfId="555"/>
    <cellStyle name="40% - Accent4 11" xfId="556"/>
    <cellStyle name="40% - Accent4 12" xfId="557"/>
    <cellStyle name="40% - Accent4 13" xfId="558"/>
    <cellStyle name="40% - Accent4 2" xfId="559"/>
    <cellStyle name="40% - Accent4 2 2" xfId="560"/>
    <cellStyle name="40% - Accent4 2 2 2" xfId="561"/>
    <cellStyle name="40% - Accent4 2 2 3" xfId="562"/>
    <cellStyle name="40% - Accent4 2 3" xfId="563"/>
    <cellStyle name="40% - Accent4 2 4" xfId="564"/>
    <cellStyle name="40% - Accent4 3" xfId="565"/>
    <cellStyle name="40% - Accent4 3 2" xfId="566"/>
    <cellStyle name="40% - Accent4 3 3" xfId="567"/>
    <cellStyle name="40% - Accent4 4" xfId="568"/>
    <cellStyle name="40% - Accent4 4 2" xfId="569"/>
    <cellStyle name="40% - Accent4 5" xfId="570"/>
    <cellStyle name="40% - Accent4 5 2" xfId="571"/>
    <cellStyle name="40% - Accent4 6" xfId="572"/>
    <cellStyle name="40% - Accent4 6 2" xfId="573"/>
    <cellStyle name="40% - Accent4 7" xfId="574"/>
    <cellStyle name="40% - Accent4 7 2" xfId="575"/>
    <cellStyle name="40% - Accent4 8" xfId="576"/>
    <cellStyle name="40% - Accent4 8 2" xfId="577"/>
    <cellStyle name="40% - Accent4 9" xfId="578"/>
    <cellStyle name="40% - Accent5" xfId="579"/>
    <cellStyle name="40% - Accent5 10" xfId="580"/>
    <cellStyle name="40% - Accent5 11" xfId="581"/>
    <cellStyle name="40% - Accent5 12" xfId="582"/>
    <cellStyle name="40% - Accent5 13" xfId="583"/>
    <cellStyle name="40% - Accent5 2" xfId="584"/>
    <cellStyle name="40% - Accent5 2 2" xfId="585"/>
    <cellStyle name="40% - Accent5 2 2 2" xfId="586"/>
    <cellStyle name="40% - Accent5 2 3" xfId="587"/>
    <cellStyle name="40% - Accent5 3" xfId="588"/>
    <cellStyle name="40% - Accent5 3 2" xfId="589"/>
    <cellStyle name="40% - Accent5 3 3" xfId="590"/>
    <cellStyle name="40% - Accent5 4" xfId="591"/>
    <cellStyle name="40% - Accent5 4 2" xfId="592"/>
    <cellStyle name="40% - Accent5 5" xfId="593"/>
    <cellStyle name="40% - Accent5 5 2" xfId="594"/>
    <cellStyle name="40% - Accent5 6" xfId="595"/>
    <cellStyle name="40% - Accent5 6 2" xfId="596"/>
    <cellStyle name="40% - Accent5 7" xfId="597"/>
    <cellStyle name="40% - Accent5 8" xfId="598"/>
    <cellStyle name="40% - Accent5 9" xfId="599"/>
    <cellStyle name="40% - Accent6" xfId="600"/>
    <cellStyle name="40% - Accent6 10" xfId="601"/>
    <cellStyle name="40% - Accent6 11" xfId="602"/>
    <cellStyle name="40% - Accent6 12" xfId="603"/>
    <cellStyle name="40% - Accent6 13" xfId="604"/>
    <cellStyle name="40% - Accent6 2" xfId="605"/>
    <cellStyle name="40% - Accent6 2 2" xfId="606"/>
    <cellStyle name="40% - Accent6 2 2 2" xfId="607"/>
    <cellStyle name="40% - Accent6 2 2 3" xfId="608"/>
    <cellStyle name="40% - Accent6 2 3" xfId="609"/>
    <cellStyle name="40% - Accent6 2 4" xfId="610"/>
    <cellStyle name="40% - Accent6 3" xfId="611"/>
    <cellStyle name="40% - Accent6 3 2" xfId="612"/>
    <cellStyle name="40% - Accent6 3 3" xfId="613"/>
    <cellStyle name="40% - Accent6 4" xfId="614"/>
    <cellStyle name="40% - Accent6 4 2" xfId="615"/>
    <cellStyle name="40% - Accent6 5" xfId="616"/>
    <cellStyle name="40% - Accent6 5 2" xfId="617"/>
    <cellStyle name="40% - Accent6 6" xfId="618"/>
    <cellStyle name="40% - Accent6 6 2" xfId="619"/>
    <cellStyle name="40% - Accent6 7" xfId="620"/>
    <cellStyle name="40% - Accent6 7 2" xfId="621"/>
    <cellStyle name="40% - Accent6 8" xfId="622"/>
    <cellStyle name="40% - Accent6 8 2" xfId="623"/>
    <cellStyle name="40% - Accent6 9" xfId="624"/>
    <cellStyle name="60% - Accent1" xfId="625"/>
    <cellStyle name="60% - Accent1 10" xfId="626"/>
    <cellStyle name="60% - Accent1 11" xfId="627"/>
    <cellStyle name="60% - Accent1 12" xfId="628"/>
    <cellStyle name="60% - Accent1 13" xfId="629"/>
    <cellStyle name="60% - Accent1 2" xfId="630"/>
    <cellStyle name="60% - Accent1 2 2" xfId="631"/>
    <cellStyle name="60% - Accent1 2 2 2" xfId="632"/>
    <cellStyle name="60% - Accent1 3" xfId="633"/>
    <cellStyle name="60% - Accent1 3 2" xfId="634"/>
    <cellStyle name="60% - Accent1 3 3" xfId="635"/>
    <cellStyle name="60% - Accent1 4" xfId="636"/>
    <cellStyle name="60% - Accent1 4 2" xfId="637"/>
    <cellStyle name="60% - Accent1 5" xfId="638"/>
    <cellStyle name="60% - Accent1 5 2" xfId="639"/>
    <cellStyle name="60% - Accent1 6" xfId="640"/>
    <cellStyle name="60% - Accent1 6 2" xfId="641"/>
    <cellStyle name="60% - Accent1 7" xfId="642"/>
    <cellStyle name="60% - Accent1 7 2" xfId="643"/>
    <cellStyle name="60% - Accent1 8" xfId="644"/>
    <cellStyle name="60% - Accent1 8 2" xfId="645"/>
    <cellStyle name="60% - Accent1 9" xfId="646"/>
    <cellStyle name="60% - Accent2" xfId="647"/>
    <cellStyle name="60% - Accent2 10" xfId="648"/>
    <cellStyle name="60% - Accent2 11" xfId="649"/>
    <cellStyle name="60% - Accent2 12" xfId="650"/>
    <cellStyle name="60% - Accent2 13" xfId="651"/>
    <cellStyle name="60% - Accent2 2" xfId="652"/>
    <cellStyle name="60% - Accent2 2 2" xfId="653"/>
    <cellStyle name="60% - Accent2 3" xfId="654"/>
    <cellStyle name="60% - Accent2 3 2" xfId="655"/>
    <cellStyle name="60% - Accent2 3 3" xfId="656"/>
    <cellStyle name="60% - Accent2 4" xfId="657"/>
    <cellStyle name="60% - Accent2 4 2" xfId="658"/>
    <cellStyle name="60% - Accent2 5" xfId="659"/>
    <cellStyle name="60% - Accent2 5 2" xfId="660"/>
    <cellStyle name="60% - Accent2 6" xfId="661"/>
    <cellStyle name="60% - Accent2 6 2" xfId="662"/>
    <cellStyle name="60% - Accent2 7" xfId="663"/>
    <cellStyle name="60% - Accent2 8" xfId="664"/>
    <cellStyle name="60% - Accent2 9" xfId="665"/>
    <cellStyle name="60% - Accent3" xfId="666"/>
    <cellStyle name="60% - Accent3 10" xfId="667"/>
    <cellStyle name="60% - Accent3 11" xfId="668"/>
    <cellStyle name="60% - Accent3 12" xfId="669"/>
    <cellStyle name="60% - Accent3 13" xfId="670"/>
    <cellStyle name="60% - Accent3 2" xfId="671"/>
    <cellStyle name="60% - Accent3 2 2" xfId="672"/>
    <cellStyle name="60% - Accent3 2 2 2" xfId="673"/>
    <cellStyle name="60% - Accent3 3" xfId="674"/>
    <cellStyle name="60% - Accent3 3 2" xfId="675"/>
    <cellStyle name="60% - Accent3 3 3" xfId="676"/>
    <cellStyle name="60% - Accent3 4" xfId="677"/>
    <cellStyle name="60% - Accent3 4 2" xfId="678"/>
    <cellStyle name="60% - Accent3 5" xfId="679"/>
    <cellStyle name="60% - Accent3 5 2" xfId="680"/>
    <cellStyle name="60% - Accent3 6" xfId="681"/>
    <cellStyle name="60% - Accent3 6 2" xfId="682"/>
    <cellStyle name="60% - Accent3 7" xfId="683"/>
    <cellStyle name="60% - Accent3 7 2" xfId="684"/>
    <cellStyle name="60% - Accent3 8" xfId="685"/>
    <cellStyle name="60% - Accent3 8 2" xfId="686"/>
    <cellStyle name="60% - Accent3 9" xfId="687"/>
    <cellStyle name="60% - Accent4" xfId="688"/>
    <cellStyle name="60% - Accent4 10" xfId="689"/>
    <cellStyle name="60% - Accent4 11" xfId="690"/>
    <cellStyle name="60% - Accent4 12" xfId="691"/>
    <cellStyle name="60% - Accent4 13" xfId="692"/>
    <cellStyle name="60% - Accent4 2" xfId="693"/>
    <cellStyle name="60% - Accent4 2 2" xfId="694"/>
    <cellStyle name="60% - Accent4 2 2 2" xfId="695"/>
    <cellStyle name="60% - Accent4 3" xfId="696"/>
    <cellStyle name="60% - Accent4 3 2" xfId="697"/>
    <cellStyle name="60% - Accent4 3 3" xfId="698"/>
    <cellStyle name="60% - Accent4 4" xfId="699"/>
    <cellStyle name="60% - Accent4 4 2" xfId="700"/>
    <cellStyle name="60% - Accent4 5" xfId="701"/>
    <cellStyle name="60% - Accent4 5 2" xfId="702"/>
    <cellStyle name="60% - Accent4 6" xfId="703"/>
    <cellStyle name="60% - Accent4 6 2" xfId="704"/>
    <cellStyle name="60% - Accent4 7" xfId="705"/>
    <cellStyle name="60% - Accent4 7 2" xfId="706"/>
    <cellStyle name="60% - Accent4 8" xfId="707"/>
    <cellStyle name="60% - Accent4 8 2" xfId="708"/>
    <cellStyle name="60% - Accent4 9" xfId="709"/>
    <cellStyle name="60% - Accent5" xfId="710"/>
    <cellStyle name="60% - Accent5 10" xfId="711"/>
    <cellStyle name="60% - Accent5 11" xfId="712"/>
    <cellStyle name="60% - Accent5 12" xfId="713"/>
    <cellStyle name="60% - Accent5 13" xfId="714"/>
    <cellStyle name="60% - Accent5 2" xfId="715"/>
    <cellStyle name="60% - Accent5 2 2" xfId="716"/>
    <cellStyle name="60% - Accent5 3" xfId="717"/>
    <cellStyle name="60% - Accent5 3 2" xfId="718"/>
    <cellStyle name="60% - Accent5 3 3" xfId="719"/>
    <cellStyle name="60% - Accent5 4" xfId="720"/>
    <cellStyle name="60% - Accent5 4 2" xfId="721"/>
    <cellStyle name="60% - Accent5 5" xfId="722"/>
    <cellStyle name="60% - Accent5 5 2" xfId="723"/>
    <cellStyle name="60% - Accent5 6" xfId="724"/>
    <cellStyle name="60% - Accent5 6 2" xfId="725"/>
    <cellStyle name="60% - Accent5 7" xfId="726"/>
    <cellStyle name="60% - Accent5 8" xfId="727"/>
    <cellStyle name="60% - Accent5 9" xfId="728"/>
    <cellStyle name="60% - Accent6" xfId="729"/>
    <cellStyle name="60% - Accent6 10" xfId="730"/>
    <cellStyle name="60% - Accent6 11" xfId="731"/>
    <cellStyle name="60% - Accent6 12" xfId="732"/>
    <cellStyle name="60% - Accent6 13" xfId="733"/>
    <cellStyle name="60% - Accent6 2" xfId="734"/>
    <cellStyle name="60% - Accent6 2 2" xfId="735"/>
    <cellStyle name="60% - Accent6 2 2 2" xfId="736"/>
    <cellStyle name="60% - Accent6 3" xfId="737"/>
    <cellStyle name="60% - Accent6 3 2" xfId="738"/>
    <cellStyle name="60% - Accent6 3 3" xfId="739"/>
    <cellStyle name="60% - Accent6 4" xfId="740"/>
    <cellStyle name="60% - Accent6 4 2" xfId="741"/>
    <cellStyle name="60% - Accent6 5" xfId="742"/>
    <cellStyle name="60% - Accent6 5 2" xfId="743"/>
    <cellStyle name="60% - Accent6 6" xfId="744"/>
    <cellStyle name="60% - Accent6 6 2" xfId="745"/>
    <cellStyle name="60% - Accent6 7" xfId="746"/>
    <cellStyle name="60% - Accent6 7 2" xfId="747"/>
    <cellStyle name="60% - Accent6 8" xfId="748"/>
    <cellStyle name="60% - Accent6 8 2" xfId="749"/>
    <cellStyle name="60% - Accent6 9" xfId="750"/>
    <cellStyle name="Accent1" xfId="751"/>
    <cellStyle name="Accent1 10" xfId="752"/>
    <cellStyle name="Accent1 11" xfId="753"/>
    <cellStyle name="Accent1 12" xfId="754"/>
    <cellStyle name="Accent1 13" xfId="755"/>
    <cellStyle name="Accent1 2" xfId="756"/>
    <cellStyle name="Accent1 2 2" xfId="757"/>
    <cellStyle name="Accent1 2 2 2" xfId="758"/>
    <cellStyle name="Accent1 3" xfId="759"/>
    <cellStyle name="Accent1 3 2" xfId="760"/>
    <cellStyle name="Accent1 3 3" xfId="761"/>
    <cellStyle name="Accent1 4" xfId="762"/>
    <cellStyle name="Accent1 4 2" xfId="763"/>
    <cellStyle name="Accent1 5" xfId="764"/>
    <cellStyle name="Accent1 5 2" xfId="765"/>
    <cellStyle name="Accent1 6" xfId="766"/>
    <cellStyle name="Accent1 6 2" xfId="767"/>
    <cellStyle name="Accent1 7" xfId="768"/>
    <cellStyle name="Accent1 7 2" xfId="769"/>
    <cellStyle name="Accent1 8" xfId="770"/>
    <cellStyle name="Accent1 8 2" xfId="771"/>
    <cellStyle name="Accent1 9" xfId="772"/>
    <cellStyle name="Accent2" xfId="773"/>
    <cellStyle name="Accent2 10" xfId="774"/>
    <cellStyle name="Accent2 11" xfId="775"/>
    <cellStyle name="Accent2 12" xfId="776"/>
    <cellStyle name="Accent2 13" xfId="777"/>
    <cellStyle name="Accent2 2" xfId="778"/>
    <cellStyle name="Accent2 2 2" xfId="779"/>
    <cellStyle name="Accent2 3" xfId="780"/>
    <cellStyle name="Accent2 3 2" xfId="781"/>
    <cellStyle name="Accent2 3 3" xfId="782"/>
    <cellStyle name="Accent2 4" xfId="783"/>
    <cellStyle name="Accent2 4 2" xfId="784"/>
    <cellStyle name="Accent2 5" xfId="785"/>
    <cellStyle name="Accent2 5 2" xfId="786"/>
    <cellStyle name="Accent2 6" xfId="787"/>
    <cellStyle name="Accent2 6 2" xfId="788"/>
    <cellStyle name="Accent2 7" xfId="789"/>
    <cellStyle name="Accent2 8" xfId="790"/>
    <cellStyle name="Accent2 9" xfId="791"/>
    <cellStyle name="Accent3" xfId="792"/>
    <cellStyle name="Accent3 10" xfId="793"/>
    <cellStyle name="Accent3 11" xfId="794"/>
    <cellStyle name="Accent3 12" xfId="795"/>
    <cellStyle name="Accent3 13" xfId="796"/>
    <cellStyle name="Accent3 2" xfId="797"/>
    <cellStyle name="Accent3 2 2" xfId="798"/>
    <cellStyle name="Accent3 3" xfId="799"/>
    <cellStyle name="Accent3 3 2" xfId="800"/>
    <cellStyle name="Accent3 3 3" xfId="801"/>
    <cellStyle name="Accent3 4" xfId="802"/>
    <cellStyle name="Accent3 4 2" xfId="803"/>
    <cellStyle name="Accent3 5" xfId="804"/>
    <cellStyle name="Accent3 5 2" xfId="805"/>
    <cellStyle name="Accent3 6" xfId="806"/>
    <cellStyle name="Accent3 6 2" xfId="807"/>
    <cellStyle name="Accent3 7" xfId="808"/>
    <cellStyle name="Accent3 8" xfId="809"/>
    <cellStyle name="Accent3 9" xfId="810"/>
    <cellStyle name="Accent4" xfId="811"/>
    <cellStyle name="Accent4 10" xfId="812"/>
    <cellStyle name="Accent4 11" xfId="813"/>
    <cellStyle name="Accent4 12" xfId="814"/>
    <cellStyle name="Accent4 13" xfId="815"/>
    <cellStyle name="Accent4 2" xfId="816"/>
    <cellStyle name="Accent4 2 2" xfId="817"/>
    <cellStyle name="Accent4 2 2 2" xfId="818"/>
    <cellStyle name="Accent4 3" xfId="819"/>
    <cellStyle name="Accent4 3 2" xfId="820"/>
    <cellStyle name="Accent4 3 3" xfId="821"/>
    <cellStyle name="Accent4 4" xfId="822"/>
    <cellStyle name="Accent4 4 2" xfId="823"/>
    <cellStyle name="Accent4 5" xfId="824"/>
    <cellStyle name="Accent4 5 2" xfId="825"/>
    <cellStyle name="Accent4 6" xfId="826"/>
    <cellStyle name="Accent4 6 2" xfId="827"/>
    <cellStyle name="Accent4 7" xfId="828"/>
    <cellStyle name="Accent4 7 2" xfId="829"/>
    <cellStyle name="Accent4 8" xfId="830"/>
    <cellStyle name="Accent4 8 2" xfId="831"/>
    <cellStyle name="Accent4 9" xfId="832"/>
    <cellStyle name="Accent5" xfId="833"/>
    <cellStyle name="Accent5 10" xfId="834"/>
    <cellStyle name="Accent5 11" xfId="835"/>
    <cellStyle name="Accent5 12" xfId="836"/>
    <cellStyle name="Accent5 13" xfId="837"/>
    <cellStyle name="Accent5 2" xfId="838"/>
    <cellStyle name="Accent5 2 2" xfId="839"/>
    <cellStyle name="Accent5 3" xfId="840"/>
    <cellStyle name="Accent5 3 2" xfId="841"/>
    <cellStyle name="Accent5 3 3" xfId="842"/>
    <cellStyle name="Accent5 4" xfId="843"/>
    <cellStyle name="Accent5 4 2" xfId="844"/>
    <cellStyle name="Accent5 5" xfId="845"/>
    <cellStyle name="Accent5 5 2" xfId="846"/>
    <cellStyle name="Accent5 6" xfId="847"/>
    <cellStyle name="Accent5 6 2" xfId="848"/>
    <cellStyle name="Accent5 7" xfId="849"/>
    <cellStyle name="Accent5 8" xfId="850"/>
    <cellStyle name="Accent5 9" xfId="851"/>
    <cellStyle name="Accent6" xfId="852"/>
    <cellStyle name="Accent6 10" xfId="853"/>
    <cellStyle name="Accent6 11" xfId="854"/>
    <cellStyle name="Accent6 12" xfId="855"/>
    <cellStyle name="Accent6 13" xfId="856"/>
    <cellStyle name="Accent6 2" xfId="857"/>
    <cellStyle name="Accent6 2 2" xfId="858"/>
    <cellStyle name="Accent6 3" xfId="859"/>
    <cellStyle name="Accent6 3 2" xfId="860"/>
    <cellStyle name="Accent6 3 3" xfId="861"/>
    <cellStyle name="Accent6 4" xfId="862"/>
    <cellStyle name="Accent6 4 2" xfId="863"/>
    <cellStyle name="Accent6 5" xfId="864"/>
    <cellStyle name="Accent6 5 2" xfId="865"/>
    <cellStyle name="Accent6 6" xfId="866"/>
    <cellStyle name="Accent6 6 2" xfId="867"/>
    <cellStyle name="Accent6 7" xfId="868"/>
    <cellStyle name="Accent6 8" xfId="869"/>
    <cellStyle name="Accent6 9" xfId="870"/>
    <cellStyle name="Bad" xfId="871"/>
    <cellStyle name="Bad 10" xfId="872"/>
    <cellStyle name="Bad 11" xfId="873"/>
    <cellStyle name="Bad 12" xfId="874"/>
    <cellStyle name="Bad 13" xfId="875"/>
    <cellStyle name="Bad 2" xfId="876"/>
    <cellStyle name="Bad 2 2" xfId="877"/>
    <cellStyle name="Bad 2 2 2" xfId="878"/>
    <cellStyle name="Bad 3" xfId="879"/>
    <cellStyle name="Bad 3 2" xfId="880"/>
    <cellStyle name="Bad 3 3" xfId="881"/>
    <cellStyle name="Bad 4" xfId="882"/>
    <cellStyle name="Bad 4 2" xfId="883"/>
    <cellStyle name="Bad 5" xfId="884"/>
    <cellStyle name="Bad 5 2" xfId="885"/>
    <cellStyle name="Bad 6" xfId="886"/>
    <cellStyle name="Bad 6 2" xfId="887"/>
    <cellStyle name="Bad 7" xfId="888"/>
    <cellStyle name="Bad 7 2" xfId="889"/>
    <cellStyle name="Bad 8" xfId="890"/>
    <cellStyle name="Bad 9" xfId="891"/>
    <cellStyle name="Basic" xfId="892"/>
    <cellStyle name="Basic - Style1" xfId="893"/>
    <cellStyle name="Border Heavy" xfId="894"/>
    <cellStyle name="Border Thin" xfId="895"/>
    <cellStyle name="C00A" xfId="896"/>
    <cellStyle name="C00B" xfId="897"/>
    <cellStyle name="C00L" xfId="898"/>
    <cellStyle name="C01A" xfId="899"/>
    <cellStyle name="C01B" xfId="900"/>
    <cellStyle name="C01H" xfId="901"/>
    <cellStyle name="C01L" xfId="902"/>
    <cellStyle name="C02A" xfId="903"/>
    <cellStyle name="C02B" xfId="904"/>
    <cellStyle name="C02H" xfId="905"/>
    <cellStyle name="C02L" xfId="906"/>
    <cellStyle name="C03A" xfId="907"/>
    <cellStyle name="C03B" xfId="908"/>
    <cellStyle name="C03H" xfId="909"/>
    <cellStyle name="C03L" xfId="910"/>
    <cellStyle name="C04A" xfId="911"/>
    <cellStyle name="C04B" xfId="912"/>
    <cellStyle name="C04H" xfId="913"/>
    <cellStyle name="C04L" xfId="914"/>
    <cellStyle name="C05A" xfId="915"/>
    <cellStyle name="C05B" xfId="916"/>
    <cellStyle name="C05H" xfId="917"/>
    <cellStyle name="C05L" xfId="918"/>
    <cellStyle name="C06A" xfId="919"/>
    <cellStyle name="C06B" xfId="920"/>
    <cellStyle name="C06H" xfId="921"/>
    <cellStyle name="C06L" xfId="922"/>
    <cellStyle name="C07A" xfId="923"/>
    <cellStyle name="C07B" xfId="924"/>
    <cellStyle name="C07H" xfId="925"/>
    <cellStyle name="C07L" xfId="926"/>
    <cellStyle name="Calculation" xfId="927"/>
    <cellStyle name="Calculation 10" xfId="928"/>
    <cellStyle name="Calculation 11" xfId="929"/>
    <cellStyle name="Calculation 12" xfId="930"/>
    <cellStyle name="Calculation 13" xfId="931"/>
    <cellStyle name="Calculation 2" xfId="932"/>
    <cellStyle name="Calculation 2 2" xfId="933"/>
    <cellStyle name="Calculation 3" xfId="934"/>
    <cellStyle name="Calculation 3 2" xfId="935"/>
    <cellStyle name="Calculation 3 3" xfId="936"/>
    <cellStyle name="Calculation 4" xfId="937"/>
    <cellStyle name="Calculation 4 2" xfId="938"/>
    <cellStyle name="Calculation 5" xfId="939"/>
    <cellStyle name="Calculation 5 2" xfId="940"/>
    <cellStyle name="Calculation 6" xfId="941"/>
    <cellStyle name="Calculation 6 2" xfId="942"/>
    <cellStyle name="Calculation 7" xfId="943"/>
    <cellStyle name="Calculation 8" xfId="944"/>
    <cellStyle name="Calculation 9" xfId="945"/>
    <cellStyle name="cd" xfId="946"/>
    <cellStyle name="Check Cell" xfId="947"/>
    <cellStyle name="Check Cell 10" xfId="948"/>
    <cellStyle name="Check Cell 11" xfId="949"/>
    <cellStyle name="Check Cell 12" xfId="950"/>
    <cellStyle name="Check Cell 13" xfId="951"/>
    <cellStyle name="Check Cell 2" xfId="952"/>
    <cellStyle name="Check Cell 2 2" xfId="953"/>
    <cellStyle name="Check Cell 2 2 2" xfId="954"/>
    <cellStyle name="Check Cell 3" xfId="955"/>
    <cellStyle name="Check Cell 3 2" xfId="956"/>
    <cellStyle name="Check Cell 3 3" xfId="957"/>
    <cellStyle name="Check Cell 4" xfId="958"/>
    <cellStyle name="Check Cell 4 2" xfId="959"/>
    <cellStyle name="Check Cell 5" xfId="960"/>
    <cellStyle name="Check Cell 5 2" xfId="961"/>
    <cellStyle name="Check Cell 6" xfId="962"/>
    <cellStyle name="Check Cell 6 2" xfId="963"/>
    <cellStyle name="Check Cell 7" xfId="964"/>
    <cellStyle name="Check Cell 7 2" xfId="965"/>
    <cellStyle name="Check Cell 8" xfId="966"/>
    <cellStyle name="Check Cell 9" xfId="967"/>
    <cellStyle name="Comma" xfId="968"/>
    <cellStyle name="Comma [0]" xfId="969"/>
    <cellStyle name="Comma [1]" xfId="970"/>
    <cellStyle name="Comma 10" xfId="971"/>
    <cellStyle name="Comma 10 2" xfId="972"/>
    <cellStyle name="Comma 11" xfId="973"/>
    <cellStyle name="Comma 11 2" xfId="974"/>
    <cellStyle name="Comma 11 3" xfId="975"/>
    <cellStyle name="Comma 12" xfId="976"/>
    <cellStyle name="Comma 12 2" xfId="977"/>
    <cellStyle name="Comma 13" xfId="978"/>
    <cellStyle name="Comma 13 2" xfId="979"/>
    <cellStyle name="Comma 13 2 2" xfId="980"/>
    <cellStyle name="Comma 13 2 2 2" xfId="981"/>
    <cellStyle name="Comma 13 2 3" xfId="982"/>
    <cellStyle name="Comma 13 3" xfId="983"/>
    <cellStyle name="Comma 13 3 2" xfId="984"/>
    <cellStyle name="Comma 13 4" xfId="985"/>
    <cellStyle name="Comma 13 4 2" xfId="986"/>
    <cellStyle name="Comma 13 5" xfId="987"/>
    <cellStyle name="Comma 13 6" xfId="988"/>
    <cellStyle name="Comma 13 7" xfId="989"/>
    <cellStyle name="Comma 13 7 2" xfId="990"/>
    <cellStyle name="Comma 13 8" xfId="991"/>
    <cellStyle name="Comma 14" xfId="992"/>
    <cellStyle name="Comma 14 2" xfId="993"/>
    <cellStyle name="Comma 14 2 2" xfId="994"/>
    <cellStyle name="Comma 14 3" xfId="995"/>
    <cellStyle name="Comma 14 4" xfId="996"/>
    <cellStyle name="Comma 15" xfId="997"/>
    <cellStyle name="Comma 15 2" xfId="998"/>
    <cellStyle name="Comma 15 3" xfId="999"/>
    <cellStyle name="Comma 16" xfId="1000"/>
    <cellStyle name="Comma 16 2" xfId="1001"/>
    <cellStyle name="Comma 17" xfId="1002"/>
    <cellStyle name="Comma 17 2" xfId="1003"/>
    <cellStyle name="Comma 17 2 2" xfId="1004"/>
    <cellStyle name="Comma 17 3" xfId="1005"/>
    <cellStyle name="Comma 17 4" xfId="1006"/>
    <cellStyle name="Comma 18" xfId="1007"/>
    <cellStyle name="Comma 18 2" xfId="1008"/>
    <cellStyle name="Comma 18 2 2" xfId="1009"/>
    <cellStyle name="Comma 18 3" xfId="1010"/>
    <cellStyle name="Comma 18 4" xfId="1011"/>
    <cellStyle name="Comma 19" xfId="1012"/>
    <cellStyle name="Comma 19 2" xfId="1013"/>
    <cellStyle name="Comma 2" xfId="1014"/>
    <cellStyle name="Comma 2 2" xfId="1015"/>
    <cellStyle name="Comma 2 2 2" xfId="1016"/>
    <cellStyle name="Comma 2 2 2 2" xfId="1017"/>
    <cellStyle name="Comma 2 2 3" xfId="1018"/>
    <cellStyle name="Comma 2 2 3 2" xfId="1019"/>
    <cellStyle name="Comma 2 2 3 3" xfId="1020"/>
    <cellStyle name="Comma 2 2 4" xfId="1021"/>
    <cellStyle name="Comma 2 2 4 2" xfId="1022"/>
    <cellStyle name="Comma 2 2 4 3" xfId="1023"/>
    <cellStyle name="Comma 2 2 5" xfId="1024"/>
    <cellStyle name="Comma 2 2 6" xfId="1025"/>
    <cellStyle name="Comma 2 3" xfId="1026"/>
    <cellStyle name="Comma 2 3 2" xfId="1027"/>
    <cellStyle name="Comma 2 3 2 2" xfId="1028"/>
    <cellStyle name="Comma 2 3 3" xfId="1029"/>
    <cellStyle name="Comma 2 3 3 2" xfId="1030"/>
    <cellStyle name="Comma 2 3 4" xfId="1031"/>
    <cellStyle name="Comma 2 3 4 2" xfId="1032"/>
    <cellStyle name="Comma 2 4" xfId="1033"/>
    <cellStyle name="Comma 2 4 2" xfId="1034"/>
    <cellStyle name="Comma 2 4 2 2" xfId="1035"/>
    <cellStyle name="Comma 2 4 2 3" xfId="1036"/>
    <cellStyle name="Comma 2 4 3" xfId="1037"/>
    <cellStyle name="Comma 2 4 3 2" xfId="1038"/>
    <cellStyle name="Comma 2 4 4" xfId="1039"/>
    <cellStyle name="Comma 2 5" xfId="1040"/>
    <cellStyle name="Comma 2 5 2" xfId="1041"/>
    <cellStyle name="Comma 2 5 2 2" xfId="1042"/>
    <cellStyle name="Comma 2 5 2 3" xfId="1043"/>
    <cellStyle name="Comma 2 5 3" xfId="1044"/>
    <cellStyle name="Comma 2 5 3 2" xfId="1045"/>
    <cellStyle name="Comma 2 5 4" xfId="1046"/>
    <cellStyle name="Comma 2 6" xfId="1047"/>
    <cellStyle name="Comma 2 6 2" xfId="1048"/>
    <cellStyle name="Comma 2 6 2 2" xfId="1049"/>
    <cellStyle name="Comma 2 6 2 3" xfId="1050"/>
    <cellStyle name="Comma 2 6 3" xfId="1051"/>
    <cellStyle name="Comma 2 6 4" xfId="1052"/>
    <cellStyle name="Comma 2 7" xfId="1053"/>
    <cellStyle name="Comma 2 7 2" xfId="1054"/>
    <cellStyle name="Comma 2 7 3" xfId="1055"/>
    <cellStyle name="Comma 2 8" xfId="1056"/>
    <cellStyle name="Comma 2 8 2" xfId="1057"/>
    <cellStyle name="Comma 2 9" xfId="1058"/>
    <cellStyle name="Comma 2_Allocators" xfId="1059"/>
    <cellStyle name="Comma 20" xfId="1060"/>
    <cellStyle name="Comma 20 2" xfId="1061"/>
    <cellStyle name="Comma 20 2 2" xfId="1062"/>
    <cellStyle name="Comma 20 3" xfId="1063"/>
    <cellStyle name="Comma 21" xfId="1064"/>
    <cellStyle name="Comma 22" xfId="1065"/>
    <cellStyle name="Comma 23" xfId="1066"/>
    <cellStyle name="Comma 24" xfId="1067"/>
    <cellStyle name="Comma 3" xfId="1068"/>
    <cellStyle name="Comma 3 10" xfId="1069"/>
    <cellStyle name="Comma 3 10 2" xfId="1070"/>
    <cellStyle name="Comma 3 10 2 2" xfId="1071"/>
    <cellStyle name="Comma 3 10 3" xfId="1072"/>
    <cellStyle name="Comma 3 11" xfId="1073"/>
    <cellStyle name="Comma 3 12" xfId="1074"/>
    <cellStyle name="Comma 3 12 2" xfId="1075"/>
    <cellStyle name="Comma 3 13" xfId="1076"/>
    <cellStyle name="Comma 3 13 2" xfId="1077"/>
    <cellStyle name="Comma 3 14" xfId="1078"/>
    <cellStyle name="Comma 3 2" xfId="1079"/>
    <cellStyle name="Comma 3 2 2" xfId="1080"/>
    <cellStyle name="Comma 3 2 2 2" xfId="1081"/>
    <cellStyle name="Comma 3 2 3" xfId="1082"/>
    <cellStyle name="Comma 3 3" xfId="1083"/>
    <cellStyle name="Comma 3 3 2" xfId="1084"/>
    <cellStyle name="Comma 3 3 3" xfId="1085"/>
    <cellStyle name="Comma 3 4" xfId="1086"/>
    <cellStyle name="Comma 3 4 2" xfId="1087"/>
    <cellStyle name="Comma 3 4 2 2" xfId="1088"/>
    <cellStyle name="Comma 3 4 2 2 2" xfId="1089"/>
    <cellStyle name="Comma 3 4 3" xfId="1090"/>
    <cellStyle name="Comma 3 4 3 2" xfId="1091"/>
    <cellStyle name="Comma 3 5" xfId="1092"/>
    <cellStyle name="Comma 3 5 2" xfId="1093"/>
    <cellStyle name="Comma 3 5 2 2" xfId="1094"/>
    <cellStyle name="Comma 3 5 3" xfId="1095"/>
    <cellStyle name="Comma 3 6" xfId="1096"/>
    <cellStyle name="Comma 3 6 2" xfId="1097"/>
    <cellStyle name="Comma 3 6 2 2" xfId="1098"/>
    <cellStyle name="Comma 3 6 3" xfId="1099"/>
    <cellStyle name="Comma 3 6 3 2" xfId="1100"/>
    <cellStyle name="Comma 3 7" xfId="1101"/>
    <cellStyle name="Comma 3 7 2" xfId="1102"/>
    <cellStyle name="Comma 3 7 2 2" xfId="1103"/>
    <cellStyle name="Comma 3 7 3" xfId="1104"/>
    <cellStyle name="Comma 3 8" xfId="1105"/>
    <cellStyle name="Comma 3 8 2" xfId="1106"/>
    <cellStyle name="Comma 3 8 2 2" xfId="1107"/>
    <cellStyle name="Comma 3 8 3" xfId="1108"/>
    <cellStyle name="Comma 3 9" xfId="1109"/>
    <cellStyle name="Comma 3 9 2" xfId="1110"/>
    <cellStyle name="Comma 3 9 2 2" xfId="1111"/>
    <cellStyle name="Comma 3 9 3" xfId="1112"/>
    <cellStyle name="Comma 4" xfId="1113"/>
    <cellStyle name="Comma 4 2" xfId="1114"/>
    <cellStyle name="Comma 4 2 2" xfId="1115"/>
    <cellStyle name="Comma 4 2 2 2" xfId="1116"/>
    <cellStyle name="Comma 4 2 3" xfId="1117"/>
    <cellStyle name="Comma 4 3" xfId="1118"/>
    <cellStyle name="Comma 4 3 2" xfId="1119"/>
    <cellStyle name="Comma 4 4" xfId="1120"/>
    <cellStyle name="Comma 4 5" xfId="1121"/>
    <cellStyle name="Comma 4 6" xfId="1122"/>
    <cellStyle name="Comma 5" xfId="1123"/>
    <cellStyle name="Comma 5 2" xfId="1124"/>
    <cellStyle name="Comma 5 3" xfId="1125"/>
    <cellStyle name="Comma 6" xfId="1126"/>
    <cellStyle name="Comma 6 2" xfId="1127"/>
    <cellStyle name="Comma 6 2 2" xfId="1128"/>
    <cellStyle name="Comma 6 3" xfId="1129"/>
    <cellStyle name="Comma 6 4" xfId="1130"/>
    <cellStyle name="Comma 7" xfId="1131"/>
    <cellStyle name="Comma 7 2" xfId="1132"/>
    <cellStyle name="Comma 7 2 2" xfId="1133"/>
    <cellStyle name="Comma 7 2 3" xfId="1134"/>
    <cellStyle name="Comma 7 3" xfId="1135"/>
    <cellStyle name="Comma 7 4" xfId="1136"/>
    <cellStyle name="Comma 8" xfId="1137"/>
    <cellStyle name="Comma 8 2" xfId="1138"/>
    <cellStyle name="Comma 9" xfId="1139"/>
    <cellStyle name="Comma 9 2" xfId="1140"/>
    <cellStyle name="Comma0" xfId="1141"/>
    <cellStyle name="Comma0 - Style3" xfId="1142"/>
    <cellStyle name="Comma0 - Style4" xfId="1143"/>
    <cellStyle name="Comma0_050318 MON POWER OHIO LOAD" xfId="1144"/>
    <cellStyle name="Comma1 - Style1" xfId="1145"/>
    <cellStyle name="CommaBlank" xfId="1146"/>
    <cellStyle name="CommaBlank 2" xfId="1147"/>
    <cellStyle name="Currency" xfId="1148"/>
    <cellStyle name="Currency [0]" xfId="1149"/>
    <cellStyle name="Currency [1]" xfId="1150"/>
    <cellStyle name="Currency [2]" xfId="1151"/>
    <cellStyle name="Currency 10" xfId="1152"/>
    <cellStyle name="Currency 10 2" xfId="1153"/>
    <cellStyle name="Currency 10 2 2" xfId="1154"/>
    <cellStyle name="Currency 10 2 3" xfId="1155"/>
    <cellStyle name="Currency 10 3" xfId="1156"/>
    <cellStyle name="Currency 10 4" xfId="1157"/>
    <cellStyle name="Currency 11" xfId="1158"/>
    <cellStyle name="Currency 11 2" xfId="1159"/>
    <cellStyle name="Currency 11 2 2" xfId="1160"/>
    <cellStyle name="Currency 11 2 2 2" xfId="1161"/>
    <cellStyle name="Currency 11 2 3" xfId="1162"/>
    <cellStyle name="Currency 11 3" xfId="1163"/>
    <cellStyle name="Currency 11 3 2" xfId="1164"/>
    <cellStyle name="Currency 11 4" xfId="1165"/>
    <cellStyle name="Currency 11 4 2" xfId="1166"/>
    <cellStyle name="Currency 11 5" xfId="1167"/>
    <cellStyle name="Currency 11 6" xfId="1168"/>
    <cellStyle name="Currency 11 7" xfId="1169"/>
    <cellStyle name="Currency 11 7 2" xfId="1170"/>
    <cellStyle name="Currency 12" xfId="1171"/>
    <cellStyle name="Currency 12 2" xfId="1172"/>
    <cellStyle name="Currency 12 2 2" xfId="1173"/>
    <cellStyle name="Currency 12 3" xfId="1174"/>
    <cellStyle name="Currency 12 4" xfId="1175"/>
    <cellStyle name="Currency 13" xfId="1176"/>
    <cellStyle name="Currency 13 2" xfId="1177"/>
    <cellStyle name="Currency 13 3" xfId="1178"/>
    <cellStyle name="Currency 14" xfId="1179"/>
    <cellStyle name="Currency 14 2" xfId="1180"/>
    <cellStyle name="Currency 14 3" xfId="1181"/>
    <cellStyle name="Currency 15" xfId="1182"/>
    <cellStyle name="Currency 15 2" xfId="1183"/>
    <cellStyle name="Currency 15 3" xfId="1184"/>
    <cellStyle name="Currency 15 4" xfId="1185"/>
    <cellStyle name="Currency 16" xfId="1186"/>
    <cellStyle name="Currency 16 2" xfId="1187"/>
    <cellStyle name="Currency 16 2 2" xfId="1188"/>
    <cellStyle name="Currency 16 3" xfId="1189"/>
    <cellStyle name="Currency 17" xfId="1190"/>
    <cellStyle name="Currency 17 2" xfId="1191"/>
    <cellStyle name="Currency 17 3" xfId="1192"/>
    <cellStyle name="Currency 18" xfId="1193"/>
    <cellStyle name="Currency 18 2" xfId="1194"/>
    <cellStyle name="Currency 18 2 2" xfId="1195"/>
    <cellStyle name="Currency 18 2 2 2" xfId="1196"/>
    <cellStyle name="Currency 18 2 3" xfId="1197"/>
    <cellStyle name="Currency 18 3" xfId="1198"/>
    <cellStyle name="Currency 18 3 2" xfId="1199"/>
    <cellStyle name="Currency 18 4" xfId="1200"/>
    <cellStyle name="Currency 18 5" xfId="1201"/>
    <cellStyle name="Currency 19" xfId="1202"/>
    <cellStyle name="Currency 19 2" xfId="1203"/>
    <cellStyle name="Currency 19 3" xfId="1204"/>
    <cellStyle name="Currency 2" xfId="1205"/>
    <cellStyle name="Currency 2 2" xfId="1206"/>
    <cellStyle name="Currency 2 2 2" xfId="1207"/>
    <cellStyle name="Currency 2 2 3" xfId="1208"/>
    <cellStyle name="Currency 2 3" xfId="1209"/>
    <cellStyle name="Currency 2 3 2" xfId="1210"/>
    <cellStyle name="Currency 2 3 3" xfId="1211"/>
    <cellStyle name="Currency 2 4" xfId="1212"/>
    <cellStyle name="Currency 2 4 2" xfId="1213"/>
    <cellStyle name="Currency 2 5" xfId="1214"/>
    <cellStyle name="Currency 2 5 2" xfId="1215"/>
    <cellStyle name="Currency 2 6" xfId="1216"/>
    <cellStyle name="Currency 2 6 2" xfId="1217"/>
    <cellStyle name="Currency 2 7" xfId="1218"/>
    <cellStyle name="Currency 20" xfId="1219"/>
    <cellStyle name="Currency 20 2" xfId="1220"/>
    <cellStyle name="Currency 20 3" xfId="1221"/>
    <cellStyle name="Currency 21" xfId="1222"/>
    <cellStyle name="Currency 21 2" xfId="1223"/>
    <cellStyle name="Currency 21 3" xfId="1224"/>
    <cellStyle name="Currency 22" xfId="1225"/>
    <cellStyle name="Currency 22 2" xfId="1226"/>
    <cellStyle name="Currency 22 3" xfId="1227"/>
    <cellStyle name="Currency 23" xfId="1228"/>
    <cellStyle name="Currency 23 2" xfId="1229"/>
    <cellStyle name="Currency 23 3" xfId="1230"/>
    <cellStyle name="Currency 24" xfId="1231"/>
    <cellStyle name="Currency 24 2" xfId="1232"/>
    <cellStyle name="Currency 24 3" xfId="1233"/>
    <cellStyle name="Currency 25" xfId="1234"/>
    <cellStyle name="Currency 25 2" xfId="1235"/>
    <cellStyle name="Currency 25 3" xfId="1236"/>
    <cellStyle name="Currency 26" xfId="1237"/>
    <cellStyle name="Currency 26 2" xfId="1238"/>
    <cellStyle name="Currency 26 3" xfId="1239"/>
    <cellStyle name="Currency 27" xfId="1240"/>
    <cellStyle name="Currency 27 2" xfId="1241"/>
    <cellStyle name="Currency 27 3" xfId="1242"/>
    <cellStyle name="Currency 28" xfId="1243"/>
    <cellStyle name="Currency 28 2" xfId="1244"/>
    <cellStyle name="Currency 28 3" xfId="1245"/>
    <cellStyle name="Currency 29" xfId="1246"/>
    <cellStyle name="Currency 29 2" xfId="1247"/>
    <cellStyle name="Currency 29 3" xfId="1248"/>
    <cellStyle name="Currency 3" xfId="1249"/>
    <cellStyle name="Currency 3 2" xfId="1250"/>
    <cellStyle name="Currency 3 3" xfId="1251"/>
    <cellStyle name="Currency 3 4" xfId="1252"/>
    <cellStyle name="Currency 3 4 2" xfId="1253"/>
    <cellStyle name="Currency 3 5" xfId="1254"/>
    <cellStyle name="Currency 3 6" xfId="1255"/>
    <cellStyle name="Currency 30" xfId="1256"/>
    <cellStyle name="Currency 30 2" xfId="1257"/>
    <cellStyle name="Currency 30 3" xfId="1258"/>
    <cellStyle name="Currency 31" xfId="1259"/>
    <cellStyle name="Currency 31 2" xfId="1260"/>
    <cellStyle name="Currency 31 3" xfId="1261"/>
    <cellStyle name="Currency 32" xfId="1262"/>
    <cellStyle name="Currency 32 2" xfId="1263"/>
    <cellStyle name="Currency 33" xfId="1264"/>
    <cellStyle name="Currency 33 2" xfId="1265"/>
    <cellStyle name="Currency 34" xfId="1266"/>
    <cellStyle name="Currency 34 2" xfId="1267"/>
    <cellStyle name="Currency 35" xfId="1268"/>
    <cellStyle name="Currency 36" xfId="1269"/>
    <cellStyle name="Currency 37" xfId="1270"/>
    <cellStyle name="Currency 37 2" xfId="1271"/>
    <cellStyle name="Currency 4" xfId="1272"/>
    <cellStyle name="Currency 4 2" xfId="1273"/>
    <cellStyle name="Currency 4 2 2" xfId="1274"/>
    <cellStyle name="Currency 4 3" xfId="1275"/>
    <cellStyle name="Currency 4 4" xfId="1276"/>
    <cellStyle name="Currency 4 4 2" xfId="1277"/>
    <cellStyle name="Currency 4 5" xfId="1278"/>
    <cellStyle name="Currency 4 5 2" xfId="1279"/>
    <cellStyle name="Currency 4 5 2 2" xfId="1280"/>
    <cellStyle name="Currency 4 5 3" xfId="1281"/>
    <cellStyle name="Currency 4 5 4" xfId="1282"/>
    <cellStyle name="Currency 4 6" xfId="1283"/>
    <cellStyle name="Currency 4 6 2" xfId="1284"/>
    <cellStyle name="Currency 4 7" xfId="1285"/>
    <cellStyle name="Currency 4 8" xfId="1286"/>
    <cellStyle name="Currency 49" xfId="1287"/>
    <cellStyle name="Currency 5" xfId="1288"/>
    <cellStyle name="Currency 5 2" xfId="1289"/>
    <cellStyle name="Currency 5 3" xfId="1290"/>
    <cellStyle name="Currency 5 3 2" xfId="1291"/>
    <cellStyle name="Currency 59 14" xfId="1292"/>
    <cellStyle name="Currency 59 14 2" xfId="1293"/>
    <cellStyle name="Currency 59 14 3" xfId="1294"/>
    <cellStyle name="Currency 6" xfId="1295"/>
    <cellStyle name="Currency 6 2" xfId="1296"/>
    <cellStyle name="Currency 6 3" xfId="1297"/>
    <cellStyle name="Currency 60" xfId="1298"/>
    <cellStyle name="Currency 60 2" xfId="1299"/>
    <cellStyle name="Currency 60 3" xfId="1300"/>
    <cellStyle name="Currency 62 14" xfId="1301"/>
    <cellStyle name="Currency 64 15" xfId="1302"/>
    <cellStyle name="Currency 7" xfId="1303"/>
    <cellStyle name="Currency 7 2" xfId="1304"/>
    <cellStyle name="Currency 7 3" xfId="1305"/>
    <cellStyle name="Currency 8" xfId="1306"/>
    <cellStyle name="Currency 8 2" xfId="1307"/>
    <cellStyle name="Currency 8 3" xfId="1308"/>
    <cellStyle name="Currency 9" xfId="1309"/>
    <cellStyle name="Currency 9 2" xfId="1310"/>
    <cellStyle name="Currency 9 3" xfId="1311"/>
    <cellStyle name="Currency 94" xfId="1312"/>
    <cellStyle name="Currency 95" xfId="1313"/>
    <cellStyle name="Currency0" xfId="1314"/>
    <cellStyle name="DATA TYPE" xfId="1315"/>
    <cellStyle name="Date" xfId="1316"/>
    <cellStyle name="Date [mm-d-yyyy]" xfId="1317"/>
    <cellStyle name="Date [mmm-d-yyyy]" xfId="1318"/>
    <cellStyle name="Date [mmm-yyyy]" xfId="1319"/>
    <cellStyle name="Date_050318 MON POWER OHIO LOAD" xfId="1320"/>
    <cellStyle name="Date2" xfId="1321"/>
    <cellStyle name="Dezimal [0]_Compiling Utility Macros" xfId="1322"/>
    <cellStyle name="Dezimal_Compiling Utility Macros" xfId="1323"/>
    <cellStyle name="dohm" xfId="1324"/>
    <cellStyle name="dohm1" xfId="1325"/>
    <cellStyle name="dohm2" xfId="1326"/>
    <cellStyle name="Dollars" xfId="1327"/>
    <cellStyle name="Euro" xfId="1328"/>
    <cellStyle name="Explanatory Text" xfId="1329"/>
    <cellStyle name="Explanatory Text 10" xfId="1330"/>
    <cellStyle name="Explanatory Text 11" xfId="1331"/>
    <cellStyle name="Explanatory Text 12" xfId="1332"/>
    <cellStyle name="Explanatory Text 13" xfId="1333"/>
    <cellStyle name="Explanatory Text 2" xfId="1334"/>
    <cellStyle name="Explanatory Text 2 2" xfId="1335"/>
    <cellStyle name="Explanatory Text 3" xfId="1336"/>
    <cellStyle name="Explanatory Text 3 2" xfId="1337"/>
    <cellStyle name="Explanatory Text 3 3" xfId="1338"/>
    <cellStyle name="Explanatory Text 4" xfId="1339"/>
    <cellStyle name="Explanatory Text 4 2" xfId="1340"/>
    <cellStyle name="Explanatory Text 5" xfId="1341"/>
    <cellStyle name="Explanatory Text 5 2" xfId="1342"/>
    <cellStyle name="Explanatory Text 6" xfId="1343"/>
    <cellStyle name="Explanatory Text 6 2" xfId="1344"/>
    <cellStyle name="Explanatory Text 7" xfId="1345"/>
    <cellStyle name="Explanatory Text 8" xfId="1346"/>
    <cellStyle name="Explanatory Text 9" xfId="1347"/>
    <cellStyle name="Fixed" xfId="1348"/>
    <cellStyle name="Fixed [0]" xfId="1349"/>
    <cellStyle name="Fixed_050318 MON POWER OHIO LOAD" xfId="1350"/>
    <cellStyle name="Fixed2 - Style2" xfId="1351"/>
    <cellStyle name="Fixed3 - Style3" xfId="1352"/>
    <cellStyle name="Followed Hyperlink" xfId="1353"/>
    <cellStyle name="FUEL SUBTOTAL" xfId="1354"/>
    <cellStyle name="FUEL TYPE" xfId="1355"/>
    <cellStyle name="general" xfId="1356"/>
    <cellStyle name="Good" xfId="1357"/>
    <cellStyle name="Good 10" xfId="1358"/>
    <cellStyle name="Good 11" xfId="1359"/>
    <cellStyle name="Good 12" xfId="1360"/>
    <cellStyle name="Good 13" xfId="1361"/>
    <cellStyle name="Good 2" xfId="1362"/>
    <cellStyle name="Good 2 2" xfId="1363"/>
    <cellStyle name="Good 3" xfId="1364"/>
    <cellStyle name="Good 3 2" xfId="1365"/>
    <cellStyle name="Good 3 3" xfId="1366"/>
    <cellStyle name="Good 4" xfId="1367"/>
    <cellStyle name="Good 4 2" xfId="1368"/>
    <cellStyle name="Good 5" xfId="1369"/>
    <cellStyle name="Good 5 2" xfId="1370"/>
    <cellStyle name="Good 6" xfId="1371"/>
    <cellStyle name="Good 6 2" xfId="1372"/>
    <cellStyle name="Good 7" xfId="1373"/>
    <cellStyle name="Good 8" xfId="1374"/>
    <cellStyle name="Good 9" xfId="1375"/>
    <cellStyle name="Grey" xfId="1376"/>
    <cellStyle name="HEADER" xfId="1377"/>
    <cellStyle name="Header1" xfId="1378"/>
    <cellStyle name="Header2" xfId="1379"/>
    <cellStyle name="Heading 1" xfId="1380"/>
    <cellStyle name="Heading 1 10" xfId="1381"/>
    <cellStyle name="Heading 1 11" xfId="1382"/>
    <cellStyle name="Heading 1 12" xfId="1383"/>
    <cellStyle name="Heading 1 13" xfId="1384"/>
    <cellStyle name="Heading 1 2" xfId="1385"/>
    <cellStyle name="Heading 1 2 2" xfId="1386"/>
    <cellStyle name="Heading 1 2 2 2" xfId="1387"/>
    <cellStyle name="Heading 1 3" xfId="1388"/>
    <cellStyle name="Heading 1 3 2" xfId="1389"/>
    <cellStyle name="Heading 1 3 3" xfId="1390"/>
    <cellStyle name="Heading 1 4" xfId="1391"/>
    <cellStyle name="Heading 1 4 2" xfId="1392"/>
    <cellStyle name="Heading 1 5" xfId="1393"/>
    <cellStyle name="Heading 1 5 2" xfId="1394"/>
    <cellStyle name="Heading 1 6" xfId="1395"/>
    <cellStyle name="Heading 1 6 2" xfId="1396"/>
    <cellStyle name="Heading 1 7" xfId="1397"/>
    <cellStyle name="Heading 1 7 2" xfId="1398"/>
    <cellStyle name="Heading 1 8" xfId="1399"/>
    <cellStyle name="Heading 1 8 2" xfId="1400"/>
    <cellStyle name="Heading 1 9" xfId="1401"/>
    <cellStyle name="Heading 2" xfId="1402"/>
    <cellStyle name="Heading 2 10" xfId="1403"/>
    <cellStyle name="Heading 2 11" xfId="1404"/>
    <cellStyle name="Heading 2 12" xfId="1405"/>
    <cellStyle name="Heading 2 13" xfId="1406"/>
    <cellStyle name="Heading 2 2" xfId="1407"/>
    <cellStyle name="Heading 2 2 2" xfId="1408"/>
    <cellStyle name="Heading 2 2 2 2" xfId="1409"/>
    <cellStyle name="Heading 2 3" xfId="1410"/>
    <cellStyle name="Heading 2 3 2" xfId="1411"/>
    <cellStyle name="Heading 2 3 3" xfId="1412"/>
    <cellStyle name="Heading 2 4" xfId="1413"/>
    <cellStyle name="Heading 2 4 2" xfId="1414"/>
    <cellStyle name="Heading 2 5" xfId="1415"/>
    <cellStyle name="Heading 2 5 2" xfId="1416"/>
    <cellStyle name="Heading 2 6" xfId="1417"/>
    <cellStyle name="Heading 2 6 2" xfId="1418"/>
    <cellStyle name="Heading 2 7" xfId="1419"/>
    <cellStyle name="Heading 2 7 2" xfId="1420"/>
    <cellStyle name="Heading 2 8" xfId="1421"/>
    <cellStyle name="Heading 2 8 2" xfId="1422"/>
    <cellStyle name="Heading 2 9" xfId="1423"/>
    <cellStyle name="Heading 3" xfId="1424"/>
    <cellStyle name="Heading 3 10" xfId="1425"/>
    <cellStyle name="Heading 3 11" xfId="1426"/>
    <cellStyle name="Heading 3 12" xfId="1427"/>
    <cellStyle name="Heading 3 13" xfId="1428"/>
    <cellStyle name="Heading 3 2" xfId="1429"/>
    <cellStyle name="Heading 3 2 2" xfId="1430"/>
    <cellStyle name="Heading 3 2 2 2" xfId="1431"/>
    <cellStyle name="Heading 3 3" xfId="1432"/>
    <cellStyle name="Heading 3 3 2" xfId="1433"/>
    <cellStyle name="Heading 3 3 3" xfId="1434"/>
    <cellStyle name="Heading 3 4" xfId="1435"/>
    <cellStyle name="Heading 3 4 2" xfId="1436"/>
    <cellStyle name="Heading 3 5" xfId="1437"/>
    <cellStyle name="Heading 3 5 2" xfId="1438"/>
    <cellStyle name="Heading 3 6" xfId="1439"/>
    <cellStyle name="Heading 3 6 2" xfId="1440"/>
    <cellStyle name="Heading 3 7" xfId="1441"/>
    <cellStyle name="Heading 3 7 2" xfId="1442"/>
    <cellStyle name="Heading 3 8" xfId="1443"/>
    <cellStyle name="Heading 3 8 2" xfId="1444"/>
    <cellStyle name="Heading 3 9" xfId="1445"/>
    <cellStyle name="Heading 4" xfId="1446"/>
    <cellStyle name="Heading 4 10" xfId="1447"/>
    <cellStyle name="Heading 4 11" xfId="1448"/>
    <cellStyle name="Heading 4 12" xfId="1449"/>
    <cellStyle name="Heading 4 13" xfId="1450"/>
    <cellStyle name="Heading 4 2" xfId="1451"/>
    <cellStyle name="Heading 4 2 2" xfId="1452"/>
    <cellStyle name="Heading 4 2 2 2" xfId="1453"/>
    <cellStyle name="Heading 4 3" xfId="1454"/>
    <cellStyle name="Heading 4 3 2" xfId="1455"/>
    <cellStyle name="Heading 4 3 3" xfId="1456"/>
    <cellStyle name="Heading 4 4" xfId="1457"/>
    <cellStyle name="Heading 4 4 2" xfId="1458"/>
    <cellStyle name="Heading 4 5" xfId="1459"/>
    <cellStyle name="Heading 4 5 2" xfId="1460"/>
    <cellStyle name="Heading 4 6" xfId="1461"/>
    <cellStyle name="Heading 4 6 2" xfId="1462"/>
    <cellStyle name="Heading 4 7" xfId="1463"/>
    <cellStyle name="Heading 4 7 2" xfId="1464"/>
    <cellStyle name="Heading 4 8" xfId="1465"/>
    <cellStyle name="Heading 4 8 2" xfId="1466"/>
    <cellStyle name="Heading 4 9" xfId="1467"/>
    <cellStyle name="Heading1" xfId="1468"/>
    <cellStyle name="Heading2" xfId="1469"/>
    <cellStyle name="HIGHLIGHT" xfId="1470"/>
    <cellStyle name="Hyperlink" xfId="1471"/>
    <cellStyle name="Input" xfId="1472"/>
    <cellStyle name="Input [yellow]" xfId="1473"/>
    <cellStyle name="Input 10" xfId="1474"/>
    <cellStyle name="Input 11" xfId="1475"/>
    <cellStyle name="Input 12" xfId="1476"/>
    <cellStyle name="Input 13" xfId="1477"/>
    <cellStyle name="Input 14" xfId="1478"/>
    <cellStyle name="Input 2" xfId="1479"/>
    <cellStyle name="Input 2 2" xfId="1480"/>
    <cellStyle name="Input 3" xfId="1481"/>
    <cellStyle name="Input 3 2" xfId="1482"/>
    <cellStyle name="Input 3 3" xfId="1483"/>
    <cellStyle name="Input 4" xfId="1484"/>
    <cellStyle name="Input 4 2" xfId="1485"/>
    <cellStyle name="Input 5" xfId="1486"/>
    <cellStyle name="Input 5 2" xfId="1487"/>
    <cellStyle name="Input 6" xfId="1488"/>
    <cellStyle name="Input 6 2" xfId="1489"/>
    <cellStyle name="Input 7" xfId="1490"/>
    <cellStyle name="Input 8" xfId="1491"/>
    <cellStyle name="Input 9" xfId="1492"/>
    <cellStyle name="kirkdollars" xfId="1493"/>
    <cellStyle name="Lines" xfId="1494"/>
    <cellStyle name="Linked Cell" xfId="1495"/>
    <cellStyle name="Linked Cell 10" xfId="1496"/>
    <cellStyle name="Linked Cell 11" xfId="1497"/>
    <cellStyle name="Linked Cell 12" xfId="1498"/>
    <cellStyle name="Linked Cell 13" xfId="1499"/>
    <cellStyle name="Linked Cell 2" xfId="1500"/>
    <cellStyle name="Linked Cell 2 2" xfId="1501"/>
    <cellStyle name="Linked Cell 3" xfId="1502"/>
    <cellStyle name="Linked Cell 3 2" xfId="1503"/>
    <cellStyle name="Linked Cell 3 3" xfId="1504"/>
    <cellStyle name="Linked Cell 4" xfId="1505"/>
    <cellStyle name="Linked Cell 4 2" xfId="1506"/>
    <cellStyle name="Linked Cell 5" xfId="1507"/>
    <cellStyle name="Linked Cell 5 2" xfId="1508"/>
    <cellStyle name="Linked Cell 6" xfId="1509"/>
    <cellStyle name="Linked Cell 6 2" xfId="1510"/>
    <cellStyle name="Linked Cell 7" xfId="1511"/>
    <cellStyle name="Linked Cell 8" xfId="1512"/>
    <cellStyle name="Linked Cell 9" xfId="1513"/>
    <cellStyle name="Long Date" xfId="1514"/>
    <cellStyle name="Multiple" xfId="1515"/>
    <cellStyle name="Multiple [1]" xfId="1516"/>
    <cellStyle name="NA is zero" xfId="1517"/>
    <cellStyle name="Neutral" xfId="1518"/>
    <cellStyle name="Neutral 10" xfId="1519"/>
    <cellStyle name="Neutral 11" xfId="1520"/>
    <cellStyle name="Neutral 12" xfId="1521"/>
    <cellStyle name="Neutral 13" xfId="1522"/>
    <cellStyle name="Neutral 2" xfId="1523"/>
    <cellStyle name="Neutral 2 2" xfId="1524"/>
    <cellStyle name="Neutral 3" xfId="1525"/>
    <cellStyle name="Neutral 3 2" xfId="1526"/>
    <cellStyle name="Neutral 3 3" xfId="1527"/>
    <cellStyle name="Neutral 4" xfId="1528"/>
    <cellStyle name="Neutral 4 2" xfId="1529"/>
    <cellStyle name="Neutral 5" xfId="1530"/>
    <cellStyle name="Neutral 5 2" xfId="1531"/>
    <cellStyle name="Neutral 6" xfId="1532"/>
    <cellStyle name="Neutral 6 2" xfId="1533"/>
    <cellStyle name="Neutral 7" xfId="1534"/>
    <cellStyle name="Neutral 8" xfId="1535"/>
    <cellStyle name="Neutral 9" xfId="1536"/>
    <cellStyle name="no dec" xfId="1537"/>
    <cellStyle name="Normal - Style1" xfId="1538"/>
    <cellStyle name="Normal - Style2" xfId="1539"/>
    <cellStyle name="Normal - Style3" xfId="1540"/>
    <cellStyle name="Normal [0]" xfId="1541"/>
    <cellStyle name="Normal [1]" xfId="1542"/>
    <cellStyle name="Normal [2]" xfId="1543"/>
    <cellStyle name="Normal [3]" xfId="1544"/>
    <cellStyle name="Normal 10" xfId="1545"/>
    <cellStyle name="Normal 10 2" xfId="1546"/>
    <cellStyle name="Normal 10 2 2" xfId="1547"/>
    <cellStyle name="Normal 10 3" xfId="1548"/>
    <cellStyle name="Normal 10 4" xfId="1549"/>
    <cellStyle name="Normal 10 5" xfId="1550"/>
    <cellStyle name="Normal 10 6" xfId="1551"/>
    <cellStyle name="Normal 10 7" xfId="1552"/>
    <cellStyle name="Normal 100" xfId="1553"/>
    <cellStyle name="Normal 101" xfId="1554"/>
    <cellStyle name="Normal 102" xfId="1555"/>
    <cellStyle name="Normal 103" xfId="1556"/>
    <cellStyle name="Normal 104" xfId="1557"/>
    <cellStyle name="Normal 105" xfId="1558"/>
    <cellStyle name="Normal 106" xfId="1559"/>
    <cellStyle name="Normal 107" xfId="1560"/>
    <cellStyle name="Normal 108" xfId="1561"/>
    <cellStyle name="Normal 109" xfId="1562"/>
    <cellStyle name="Normal 11" xfId="1563"/>
    <cellStyle name="Normal 11 2" xfId="1564"/>
    <cellStyle name="Normal 11 2 2" xfId="1565"/>
    <cellStyle name="Normal 11 3" xfId="1566"/>
    <cellStyle name="Normal 11 4" xfId="1567"/>
    <cellStyle name="Normal 11 5" xfId="1568"/>
    <cellStyle name="Normal 11 6" xfId="1569"/>
    <cellStyle name="Normal 11 7" xfId="1570"/>
    <cellStyle name="Normal 110" xfId="1571"/>
    <cellStyle name="Normal 111" xfId="1572"/>
    <cellStyle name="Normal 112" xfId="1573"/>
    <cellStyle name="Normal 113" xfId="1574"/>
    <cellStyle name="Normal 114" xfId="1575"/>
    <cellStyle name="Normal 115" xfId="1576"/>
    <cellStyle name="Normal 116" xfId="1577"/>
    <cellStyle name="Normal 117" xfId="1578"/>
    <cellStyle name="Normal 118" xfId="1579"/>
    <cellStyle name="Normal 119" xfId="1580"/>
    <cellStyle name="Normal 12" xfId="1581"/>
    <cellStyle name="Normal 12 10" xfId="1582"/>
    <cellStyle name="Normal 12 11" xfId="1583"/>
    <cellStyle name="Normal 12 12" xfId="1584"/>
    <cellStyle name="Normal 12 13" xfId="1585"/>
    <cellStyle name="Normal 12 2" xfId="1586"/>
    <cellStyle name="Normal 12 2 2" xfId="1587"/>
    <cellStyle name="Normal 12 2 2 2" xfId="1588"/>
    <cellStyle name="Normal 12 2 2 3" xfId="1589"/>
    <cellStyle name="Normal 12 2 3" xfId="1590"/>
    <cellStyle name="Normal 12 2 4" xfId="1591"/>
    <cellStyle name="Normal 12 2 5" xfId="1592"/>
    <cellStyle name="Normal 12 3" xfId="1593"/>
    <cellStyle name="Normal 12 3 2" xfId="1594"/>
    <cellStyle name="Normal 12 3 2 2" xfId="1595"/>
    <cellStyle name="Normal 12 3 2 3" xfId="1596"/>
    <cellStyle name="Normal 12 3 3" xfId="1597"/>
    <cellStyle name="Normal 12 3 4" xfId="1598"/>
    <cellStyle name="Normal 12 4" xfId="1599"/>
    <cellStyle name="Normal 12 5" xfId="1600"/>
    <cellStyle name="Normal 12 6" xfId="1601"/>
    <cellStyle name="Normal 12 7" xfId="1602"/>
    <cellStyle name="Normal 12 8" xfId="1603"/>
    <cellStyle name="Normal 12 8 2" xfId="1604"/>
    <cellStyle name="Normal 12 8 3" xfId="1605"/>
    <cellStyle name="Normal 12 9" xfId="1606"/>
    <cellStyle name="Normal 120" xfId="1607"/>
    <cellStyle name="Normal 121" xfId="1608"/>
    <cellStyle name="Normal 122" xfId="1609"/>
    <cellStyle name="Normal 123" xfId="1610"/>
    <cellStyle name="Normal 124" xfId="1611"/>
    <cellStyle name="Normal 125" xfId="1612"/>
    <cellStyle name="Normal 126" xfId="1613"/>
    <cellStyle name="Normal 127" xfId="1614"/>
    <cellStyle name="Normal 128" xfId="1615"/>
    <cellStyle name="Normal 129" xfId="1616"/>
    <cellStyle name="Normal 13" xfId="1617"/>
    <cellStyle name="Normal 13 2" xfId="1618"/>
    <cellStyle name="Normal 13 2 2" xfId="1619"/>
    <cellStyle name="Normal 13 3" xfId="1620"/>
    <cellStyle name="Normal 13 4" xfId="1621"/>
    <cellStyle name="Normal 13 5" xfId="1622"/>
    <cellStyle name="Normal 13 6" xfId="1623"/>
    <cellStyle name="Normal 13 7" xfId="1624"/>
    <cellStyle name="Normal 14" xfId="1625"/>
    <cellStyle name="Normal 14 10" xfId="1626"/>
    <cellStyle name="Normal 14 11" xfId="1627"/>
    <cellStyle name="Normal 14 12" xfId="1628"/>
    <cellStyle name="Normal 14 13" xfId="1629"/>
    <cellStyle name="Normal 14 14" xfId="1630"/>
    <cellStyle name="Normal 14 2" xfId="1631"/>
    <cellStyle name="Normal 14 2 2" xfId="1632"/>
    <cellStyle name="Normal 14 2 2 2" xfId="1633"/>
    <cellStyle name="Normal 14 2 2 3" xfId="1634"/>
    <cellStyle name="Normal 14 2 3" xfId="1635"/>
    <cellStyle name="Normal 14 2 4" xfId="1636"/>
    <cellStyle name="Normal 14 3" xfId="1637"/>
    <cellStyle name="Normal 14 3 2" xfId="1638"/>
    <cellStyle name="Normal 14 3 2 2" xfId="1639"/>
    <cellStyle name="Normal 14 3 2 3" xfId="1640"/>
    <cellStyle name="Normal 14 3 3" xfId="1641"/>
    <cellStyle name="Normal 14 3 4" xfId="1642"/>
    <cellStyle name="Normal 14 4" xfId="1643"/>
    <cellStyle name="Normal 14 5" xfId="1644"/>
    <cellStyle name="Normal 14 6" xfId="1645"/>
    <cellStyle name="Normal 14 7" xfId="1646"/>
    <cellStyle name="Normal 14 8" xfId="1647"/>
    <cellStyle name="Normal 14 9" xfId="1648"/>
    <cellStyle name="Normal 14 9 2" xfId="1649"/>
    <cellStyle name="Normal 14 9 3" xfId="1650"/>
    <cellStyle name="Normal 15" xfId="1651"/>
    <cellStyle name="Normal 15 10" xfId="1652"/>
    <cellStyle name="Normal 15 2" xfId="1653"/>
    <cellStyle name="Normal 15 2 2" xfId="1654"/>
    <cellStyle name="Normal 15 2 2 2" xfId="1655"/>
    <cellStyle name="Normal 15 2 2 3" xfId="1656"/>
    <cellStyle name="Normal 15 2 3" xfId="1657"/>
    <cellStyle name="Normal 15 2 4" xfId="1658"/>
    <cellStyle name="Normal 15 2 5" xfId="1659"/>
    <cellStyle name="Normal 15 3" xfId="1660"/>
    <cellStyle name="Normal 15 3 2" xfId="1661"/>
    <cellStyle name="Normal 15 3 2 2" xfId="1662"/>
    <cellStyle name="Normal 15 3 2 3" xfId="1663"/>
    <cellStyle name="Normal 15 3 3" xfId="1664"/>
    <cellStyle name="Normal 15 3 4" xfId="1665"/>
    <cellStyle name="Normal 15 3 5" xfId="1666"/>
    <cellStyle name="Normal 15 4" xfId="1667"/>
    <cellStyle name="Normal 15 5" xfId="1668"/>
    <cellStyle name="Normal 15 6" xfId="1669"/>
    <cellStyle name="Normal 15 7" xfId="1670"/>
    <cellStyle name="Normal 15 8" xfId="1671"/>
    <cellStyle name="Normal 15 8 2" xfId="1672"/>
    <cellStyle name="Normal 15 8 3" xfId="1673"/>
    <cellStyle name="Normal 15 9" xfId="1674"/>
    <cellStyle name="Normal 16" xfId="1675"/>
    <cellStyle name="Normal 16 2" xfId="1676"/>
    <cellStyle name="Normal 16 2 2" xfId="1677"/>
    <cellStyle name="Normal 16 3" xfId="1678"/>
    <cellStyle name="Normal 16 4" xfId="1679"/>
    <cellStyle name="Normal 17" xfId="1680"/>
    <cellStyle name="Normal 17 2" xfId="1681"/>
    <cellStyle name="Normal 17 2 2" xfId="1682"/>
    <cellStyle name="Normal 17 3" xfId="1683"/>
    <cellStyle name="Normal 17 4" xfId="1684"/>
    <cellStyle name="Normal 18" xfId="1685"/>
    <cellStyle name="Normal 18 2" xfId="1686"/>
    <cellStyle name="Normal 18 2 2" xfId="1687"/>
    <cellStyle name="Normal 18 3" xfId="1688"/>
    <cellStyle name="Normal 18 4" xfId="1689"/>
    <cellStyle name="Normal 19" xfId="1690"/>
    <cellStyle name="Normal 19 2" xfId="1691"/>
    <cellStyle name="Normal 19 3" xfId="1692"/>
    <cellStyle name="Normal 19 4" xfId="1693"/>
    <cellStyle name="Normal 2" xfId="1694"/>
    <cellStyle name="Normal 2 10" xfId="1695"/>
    <cellStyle name="Normal 2 10 2" xfId="1696"/>
    <cellStyle name="Normal 2 10 2 2" xfId="1697"/>
    <cellStyle name="Normal 2 10 3" xfId="1698"/>
    <cellStyle name="Normal 2 11" xfId="1699"/>
    <cellStyle name="Normal 2 11 2" xfId="1700"/>
    <cellStyle name="Normal 2 11 2 2" xfId="1701"/>
    <cellStyle name="Normal 2 11 3" xfId="1702"/>
    <cellStyle name="Normal 2 12" xfId="1703"/>
    <cellStyle name="Normal 2 13" xfId="1704"/>
    <cellStyle name="Normal 2 14" xfId="1705"/>
    <cellStyle name="Normal 2 15" xfId="1706"/>
    <cellStyle name="Normal 2 2" xfId="1707"/>
    <cellStyle name="Normal 2 2 2" xfId="1708"/>
    <cellStyle name="Normal 2 2 2 2" xfId="1709"/>
    <cellStyle name="Normal 2 2 2 3" xfId="1710"/>
    <cellStyle name="Normal 2 2 2 4" xfId="1711"/>
    <cellStyle name="Normal 2 2 3" xfId="1712"/>
    <cellStyle name="Normal 2 2 3 2" xfId="1713"/>
    <cellStyle name="Normal 2 2 4" xfId="1714"/>
    <cellStyle name="Normal 2 2 4 2" xfId="1715"/>
    <cellStyle name="Normal 2 2 5" xfId="1716"/>
    <cellStyle name="Normal 2 2 5 2" xfId="1717"/>
    <cellStyle name="Normal 2 2 6" xfId="1718"/>
    <cellStyle name="Normal 2 2 6 2" xfId="1719"/>
    <cellStyle name="Normal 2 2 6 3" xfId="1720"/>
    <cellStyle name="Normal 2 3" xfId="1721"/>
    <cellStyle name="Normal 2 3 2" xfId="1722"/>
    <cellStyle name="Normal 2 3 2 2" xfId="1723"/>
    <cellStyle name="Normal 2 3 3" xfId="1724"/>
    <cellStyle name="Normal 2 3 3 2" xfId="1725"/>
    <cellStyle name="Normal 2 3 4" xfId="1726"/>
    <cellStyle name="Normal 2 3 4 2" xfId="1727"/>
    <cellStyle name="Normal 2 3 5" xfId="1728"/>
    <cellStyle name="Normal 2 4" xfId="1729"/>
    <cellStyle name="Normal 2 4 2" xfId="1730"/>
    <cellStyle name="Normal 2 4 2 2" xfId="1731"/>
    <cellStyle name="Normal 2 4 2 3" xfId="1732"/>
    <cellStyle name="Normal 2 4 3" xfId="1733"/>
    <cellStyle name="Normal 2 4 3 2" xfId="1734"/>
    <cellStyle name="Normal 2 4 4" xfId="1735"/>
    <cellStyle name="Normal 2 5" xfId="1736"/>
    <cellStyle name="Normal 2 5 2" xfId="1737"/>
    <cellStyle name="Normal 2 5 2 2" xfId="1738"/>
    <cellStyle name="Normal 2 5 2 3" xfId="1739"/>
    <cellStyle name="Normal 2 5 3" xfId="1740"/>
    <cellStyle name="Normal 2 5 4" xfId="1741"/>
    <cellStyle name="Normal 2 6" xfId="1742"/>
    <cellStyle name="Normal 2 6 2" xfId="1743"/>
    <cellStyle name="Normal 2 6 3" xfId="1744"/>
    <cellStyle name="Normal 2 7" xfId="1745"/>
    <cellStyle name="Normal 2 7 2" xfId="1746"/>
    <cellStyle name="Normal 2 7 2 2" xfId="1747"/>
    <cellStyle name="Normal 2 7 3" xfId="1748"/>
    <cellStyle name="Normal 2 7 4" xfId="1749"/>
    <cellStyle name="Normal 2 8" xfId="1750"/>
    <cellStyle name="Normal 2 8 2" xfId="1751"/>
    <cellStyle name="Normal 2 9" xfId="1752"/>
    <cellStyle name="Normal 2 9 2" xfId="1753"/>
    <cellStyle name="Normal 2 9 2 2" xfId="1754"/>
    <cellStyle name="Normal 2 9 3" xfId="1755"/>
    <cellStyle name="Normal 2_2D - MAY 24 2010 Ten Year ATRR Forecast for Stakeholders - Updated to SL Rev 12 for PowerPoint" xfId="1756"/>
    <cellStyle name="Normal 20" xfId="1757"/>
    <cellStyle name="Normal 20 10 2" xfId="1758"/>
    <cellStyle name="Normal 20 2" xfId="1759"/>
    <cellStyle name="Normal 20 3" xfId="1760"/>
    <cellStyle name="Normal 20 4" xfId="1761"/>
    <cellStyle name="Normal 21" xfId="1762"/>
    <cellStyle name="Normal 21 2" xfId="1763"/>
    <cellStyle name="Normal 21 3" xfId="1764"/>
    <cellStyle name="Normal 21 4" xfId="1765"/>
    <cellStyle name="Normal 21 5" xfId="1766"/>
    <cellStyle name="Normal 21 6" xfId="1767"/>
    <cellStyle name="Normal 21 7" xfId="1768"/>
    <cellStyle name="Normal 22" xfId="1769"/>
    <cellStyle name="Normal 22 2" xfId="1770"/>
    <cellStyle name="Normal 22 3" xfId="1771"/>
    <cellStyle name="Normal 22 4" xfId="1772"/>
    <cellStyle name="Normal 22 5" xfId="1773"/>
    <cellStyle name="Normal 22 6" xfId="1774"/>
    <cellStyle name="Normal 22 7" xfId="1775"/>
    <cellStyle name="Normal 23" xfId="1776"/>
    <cellStyle name="Normal 23 2" xfId="1777"/>
    <cellStyle name="Normal 23 3" xfId="1778"/>
    <cellStyle name="Normal 23 4" xfId="1779"/>
    <cellStyle name="Normal 23 5" xfId="1780"/>
    <cellStyle name="Normal 23 6" xfId="1781"/>
    <cellStyle name="Normal 23 7" xfId="1782"/>
    <cellStyle name="Normal 24" xfId="1783"/>
    <cellStyle name="Normal 24 2" xfId="1784"/>
    <cellStyle name="Normal 24 3" xfId="1785"/>
    <cellStyle name="Normal 24 4" xfId="1786"/>
    <cellStyle name="Normal 25" xfId="1787"/>
    <cellStyle name="Normal 25 2" xfId="1788"/>
    <cellStyle name="Normal 25 3" xfId="1789"/>
    <cellStyle name="Normal 25 4" xfId="1790"/>
    <cellStyle name="Normal 26" xfId="1791"/>
    <cellStyle name="Normal 26 2" xfId="1792"/>
    <cellStyle name="Normal 26 3" xfId="1793"/>
    <cellStyle name="Normal 26 4" xfId="1794"/>
    <cellStyle name="Normal 26 5" xfId="1795"/>
    <cellStyle name="Normal 26 6" xfId="1796"/>
    <cellStyle name="Normal 26 7" xfId="1797"/>
    <cellStyle name="Normal 27" xfId="1798"/>
    <cellStyle name="Normal 27 2" xfId="1799"/>
    <cellStyle name="Normal 27 3" xfId="1800"/>
    <cellStyle name="Normal 27 4" xfId="1801"/>
    <cellStyle name="Normal 28" xfId="1802"/>
    <cellStyle name="Normal 28 2" xfId="1803"/>
    <cellStyle name="Normal 28 3" xfId="1804"/>
    <cellStyle name="Normal 28 4" xfId="1805"/>
    <cellStyle name="Normal 28 5" xfId="1806"/>
    <cellStyle name="Normal 28 6" xfId="1807"/>
    <cellStyle name="Normal 28 7" xfId="1808"/>
    <cellStyle name="Normal 29" xfId="1809"/>
    <cellStyle name="Normal 29 2" xfId="1810"/>
    <cellStyle name="Normal 29 3" xfId="1811"/>
    <cellStyle name="Normal 29 4" xfId="1812"/>
    <cellStyle name="Normal 29 5" xfId="1813"/>
    <cellStyle name="Normal 29 6" xfId="1814"/>
    <cellStyle name="Normal 29 7" xfId="1815"/>
    <cellStyle name="Normal 3" xfId="1816"/>
    <cellStyle name="Normal 3 10" xfId="1817"/>
    <cellStyle name="Normal 3 11" xfId="1818"/>
    <cellStyle name="Normal 3 12" xfId="1819"/>
    <cellStyle name="Normal 3 13" xfId="1820"/>
    <cellStyle name="Normal 3 2" xfId="1821"/>
    <cellStyle name="Normal 3 2 2" xfId="1822"/>
    <cellStyle name="Normal 3 2 2 2" xfId="1823"/>
    <cellStyle name="Normal 3 2 2 3" xfId="1824"/>
    <cellStyle name="Normal 3 2 2 4" xfId="1825"/>
    <cellStyle name="Normal 3 2 3" xfId="1826"/>
    <cellStyle name="Normal 3 2 3 2" xfId="1827"/>
    <cellStyle name="Normal 3 2 4" xfId="1828"/>
    <cellStyle name="Normal 3 2_2D - MAY 24 2010 Ten Year ATRR Forecast for Stakeholders - Updated to SL Rev 12 for PowerPoint" xfId="1829"/>
    <cellStyle name="Normal 3 3" xfId="1830"/>
    <cellStyle name="Normal 3 3 2" xfId="1831"/>
    <cellStyle name="Normal 3 3 2 2" xfId="1832"/>
    <cellStyle name="Normal 3 3 2 2 2" xfId="1833"/>
    <cellStyle name="Normal 3 3 2 3" xfId="1834"/>
    <cellStyle name="Normal 3 3 3" xfId="1835"/>
    <cellStyle name="Normal 3 3 3 2" xfId="1836"/>
    <cellStyle name="Normal 3 3 4" xfId="1837"/>
    <cellStyle name="Normal 3 3 5" xfId="1838"/>
    <cellStyle name="Normal 3 4" xfId="1839"/>
    <cellStyle name="Normal 3 4 2" xfId="1840"/>
    <cellStyle name="Normal 3 4 3" xfId="1841"/>
    <cellStyle name="Normal 3 4 4" xfId="1842"/>
    <cellStyle name="Normal 3 5" xfId="1843"/>
    <cellStyle name="Normal 3 5 2" xfId="1844"/>
    <cellStyle name="Normal 3 5 3" xfId="1845"/>
    <cellStyle name="Normal 3 6" xfId="1846"/>
    <cellStyle name="Normal 3 6 2" xfId="1847"/>
    <cellStyle name="Normal 3 7" xfId="1848"/>
    <cellStyle name="Normal 3 7 2" xfId="1849"/>
    <cellStyle name="Normal 3 8" xfId="1850"/>
    <cellStyle name="Normal 3 8 2" xfId="1851"/>
    <cellStyle name="Normal 3 9" xfId="1852"/>
    <cellStyle name="Normal 3 9 2" xfId="1853"/>
    <cellStyle name="Normal 3 9 3" xfId="1854"/>
    <cellStyle name="Normal 3_108 Summary" xfId="1855"/>
    <cellStyle name="Normal 30" xfId="1856"/>
    <cellStyle name="Normal 30 2" xfId="1857"/>
    <cellStyle name="Normal 30 3" xfId="1858"/>
    <cellStyle name="Normal 30 4" xfId="1859"/>
    <cellStyle name="Normal 31" xfId="1860"/>
    <cellStyle name="Normal 31 10 2" xfId="1861"/>
    <cellStyle name="Normal 31 2" xfId="1862"/>
    <cellStyle name="Normal 31 3" xfId="1863"/>
    <cellStyle name="Normal 31 4" xfId="1864"/>
    <cellStyle name="Normal 32" xfId="1865"/>
    <cellStyle name="Normal 32 10 2" xfId="1866"/>
    <cellStyle name="Normal 32 2" xfId="1867"/>
    <cellStyle name="Normal 32 3" xfId="1868"/>
    <cellStyle name="Normal 32 4" xfId="1869"/>
    <cellStyle name="Normal 33" xfId="1870"/>
    <cellStyle name="Normal 33 2" xfId="1871"/>
    <cellStyle name="Normal 33 3" xfId="1872"/>
    <cellStyle name="Normal 33 4" xfId="1873"/>
    <cellStyle name="Normal 34" xfId="1874"/>
    <cellStyle name="Normal 34 2" xfId="1875"/>
    <cellStyle name="Normal 34 3" xfId="1876"/>
    <cellStyle name="Normal 34 4" xfId="1877"/>
    <cellStyle name="Normal 35" xfId="1878"/>
    <cellStyle name="Normal 35 2" xfId="1879"/>
    <cellStyle name="Normal 35 2 2" xfId="1880"/>
    <cellStyle name="Normal 35 3" xfId="1881"/>
    <cellStyle name="Normal 35 4" xfId="1882"/>
    <cellStyle name="Normal 35 5" xfId="1883"/>
    <cellStyle name="Normal 35 6" xfId="1884"/>
    <cellStyle name="Normal 35 7" xfId="1885"/>
    <cellStyle name="Normal 36" xfId="1886"/>
    <cellStyle name="Normal 36 2" xfId="1887"/>
    <cellStyle name="Normal 36 3" xfId="1888"/>
    <cellStyle name="Normal 36 4" xfId="1889"/>
    <cellStyle name="Normal 36 5" xfId="1890"/>
    <cellStyle name="Normal 36 6" xfId="1891"/>
    <cellStyle name="Normal 37" xfId="1892"/>
    <cellStyle name="Normal 37 2" xfId="1893"/>
    <cellStyle name="Normal 37 3" xfId="1894"/>
    <cellStyle name="Normal 38" xfId="1895"/>
    <cellStyle name="Normal 38 2" xfId="1896"/>
    <cellStyle name="Normal 38 3" xfId="1897"/>
    <cellStyle name="Normal 39" xfId="1898"/>
    <cellStyle name="Normal 39 2" xfId="1899"/>
    <cellStyle name="Normal 39 3" xfId="1900"/>
    <cellStyle name="Normal 4" xfId="1901"/>
    <cellStyle name="Normal 4 2" xfId="1902"/>
    <cellStyle name="Normal 4 2 2" xfId="1903"/>
    <cellStyle name="Normal 4 2 3" xfId="1904"/>
    <cellStyle name="Normal 4 2 4" xfId="1905"/>
    <cellStyle name="Normal 4 3" xfId="1906"/>
    <cellStyle name="Normal 4 3 2" xfId="1907"/>
    <cellStyle name="Normal 4 3 3" xfId="1908"/>
    <cellStyle name="Normal 4 3 4" xfId="1909"/>
    <cellStyle name="Normal 4 4" xfId="1910"/>
    <cellStyle name="Normal 4 4 2" xfId="1911"/>
    <cellStyle name="Normal 4 4 3" xfId="1912"/>
    <cellStyle name="Normal 4 4 4" xfId="1913"/>
    <cellStyle name="Normal 4 5" xfId="1914"/>
    <cellStyle name="Normal 4 5 2" xfId="1915"/>
    <cellStyle name="Normal 4 5 3" xfId="1916"/>
    <cellStyle name="Normal 4 6" xfId="1917"/>
    <cellStyle name="Normal 4_2D - MAY 24 2010 Ten Year ATRR Forecast for Stakeholders - Updated to SL Rev 12 for PowerPoint" xfId="1918"/>
    <cellStyle name="Normal 40" xfId="1919"/>
    <cellStyle name="Normal 40 2" xfId="1920"/>
    <cellStyle name="Normal 40 3" xfId="1921"/>
    <cellStyle name="Normal 40 4" xfId="1922"/>
    <cellStyle name="Normal 40 5" xfId="1923"/>
    <cellStyle name="Normal 40 6" xfId="1924"/>
    <cellStyle name="Normal 41" xfId="1925"/>
    <cellStyle name="Normal 41 2" xfId="1926"/>
    <cellStyle name="Normal 41 2 2" xfId="1927"/>
    <cellStyle name="Normal 41 2 2 2" xfId="1928"/>
    <cellStyle name="Normal 41 2 2 3" xfId="1929"/>
    <cellStyle name="Normal 41 2 3" xfId="1930"/>
    <cellStyle name="Normal 41 2 4" xfId="1931"/>
    <cellStyle name="Normal 41 3" xfId="1932"/>
    <cellStyle name="Normal 41 4" xfId="1933"/>
    <cellStyle name="Normal 41 5" xfId="1934"/>
    <cellStyle name="Normal 41 6" xfId="1935"/>
    <cellStyle name="Normal 42" xfId="1936"/>
    <cellStyle name="Normal 42 2" xfId="1937"/>
    <cellStyle name="Normal 42 3" xfId="1938"/>
    <cellStyle name="Normal 43" xfId="1939"/>
    <cellStyle name="Normal 43 2" xfId="1940"/>
    <cellStyle name="Normal 43 3" xfId="1941"/>
    <cellStyle name="Normal 44" xfId="1942"/>
    <cellStyle name="Normal 44 2" xfId="1943"/>
    <cellStyle name="Normal 44 3" xfId="1944"/>
    <cellStyle name="Normal 44 4" xfId="1945"/>
    <cellStyle name="Normal 44 5" xfId="1946"/>
    <cellStyle name="Normal 44 6" xfId="1947"/>
    <cellStyle name="Normal 45" xfId="1948"/>
    <cellStyle name="Normal 45 2" xfId="1949"/>
    <cellStyle name="Normal 45 3" xfId="1950"/>
    <cellStyle name="Normal 45 4" xfId="1951"/>
    <cellStyle name="Normal 45 5" xfId="1952"/>
    <cellStyle name="Normal 45 6" xfId="1953"/>
    <cellStyle name="Normal 46" xfId="1954"/>
    <cellStyle name="Normal 46 2" xfId="1955"/>
    <cellStyle name="Normal 46 3" xfId="1956"/>
    <cellStyle name="Normal 47" xfId="1957"/>
    <cellStyle name="Normal 47 2" xfId="1958"/>
    <cellStyle name="Normal 47 3" xfId="1959"/>
    <cellStyle name="Normal 48" xfId="1960"/>
    <cellStyle name="Normal 48 2" xfId="1961"/>
    <cellStyle name="Normal 48 3" xfId="1962"/>
    <cellStyle name="Normal 49" xfId="1963"/>
    <cellStyle name="Normal 49 2" xfId="1964"/>
    <cellStyle name="Normal 49 3" xfId="1965"/>
    <cellStyle name="Normal 5" xfId="1966"/>
    <cellStyle name="Normal 5 10" xfId="1967"/>
    <cellStyle name="Normal 5 11" xfId="1968"/>
    <cellStyle name="Normal 5 2" xfId="1969"/>
    <cellStyle name="Normal 5 2 2" xfId="1970"/>
    <cellStyle name="Normal 5 2 2 2" xfId="1971"/>
    <cellStyle name="Normal 5 2 3" xfId="1972"/>
    <cellStyle name="Normal 5 2 4" xfId="1973"/>
    <cellStyle name="Normal 5 2 5" xfId="1974"/>
    <cellStyle name="Normal 5 2 6" xfId="1975"/>
    <cellStyle name="Normal 5 2 7" xfId="1976"/>
    <cellStyle name="Normal 5 3" xfId="1977"/>
    <cellStyle name="Normal 5 4" xfId="1978"/>
    <cellStyle name="Normal 5 4 2" xfId="1979"/>
    <cellStyle name="Normal 5 5" xfId="1980"/>
    <cellStyle name="Normal 5 5 2" xfId="1981"/>
    <cellStyle name="Normal 5 5 2 2" xfId="1982"/>
    <cellStyle name="Normal 5 5 3" xfId="1983"/>
    <cellStyle name="Normal 5 6" xfId="1984"/>
    <cellStyle name="Normal 5 6 2" xfId="1985"/>
    <cellStyle name="Normal 5 6 2 2" xfId="1986"/>
    <cellStyle name="Normal 5 6 3" xfId="1987"/>
    <cellStyle name="Normal 5 7" xfId="1988"/>
    <cellStyle name="Normal 5 7 2" xfId="1989"/>
    <cellStyle name="Normal 5 7 2 2" xfId="1990"/>
    <cellStyle name="Normal 5 7 3" xfId="1991"/>
    <cellStyle name="Normal 5 8" xfId="1992"/>
    <cellStyle name="Normal 5 8 2" xfId="1993"/>
    <cellStyle name="Normal 5 9" xfId="1994"/>
    <cellStyle name="Normal 5 9 2" xfId="1995"/>
    <cellStyle name="Normal 50" xfId="1996"/>
    <cellStyle name="Normal 50 2" xfId="1997"/>
    <cellStyle name="Normal 50 3" xfId="1998"/>
    <cellStyle name="Normal 51" xfId="1999"/>
    <cellStyle name="Normal 51 2" xfId="2000"/>
    <cellStyle name="Normal 51 3" xfId="2001"/>
    <cellStyle name="Normal 52" xfId="2002"/>
    <cellStyle name="Normal 52 2" xfId="2003"/>
    <cellStyle name="Normal 52 3" xfId="2004"/>
    <cellStyle name="Normal 53" xfId="2005"/>
    <cellStyle name="Normal 53 2" xfId="2006"/>
    <cellStyle name="Normal 53 3" xfId="2007"/>
    <cellStyle name="Normal 54" xfId="2008"/>
    <cellStyle name="Normal 54 2" xfId="2009"/>
    <cellStyle name="Normal 54 3" xfId="2010"/>
    <cellStyle name="Normal 55" xfId="2011"/>
    <cellStyle name="Normal 55 2" xfId="2012"/>
    <cellStyle name="Normal 55 3" xfId="2013"/>
    <cellStyle name="Normal 56" xfId="2014"/>
    <cellStyle name="Normal 56 2" xfId="2015"/>
    <cellStyle name="Normal 56 3" xfId="2016"/>
    <cellStyle name="Normal 57" xfId="2017"/>
    <cellStyle name="Normal 57 2" xfId="2018"/>
    <cellStyle name="Normal 57 3" xfId="2019"/>
    <cellStyle name="Normal 58" xfId="2020"/>
    <cellStyle name="Normal 58 2" xfId="2021"/>
    <cellStyle name="Normal 58 3" xfId="2022"/>
    <cellStyle name="Normal 59" xfId="2023"/>
    <cellStyle name="Normal 59 2" xfId="2024"/>
    <cellStyle name="Normal 59 3" xfId="2025"/>
    <cellStyle name="Normal 6" xfId="2026"/>
    <cellStyle name="Normal 6 10" xfId="2027"/>
    <cellStyle name="Normal 6 10 2" xfId="2028"/>
    <cellStyle name="Normal 6 11" xfId="2029"/>
    <cellStyle name="Normal 6 11 2" xfId="2030"/>
    <cellStyle name="Normal 6 11 3" xfId="2031"/>
    <cellStyle name="Normal 6 12" xfId="2032"/>
    <cellStyle name="Normal 6 12 2" xfId="2033"/>
    <cellStyle name="Normal 6 13" xfId="2034"/>
    <cellStyle name="Normal 6 14" xfId="2035"/>
    <cellStyle name="Normal 6 2" xfId="2036"/>
    <cellStyle name="Normal 6 2 2" xfId="2037"/>
    <cellStyle name="Normal 6 2 2 2" xfId="2038"/>
    <cellStyle name="Normal 6 2 2 3" xfId="2039"/>
    <cellStyle name="Normal 6 2 2 4" xfId="2040"/>
    <cellStyle name="Normal 6 2 3" xfId="2041"/>
    <cellStyle name="Normal 6 2 3 2" xfId="2042"/>
    <cellStyle name="Normal 6 2 4" xfId="2043"/>
    <cellStyle name="Normal 6 2 5" xfId="2044"/>
    <cellStyle name="Normal 6 3" xfId="2045"/>
    <cellStyle name="Normal 6 3 2" xfId="2046"/>
    <cellStyle name="Normal 6 3 2 2" xfId="2047"/>
    <cellStyle name="Normal 6 3 2 3" xfId="2048"/>
    <cellStyle name="Normal 6 3 2 4" xfId="2049"/>
    <cellStyle name="Normal 6 3 3" xfId="2050"/>
    <cellStyle name="Normal 6 3 3 2" xfId="2051"/>
    <cellStyle name="Normal 6 3 4" xfId="2052"/>
    <cellStyle name="Normal 6 3 5" xfId="2053"/>
    <cellStyle name="Normal 6 4" xfId="2054"/>
    <cellStyle name="Normal 6 4 2" xfId="2055"/>
    <cellStyle name="Normal 6 4 3" xfId="2056"/>
    <cellStyle name="Normal 6 5" xfId="2057"/>
    <cellStyle name="Normal 6 5 2" xfId="2058"/>
    <cellStyle name="Normal 6 5 3" xfId="2059"/>
    <cellStyle name="Normal 6 6" xfId="2060"/>
    <cellStyle name="Normal 6 6 2" xfId="2061"/>
    <cellStyle name="Normal 6 6 3" xfId="2062"/>
    <cellStyle name="Normal 6 7" xfId="2063"/>
    <cellStyle name="Normal 6 7 2" xfId="2064"/>
    <cellStyle name="Normal 6 7 3" xfId="2065"/>
    <cellStyle name="Normal 6 8" xfId="2066"/>
    <cellStyle name="Normal 6 8 2" xfId="2067"/>
    <cellStyle name="Normal 6 8 3" xfId="2068"/>
    <cellStyle name="Normal 6 9" xfId="2069"/>
    <cellStyle name="Normal 6 9 2" xfId="2070"/>
    <cellStyle name="Normal 6 9 3" xfId="2071"/>
    <cellStyle name="Normal 60" xfId="2072"/>
    <cellStyle name="Normal 60 2" xfId="2073"/>
    <cellStyle name="Normal 60 3" xfId="2074"/>
    <cellStyle name="Normal 61" xfId="2075"/>
    <cellStyle name="Normal 61 2" xfId="2076"/>
    <cellStyle name="Normal 61 3" xfId="2077"/>
    <cellStyle name="Normal 62" xfId="2078"/>
    <cellStyle name="Normal 62 2" xfId="2079"/>
    <cellStyle name="Normal 62 3" xfId="2080"/>
    <cellStyle name="Normal 63" xfId="2081"/>
    <cellStyle name="Normal 63 2" xfId="2082"/>
    <cellStyle name="Normal 63 3" xfId="2083"/>
    <cellStyle name="Normal 64" xfId="2084"/>
    <cellStyle name="Normal 65" xfId="2085"/>
    <cellStyle name="Normal 65 2" xfId="2086"/>
    <cellStyle name="Normal 66" xfId="2087"/>
    <cellStyle name="Normal 66 2" xfId="2088"/>
    <cellStyle name="Normal 67" xfId="2089"/>
    <cellStyle name="Normal 68" xfId="2090"/>
    <cellStyle name="Normal 69" xfId="2091"/>
    <cellStyle name="Normal 69 2" xfId="2092"/>
    <cellStyle name="Normal 7" xfId="2093"/>
    <cellStyle name="Normal 7 10" xfId="2094"/>
    <cellStyle name="Normal 7 11" xfId="2095"/>
    <cellStyle name="Normal 7 12" xfId="2096"/>
    <cellStyle name="Normal 7 13" xfId="2097"/>
    <cellStyle name="Normal 7 14" xfId="2098"/>
    <cellStyle name="Normal 7 2" xfId="2099"/>
    <cellStyle name="Normal 7 2 2" xfId="2100"/>
    <cellStyle name="Normal 7 2 2 2" xfId="2101"/>
    <cellStyle name="Normal 7 2 2 3" xfId="2102"/>
    <cellStyle name="Normal 7 2 2 4" xfId="2103"/>
    <cellStyle name="Normal 7 2 3" xfId="2104"/>
    <cellStyle name="Normal 7 2 3 2" xfId="2105"/>
    <cellStyle name="Normal 7 2 4" xfId="2106"/>
    <cellStyle name="Normal 7 2 4 2" xfId="2107"/>
    <cellStyle name="Normal 7 2 5" xfId="2108"/>
    <cellStyle name="Normal 7 3" xfId="2109"/>
    <cellStyle name="Normal 7 3 2" xfId="2110"/>
    <cellStyle name="Normal 7 3 2 2" xfId="2111"/>
    <cellStyle name="Normal 7 3 2 3" xfId="2112"/>
    <cellStyle name="Normal 7 3 3" xfId="2113"/>
    <cellStyle name="Normal 7 3 4" xfId="2114"/>
    <cellStyle name="Normal 7 3 5" xfId="2115"/>
    <cellStyle name="Normal 7 4" xfId="2116"/>
    <cellStyle name="Normal 7 4 2" xfId="2117"/>
    <cellStyle name="Normal 7 5" xfId="2118"/>
    <cellStyle name="Normal 7 5 2" xfId="2119"/>
    <cellStyle name="Normal 7 6" xfId="2120"/>
    <cellStyle name="Normal 7 7" xfId="2121"/>
    <cellStyle name="Normal 7 8" xfId="2122"/>
    <cellStyle name="Normal 7 9" xfId="2123"/>
    <cellStyle name="Normal 7 9 2" xfId="2124"/>
    <cellStyle name="Normal 7 9 3" xfId="2125"/>
    <cellStyle name="Normal 70" xfId="2126"/>
    <cellStyle name="Normal 70 2" xfId="2127"/>
    <cellStyle name="Normal 71" xfId="2128"/>
    <cellStyle name="Normal 72" xfId="2129"/>
    <cellStyle name="Normal 73" xfId="2130"/>
    <cellStyle name="Normal 74" xfId="2131"/>
    <cellStyle name="Normal 75" xfId="2132"/>
    <cellStyle name="Normal 76" xfId="2133"/>
    <cellStyle name="Normal 77" xfId="2134"/>
    <cellStyle name="Normal 78" xfId="2135"/>
    <cellStyle name="Normal 79" xfId="2136"/>
    <cellStyle name="Normal 8" xfId="2137"/>
    <cellStyle name="Normal 8 10" xfId="2138"/>
    <cellStyle name="Normal 8 11" xfId="2139"/>
    <cellStyle name="Normal 8 12" xfId="2140"/>
    <cellStyle name="Normal 8 13" xfId="2141"/>
    <cellStyle name="Normal 8 14" xfId="2142"/>
    <cellStyle name="Normal 8 2" xfId="2143"/>
    <cellStyle name="Normal 8 2 2" xfId="2144"/>
    <cellStyle name="Normal 8 2 2 2" xfId="2145"/>
    <cellStyle name="Normal 8 2 2 3" xfId="2146"/>
    <cellStyle name="Normal 8 2 2 4" xfId="2147"/>
    <cellStyle name="Normal 8 2 3" xfId="2148"/>
    <cellStyle name="Normal 8 2 4" xfId="2149"/>
    <cellStyle name="Normal 8 2 5" xfId="2150"/>
    <cellStyle name="Normal 8 3" xfId="2151"/>
    <cellStyle name="Normal 8 3 2" xfId="2152"/>
    <cellStyle name="Normal 8 3 2 2" xfId="2153"/>
    <cellStyle name="Normal 8 3 2 3" xfId="2154"/>
    <cellStyle name="Normal 8 3 3" xfId="2155"/>
    <cellStyle name="Normal 8 3 4" xfId="2156"/>
    <cellStyle name="Normal 8 3 5" xfId="2157"/>
    <cellStyle name="Normal 8 4" xfId="2158"/>
    <cellStyle name="Normal 8 4 2" xfId="2159"/>
    <cellStyle name="Normal 8 5" xfId="2160"/>
    <cellStyle name="Normal 8 5 2" xfId="2161"/>
    <cellStyle name="Normal 8 6" xfId="2162"/>
    <cellStyle name="Normal 8 7" xfId="2163"/>
    <cellStyle name="Normal 8 8" xfId="2164"/>
    <cellStyle name="Normal 8 9" xfId="2165"/>
    <cellStyle name="Normal 8 9 2" xfId="2166"/>
    <cellStyle name="Normal 8 9 3" xfId="2167"/>
    <cellStyle name="Normal 80" xfId="2168"/>
    <cellStyle name="Normal 81" xfId="2169"/>
    <cellStyle name="Normal 82" xfId="2170"/>
    <cellStyle name="Normal 83" xfId="2171"/>
    <cellStyle name="Normal 84" xfId="2172"/>
    <cellStyle name="Normal 85" xfId="2173"/>
    <cellStyle name="Normal 86" xfId="2174"/>
    <cellStyle name="Normal 87" xfId="2175"/>
    <cellStyle name="Normal 88" xfId="2176"/>
    <cellStyle name="Normal 89" xfId="2177"/>
    <cellStyle name="Normal 9" xfId="2178"/>
    <cellStyle name="Normal 9 2" xfId="2179"/>
    <cellStyle name="Normal 9 2 2" xfId="2180"/>
    <cellStyle name="Normal 9 3" xfId="2181"/>
    <cellStyle name="Normal 9 3 2" xfId="2182"/>
    <cellStyle name="Normal 9 4" xfId="2183"/>
    <cellStyle name="Normal 9 4 2" xfId="2184"/>
    <cellStyle name="Normal 9 5" xfId="2185"/>
    <cellStyle name="Normal 9 6" xfId="2186"/>
    <cellStyle name="Normal 9 7" xfId="2187"/>
    <cellStyle name="Normal 90" xfId="2188"/>
    <cellStyle name="Normal 91" xfId="2189"/>
    <cellStyle name="Normal 92" xfId="2190"/>
    <cellStyle name="Normal 93" xfId="2191"/>
    <cellStyle name="Normal 94" xfId="2192"/>
    <cellStyle name="Normal 95" xfId="2193"/>
    <cellStyle name="Normal 96" xfId="2194"/>
    <cellStyle name="Normal 97" xfId="2195"/>
    <cellStyle name="Normal 98" xfId="2196"/>
    <cellStyle name="Normal 99" xfId="2197"/>
    <cellStyle name="Normal Bold" xfId="2198"/>
    <cellStyle name="Normal Pct" xfId="2199"/>
    <cellStyle name="Normal_W05" xfId="2200"/>
    <cellStyle name="Note" xfId="2201"/>
    <cellStyle name="Note 10" xfId="2202"/>
    <cellStyle name="Note 10 2" xfId="2203"/>
    <cellStyle name="Note 10 3" xfId="2204"/>
    <cellStyle name="Note 10 4" xfId="2205"/>
    <cellStyle name="Note 10 5" xfId="2206"/>
    <cellStyle name="Note 10 6" xfId="2207"/>
    <cellStyle name="Note 11" xfId="2208"/>
    <cellStyle name="Note 11 2" xfId="2209"/>
    <cellStyle name="Note 11 3" xfId="2210"/>
    <cellStyle name="Note 11 4" xfId="2211"/>
    <cellStyle name="Note 11 5" xfId="2212"/>
    <cellStyle name="Note 11 6" xfId="2213"/>
    <cellStyle name="Note 11 7" xfId="2214"/>
    <cellStyle name="Note 12" xfId="2215"/>
    <cellStyle name="Note 12 2" xfId="2216"/>
    <cellStyle name="Note 12 3" xfId="2217"/>
    <cellStyle name="Note 12 4" xfId="2218"/>
    <cellStyle name="Note 12 5" xfId="2219"/>
    <cellStyle name="Note 12 6" xfId="2220"/>
    <cellStyle name="Note 13" xfId="2221"/>
    <cellStyle name="Note 13 2" xfId="2222"/>
    <cellStyle name="Note 13 3" xfId="2223"/>
    <cellStyle name="Note 13 4" xfId="2224"/>
    <cellStyle name="Note 13 5" xfId="2225"/>
    <cellStyle name="Note 14" xfId="2226"/>
    <cellStyle name="Note 14 2" xfId="2227"/>
    <cellStyle name="Note 14 3" xfId="2228"/>
    <cellStyle name="Note 14 4" xfId="2229"/>
    <cellStyle name="Note 14 5" xfId="2230"/>
    <cellStyle name="Note 2" xfId="2231"/>
    <cellStyle name="Note 2 2" xfId="2232"/>
    <cellStyle name="Note 2 2 2" xfId="2233"/>
    <cellStyle name="Note 2 2 2 2" xfId="2234"/>
    <cellStyle name="Note 2 2 3" xfId="2235"/>
    <cellStyle name="Note 2 2 4" xfId="2236"/>
    <cellStyle name="Note 2 3" xfId="2237"/>
    <cellStyle name="Note 2 3 2" xfId="2238"/>
    <cellStyle name="Note 2 3 3" xfId="2239"/>
    <cellStyle name="Note 2 4" xfId="2240"/>
    <cellStyle name="Note 2 4 2" xfId="2241"/>
    <cellStyle name="Note 2 5" xfId="2242"/>
    <cellStyle name="Note 2 6" xfId="2243"/>
    <cellStyle name="Note 2_Allocators" xfId="2244"/>
    <cellStyle name="Note 3" xfId="2245"/>
    <cellStyle name="Note 3 2" xfId="2246"/>
    <cellStyle name="Note 3 2 2" xfId="2247"/>
    <cellStyle name="Note 3 2 3" xfId="2248"/>
    <cellStyle name="Note 3 3" xfId="2249"/>
    <cellStyle name="Note 3 3 2" xfId="2250"/>
    <cellStyle name="Note 3 4" xfId="2251"/>
    <cellStyle name="Note 3 4 2" xfId="2252"/>
    <cellStyle name="Note 3 5" xfId="2253"/>
    <cellStyle name="Note 3 6" xfId="2254"/>
    <cellStyle name="Note 3_Allocators" xfId="2255"/>
    <cellStyle name="Note 4" xfId="2256"/>
    <cellStyle name="Note 4 2" xfId="2257"/>
    <cellStyle name="Note 4 2 2" xfId="2258"/>
    <cellStyle name="Note 4 2 3" xfId="2259"/>
    <cellStyle name="Note 4 3" xfId="2260"/>
    <cellStyle name="Note 4 3 2" xfId="2261"/>
    <cellStyle name="Note 4 4" xfId="2262"/>
    <cellStyle name="Note 4 5" xfId="2263"/>
    <cellStyle name="Note 4 6" xfId="2264"/>
    <cellStyle name="Note 4_Allocators" xfId="2265"/>
    <cellStyle name="Note 5" xfId="2266"/>
    <cellStyle name="Note 5 2" xfId="2267"/>
    <cellStyle name="Note 5 2 2" xfId="2268"/>
    <cellStyle name="Note 5 3" xfId="2269"/>
    <cellStyle name="Note 5 4" xfId="2270"/>
    <cellStyle name="Note 5 5" xfId="2271"/>
    <cellStyle name="Note 5 6" xfId="2272"/>
    <cellStyle name="Note 6" xfId="2273"/>
    <cellStyle name="Note 6 2" xfId="2274"/>
    <cellStyle name="Note 6 2 2" xfId="2275"/>
    <cellStyle name="Note 6 3" xfId="2276"/>
    <cellStyle name="Note 6 4" xfId="2277"/>
    <cellStyle name="Note 6 5" xfId="2278"/>
    <cellStyle name="Note 6 6" xfId="2279"/>
    <cellStyle name="Note 6_Allocators" xfId="2280"/>
    <cellStyle name="Note 7" xfId="2281"/>
    <cellStyle name="Note 7 2" xfId="2282"/>
    <cellStyle name="Note 7 2 2" xfId="2283"/>
    <cellStyle name="Note 7 3" xfId="2284"/>
    <cellStyle name="Note 7 4" xfId="2285"/>
    <cellStyle name="Note 7 5" xfId="2286"/>
    <cellStyle name="Note 7 6" xfId="2287"/>
    <cellStyle name="Note 8" xfId="2288"/>
    <cellStyle name="Note 8 2" xfId="2289"/>
    <cellStyle name="Note 8 3" xfId="2290"/>
    <cellStyle name="Note 8 4" xfId="2291"/>
    <cellStyle name="Note 8 5" xfId="2292"/>
    <cellStyle name="Note 8 6" xfId="2293"/>
    <cellStyle name="Note 8 7" xfId="2294"/>
    <cellStyle name="Note 9" xfId="2295"/>
    <cellStyle name="Note 9 2" xfId="2296"/>
    <cellStyle name="Note 9 3" xfId="2297"/>
    <cellStyle name="Note 9 4" xfId="2298"/>
    <cellStyle name="Note 9 5" xfId="2299"/>
    <cellStyle name="Note 9 6" xfId="2300"/>
    <cellStyle name="Note 9 7" xfId="2301"/>
    <cellStyle name="nPlosion" xfId="2302"/>
    <cellStyle name="NPPESalesPct" xfId="2303"/>
    <cellStyle name="nvision" xfId="2304"/>
    <cellStyle name="NWI%S" xfId="2305"/>
    <cellStyle name="Output" xfId="2306"/>
    <cellStyle name="Output 10" xfId="2307"/>
    <cellStyle name="Output 11" xfId="2308"/>
    <cellStyle name="Output 12" xfId="2309"/>
    <cellStyle name="Output 13" xfId="2310"/>
    <cellStyle name="Output 2" xfId="2311"/>
    <cellStyle name="Output 2 2" xfId="2312"/>
    <cellStyle name="Output 3" xfId="2313"/>
    <cellStyle name="Output 3 2" xfId="2314"/>
    <cellStyle name="Output 3 3" xfId="2315"/>
    <cellStyle name="Output 4" xfId="2316"/>
    <cellStyle name="Output 4 2" xfId="2317"/>
    <cellStyle name="Output 5" xfId="2318"/>
    <cellStyle name="Output 5 2" xfId="2319"/>
    <cellStyle name="Output 6" xfId="2320"/>
    <cellStyle name="Output 6 2" xfId="2321"/>
    <cellStyle name="Output 7" xfId="2322"/>
    <cellStyle name="Output 8" xfId="2323"/>
    <cellStyle name="Output 9" xfId="2324"/>
    <cellStyle name="Page Heading Large" xfId="2325"/>
    <cellStyle name="Page Heading Small" xfId="2326"/>
    <cellStyle name="Percen - Style1" xfId="2327"/>
    <cellStyle name="Percen - Style2" xfId="2328"/>
    <cellStyle name="Percent" xfId="2329"/>
    <cellStyle name="Percent [0]" xfId="2330"/>
    <cellStyle name="Percent [1]" xfId="2331"/>
    <cellStyle name="Percent [2]" xfId="2332"/>
    <cellStyle name="Percent 10" xfId="2333"/>
    <cellStyle name="Percent 10 2" xfId="2334"/>
    <cellStyle name="Percent 10 3" xfId="2335"/>
    <cellStyle name="Percent 11" xfId="2336"/>
    <cellStyle name="Percent 11 2" xfId="2337"/>
    <cellStyle name="Percent 11 2 2" xfId="2338"/>
    <cellStyle name="Percent 11 2 2 2" xfId="2339"/>
    <cellStyle name="Percent 11 2 3" xfId="2340"/>
    <cellStyle name="Percent 11 3" xfId="2341"/>
    <cellStyle name="Percent 11 3 2" xfId="2342"/>
    <cellStyle name="Percent 11 4" xfId="2343"/>
    <cellStyle name="Percent 11 4 2" xfId="2344"/>
    <cellStyle name="Percent 11 5" xfId="2345"/>
    <cellStyle name="Percent 11 6" xfId="2346"/>
    <cellStyle name="Percent 11 7" xfId="2347"/>
    <cellStyle name="Percent 11 7 2" xfId="2348"/>
    <cellStyle name="Percent 11 8" xfId="2349"/>
    <cellStyle name="Percent 12" xfId="2350"/>
    <cellStyle name="Percent 12 2" xfId="2351"/>
    <cellStyle name="Percent 12 2 2" xfId="2352"/>
    <cellStyle name="Percent 12 3" xfId="2353"/>
    <cellStyle name="Percent 13" xfId="2354"/>
    <cellStyle name="Percent 13 2" xfId="2355"/>
    <cellStyle name="Percent 13 2 2" xfId="2356"/>
    <cellStyle name="Percent 13 3" xfId="2357"/>
    <cellStyle name="Percent 13 4" xfId="2358"/>
    <cellStyle name="Percent 14" xfId="2359"/>
    <cellStyle name="Percent 14 2" xfId="2360"/>
    <cellStyle name="Percent 14 2 2" xfId="2361"/>
    <cellStyle name="Percent 14 3" xfId="2362"/>
    <cellStyle name="Percent 14 4" xfId="2363"/>
    <cellStyle name="Percent 2" xfId="2364"/>
    <cellStyle name="Percent 2 2" xfId="2365"/>
    <cellStyle name="Percent 2 2 2" xfId="2366"/>
    <cellStyle name="Percent 2 2 2 2" xfId="2367"/>
    <cellStyle name="Percent 2 2 2 2 2" xfId="2368"/>
    <cellStyle name="Percent 2 2 2 3" xfId="2369"/>
    <cellStyle name="Percent 2 2 3" xfId="2370"/>
    <cellStyle name="Percent 2 2 3 2" xfId="2371"/>
    <cellStyle name="Percent 2 2 3 3" xfId="2372"/>
    <cellStyle name="Percent 2 2 4" xfId="2373"/>
    <cellStyle name="Percent 2 2 4 2" xfId="2374"/>
    <cellStyle name="Percent 2 2 4 3" xfId="2375"/>
    <cellStyle name="Percent 2 2 5" xfId="2376"/>
    <cellStyle name="Percent 2 2 5 2" xfId="2377"/>
    <cellStyle name="Percent 2 2 6" xfId="2378"/>
    <cellStyle name="Percent 2 2 6 2" xfId="2379"/>
    <cellStyle name="Percent 2 3" xfId="2380"/>
    <cellStyle name="Percent 2 3 2" xfId="2381"/>
    <cellStyle name="Percent 2 3 2 2" xfId="2382"/>
    <cellStyle name="Percent 2 3 2 3" xfId="2383"/>
    <cellStyle name="Percent 2 3 3" xfId="2384"/>
    <cellStyle name="Percent 2 3 3 2" xfId="2385"/>
    <cellStyle name="Percent 2 3 4" xfId="2386"/>
    <cellStyle name="Percent 2 3 4 2" xfId="2387"/>
    <cellStyle name="Percent 2 3 5" xfId="2388"/>
    <cellStyle name="Percent 2 4" xfId="2389"/>
    <cellStyle name="Percent 2 4 2" xfId="2390"/>
    <cellStyle name="Percent 2 4 2 2" xfId="2391"/>
    <cellStyle name="Percent 2 4 2 3" xfId="2392"/>
    <cellStyle name="Percent 2 4 3" xfId="2393"/>
    <cellStyle name="Percent 2 4 3 2" xfId="2394"/>
    <cellStyle name="Percent 2 4 4" xfId="2395"/>
    <cellStyle name="Percent 2 5" xfId="2396"/>
    <cellStyle name="Percent 2 5 2" xfId="2397"/>
    <cellStyle name="Percent 2 5 2 2" xfId="2398"/>
    <cellStyle name="Percent 2 5 2 3" xfId="2399"/>
    <cellStyle name="Percent 2 5 3" xfId="2400"/>
    <cellStyle name="Percent 2 5 3 2" xfId="2401"/>
    <cellStyle name="Percent 2 5 4" xfId="2402"/>
    <cellStyle name="Percent 2 6" xfId="2403"/>
    <cellStyle name="Percent 2 6 2" xfId="2404"/>
    <cellStyle name="Percent 2 6 2 2" xfId="2405"/>
    <cellStyle name="Percent 2 6 2 3" xfId="2406"/>
    <cellStyle name="Percent 2 6 3" xfId="2407"/>
    <cellStyle name="Percent 2 6 4" xfId="2408"/>
    <cellStyle name="Percent 2 7" xfId="2409"/>
    <cellStyle name="Percent 2 7 2" xfId="2410"/>
    <cellStyle name="Percent 2 7 2 2" xfId="2411"/>
    <cellStyle name="Percent 2 7 3" xfId="2412"/>
    <cellStyle name="Percent 2 7 4" xfId="2413"/>
    <cellStyle name="Percent 2 8" xfId="2414"/>
    <cellStyle name="Percent 3" xfId="2415"/>
    <cellStyle name="Percent 3 2" xfId="2416"/>
    <cellStyle name="Percent 3 2 2" xfId="2417"/>
    <cellStyle name="Percent 3 3" xfId="2418"/>
    <cellStyle name="Percent 3 3 2" xfId="2419"/>
    <cellStyle name="Percent 3 4" xfId="2420"/>
    <cellStyle name="Percent 3 4 2" xfId="2421"/>
    <cellStyle name="Percent 3 4 3" xfId="2422"/>
    <cellStyle name="Percent 3 5" xfId="2423"/>
    <cellStyle name="Percent 3 5 2" xfId="2424"/>
    <cellStyle name="Percent 3 6" xfId="2425"/>
    <cellStyle name="Percent 4" xfId="2426"/>
    <cellStyle name="Percent 4 2" xfId="2427"/>
    <cellStyle name="Percent 4 2 2" xfId="2428"/>
    <cellStyle name="Percent 4 2 2 2" xfId="2429"/>
    <cellStyle name="Percent 4 2 2 3" xfId="2430"/>
    <cellStyle name="Percent 4 2 3" xfId="2431"/>
    <cellStyle name="Percent 4 2 4" xfId="2432"/>
    <cellStyle name="Percent 4 3" xfId="2433"/>
    <cellStyle name="Percent 4 3 2" xfId="2434"/>
    <cellStyle name="Percent 4 3 2 2" xfId="2435"/>
    <cellStyle name="Percent 4 3 3" xfId="2436"/>
    <cellStyle name="Percent 4 3 4" xfId="2437"/>
    <cellStyle name="Percent 4 4" xfId="2438"/>
    <cellStyle name="Percent 4 4 2" xfId="2439"/>
    <cellStyle name="Percent 4 4 2 2" xfId="2440"/>
    <cellStyle name="Percent 4 4 3" xfId="2441"/>
    <cellStyle name="Percent 4 4 4" xfId="2442"/>
    <cellStyle name="Percent 4 5" xfId="2443"/>
    <cellStyle name="Percent 4 5 2" xfId="2444"/>
    <cellStyle name="Percent 4 5 2 2" xfId="2445"/>
    <cellStyle name="Percent 4 5 3" xfId="2446"/>
    <cellStyle name="Percent 4 5 4" xfId="2447"/>
    <cellStyle name="Percent 4 6" xfId="2448"/>
    <cellStyle name="Percent 4 6 2" xfId="2449"/>
    <cellStyle name="Percent 4 7" xfId="2450"/>
    <cellStyle name="Percent 4 8" xfId="2451"/>
    <cellStyle name="Percent 5" xfId="2452"/>
    <cellStyle name="Percent 5 2" xfId="2453"/>
    <cellStyle name="Percent 5 2 2" xfId="2454"/>
    <cellStyle name="Percent 5 2 3" xfId="2455"/>
    <cellStyle name="Percent 5 3" xfId="2456"/>
    <cellStyle name="Percent 5 4" xfId="2457"/>
    <cellStyle name="Percent 6" xfId="2458"/>
    <cellStyle name="Percent 6 2" xfId="2459"/>
    <cellStyle name="Percent 6 2 2" xfId="2460"/>
    <cellStyle name="Percent 6 2 3" xfId="2461"/>
    <cellStyle name="Percent 6 3" xfId="2462"/>
    <cellStyle name="Percent 6 4" xfId="2463"/>
    <cellStyle name="Percent 7" xfId="2464"/>
    <cellStyle name="Percent 7 2" xfId="2465"/>
    <cellStyle name="Percent 8" xfId="2466"/>
    <cellStyle name="Percent 8 2" xfId="2467"/>
    <cellStyle name="Percent 9" xfId="2468"/>
    <cellStyle name="Percent 9 2" xfId="2469"/>
    <cellStyle name="Percent Hard" xfId="2470"/>
    <cellStyle name="PercentSales" xfId="2471"/>
    <cellStyle name="PSChar" xfId="2472"/>
    <cellStyle name="PSChar 10" xfId="2473"/>
    <cellStyle name="PSChar 11" xfId="2474"/>
    <cellStyle name="PSChar 12" xfId="2475"/>
    <cellStyle name="PSChar 13" xfId="2476"/>
    <cellStyle name="PSChar 14" xfId="2477"/>
    <cellStyle name="PSChar 15" xfId="2478"/>
    <cellStyle name="PSChar 2" xfId="2479"/>
    <cellStyle name="PSChar 2 2" xfId="2480"/>
    <cellStyle name="PSChar 2 3" xfId="2481"/>
    <cellStyle name="PSChar 3" xfId="2482"/>
    <cellStyle name="PSChar 3 2" xfId="2483"/>
    <cellStyle name="PSChar 3 3" xfId="2484"/>
    <cellStyle name="PSChar 4" xfId="2485"/>
    <cellStyle name="PSChar 4 2" xfId="2486"/>
    <cellStyle name="PSChar 5" xfId="2487"/>
    <cellStyle name="PSChar 5 2" xfId="2488"/>
    <cellStyle name="PSChar 6" xfId="2489"/>
    <cellStyle name="PSChar 6 2" xfId="2490"/>
    <cellStyle name="PSChar 7" xfId="2491"/>
    <cellStyle name="PSChar 8" xfId="2492"/>
    <cellStyle name="PSChar 9" xfId="2493"/>
    <cellStyle name="PSDate" xfId="2494"/>
    <cellStyle name="PSDate 10" xfId="2495"/>
    <cellStyle name="PSDate 11" xfId="2496"/>
    <cellStyle name="PSDate 12" xfId="2497"/>
    <cellStyle name="PSDate 13" xfId="2498"/>
    <cellStyle name="PSDate 14" xfId="2499"/>
    <cellStyle name="PSDate 15" xfId="2500"/>
    <cellStyle name="PSDate 2" xfId="2501"/>
    <cellStyle name="PSDate 2 2" xfId="2502"/>
    <cellStyle name="PSDate 2 3" xfId="2503"/>
    <cellStyle name="PSDate 2 4" xfId="2504"/>
    <cellStyle name="PSDate 3" xfId="2505"/>
    <cellStyle name="PSDate 3 2" xfId="2506"/>
    <cellStyle name="PSDate 4" xfId="2507"/>
    <cellStyle name="PSDate 4 2" xfId="2508"/>
    <cellStyle name="PSDate 5" xfId="2509"/>
    <cellStyle name="PSDate 5 2" xfId="2510"/>
    <cellStyle name="PSDate 6" xfId="2511"/>
    <cellStyle name="PSDate 6 2" xfId="2512"/>
    <cellStyle name="PSDate 7" xfId="2513"/>
    <cellStyle name="PSDate 8" xfId="2514"/>
    <cellStyle name="PSDate 9" xfId="2515"/>
    <cellStyle name="PSDec" xfId="2516"/>
    <cellStyle name="PSDec 10" xfId="2517"/>
    <cellStyle name="PSDec 11" xfId="2518"/>
    <cellStyle name="PSDec 12" xfId="2519"/>
    <cellStyle name="PSDec 13" xfId="2520"/>
    <cellStyle name="PSDec 14" xfId="2521"/>
    <cellStyle name="PSDec 15" xfId="2522"/>
    <cellStyle name="PSDec 2" xfId="2523"/>
    <cellStyle name="PSDec 2 2" xfId="2524"/>
    <cellStyle name="PSDec 2 3" xfId="2525"/>
    <cellStyle name="PSDec 3" xfId="2526"/>
    <cellStyle name="PSDec 3 2" xfId="2527"/>
    <cellStyle name="PSDec 3 3" xfId="2528"/>
    <cellStyle name="PSDec 4" xfId="2529"/>
    <cellStyle name="PSDec 4 2" xfId="2530"/>
    <cellStyle name="PSDec 5" xfId="2531"/>
    <cellStyle name="PSDec 5 2" xfId="2532"/>
    <cellStyle name="PSDec 6" xfId="2533"/>
    <cellStyle name="PSDec 6 2" xfId="2534"/>
    <cellStyle name="PSDec 7" xfId="2535"/>
    <cellStyle name="PSDec 8" xfId="2536"/>
    <cellStyle name="PSDec 9" xfId="2537"/>
    <cellStyle name="PSdesc" xfId="2538"/>
    <cellStyle name="PSHeading" xfId="2539"/>
    <cellStyle name="PSHeading 10" xfId="2540"/>
    <cellStyle name="PSHeading 11" xfId="2541"/>
    <cellStyle name="PSHeading 12" xfId="2542"/>
    <cellStyle name="PSHeading 13" xfId="2543"/>
    <cellStyle name="PSHeading 14" xfId="2544"/>
    <cellStyle name="PSHeading 15" xfId="2545"/>
    <cellStyle name="PSHeading 2" xfId="2546"/>
    <cellStyle name="PSHeading 2 2" xfId="2547"/>
    <cellStyle name="PSHeading 2 3" xfId="2548"/>
    <cellStyle name="PSHeading 2 4" xfId="2549"/>
    <cellStyle name="PSHeading 2_108 Summary" xfId="2550"/>
    <cellStyle name="PSHeading 3" xfId="2551"/>
    <cellStyle name="PSHeading 3 2" xfId="2552"/>
    <cellStyle name="PSHeading 3 3" xfId="2553"/>
    <cellStyle name="PSHeading 3_108 Summary" xfId="2554"/>
    <cellStyle name="PSHeading 4" xfId="2555"/>
    <cellStyle name="PSHeading 4 2" xfId="2556"/>
    <cellStyle name="PSHeading 5" xfId="2557"/>
    <cellStyle name="PSHeading 5 2" xfId="2558"/>
    <cellStyle name="PSHeading 6" xfId="2559"/>
    <cellStyle name="PSHeading 6 2" xfId="2560"/>
    <cellStyle name="PSHeading 7" xfId="2561"/>
    <cellStyle name="PSHeading 8" xfId="2562"/>
    <cellStyle name="PSHeading 9" xfId="2563"/>
    <cellStyle name="PSHeading_101 check" xfId="2564"/>
    <cellStyle name="PSInt" xfId="2565"/>
    <cellStyle name="PSInt 10" xfId="2566"/>
    <cellStyle name="PSInt 11" xfId="2567"/>
    <cellStyle name="PSInt 12" xfId="2568"/>
    <cellStyle name="PSInt 13" xfId="2569"/>
    <cellStyle name="PSInt 14" xfId="2570"/>
    <cellStyle name="PSInt 15" xfId="2571"/>
    <cellStyle name="PSInt 2" xfId="2572"/>
    <cellStyle name="PSInt 2 2" xfId="2573"/>
    <cellStyle name="PSInt 2 3" xfId="2574"/>
    <cellStyle name="PSInt 2 4" xfId="2575"/>
    <cellStyle name="PSInt 3" xfId="2576"/>
    <cellStyle name="PSInt 3 2" xfId="2577"/>
    <cellStyle name="PSInt 4" xfId="2578"/>
    <cellStyle name="PSInt 4 2" xfId="2579"/>
    <cellStyle name="PSInt 5" xfId="2580"/>
    <cellStyle name="PSInt 5 2" xfId="2581"/>
    <cellStyle name="PSInt 6" xfId="2582"/>
    <cellStyle name="PSInt 6 2" xfId="2583"/>
    <cellStyle name="PSInt 7" xfId="2584"/>
    <cellStyle name="PSInt 8" xfId="2585"/>
    <cellStyle name="PSInt 9" xfId="2586"/>
    <cellStyle name="PSSpacer" xfId="2587"/>
    <cellStyle name="PSSpacer 10" xfId="2588"/>
    <cellStyle name="PSSpacer 11" xfId="2589"/>
    <cellStyle name="PSSpacer 12" xfId="2590"/>
    <cellStyle name="PSSpacer 13" xfId="2591"/>
    <cellStyle name="PSSpacer 14" xfId="2592"/>
    <cellStyle name="PSSpacer 15" xfId="2593"/>
    <cellStyle name="PSSpacer 2" xfId="2594"/>
    <cellStyle name="PSSpacer 2 2" xfId="2595"/>
    <cellStyle name="PSSpacer 2 3" xfId="2596"/>
    <cellStyle name="PSSpacer 2 4" xfId="2597"/>
    <cellStyle name="PSSpacer 3" xfId="2598"/>
    <cellStyle name="PSSpacer 3 2" xfId="2599"/>
    <cellStyle name="PSSpacer 4" xfId="2600"/>
    <cellStyle name="PSSpacer 4 2" xfId="2601"/>
    <cellStyle name="PSSpacer 5" xfId="2602"/>
    <cellStyle name="PSSpacer 5 2" xfId="2603"/>
    <cellStyle name="PSSpacer 6" xfId="2604"/>
    <cellStyle name="PSSpacer 6 2" xfId="2605"/>
    <cellStyle name="PSSpacer 7" xfId="2606"/>
    <cellStyle name="PSSpacer 8" xfId="2607"/>
    <cellStyle name="PSSpacer 9" xfId="2608"/>
    <cellStyle name="PStest" xfId="2609"/>
    <cellStyle name="R00A" xfId="2610"/>
    <cellStyle name="R00B" xfId="2611"/>
    <cellStyle name="R00L" xfId="2612"/>
    <cellStyle name="R01A" xfId="2613"/>
    <cellStyle name="R01B" xfId="2614"/>
    <cellStyle name="R01H" xfId="2615"/>
    <cellStyle name="R01L" xfId="2616"/>
    <cellStyle name="R02A" xfId="2617"/>
    <cellStyle name="R02B" xfId="2618"/>
    <cellStyle name="R02H" xfId="2619"/>
    <cellStyle name="R02L" xfId="2620"/>
    <cellStyle name="R03A" xfId="2621"/>
    <cellStyle name="R03B" xfId="2622"/>
    <cellStyle name="R03H" xfId="2623"/>
    <cellStyle name="R03L" xfId="2624"/>
    <cellStyle name="R04A" xfId="2625"/>
    <cellStyle name="R04B" xfId="2626"/>
    <cellStyle name="R04H" xfId="2627"/>
    <cellStyle name="R04L" xfId="2628"/>
    <cellStyle name="R05A" xfId="2629"/>
    <cellStyle name="R05B" xfId="2630"/>
    <cellStyle name="R05H" xfId="2631"/>
    <cellStyle name="R05L" xfId="2632"/>
    <cellStyle name="R06A" xfId="2633"/>
    <cellStyle name="R06B" xfId="2634"/>
    <cellStyle name="R06H" xfId="2635"/>
    <cellStyle name="R06L" xfId="2636"/>
    <cellStyle name="R07A" xfId="2637"/>
    <cellStyle name="R07B" xfId="2638"/>
    <cellStyle name="R07H" xfId="2639"/>
    <cellStyle name="R07L" xfId="2640"/>
    <cellStyle name="Red font" xfId="2641"/>
    <cellStyle name="Relative" xfId="2642"/>
    <cellStyle name="Shaded" xfId="2643"/>
    <cellStyle name="Short Date" xfId="2644"/>
    <cellStyle name="SMALLF" xfId="2645"/>
    <cellStyle name="Standard_Anpassen der Amortisation" xfId="2646"/>
    <cellStyle name="Style 1" xfId="2647"/>
    <cellStyle name="Style 1 10" xfId="2648"/>
    <cellStyle name="Style 1 10 2" xfId="2649"/>
    <cellStyle name="Style 1 10 3" xfId="2650"/>
    <cellStyle name="Style 1 11" xfId="2651"/>
    <cellStyle name="Style 1 11 2" xfId="2652"/>
    <cellStyle name="Style 1 11 3" xfId="2653"/>
    <cellStyle name="Style 1 12" xfId="2654"/>
    <cellStyle name="Style 1 12 2" xfId="2655"/>
    <cellStyle name="Style 1 12 3" xfId="2656"/>
    <cellStyle name="Style 1 13" xfId="2657"/>
    <cellStyle name="Style 1 13 2" xfId="2658"/>
    <cellStyle name="Style 1 13 3" xfId="2659"/>
    <cellStyle name="Style 1 14" xfId="2660"/>
    <cellStyle name="Style 1 14 2" xfId="2661"/>
    <cellStyle name="Style 1 14 3" xfId="2662"/>
    <cellStyle name="Style 1 15" xfId="2663"/>
    <cellStyle name="Style 1 15 2" xfId="2664"/>
    <cellStyle name="Style 1 15 3" xfId="2665"/>
    <cellStyle name="Style 1 16" xfId="2666"/>
    <cellStyle name="Style 1 16 2" xfId="2667"/>
    <cellStyle name="Style 1 16 3" xfId="2668"/>
    <cellStyle name="Style 1 17" xfId="2669"/>
    <cellStyle name="Style 1 17 2" xfId="2670"/>
    <cellStyle name="Style 1 17 3" xfId="2671"/>
    <cellStyle name="Style 1 18" xfId="2672"/>
    <cellStyle name="Style 1 18 2" xfId="2673"/>
    <cellStyle name="Style 1 18 3" xfId="2674"/>
    <cellStyle name="Style 1 19" xfId="2675"/>
    <cellStyle name="Style 1 19 2" xfId="2676"/>
    <cellStyle name="Style 1 19 3" xfId="2677"/>
    <cellStyle name="Style 1 2" xfId="2678"/>
    <cellStyle name="Style 1 2 10" xfId="2679"/>
    <cellStyle name="Style 1 2 10 2" xfId="2680"/>
    <cellStyle name="Style 1 2 10 3" xfId="2681"/>
    <cellStyle name="Style 1 2 11" xfId="2682"/>
    <cellStyle name="Style 1 2 11 2" xfId="2683"/>
    <cellStyle name="Style 1 2 11 3" xfId="2684"/>
    <cellStyle name="Style 1 2 12" xfId="2685"/>
    <cellStyle name="Style 1 2 12 2" xfId="2686"/>
    <cellStyle name="Style 1 2 12 3" xfId="2687"/>
    <cellStyle name="Style 1 2 13" xfId="2688"/>
    <cellStyle name="Style 1 2 13 2" xfId="2689"/>
    <cellStyle name="Style 1 2 13 3" xfId="2690"/>
    <cellStyle name="Style 1 2 14" xfId="2691"/>
    <cellStyle name="Style 1 2 14 2" xfId="2692"/>
    <cellStyle name="Style 1 2 14 3" xfId="2693"/>
    <cellStyle name="Style 1 2 15" xfId="2694"/>
    <cellStyle name="Style 1 2 15 2" xfId="2695"/>
    <cellStyle name="Style 1 2 15 3" xfId="2696"/>
    <cellStyle name="Style 1 2 16" xfId="2697"/>
    <cellStyle name="Style 1 2 16 2" xfId="2698"/>
    <cellStyle name="Style 1 2 16 3" xfId="2699"/>
    <cellStyle name="Style 1 2 17" xfId="2700"/>
    <cellStyle name="Style 1 2 18" xfId="2701"/>
    <cellStyle name="Style 1 2 19" xfId="2702"/>
    <cellStyle name="Style 1 2 2" xfId="2703"/>
    <cellStyle name="Style 1 2 2 2" xfId="2704"/>
    <cellStyle name="Style 1 2 2 3" xfId="2705"/>
    <cellStyle name="Style 1 2 3" xfId="2706"/>
    <cellStyle name="Style 1 2 3 2" xfId="2707"/>
    <cellStyle name="Style 1 2 3 3" xfId="2708"/>
    <cellStyle name="Style 1 2 4" xfId="2709"/>
    <cellStyle name="Style 1 2 4 2" xfId="2710"/>
    <cellStyle name="Style 1 2 4 3" xfId="2711"/>
    <cellStyle name="Style 1 2 5" xfId="2712"/>
    <cellStyle name="Style 1 2 5 2" xfId="2713"/>
    <cellStyle name="Style 1 2 5 3" xfId="2714"/>
    <cellStyle name="Style 1 2 6" xfId="2715"/>
    <cellStyle name="Style 1 2 6 2" xfId="2716"/>
    <cellStyle name="Style 1 2 6 3" xfId="2717"/>
    <cellStyle name="Style 1 2 7" xfId="2718"/>
    <cellStyle name="Style 1 2 7 2" xfId="2719"/>
    <cellStyle name="Style 1 2 7 3" xfId="2720"/>
    <cellStyle name="Style 1 2 8" xfId="2721"/>
    <cellStyle name="Style 1 2 8 2" xfId="2722"/>
    <cellStyle name="Style 1 2 8 3" xfId="2723"/>
    <cellStyle name="Style 1 2 9" xfId="2724"/>
    <cellStyle name="Style 1 2 9 2" xfId="2725"/>
    <cellStyle name="Style 1 2 9 3" xfId="2726"/>
    <cellStyle name="Style 1 20" xfId="2727"/>
    <cellStyle name="Style 1 20 2" xfId="2728"/>
    <cellStyle name="Style 1 20 3" xfId="2729"/>
    <cellStyle name="Style 1 21" xfId="2730"/>
    <cellStyle name="Style 1 21 2" xfId="2731"/>
    <cellStyle name="Style 1 21 3" xfId="2732"/>
    <cellStyle name="Style 1 22" xfId="2733"/>
    <cellStyle name="Style 1 22 2" xfId="2734"/>
    <cellStyle name="Style 1 22 3" xfId="2735"/>
    <cellStyle name="Style 1 23" xfId="2736"/>
    <cellStyle name="Style 1 23 2" xfId="2737"/>
    <cellStyle name="Style 1 23 3" xfId="2738"/>
    <cellStyle name="Style 1 24" xfId="2739"/>
    <cellStyle name="Style 1 24 2" xfId="2740"/>
    <cellStyle name="Style 1 24 3" xfId="2741"/>
    <cellStyle name="Style 1 25" xfId="2742"/>
    <cellStyle name="Style 1 25 2" xfId="2743"/>
    <cellStyle name="Style 1 25 3" xfId="2744"/>
    <cellStyle name="Style 1 26" xfId="2745"/>
    <cellStyle name="Style 1 26 2" xfId="2746"/>
    <cellStyle name="Style 1 26 3" xfId="2747"/>
    <cellStyle name="Style 1 27" xfId="2748"/>
    <cellStyle name="Style 1 27 2" xfId="2749"/>
    <cellStyle name="Style 1 27 3" xfId="2750"/>
    <cellStyle name="Style 1 28" xfId="2751"/>
    <cellStyle name="Style 1 28 2" xfId="2752"/>
    <cellStyle name="Style 1 28 3" xfId="2753"/>
    <cellStyle name="Style 1 29" xfId="2754"/>
    <cellStyle name="Style 1 29 2" xfId="2755"/>
    <cellStyle name="Style 1 29 3" xfId="2756"/>
    <cellStyle name="Style 1 3" xfId="2757"/>
    <cellStyle name="Style 1 3 10" xfId="2758"/>
    <cellStyle name="Style 1 3 10 2" xfId="2759"/>
    <cellStyle name="Style 1 3 10 3" xfId="2760"/>
    <cellStyle name="Style 1 3 11" xfId="2761"/>
    <cellStyle name="Style 1 3 11 2" xfId="2762"/>
    <cellStyle name="Style 1 3 11 3" xfId="2763"/>
    <cellStyle name="Style 1 3 12" xfId="2764"/>
    <cellStyle name="Style 1 3 12 2" xfId="2765"/>
    <cellStyle name="Style 1 3 12 3" xfId="2766"/>
    <cellStyle name="Style 1 3 13" xfId="2767"/>
    <cellStyle name="Style 1 3 13 2" xfId="2768"/>
    <cellStyle name="Style 1 3 13 3" xfId="2769"/>
    <cellStyle name="Style 1 3 14" xfId="2770"/>
    <cellStyle name="Style 1 3 14 2" xfId="2771"/>
    <cellStyle name="Style 1 3 14 3" xfId="2772"/>
    <cellStyle name="Style 1 3 15" xfId="2773"/>
    <cellStyle name="Style 1 3 15 2" xfId="2774"/>
    <cellStyle name="Style 1 3 15 3" xfId="2775"/>
    <cellStyle name="Style 1 3 16" xfId="2776"/>
    <cellStyle name="Style 1 3 16 2" xfId="2777"/>
    <cellStyle name="Style 1 3 16 3" xfId="2778"/>
    <cellStyle name="Style 1 3 17" xfId="2779"/>
    <cellStyle name="Style 1 3 18" xfId="2780"/>
    <cellStyle name="Style 1 3 2" xfId="2781"/>
    <cellStyle name="Style 1 3 2 2" xfId="2782"/>
    <cellStyle name="Style 1 3 2 3" xfId="2783"/>
    <cellStyle name="Style 1 3 3" xfId="2784"/>
    <cellStyle name="Style 1 3 3 2" xfId="2785"/>
    <cellStyle name="Style 1 3 3 3" xfId="2786"/>
    <cellStyle name="Style 1 3 4" xfId="2787"/>
    <cellStyle name="Style 1 3 4 2" xfId="2788"/>
    <cellStyle name="Style 1 3 4 3" xfId="2789"/>
    <cellStyle name="Style 1 3 5" xfId="2790"/>
    <cellStyle name="Style 1 3 5 2" xfId="2791"/>
    <cellStyle name="Style 1 3 5 3" xfId="2792"/>
    <cellStyle name="Style 1 3 6" xfId="2793"/>
    <cellStyle name="Style 1 3 6 2" xfId="2794"/>
    <cellStyle name="Style 1 3 6 3" xfId="2795"/>
    <cellStyle name="Style 1 3 7" xfId="2796"/>
    <cellStyle name="Style 1 3 7 2" xfId="2797"/>
    <cellStyle name="Style 1 3 7 3" xfId="2798"/>
    <cellStyle name="Style 1 3 8" xfId="2799"/>
    <cellStyle name="Style 1 3 8 2" xfId="2800"/>
    <cellStyle name="Style 1 3 8 3" xfId="2801"/>
    <cellStyle name="Style 1 3 9" xfId="2802"/>
    <cellStyle name="Style 1 3 9 2" xfId="2803"/>
    <cellStyle name="Style 1 3 9 3" xfId="2804"/>
    <cellStyle name="Style 1 30" xfId="2805"/>
    <cellStyle name="Style 1 30 2" xfId="2806"/>
    <cellStyle name="Style 1 30 3" xfId="2807"/>
    <cellStyle name="Style 1 31" xfId="2808"/>
    <cellStyle name="Style 1 31 2" xfId="2809"/>
    <cellStyle name="Style 1 31 3" xfId="2810"/>
    <cellStyle name="Style 1 32" xfId="2811"/>
    <cellStyle name="Style 1 32 2" xfId="2812"/>
    <cellStyle name="Style 1 32 3" xfId="2813"/>
    <cellStyle name="Style 1 33" xfId="2814"/>
    <cellStyle name="Style 1 33 2" xfId="2815"/>
    <cellStyle name="Style 1 33 3" xfId="2816"/>
    <cellStyle name="Style 1 34" xfId="2817"/>
    <cellStyle name="Style 1 34 2" xfId="2818"/>
    <cellStyle name="Style 1 34 3" xfId="2819"/>
    <cellStyle name="Style 1 35" xfId="2820"/>
    <cellStyle name="Style 1 35 2" xfId="2821"/>
    <cellStyle name="Style 1 35 3" xfId="2822"/>
    <cellStyle name="Style 1 36" xfId="2823"/>
    <cellStyle name="Style 1 36 2" xfId="2824"/>
    <cellStyle name="Style 1 36 3" xfId="2825"/>
    <cellStyle name="Style 1 37" xfId="2826"/>
    <cellStyle name="Style 1 37 2" xfId="2827"/>
    <cellStyle name="Style 1 37 3" xfId="2828"/>
    <cellStyle name="Style 1 38" xfId="2829"/>
    <cellStyle name="Style 1 38 2" xfId="2830"/>
    <cellStyle name="Style 1 38 3" xfId="2831"/>
    <cellStyle name="Style 1 39" xfId="2832"/>
    <cellStyle name="Style 1 39 2" xfId="2833"/>
    <cellStyle name="Style 1 39 3" xfId="2834"/>
    <cellStyle name="Style 1 4" xfId="2835"/>
    <cellStyle name="Style 1 4 10" xfId="2836"/>
    <cellStyle name="Style 1 4 10 2" xfId="2837"/>
    <cellStyle name="Style 1 4 10 3" xfId="2838"/>
    <cellStyle name="Style 1 4 11" xfId="2839"/>
    <cellStyle name="Style 1 4 11 2" xfId="2840"/>
    <cellStyle name="Style 1 4 11 3" xfId="2841"/>
    <cellStyle name="Style 1 4 12" xfId="2842"/>
    <cellStyle name="Style 1 4 12 2" xfId="2843"/>
    <cellStyle name="Style 1 4 12 3" xfId="2844"/>
    <cellStyle name="Style 1 4 13" xfId="2845"/>
    <cellStyle name="Style 1 4 13 2" xfId="2846"/>
    <cellStyle name="Style 1 4 13 3" xfId="2847"/>
    <cellStyle name="Style 1 4 14" xfId="2848"/>
    <cellStyle name="Style 1 4 14 2" xfId="2849"/>
    <cellStyle name="Style 1 4 14 3" xfId="2850"/>
    <cellStyle name="Style 1 4 15" xfId="2851"/>
    <cellStyle name="Style 1 4 15 2" xfId="2852"/>
    <cellStyle name="Style 1 4 15 3" xfId="2853"/>
    <cellStyle name="Style 1 4 16" xfId="2854"/>
    <cellStyle name="Style 1 4 16 2" xfId="2855"/>
    <cellStyle name="Style 1 4 16 3" xfId="2856"/>
    <cellStyle name="Style 1 4 17" xfId="2857"/>
    <cellStyle name="Style 1 4 18" xfId="2858"/>
    <cellStyle name="Style 1 4 2" xfId="2859"/>
    <cellStyle name="Style 1 4 2 2" xfId="2860"/>
    <cellStyle name="Style 1 4 2 3" xfId="2861"/>
    <cellStyle name="Style 1 4 3" xfId="2862"/>
    <cellStyle name="Style 1 4 3 2" xfId="2863"/>
    <cellStyle name="Style 1 4 3 3" xfId="2864"/>
    <cellStyle name="Style 1 4 4" xfId="2865"/>
    <cellStyle name="Style 1 4 4 2" xfId="2866"/>
    <cellStyle name="Style 1 4 4 3" xfId="2867"/>
    <cellStyle name="Style 1 4 5" xfId="2868"/>
    <cellStyle name="Style 1 4 5 2" xfId="2869"/>
    <cellStyle name="Style 1 4 5 3" xfId="2870"/>
    <cellStyle name="Style 1 4 6" xfId="2871"/>
    <cellStyle name="Style 1 4 6 2" xfId="2872"/>
    <cellStyle name="Style 1 4 6 3" xfId="2873"/>
    <cellStyle name="Style 1 4 7" xfId="2874"/>
    <cellStyle name="Style 1 4 7 2" xfId="2875"/>
    <cellStyle name="Style 1 4 7 3" xfId="2876"/>
    <cellStyle name="Style 1 4 8" xfId="2877"/>
    <cellStyle name="Style 1 4 8 2" xfId="2878"/>
    <cellStyle name="Style 1 4 8 3" xfId="2879"/>
    <cellStyle name="Style 1 4 9" xfId="2880"/>
    <cellStyle name="Style 1 4 9 2" xfId="2881"/>
    <cellStyle name="Style 1 4 9 3" xfId="2882"/>
    <cellStyle name="Style 1 40" xfId="2883"/>
    <cellStyle name="Style 1 40 2" xfId="2884"/>
    <cellStyle name="Style 1 40 3" xfId="2885"/>
    <cellStyle name="Style 1 41" xfId="2886"/>
    <cellStyle name="Style 1 41 2" xfId="2887"/>
    <cellStyle name="Style 1 41 3" xfId="2888"/>
    <cellStyle name="Style 1 42" xfId="2889"/>
    <cellStyle name="Style 1 42 2" xfId="2890"/>
    <cellStyle name="Style 1 42 3" xfId="2891"/>
    <cellStyle name="Style 1 43" xfId="2892"/>
    <cellStyle name="Style 1 43 2" xfId="2893"/>
    <cellStyle name="Style 1 43 3" xfId="2894"/>
    <cellStyle name="Style 1 44" xfId="2895"/>
    <cellStyle name="Style 1 44 2" xfId="2896"/>
    <cellStyle name="Style 1 44 3" xfId="2897"/>
    <cellStyle name="Style 1 45" xfId="2898"/>
    <cellStyle name="Style 1 45 2" xfId="2899"/>
    <cellStyle name="Style 1 45 3" xfId="2900"/>
    <cellStyle name="Style 1 46" xfId="2901"/>
    <cellStyle name="Style 1 46 2" xfId="2902"/>
    <cellStyle name="Style 1 46 3" xfId="2903"/>
    <cellStyle name="Style 1 47" xfId="2904"/>
    <cellStyle name="Style 1 47 2" xfId="2905"/>
    <cellStyle name="Style 1 47 3" xfId="2906"/>
    <cellStyle name="Style 1 48" xfId="2907"/>
    <cellStyle name="Style 1 48 2" xfId="2908"/>
    <cellStyle name="Style 1 48 3" xfId="2909"/>
    <cellStyle name="Style 1 49" xfId="2910"/>
    <cellStyle name="Style 1 49 2" xfId="2911"/>
    <cellStyle name="Style 1 49 3" xfId="2912"/>
    <cellStyle name="Style 1 5" xfId="2913"/>
    <cellStyle name="Style 1 5 10" xfId="2914"/>
    <cellStyle name="Style 1 5 10 2" xfId="2915"/>
    <cellStyle name="Style 1 5 10 3" xfId="2916"/>
    <cellStyle name="Style 1 5 11" xfId="2917"/>
    <cellStyle name="Style 1 5 11 2" xfId="2918"/>
    <cellStyle name="Style 1 5 11 3" xfId="2919"/>
    <cellStyle name="Style 1 5 12" xfId="2920"/>
    <cellStyle name="Style 1 5 12 2" xfId="2921"/>
    <cellStyle name="Style 1 5 12 3" xfId="2922"/>
    <cellStyle name="Style 1 5 13" xfId="2923"/>
    <cellStyle name="Style 1 5 13 2" xfId="2924"/>
    <cellStyle name="Style 1 5 13 3" xfId="2925"/>
    <cellStyle name="Style 1 5 14" xfId="2926"/>
    <cellStyle name="Style 1 5 14 2" xfId="2927"/>
    <cellStyle name="Style 1 5 14 3" xfId="2928"/>
    <cellStyle name="Style 1 5 15" xfId="2929"/>
    <cellStyle name="Style 1 5 15 2" xfId="2930"/>
    <cellStyle name="Style 1 5 15 3" xfId="2931"/>
    <cellStyle name="Style 1 5 16" xfId="2932"/>
    <cellStyle name="Style 1 5 16 2" xfId="2933"/>
    <cellStyle name="Style 1 5 16 3" xfId="2934"/>
    <cellStyle name="Style 1 5 17" xfId="2935"/>
    <cellStyle name="Style 1 5 18" xfId="2936"/>
    <cellStyle name="Style 1 5 2" xfId="2937"/>
    <cellStyle name="Style 1 5 2 2" xfId="2938"/>
    <cellStyle name="Style 1 5 2 3" xfId="2939"/>
    <cellStyle name="Style 1 5 3" xfId="2940"/>
    <cellStyle name="Style 1 5 3 2" xfId="2941"/>
    <cellStyle name="Style 1 5 3 3" xfId="2942"/>
    <cellStyle name="Style 1 5 4" xfId="2943"/>
    <cellStyle name="Style 1 5 4 2" xfId="2944"/>
    <cellStyle name="Style 1 5 4 3" xfId="2945"/>
    <cellStyle name="Style 1 5 5" xfId="2946"/>
    <cellStyle name="Style 1 5 5 2" xfId="2947"/>
    <cellStyle name="Style 1 5 5 3" xfId="2948"/>
    <cellStyle name="Style 1 5 6" xfId="2949"/>
    <cellStyle name="Style 1 5 6 2" xfId="2950"/>
    <cellStyle name="Style 1 5 6 3" xfId="2951"/>
    <cellStyle name="Style 1 5 7" xfId="2952"/>
    <cellStyle name="Style 1 5 7 2" xfId="2953"/>
    <cellStyle name="Style 1 5 7 3" xfId="2954"/>
    <cellStyle name="Style 1 5 8" xfId="2955"/>
    <cellStyle name="Style 1 5 8 2" xfId="2956"/>
    <cellStyle name="Style 1 5 8 3" xfId="2957"/>
    <cellStyle name="Style 1 5 9" xfId="2958"/>
    <cellStyle name="Style 1 5 9 2" xfId="2959"/>
    <cellStyle name="Style 1 5 9 3" xfId="2960"/>
    <cellStyle name="Style 1 50" xfId="2961"/>
    <cellStyle name="Style 1 50 2" xfId="2962"/>
    <cellStyle name="Style 1 50 3" xfId="2963"/>
    <cellStyle name="Style 1 51" xfId="2964"/>
    <cellStyle name="Style 1 51 2" xfId="2965"/>
    <cellStyle name="Style 1 51 3" xfId="2966"/>
    <cellStyle name="Style 1 52" xfId="2967"/>
    <cellStyle name="Style 1 52 2" xfId="2968"/>
    <cellStyle name="Style 1 52 3" xfId="2969"/>
    <cellStyle name="Style 1 53" xfId="2970"/>
    <cellStyle name="Style 1 53 2" xfId="2971"/>
    <cellStyle name="Style 1 53 3" xfId="2972"/>
    <cellStyle name="Style 1 54" xfId="2973"/>
    <cellStyle name="Style 1 54 2" xfId="2974"/>
    <cellStyle name="Style 1 54 3" xfId="2975"/>
    <cellStyle name="Style 1 55" xfId="2976"/>
    <cellStyle name="Style 1 55 2" xfId="2977"/>
    <cellStyle name="Style 1 55 3" xfId="2978"/>
    <cellStyle name="Style 1 56" xfId="2979"/>
    <cellStyle name="Style 1 56 2" xfId="2980"/>
    <cellStyle name="Style 1 56 3" xfId="2981"/>
    <cellStyle name="Style 1 57" xfId="2982"/>
    <cellStyle name="Style 1 57 2" xfId="2983"/>
    <cellStyle name="Style 1 57 3" xfId="2984"/>
    <cellStyle name="Style 1 58" xfId="2985"/>
    <cellStyle name="Style 1 58 2" xfId="2986"/>
    <cellStyle name="Style 1 58 3" xfId="2987"/>
    <cellStyle name="Style 1 59" xfId="2988"/>
    <cellStyle name="Style 1 59 2" xfId="2989"/>
    <cellStyle name="Style 1 59 3" xfId="2990"/>
    <cellStyle name="Style 1 6" xfId="2991"/>
    <cellStyle name="Style 1 6 2" xfId="2992"/>
    <cellStyle name="Style 1 6 3" xfId="2993"/>
    <cellStyle name="Style 1 60" xfId="2994"/>
    <cellStyle name="Style 1 60 2" xfId="2995"/>
    <cellStyle name="Style 1 60 3" xfId="2996"/>
    <cellStyle name="Style 1 61" xfId="2997"/>
    <cellStyle name="Style 1 61 2" xfId="2998"/>
    <cellStyle name="Style 1 61 3" xfId="2999"/>
    <cellStyle name="Style 1 62" xfId="3000"/>
    <cellStyle name="Style 1 62 2" xfId="3001"/>
    <cellStyle name="Style 1 62 3" xfId="3002"/>
    <cellStyle name="Style 1 63" xfId="3003"/>
    <cellStyle name="Style 1 63 2" xfId="3004"/>
    <cellStyle name="Style 1 63 3" xfId="3005"/>
    <cellStyle name="Style 1 64" xfId="3006"/>
    <cellStyle name="Style 1 64 2" xfId="3007"/>
    <cellStyle name="Style 1 64 3" xfId="3008"/>
    <cellStyle name="Style 1 65" xfId="3009"/>
    <cellStyle name="Style 1 65 2" xfId="3010"/>
    <cellStyle name="Style 1 65 3" xfId="3011"/>
    <cellStyle name="Style 1 66" xfId="3012"/>
    <cellStyle name="Style 1 66 2" xfId="3013"/>
    <cellStyle name="Style 1 66 3" xfId="3014"/>
    <cellStyle name="Style 1 67" xfId="3015"/>
    <cellStyle name="Style 1 67 2" xfId="3016"/>
    <cellStyle name="Style 1 67 3" xfId="3017"/>
    <cellStyle name="Style 1 68" xfId="3018"/>
    <cellStyle name="Style 1 68 2" xfId="3019"/>
    <cellStyle name="Style 1 68 3" xfId="3020"/>
    <cellStyle name="Style 1 69" xfId="3021"/>
    <cellStyle name="Style 1 69 2" xfId="3022"/>
    <cellStyle name="Style 1 69 3" xfId="3023"/>
    <cellStyle name="Style 1 7" xfId="3024"/>
    <cellStyle name="Style 1 7 2" xfId="3025"/>
    <cellStyle name="Style 1 7 3" xfId="3026"/>
    <cellStyle name="Style 1 70" xfId="3027"/>
    <cellStyle name="Style 1 71" xfId="3028"/>
    <cellStyle name="Style 1 72" xfId="3029"/>
    <cellStyle name="Style 1 73" xfId="3030"/>
    <cellStyle name="Style 1 73 2" xfId="3031"/>
    <cellStyle name="Style 1 74" xfId="3032"/>
    <cellStyle name="Style 1 74 2" xfId="3033"/>
    <cellStyle name="Style 1 75" xfId="3034"/>
    <cellStyle name="Style 1 75 2" xfId="3035"/>
    <cellStyle name="Style 1 76" xfId="3036"/>
    <cellStyle name="Style 1 76 2" xfId="3037"/>
    <cellStyle name="Style 1 77" xfId="3038"/>
    <cellStyle name="Style 1 77 2" xfId="3039"/>
    <cellStyle name="Style 1 8" xfId="3040"/>
    <cellStyle name="Style 1 8 2" xfId="3041"/>
    <cellStyle name="Style 1 8 3" xfId="3042"/>
    <cellStyle name="Style 1 9" xfId="3043"/>
    <cellStyle name="Style 1 9 2" xfId="3044"/>
    <cellStyle name="Style 1 9 3" xfId="3045"/>
    <cellStyle name="Style 22" xfId="3046"/>
    <cellStyle name="Style 25" xfId="3047"/>
    <cellStyle name="Style 26" xfId="3048"/>
    <cellStyle name="Style 27" xfId="3049"/>
    <cellStyle name="Style 28" xfId="3050"/>
    <cellStyle name="STYLE1" xfId="3051"/>
    <cellStyle name="STYLE2" xfId="3052"/>
    <cellStyle name="STYLE3" xfId="3053"/>
    <cellStyle name="STYLE4" xfId="3054"/>
    <cellStyle name="summation" xfId="3055"/>
    <cellStyle name="Table Col Head" xfId="3056"/>
    <cellStyle name="Table Sub Head" xfId="3057"/>
    <cellStyle name="Table Title" xfId="3058"/>
    <cellStyle name="Table Units" xfId="3059"/>
    <cellStyle name="TFCF" xfId="3060"/>
    <cellStyle name="Title" xfId="3061"/>
    <cellStyle name="Title 10" xfId="3062"/>
    <cellStyle name="Title 11" xfId="3063"/>
    <cellStyle name="Title 12" xfId="3064"/>
    <cellStyle name="Title 13" xfId="3065"/>
    <cellStyle name="Title 2" xfId="3066"/>
    <cellStyle name="Title 2 2" xfId="3067"/>
    <cellStyle name="Title 2 2 2" xfId="3068"/>
    <cellStyle name="Title 3" xfId="3069"/>
    <cellStyle name="Title 3 2" xfId="3070"/>
    <cellStyle name="Title 3 3" xfId="3071"/>
    <cellStyle name="Title 4" xfId="3072"/>
    <cellStyle name="Title 4 2" xfId="3073"/>
    <cellStyle name="Title 5" xfId="3074"/>
    <cellStyle name="Title 6" xfId="3075"/>
    <cellStyle name="Title 7" xfId="3076"/>
    <cellStyle name="Title 8" xfId="3077"/>
    <cellStyle name="Title 9" xfId="3078"/>
    <cellStyle name="Total" xfId="3079"/>
    <cellStyle name="Total 10" xfId="3080"/>
    <cellStyle name="Total 11" xfId="3081"/>
    <cellStyle name="Total 12" xfId="3082"/>
    <cellStyle name="Total 13" xfId="3083"/>
    <cellStyle name="Total 2" xfId="3084"/>
    <cellStyle name="Total 2 2" xfId="3085"/>
    <cellStyle name="Total 2 2 2" xfId="3086"/>
    <cellStyle name="Total 3" xfId="3087"/>
    <cellStyle name="Total 3 2" xfId="3088"/>
    <cellStyle name="Total 3 3" xfId="3089"/>
    <cellStyle name="Total 4" xfId="3090"/>
    <cellStyle name="Total 4 2" xfId="3091"/>
    <cellStyle name="Total 5" xfId="3092"/>
    <cellStyle name="Total 5 2" xfId="3093"/>
    <cellStyle name="Total 6" xfId="3094"/>
    <cellStyle name="Total 6 2" xfId="3095"/>
    <cellStyle name="Total 7" xfId="3096"/>
    <cellStyle name="Total 7 2" xfId="3097"/>
    <cellStyle name="Total 8" xfId="3098"/>
    <cellStyle name="Total 8 2" xfId="3099"/>
    <cellStyle name="Total 9" xfId="3100"/>
    <cellStyle name="uk" xfId="3101"/>
    <cellStyle name="Un" xfId="3102"/>
    <cellStyle name="Unprot" xfId="3103"/>
    <cellStyle name="Unprot$" xfId="3104"/>
    <cellStyle name="Unprot_1 3 6 LIBOR" xfId="3105"/>
    <cellStyle name="Unprotect" xfId="3106"/>
    <cellStyle name="Währung [0]_Compiling Utility Macros" xfId="3107"/>
    <cellStyle name="Währung_Compiling Utility Macros" xfId="3108"/>
    <cellStyle name="Warning Text" xfId="3109"/>
    <cellStyle name="Warning Text 10" xfId="3110"/>
    <cellStyle name="Warning Text 11" xfId="3111"/>
    <cellStyle name="Warning Text 12" xfId="3112"/>
    <cellStyle name="Warning Text 13" xfId="3113"/>
    <cellStyle name="Warning Text 2" xfId="3114"/>
    <cellStyle name="Warning Text 2 2" xfId="3115"/>
    <cellStyle name="Warning Text 3" xfId="3116"/>
    <cellStyle name="Warning Text 3 2" xfId="3117"/>
    <cellStyle name="Warning Text 3 3" xfId="3118"/>
    <cellStyle name="Warning Text 4" xfId="3119"/>
    <cellStyle name="Warning Text 4 2" xfId="3120"/>
    <cellStyle name="Warning Text 5" xfId="3121"/>
    <cellStyle name="Warning Text 5 2" xfId="3122"/>
    <cellStyle name="Warning Text 6" xfId="3123"/>
    <cellStyle name="Warning Text 6 2" xfId="3124"/>
    <cellStyle name="Warning Text 7" xfId="3125"/>
    <cellStyle name="Warning Text 8" xfId="3126"/>
    <cellStyle name="Warning Text 9" xfId="3127"/>
    <cellStyle name="Year" xfId="3128"/>
    <cellStyle name="YEAR HEADER" xfId="3129"/>
    <cellStyle name="콤마 [0]_94하반기" xfId="3130"/>
    <cellStyle name="콤마_94하반기" xfId="3131"/>
    <cellStyle name="통화 [0]_94하반기" xfId="3132"/>
    <cellStyle name="통화_94하반기" xfId="3133"/>
    <cellStyle name="표준_Ⅰ.경영실적" xfId="3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externalLink" Target="externalLinks/externalLink1.xml" /><Relationship Id="rId64" Type="http://schemas.openxmlformats.org/officeDocument/2006/relationships/externalLink" Target="externalLinks/externalLink2.xml" /><Relationship Id="rId65" Type="http://schemas.openxmlformats.org/officeDocument/2006/relationships/externalLink" Target="externalLinks/externalLink3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6056\AppData\Local\Microsoft\Windows\Temporary%20Internet%20Files\Content.Outlook\NCUPT0ZB\Section%20V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 1"/>
      <sheetName val="Sch 2"/>
      <sheetName val="2 P1"/>
      <sheetName val="2 P2"/>
      <sheetName val="2 P3"/>
      <sheetName val="Sch 3"/>
      <sheetName val="3 P1"/>
      <sheetName val="3 P2"/>
      <sheetName val="3 P3"/>
      <sheetName val="3 P4"/>
      <sheetName val="Sch 4"/>
      <sheetName val="4 P2"/>
      <sheetName val="4 P3 to P12"/>
      <sheetName val="W1"/>
      <sheetName val="W2"/>
      <sheetName val="W3"/>
      <sheetName val="W4"/>
      <sheetName val="W5"/>
      <sheetName val="W6"/>
      <sheetName val="W7"/>
      <sheetName val="W8"/>
      <sheetName val="W9"/>
      <sheetName val="W10"/>
      <sheetName val="W11"/>
      <sheetName val="W12"/>
      <sheetName val="W13"/>
      <sheetName val="W14"/>
      <sheetName val="W15"/>
      <sheetName val="W16"/>
      <sheetName val="W17"/>
      <sheetName val="W18"/>
      <sheetName val="W19"/>
      <sheetName val="W20"/>
      <sheetName val="W21"/>
      <sheetName val="W22"/>
      <sheetName val="W23"/>
      <sheetName val="W24"/>
      <sheetName val="W25"/>
      <sheetName val="W26"/>
      <sheetName val="W27"/>
      <sheetName val="W28"/>
      <sheetName val="W29"/>
      <sheetName val="W30"/>
      <sheetName val="W31"/>
      <sheetName val="W32"/>
      <sheetName val="W33"/>
      <sheetName val="W34"/>
      <sheetName val="W35"/>
      <sheetName val="W36"/>
      <sheetName val="W37"/>
      <sheetName val="W38"/>
      <sheetName val="W39"/>
      <sheetName val="W40"/>
      <sheetName val="W41"/>
      <sheetName val="W42"/>
      <sheetName val="W43"/>
      <sheetName val="W44"/>
      <sheetName val="W45"/>
      <sheetName val="W46"/>
      <sheetName val="W47"/>
      <sheetName val="W48"/>
      <sheetName val="W49"/>
      <sheetName val="W50"/>
      <sheetName val="W51"/>
      <sheetName val="W52"/>
      <sheetName val="W53"/>
      <sheetName val="W54"/>
      <sheetName val="W55"/>
      <sheetName val="W56"/>
      <sheetName val="W57"/>
      <sheetName val="W58"/>
      <sheetName val="W59"/>
      <sheetName val="W60"/>
      <sheetName val="W61"/>
      <sheetName val="W62"/>
      <sheetName val="W63"/>
      <sheetName val="W64"/>
      <sheetName val="W65"/>
      <sheetName val="W66"/>
      <sheetName val="W67"/>
      <sheetName val="W68"/>
      <sheetName val="Sch 5"/>
      <sheetName val="Sch 6"/>
      <sheetName val="6 P1"/>
      <sheetName val="6 P2"/>
      <sheetName val="6 P3"/>
      <sheetName val="6 P4"/>
      <sheetName val="Sch 7"/>
      <sheetName val="7 P1"/>
      <sheetName val="7 P2"/>
      <sheetName val="7 P3"/>
      <sheetName val="7 P4"/>
      <sheetName val="7 P5"/>
      <sheetName val="Sch 8"/>
      <sheetName val="Sch 9"/>
      <sheetName val="Sch 10"/>
      <sheetName val="Sch 11"/>
      <sheetName val="11 P1"/>
      <sheetName val="11 P2"/>
      <sheetName val="Sch 12"/>
      <sheetName val="Sch13"/>
      <sheetName val="Sch 14"/>
      <sheetName val="Sch 15"/>
      <sheetName val="15 P1"/>
      <sheetName val="Sch 16"/>
      <sheetName val="16 P1"/>
      <sheetName val="16 P2"/>
      <sheetName val="Sch 17"/>
      <sheetName val="Sch 18"/>
      <sheetName val="Sch 19"/>
      <sheetName val="Factors"/>
    </sheetNames>
    <sheetDataSet>
      <sheetData sheetId="16">
        <row r="15">
          <cell r="C15" t="str">
            <v>October</v>
          </cell>
          <cell r="D15">
            <v>2013</v>
          </cell>
        </row>
        <row r="17">
          <cell r="C17" t="str">
            <v>November</v>
          </cell>
          <cell r="D17">
            <v>2013</v>
          </cell>
        </row>
        <row r="19">
          <cell r="C19" t="str">
            <v>December</v>
          </cell>
          <cell r="D19">
            <v>2013</v>
          </cell>
        </row>
        <row r="21">
          <cell r="C21" t="str">
            <v>January</v>
          </cell>
          <cell r="D21">
            <v>2014</v>
          </cell>
        </row>
        <row r="23">
          <cell r="C23" t="str">
            <v>February</v>
          </cell>
          <cell r="D23">
            <v>2014</v>
          </cell>
        </row>
        <row r="25">
          <cell r="C25" t="str">
            <v>March</v>
          </cell>
          <cell r="D25">
            <v>2014</v>
          </cell>
        </row>
        <row r="27">
          <cell r="C27" t="str">
            <v>April</v>
          </cell>
          <cell r="D27">
            <v>2014</v>
          </cell>
        </row>
        <row r="29">
          <cell r="C29" t="str">
            <v>May</v>
          </cell>
          <cell r="D29">
            <v>2014</v>
          </cell>
        </row>
        <row r="31">
          <cell r="C31" t="str">
            <v>June</v>
          </cell>
          <cell r="D31">
            <v>2014</v>
          </cell>
        </row>
        <row r="33">
          <cell r="C33" t="str">
            <v>July</v>
          </cell>
          <cell r="D33">
            <v>2014</v>
          </cell>
        </row>
        <row r="35">
          <cell r="C35" t="str">
            <v>August</v>
          </cell>
          <cell r="D35">
            <v>2014</v>
          </cell>
        </row>
        <row r="37">
          <cell r="C37" t="str">
            <v>September</v>
          </cell>
          <cell r="D37">
            <v>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5">
        <row r="6">
          <cell r="G6" t="str">
            <v>EAF</v>
          </cell>
          <cell r="H6">
            <v>0.987</v>
          </cell>
        </row>
        <row r="7">
          <cell r="G7" t="str">
            <v>GP-TOT</v>
          </cell>
          <cell r="H7">
            <v>0.991</v>
          </cell>
        </row>
        <row r="8">
          <cell r="G8" t="str">
            <v>GP-TRANS</v>
          </cell>
          <cell r="H8">
            <v>0.986</v>
          </cell>
        </row>
        <row r="9">
          <cell r="G9" t="str">
            <v>OML</v>
          </cell>
          <cell r="H9">
            <v>0.994</v>
          </cell>
        </row>
        <row r="10">
          <cell r="G10" t="str">
            <v>OP-REV</v>
          </cell>
          <cell r="H10">
            <v>0.987</v>
          </cell>
        </row>
        <row r="11">
          <cell r="G11" t="str">
            <v>PDAF</v>
          </cell>
          <cell r="H11">
            <v>0.986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51.57421875" style="493" customWidth="1"/>
    <col min="2" max="2" width="32.140625" style="17" customWidth="1"/>
    <col min="5" max="5" width="11.57421875" style="0" customWidth="1"/>
  </cols>
  <sheetData>
    <row r="1" ht="12.75">
      <c r="E1" s="152" t="s">
        <v>925</v>
      </c>
    </row>
    <row r="2" spans="1:5" ht="12.75">
      <c r="A2" s="544" t="s">
        <v>567</v>
      </c>
      <c r="B2" s="119" t="s">
        <v>795</v>
      </c>
      <c r="E2" s="32" t="s">
        <v>1</v>
      </c>
    </row>
    <row r="3" spans="1:5" ht="26.25">
      <c r="A3" s="543" t="s">
        <v>732</v>
      </c>
      <c r="B3" s="564" t="s">
        <v>787</v>
      </c>
      <c r="E3" s="760" t="s">
        <v>804</v>
      </c>
    </row>
    <row r="4" spans="1:2" ht="15">
      <c r="A4" s="543" t="s">
        <v>733</v>
      </c>
      <c r="B4" s="564" t="s">
        <v>788</v>
      </c>
    </row>
    <row r="5" spans="1:2" ht="15">
      <c r="A5" s="543" t="s">
        <v>734</v>
      </c>
      <c r="B5" s="564" t="s">
        <v>788</v>
      </c>
    </row>
    <row r="6" spans="1:2" ht="15">
      <c r="A6" s="543" t="s">
        <v>735</v>
      </c>
      <c r="B6" s="564" t="s">
        <v>788</v>
      </c>
    </row>
    <row r="7" spans="1:2" ht="15">
      <c r="A7" s="543" t="s">
        <v>736</v>
      </c>
      <c r="B7" s="564" t="s">
        <v>788</v>
      </c>
    </row>
    <row r="8" spans="1:2" ht="15">
      <c r="A8" s="543" t="s">
        <v>737</v>
      </c>
      <c r="B8" s="564" t="s">
        <v>787</v>
      </c>
    </row>
    <row r="9" spans="1:2" ht="15">
      <c r="A9" s="543" t="s">
        <v>738</v>
      </c>
      <c r="B9" s="564" t="s">
        <v>787</v>
      </c>
    </row>
    <row r="10" spans="1:2" ht="15">
      <c r="A10" s="543" t="s">
        <v>739</v>
      </c>
      <c r="B10" s="564" t="s">
        <v>788</v>
      </c>
    </row>
    <row r="11" spans="1:3" ht="15">
      <c r="A11" s="543" t="s">
        <v>740</v>
      </c>
      <c r="B11" s="564" t="s">
        <v>791</v>
      </c>
      <c r="C11" s="4"/>
    </row>
    <row r="12" spans="1:3" ht="15">
      <c r="A12" s="543" t="s">
        <v>741</v>
      </c>
      <c r="B12" s="564" t="s">
        <v>791</v>
      </c>
      <c r="C12" s="4"/>
    </row>
    <row r="13" spans="1:2" ht="15">
      <c r="A13" s="543" t="s">
        <v>742</v>
      </c>
      <c r="B13" s="564" t="s">
        <v>787</v>
      </c>
    </row>
    <row r="14" spans="1:2" ht="26.25">
      <c r="A14" s="543" t="s">
        <v>743</v>
      </c>
      <c r="B14" s="564" t="s">
        <v>787</v>
      </c>
    </row>
    <row r="15" spans="1:2" ht="15">
      <c r="A15" s="543" t="s">
        <v>744</v>
      </c>
      <c r="B15" s="564" t="s">
        <v>789</v>
      </c>
    </row>
    <row r="16" spans="1:2" ht="15">
      <c r="A16" s="543" t="s">
        <v>745</v>
      </c>
      <c r="B16" s="564" t="s">
        <v>789</v>
      </c>
    </row>
    <row r="17" spans="1:2" ht="15">
      <c r="A17" s="543" t="s">
        <v>746</v>
      </c>
      <c r="B17" s="564" t="s">
        <v>787</v>
      </c>
    </row>
    <row r="18" spans="1:2" ht="15">
      <c r="A18" s="543" t="s">
        <v>747</v>
      </c>
      <c r="B18" s="564" t="s">
        <v>787</v>
      </c>
    </row>
    <row r="19" spans="1:2" ht="15">
      <c r="A19" s="543" t="s">
        <v>748</v>
      </c>
      <c r="B19" s="564" t="s">
        <v>787</v>
      </c>
    </row>
    <row r="20" spans="1:2" ht="15">
      <c r="A20" s="543" t="s">
        <v>749</v>
      </c>
      <c r="B20" s="564" t="s">
        <v>787</v>
      </c>
    </row>
    <row r="21" spans="1:2" ht="15">
      <c r="A21" s="543" t="s">
        <v>750</v>
      </c>
      <c r="B21" s="564" t="s">
        <v>796</v>
      </c>
    </row>
    <row r="22" spans="1:2" ht="15">
      <c r="A22" s="543" t="s">
        <v>751</v>
      </c>
      <c r="B22" s="564" t="s">
        <v>798</v>
      </c>
    </row>
    <row r="23" spans="1:2" ht="15">
      <c r="A23" s="543" t="s">
        <v>752</v>
      </c>
      <c r="B23" s="564" t="s">
        <v>797</v>
      </c>
    </row>
    <row r="24" spans="1:2" ht="15">
      <c r="A24" s="543" t="s">
        <v>753</v>
      </c>
      <c r="B24" s="564" t="s">
        <v>797</v>
      </c>
    </row>
    <row r="25" spans="1:2" ht="15">
      <c r="A25" s="543" t="s">
        <v>754</v>
      </c>
      <c r="B25" s="564" t="s">
        <v>797</v>
      </c>
    </row>
    <row r="26" spans="1:2" ht="26.25">
      <c r="A26" s="543" t="s">
        <v>755</v>
      </c>
      <c r="B26" s="564" t="s">
        <v>797</v>
      </c>
    </row>
    <row r="27" spans="1:2" ht="15">
      <c r="A27" s="543" t="s">
        <v>756</v>
      </c>
      <c r="B27" s="564" t="s">
        <v>790</v>
      </c>
    </row>
    <row r="28" spans="1:2" ht="15">
      <c r="A28" s="543" t="s">
        <v>757</v>
      </c>
      <c r="B28" s="564" t="s">
        <v>790</v>
      </c>
    </row>
    <row r="29" spans="1:2" ht="15">
      <c r="A29" s="543" t="s">
        <v>758</v>
      </c>
      <c r="B29" s="564" t="s">
        <v>790</v>
      </c>
    </row>
    <row r="30" spans="1:2" ht="26.25">
      <c r="A30" s="543" t="s">
        <v>759</v>
      </c>
      <c r="B30" s="564" t="s">
        <v>791</v>
      </c>
    </row>
    <row r="31" spans="1:2" ht="26.25">
      <c r="A31" s="543" t="s">
        <v>760</v>
      </c>
      <c r="B31" s="564" t="s">
        <v>790</v>
      </c>
    </row>
    <row r="32" spans="1:2" ht="15">
      <c r="A32" s="543" t="s">
        <v>761</v>
      </c>
      <c r="B32" s="564" t="s">
        <v>789</v>
      </c>
    </row>
    <row r="33" spans="1:2" ht="15">
      <c r="A33" s="543" t="s">
        <v>762</v>
      </c>
      <c r="B33" s="564" t="s">
        <v>792</v>
      </c>
    </row>
    <row r="34" spans="1:2" ht="15">
      <c r="A34" s="543" t="s">
        <v>763</v>
      </c>
      <c r="B34" s="564" t="s">
        <v>790</v>
      </c>
    </row>
    <row r="35" spans="1:2" ht="15">
      <c r="A35" s="543" t="s">
        <v>764</v>
      </c>
      <c r="B35" s="564" t="s">
        <v>793</v>
      </c>
    </row>
    <row r="36" spans="1:2" ht="15">
      <c r="A36" s="543" t="s">
        <v>765</v>
      </c>
      <c r="B36" s="564" t="s">
        <v>789</v>
      </c>
    </row>
    <row r="37" spans="1:2" ht="15">
      <c r="A37" s="543" t="s">
        <v>766</v>
      </c>
      <c r="B37" s="564" t="s">
        <v>793</v>
      </c>
    </row>
    <row r="38" spans="1:2" ht="15">
      <c r="A38" s="543" t="s">
        <v>767</v>
      </c>
      <c r="B38" s="564" t="s">
        <v>793</v>
      </c>
    </row>
    <row r="39" spans="1:2" ht="15">
      <c r="A39" s="543" t="s">
        <v>768</v>
      </c>
      <c r="B39" s="564" t="s">
        <v>790</v>
      </c>
    </row>
    <row r="40" spans="1:2" ht="15">
      <c r="A40" s="543" t="s">
        <v>769</v>
      </c>
      <c r="B40" s="564" t="s">
        <v>790</v>
      </c>
    </row>
    <row r="41" spans="1:2" ht="15">
      <c r="A41" s="543" t="s">
        <v>770</v>
      </c>
      <c r="B41" s="564" t="s">
        <v>790</v>
      </c>
    </row>
    <row r="42" spans="1:2" ht="15">
      <c r="A42" s="543" t="s">
        <v>771</v>
      </c>
      <c r="B42" s="564" t="s">
        <v>787</v>
      </c>
    </row>
    <row r="43" spans="1:2" ht="15">
      <c r="A43" s="543" t="s">
        <v>772</v>
      </c>
      <c r="B43" s="564" t="s">
        <v>787</v>
      </c>
    </row>
    <row r="44" spans="1:2" ht="15">
      <c r="A44" s="543" t="s">
        <v>773</v>
      </c>
      <c r="B44" s="564" t="s">
        <v>794</v>
      </c>
    </row>
    <row r="45" spans="1:2" ht="15">
      <c r="A45" s="543" t="s">
        <v>774</v>
      </c>
      <c r="B45" s="564" t="s">
        <v>794</v>
      </c>
    </row>
    <row r="46" spans="1:2" ht="15">
      <c r="A46" s="543" t="s">
        <v>775</v>
      </c>
      <c r="B46" s="564" t="s">
        <v>789</v>
      </c>
    </row>
    <row r="47" spans="1:2" ht="15">
      <c r="A47" s="543" t="s">
        <v>776</v>
      </c>
      <c r="B47" s="564" t="s">
        <v>794</v>
      </c>
    </row>
    <row r="48" spans="1:2" ht="15">
      <c r="A48" s="543" t="s">
        <v>777</v>
      </c>
      <c r="B48" s="564" t="s">
        <v>794</v>
      </c>
    </row>
    <row r="49" spans="1:2" ht="15">
      <c r="A49" s="543" t="s">
        <v>778</v>
      </c>
      <c r="B49" s="564" t="s">
        <v>794</v>
      </c>
    </row>
    <row r="50" spans="1:2" ht="15">
      <c r="A50" s="543" t="s">
        <v>779</v>
      </c>
      <c r="B50" s="564" t="s">
        <v>789</v>
      </c>
    </row>
    <row r="51" spans="1:2" ht="15">
      <c r="A51" s="543" t="s">
        <v>780</v>
      </c>
      <c r="B51" s="564" t="s">
        <v>792</v>
      </c>
    </row>
    <row r="52" spans="1:2" ht="15">
      <c r="A52" s="543" t="s">
        <v>781</v>
      </c>
      <c r="B52" s="564" t="s">
        <v>787</v>
      </c>
    </row>
    <row r="53" spans="1:2" ht="15">
      <c r="A53" s="543" t="s">
        <v>782</v>
      </c>
      <c r="B53" s="564" t="s">
        <v>787</v>
      </c>
    </row>
    <row r="54" spans="1:2" ht="15">
      <c r="A54" s="543" t="s">
        <v>783</v>
      </c>
      <c r="B54" s="575" t="s">
        <v>816</v>
      </c>
    </row>
    <row r="55" spans="1:2" ht="15">
      <c r="A55" s="543" t="s">
        <v>784</v>
      </c>
      <c r="B55" s="564" t="s">
        <v>790</v>
      </c>
    </row>
    <row r="56" spans="1:2" ht="15">
      <c r="A56" s="543" t="s">
        <v>785</v>
      </c>
      <c r="B56" s="564" t="s">
        <v>790</v>
      </c>
    </row>
    <row r="57" spans="1:2" ht="15">
      <c r="A57" s="543" t="s">
        <v>786</v>
      </c>
      <c r="B57" s="564" t="s">
        <v>794</v>
      </c>
    </row>
  </sheetData>
  <sheetProtection/>
  <autoFilter ref="A2:B57"/>
  <hyperlinks>
    <hyperlink ref="A3" location="'W01'!A1" display="01 Capacity Charge Revenues Rockport Unit Power Agreement"/>
    <hyperlink ref="A4" location="'W02'!A1" display="02 Weather Normalization (overall)"/>
    <hyperlink ref="A5" location="'W03'!A1" display="03 Eliminate Environmental Surcharge Revenues"/>
    <hyperlink ref="A6" location="'W04'!A1" display="04 Customer Migration Adjustment"/>
    <hyperlink ref="A7" location="'W05'!A1" display="05 Customer Annualization Adjustment"/>
    <hyperlink ref="A8" location="'W06'!A1" display="06 Miscellaneous Service Charges"/>
    <hyperlink ref="A9" location="'W07'!A1" display="07 Fuel Under (Over) Revenues"/>
    <hyperlink ref="A10" location="'W08'!A1" display="08 Asset Transfer Rider Gross-Up"/>
    <hyperlink ref="A11" location="'W09'!A1" display="09 Remove AEP Pool Costs"/>
    <hyperlink ref="A12" location="'W10'!A1" display="10 System Sales Margin"/>
    <hyperlink ref="A13" location="'W11'!A1" display="11 O&amp;M Expense Interest on Customer Deposit"/>
    <hyperlink ref="A14" location="'W12'!A1" display="12 Normalization / Elimination of Commission Mandated Consultant Cost"/>
    <hyperlink ref="A15" location="'W13'!A1" display="13 Normalization Major Storms Adjustment"/>
    <hyperlink ref="A16" location="'W14'!A1" display="14 Amortization Storm Cost Deferral"/>
    <hyperlink ref="A17" location="'W15'!A1" display="15 Rate Case Expense"/>
    <hyperlink ref="A18" location="'W16'!A1" display="16 Postage Rate Increase Adjustment"/>
    <hyperlink ref="A19" location="'W17'!A1" display="17 Eliminiate Advertising Expense"/>
    <hyperlink ref="A20" location="'W18'!A1" display="18 Annualization of Lease Costs"/>
    <hyperlink ref="A21" location="'W19'!A1" display="19 Reliability Adjustment"/>
    <hyperlink ref="A22" location="'W20'!A1" display="20 Annualization of Employee Benefit Plan Costs"/>
    <hyperlink ref="A23" location="'W21'!A1" display="21 Amortization of Deferred IGCC Costs"/>
    <hyperlink ref="A24" location="'W22'!A1" display="22 Amortization of Deferred CCS FEED Study Costs"/>
    <hyperlink ref="A25" location="'W23'!A1" display="23 Amortization of Deferred CARRS Site Costs"/>
    <hyperlink ref="A26" location="'W24'!A1" display="24 Amortization of Deferred Preliminary Big Sandy FGD Costs"/>
    <hyperlink ref="A27" location="'W25'!A1" display="25 Incentive Compensation Plan Adjustment"/>
    <hyperlink ref="A28" location="'W26-27'!A1" display="26-30 Annualization Employee Related Expense"/>
    <hyperlink ref="A29" location="'W31'!A1" display="31 Remove Big Sandy O&amp;M"/>
    <hyperlink ref="A30" location="'W32'!A1" display="32 PJM Charges and Credits Adjustment to Reflect Pool Termination &amp; Mitchell Transfer"/>
    <hyperlink ref="A31" location="'W33'!A1" display="33 Adjustments to Include Test Year Mitchell Plant O&amp;M and Rate Base"/>
    <hyperlink ref="A32" location="'W34'!A1" display="34 Mitchell Plant Maintenance"/>
    <hyperlink ref="A33" location="'W35'!A1" display="35 Eliminate Mitchell O&amp;M FGD"/>
    <hyperlink ref="A34" location="'W36'!A1" display="36 Cost of Removal Adjustment 2014"/>
    <hyperlink ref="A35" location="'W37'!A1" display="37 KPCo Depreciation Annualization Expense"/>
    <hyperlink ref="A36" location="'W38'!A1" display="38 Amortization of Intangible Expense"/>
    <hyperlink ref="A37" location="'W39'!A1" display="39 Mitchell Depreciation Annualization Expense"/>
    <hyperlink ref="A38" location="'W40'!A1" display="40 Removal of Big Sandy Depreciation"/>
    <hyperlink ref="A39" location="'W41'!A1" display="41 ARO Depreciation"/>
    <hyperlink ref="A40" location="'W42'!A1" display="42 Remove RTO Amortization"/>
    <hyperlink ref="A41" location="'W43'!A1" display="43 ARO Accretion"/>
    <hyperlink ref="A42" location="'W44'!A1" display="44 Annualization of Property Tax Expense"/>
    <hyperlink ref="A43" location="'W45'!A1" display="45 KPSC Maintenance Assessment"/>
    <hyperlink ref="A44" location="'W46'!A1" display="46 Sales &amp; Use Tax"/>
    <hyperlink ref="A45" location="'W47'!A1" display="47 State Franchise Tax"/>
    <hyperlink ref="A46" location="'W48'!A1" display="48 Interest Synchronization Adjustment"/>
    <hyperlink ref="A47" location="'W49'!A1" display="49 Annualize Removal Cost Schedule M"/>
    <hyperlink ref="A48" location="'W50'!A1" display="50 Annualize Section 199 Manufacturing Deduction"/>
    <hyperlink ref="A49" location="'W51'!A1" display="51 Mitchell Plant Depreciation Related Schedule M's"/>
    <hyperlink ref="A50" location="'W52'!A1" display="52 AFUDC Offset Adjustment"/>
    <hyperlink ref="A51" location="'W53'!A1" display="53 FGD Movement from base to environmental (Mitchell)"/>
    <hyperlink ref="A52" location="'W54'!A1" display="54 Mitchell Coal Stock"/>
    <hyperlink ref="A53" location="'W55'!A1" display="55 Kentucky Power Coal Stock- Big Sandy"/>
    <hyperlink ref="A54" location="'W56'!A1" display="56 Removal of Coal Related Assets"/>
    <hyperlink ref="A55" location="'W57'!A1" display="57 Removal of Big Sandy M&amp;S from Rate Base"/>
    <hyperlink ref="A56" location="'W58'!A1" display="58 Removal of Big Sandy CWIP from Rate Base"/>
    <hyperlink ref="A57" location="'W59'!A1" display="59 Amortize ADSIT Related to the Mitchell Plant"/>
  </hyperlink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26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6.7109375" style="0" customWidth="1"/>
    <col min="2" max="2" width="11.140625" style="0" customWidth="1"/>
    <col min="3" max="3" width="13.7109375" style="0" customWidth="1"/>
    <col min="4" max="4" width="10.140625" style="0" customWidth="1"/>
    <col min="5" max="5" width="13.421875" style="0" bestFit="1" customWidth="1"/>
    <col min="6" max="6" width="5.00390625" style="0" customWidth="1"/>
    <col min="7" max="7" width="12.8515625" style="0" customWidth="1"/>
    <col min="8" max="8" width="15.421875" style="0" customWidth="1"/>
    <col min="9" max="9" width="3.00390625" style="0" customWidth="1"/>
    <col min="10" max="10" width="17.00390625" style="0" customWidth="1"/>
  </cols>
  <sheetData>
    <row r="1" spans="1:10" ht="15.75">
      <c r="A1" s="190"/>
      <c r="B1" s="776" t="s">
        <v>0</v>
      </c>
      <c r="C1" s="776"/>
      <c r="D1" s="776"/>
      <c r="E1" s="776"/>
      <c r="F1" s="776"/>
      <c r="G1" s="776"/>
      <c r="H1" s="776"/>
      <c r="I1" s="776"/>
      <c r="J1" s="152" t="s">
        <v>925</v>
      </c>
    </row>
    <row r="2" spans="1:10" ht="15">
      <c r="A2" s="190"/>
      <c r="B2" s="777" t="s">
        <v>247</v>
      </c>
      <c r="C2" s="777"/>
      <c r="D2" s="777"/>
      <c r="E2" s="777"/>
      <c r="F2" s="777"/>
      <c r="G2" s="777"/>
      <c r="H2" s="777"/>
      <c r="I2" s="777"/>
      <c r="J2" s="170" t="s">
        <v>193</v>
      </c>
    </row>
    <row r="3" spans="1:10" ht="15">
      <c r="A3" s="190"/>
      <c r="B3" s="777" t="s">
        <v>195</v>
      </c>
      <c r="C3" s="777"/>
      <c r="D3" s="777"/>
      <c r="E3" s="777"/>
      <c r="F3" s="777"/>
      <c r="G3" s="777"/>
      <c r="H3" s="777"/>
      <c r="I3" s="777"/>
      <c r="J3" s="154" t="s">
        <v>804</v>
      </c>
    </row>
    <row r="4" ht="12.75">
      <c r="J4" s="169" t="s">
        <v>264</v>
      </c>
    </row>
    <row r="8" spans="1:10" ht="60">
      <c r="A8" s="188" t="s">
        <v>248</v>
      </c>
      <c r="B8" s="188"/>
      <c r="C8" s="188" t="s">
        <v>122</v>
      </c>
      <c r="D8" s="188"/>
      <c r="E8" s="188" t="s">
        <v>249</v>
      </c>
      <c r="F8" s="188"/>
      <c r="G8" s="188" t="s">
        <v>250</v>
      </c>
      <c r="H8" s="188" t="s">
        <v>251</v>
      </c>
      <c r="I8" s="188"/>
      <c r="J8" s="657" t="s">
        <v>252</v>
      </c>
    </row>
    <row r="9" spans="1:10" ht="15">
      <c r="A9" s="187"/>
      <c r="B9" s="187"/>
      <c r="C9" s="187"/>
      <c r="D9" s="190"/>
      <c r="E9" s="136"/>
      <c r="F9" s="186"/>
      <c r="G9" s="186"/>
      <c r="H9" s="186"/>
      <c r="I9" s="186"/>
      <c r="J9" s="658"/>
    </row>
    <row r="10" spans="1:10" ht="15">
      <c r="A10" s="190"/>
      <c r="B10" s="190"/>
      <c r="C10" s="190"/>
      <c r="D10" s="190"/>
      <c r="E10" s="185"/>
      <c r="F10" s="190"/>
      <c r="G10" s="190"/>
      <c r="H10" s="190"/>
      <c r="I10" s="190"/>
      <c r="J10" s="659"/>
    </row>
    <row r="11" spans="1:10" ht="15">
      <c r="A11" s="190"/>
      <c r="B11" s="140" t="s">
        <v>253</v>
      </c>
      <c r="C11" s="140"/>
      <c r="D11" s="190"/>
      <c r="E11" s="185"/>
      <c r="F11" s="190"/>
      <c r="G11" s="190"/>
      <c r="H11" s="190"/>
      <c r="I11" s="190"/>
      <c r="J11" s="660"/>
    </row>
    <row r="12" spans="1:10" ht="15">
      <c r="A12" s="187">
        <v>1</v>
      </c>
      <c r="B12" s="778" t="s">
        <v>254</v>
      </c>
      <c r="C12" s="778"/>
      <c r="D12" s="190"/>
      <c r="E12" s="185">
        <v>-3571</v>
      </c>
      <c r="F12" s="190"/>
      <c r="G12" s="189" t="s">
        <v>124</v>
      </c>
      <c r="H12" s="187">
        <v>0.986</v>
      </c>
      <c r="I12" s="190"/>
      <c r="J12" s="660">
        <v>-3521.006</v>
      </c>
    </row>
    <row r="13" spans="1:10" ht="15">
      <c r="A13" s="187">
        <v>2</v>
      </c>
      <c r="B13" s="775" t="s">
        <v>255</v>
      </c>
      <c r="C13" s="775"/>
      <c r="D13" s="190"/>
      <c r="E13" s="185">
        <v>-39554</v>
      </c>
      <c r="F13" s="190"/>
      <c r="G13" s="189" t="s">
        <v>124</v>
      </c>
      <c r="H13" s="187">
        <v>0.986</v>
      </c>
      <c r="I13" s="190"/>
      <c r="J13" s="660">
        <v>-39000.244</v>
      </c>
    </row>
    <row r="14" spans="1:10" ht="15">
      <c r="A14" s="187">
        <v>3</v>
      </c>
      <c r="B14" s="775" t="s">
        <v>256</v>
      </c>
      <c r="C14" s="775"/>
      <c r="D14" s="190"/>
      <c r="E14" s="183">
        <v>-14455691</v>
      </c>
      <c r="F14" s="190"/>
      <c r="G14" s="189" t="s">
        <v>124</v>
      </c>
      <c r="H14" s="187">
        <v>0.986</v>
      </c>
      <c r="I14" s="190"/>
      <c r="J14" s="661">
        <v>-14253311.326</v>
      </c>
    </row>
    <row r="15" spans="1:10" ht="15">
      <c r="A15" s="187">
        <v>4</v>
      </c>
      <c r="B15" s="778" t="s">
        <v>257</v>
      </c>
      <c r="C15" s="778"/>
      <c r="D15" s="190"/>
      <c r="E15" s="185">
        <v>-14498816</v>
      </c>
      <c r="F15" s="190"/>
      <c r="G15" s="190"/>
      <c r="H15" s="193"/>
      <c r="I15" s="190"/>
      <c r="J15" s="660">
        <v>-14295832.576</v>
      </c>
    </row>
    <row r="16" spans="1:10" ht="15">
      <c r="A16" s="187"/>
      <c r="B16" s="190"/>
      <c r="C16" s="190"/>
      <c r="D16" s="190"/>
      <c r="E16" s="185"/>
      <c r="F16" s="190"/>
      <c r="G16" s="190"/>
      <c r="H16" s="193"/>
      <c r="I16" s="190"/>
      <c r="J16" s="660"/>
    </row>
    <row r="17" spans="1:10" ht="15">
      <c r="A17" s="187"/>
      <c r="B17" s="140" t="s">
        <v>258</v>
      </c>
      <c r="C17" s="190"/>
      <c r="D17" s="190"/>
      <c r="E17" s="185"/>
      <c r="F17" s="190"/>
      <c r="G17" s="190"/>
      <c r="H17" s="193"/>
      <c r="I17" s="190"/>
      <c r="J17" s="660"/>
    </row>
    <row r="18" spans="1:10" ht="15">
      <c r="A18" s="187">
        <v>5</v>
      </c>
      <c r="B18" s="778" t="s">
        <v>259</v>
      </c>
      <c r="C18" s="778"/>
      <c r="D18" s="190"/>
      <c r="E18" s="185">
        <v>-7925179</v>
      </c>
      <c r="F18" s="190"/>
      <c r="G18" s="189" t="s">
        <v>113</v>
      </c>
      <c r="H18" s="187">
        <v>0.986</v>
      </c>
      <c r="I18" s="190"/>
      <c r="J18" s="660">
        <v>-7814226.494</v>
      </c>
    </row>
    <row r="19" spans="1:10" ht="15">
      <c r="A19" s="187">
        <v>6</v>
      </c>
      <c r="B19" s="778" t="s">
        <v>260</v>
      </c>
      <c r="C19" s="778"/>
      <c r="D19" s="190"/>
      <c r="E19" s="185">
        <v>-57269</v>
      </c>
      <c r="F19" s="190"/>
      <c r="G19" s="189" t="s">
        <v>124</v>
      </c>
      <c r="H19" s="187">
        <v>0.986</v>
      </c>
      <c r="I19" s="190"/>
      <c r="J19" s="660">
        <v>-56467.234</v>
      </c>
    </row>
    <row r="20" spans="1:10" ht="15">
      <c r="A20" s="187">
        <v>7</v>
      </c>
      <c r="B20" s="778" t="s">
        <v>261</v>
      </c>
      <c r="C20" s="778"/>
      <c r="D20" s="190"/>
      <c r="E20" s="185">
        <v>-3540384</v>
      </c>
      <c r="F20" s="190"/>
      <c r="G20" s="189" t="s">
        <v>124</v>
      </c>
      <c r="H20" s="187">
        <v>0.986</v>
      </c>
      <c r="I20" s="190"/>
      <c r="J20" s="660">
        <v>-3490818.624</v>
      </c>
    </row>
    <row r="21" spans="1:10" ht="15">
      <c r="A21" s="187">
        <v>8</v>
      </c>
      <c r="B21" s="778" t="s">
        <v>262</v>
      </c>
      <c r="C21" s="778"/>
      <c r="D21" s="190"/>
      <c r="E21" s="183">
        <v>-13605641</v>
      </c>
      <c r="F21" s="190"/>
      <c r="G21" s="189" t="s">
        <v>124</v>
      </c>
      <c r="H21" s="187">
        <v>0.986</v>
      </c>
      <c r="I21" s="190"/>
      <c r="J21" s="661">
        <v>-13415162.026</v>
      </c>
    </row>
    <row r="22" spans="1:10" ht="15">
      <c r="A22" s="187">
        <v>9</v>
      </c>
      <c r="B22" s="778" t="s">
        <v>263</v>
      </c>
      <c r="C22" s="778"/>
      <c r="D22" s="190"/>
      <c r="E22" s="185">
        <v>-25128473</v>
      </c>
      <c r="F22" s="190"/>
      <c r="G22" s="190"/>
      <c r="H22" s="190"/>
      <c r="I22" s="190"/>
      <c r="J22" s="660">
        <v>-24776674.378</v>
      </c>
    </row>
    <row r="23" spans="1:10" ht="15">
      <c r="A23" s="187"/>
      <c r="B23" s="190"/>
      <c r="C23" s="190"/>
      <c r="D23" s="190"/>
      <c r="E23" s="185"/>
      <c r="F23" s="190"/>
      <c r="G23" s="190"/>
      <c r="H23" s="190"/>
      <c r="I23" s="190"/>
      <c r="J23" s="660"/>
    </row>
    <row r="26" spans="1:10" ht="15">
      <c r="A26" s="190"/>
      <c r="B26" s="330" t="s">
        <v>928</v>
      </c>
      <c r="C26" s="190"/>
      <c r="D26" s="190"/>
      <c r="E26" s="184"/>
      <c r="F26" s="190"/>
      <c r="G26" s="190"/>
      <c r="H26" s="190"/>
      <c r="I26" s="190"/>
      <c r="J26" s="190"/>
    </row>
  </sheetData>
  <sheetProtection/>
  <mergeCells count="12">
    <mergeCell ref="B22:C22"/>
    <mergeCell ref="B21:C21"/>
    <mergeCell ref="B20:C20"/>
    <mergeCell ref="B19:C19"/>
    <mergeCell ref="B18:C18"/>
    <mergeCell ref="B15:C15"/>
    <mergeCell ref="B14:C14"/>
    <mergeCell ref="B13:C13"/>
    <mergeCell ref="B1:I1"/>
    <mergeCell ref="B2:I2"/>
    <mergeCell ref="B3:I3"/>
    <mergeCell ref="B12:C12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N1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6.7109375" style="0" customWidth="1"/>
    <col min="2" max="2" width="4.421875" style="0" customWidth="1"/>
    <col min="3" max="3" width="17.140625" style="0" customWidth="1"/>
    <col min="4" max="4" width="14.140625" style="0" customWidth="1"/>
    <col min="5" max="5" width="14.28125" style="0" customWidth="1"/>
    <col min="6" max="6" width="3.140625" style="0" customWidth="1"/>
    <col min="7" max="7" width="12.7109375" style="0" customWidth="1"/>
    <col min="8" max="8" width="2.8515625" style="0" customWidth="1"/>
    <col min="9" max="9" width="17.28125" style="0" customWidth="1"/>
    <col min="10" max="11" width="2.8515625" style="0" customWidth="1"/>
    <col min="12" max="13" width="3.00390625" style="0" customWidth="1"/>
    <col min="14" max="14" width="4.140625" style="0" customWidth="1"/>
  </cols>
  <sheetData>
    <row r="1" spans="1:14" ht="12.75">
      <c r="A1" s="332"/>
      <c r="B1" s="332"/>
      <c r="C1" s="332"/>
      <c r="D1" s="332"/>
      <c r="E1" s="341"/>
      <c r="F1" s="341"/>
      <c r="G1" s="341"/>
      <c r="H1" s="341"/>
      <c r="I1" s="341"/>
      <c r="J1" s="765" t="s">
        <v>925</v>
      </c>
      <c r="K1" s="765"/>
      <c r="L1" s="765"/>
      <c r="M1" s="765"/>
      <c r="N1" s="765"/>
    </row>
    <row r="2" spans="1:14" ht="15">
      <c r="A2" s="332"/>
      <c r="B2" s="779" t="s">
        <v>0</v>
      </c>
      <c r="C2" s="779"/>
      <c r="D2" s="779"/>
      <c r="E2" s="779"/>
      <c r="F2" s="779"/>
      <c r="G2" s="779"/>
      <c r="H2" s="779"/>
      <c r="I2" s="341"/>
      <c r="J2" s="783" t="s">
        <v>193</v>
      </c>
      <c r="K2" s="783"/>
      <c r="L2" s="783"/>
      <c r="M2" s="783"/>
      <c r="N2" s="783"/>
    </row>
    <row r="3" spans="1:14" ht="40.5" customHeight="1">
      <c r="A3" s="332"/>
      <c r="B3" s="780" t="s">
        <v>877</v>
      </c>
      <c r="C3" s="780"/>
      <c r="D3" s="780"/>
      <c r="E3" s="780"/>
      <c r="F3" s="780"/>
      <c r="G3" s="780"/>
      <c r="H3" s="780"/>
      <c r="I3" s="341"/>
      <c r="J3" s="784" t="s">
        <v>926</v>
      </c>
      <c r="K3" s="784"/>
      <c r="L3" s="784"/>
      <c r="M3" s="784"/>
      <c r="N3" s="784"/>
    </row>
    <row r="4" spans="1:12" ht="12.75">
      <c r="A4" s="332"/>
      <c r="B4" s="781" t="s">
        <v>195</v>
      </c>
      <c r="C4" s="781"/>
      <c r="D4" s="781"/>
      <c r="E4" s="781"/>
      <c r="F4" s="781"/>
      <c r="G4" s="781"/>
      <c r="H4" s="323"/>
      <c r="I4" s="332"/>
      <c r="L4" s="667"/>
    </row>
    <row r="5" spans="1:10" ht="15">
      <c r="A5" s="331"/>
      <c r="B5" s="331"/>
      <c r="C5" s="331"/>
      <c r="D5" s="331"/>
      <c r="E5" s="331"/>
      <c r="F5" s="331"/>
      <c r="G5" s="331"/>
      <c r="H5" s="331"/>
      <c r="I5" s="331"/>
      <c r="J5" s="330"/>
    </row>
    <row r="6" spans="1:10" ht="15">
      <c r="A6" s="331"/>
      <c r="B6" s="331"/>
      <c r="C6" s="331"/>
      <c r="D6" s="331"/>
      <c r="E6" s="331"/>
      <c r="F6" s="331"/>
      <c r="G6" s="331"/>
      <c r="H6" s="331"/>
      <c r="I6" s="331"/>
      <c r="J6" s="330"/>
    </row>
    <row r="7" spans="1:10" ht="53.25" customHeight="1">
      <c r="A7" s="336" t="s">
        <v>248</v>
      </c>
      <c r="B7" s="782" t="s">
        <v>122</v>
      </c>
      <c r="C7" s="782"/>
      <c r="D7" s="782"/>
      <c r="E7" s="336" t="s">
        <v>249</v>
      </c>
      <c r="F7" s="336"/>
      <c r="G7" s="336" t="s">
        <v>251</v>
      </c>
      <c r="H7" s="336"/>
      <c r="I7" s="665" t="s">
        <v>252</v>
      </c>
      <c r="J7" s="332"/>
    </row>
    <row r="8" spans="1:10" ht="12.75">
      <c r="A8" s="335"/>
      <c r="B8" s="335"/>
      <c r="C8" s="335"/>
      <c r="D8" s="332"/>
      <c r="E8" s="337"/>
      <c r="F8" s="338"/>
      <c r="G8" s="338"/>
      <c r="H8" s="338"/>
      <c r="I8" s="666"/>
      <c r="J8" s="332"/>
    </row>
    <row r="9" spans="1:10" ht="12.75">
      <c r="A9" s="332"/>
      <c r="B9" s="332"/>
      <c r="C9" s="332"/>
      <c r="D9" s="332"/>
      <c r="E9" s="333"/>
      <c r="F9" s="332"/>
      <c r="G9" s="332"/>
      <c r="H9" s="332"/>
      <c r="I9" s="662"/>
      <c r="J9" s="332"/>
    </row>
    <row r="10" spans="1:10" ht="12.75">
      <c r="A10" s="332"/>
      <c r="B10" s="339" t="s">
        <v>265</v>
      </c>
      <c r="C10" s="339"/>
      <c r="D10" s="332"/>
      <c r="E10" s="333"/>
      <c r="F10" s="332"/>
      <c r="G10" s="332"/>
      <c r="H10" s="332"/>
      <c r="I10" s="663"/>
      <c r="J10" s="332"/>
    </row>
    <row r="11" spans="1:10" ht="12.75">
      <c r="A11" s="335">
        <v>1</v>
      </c>
      <c r="B11" s="332"/>
      <c r="C11" s="332" t="s">
        <v>266</v>
      </c>
      <c r="D11" s="332"/>
      <c r="E11" s="333">
        <v>-61648527.00426665</v>
      </c>
      <c r="F11" s="332"/>
      <c r="G11" s="332" t="s">
        <v>124</v>
      </c>
      <c r="H11" s="332"/>
      <c r="I11" s="663">
        <v>-60785448</v>
      </c>
      <c r="J11" s="332"/>
    </row>
    <row r="12" spans="1:10" ht="12.75">
      <c r="A12" s="335">
        <v>2</v>
      </c>
      <c r="B12" s="332"/>
      <c r="C12" s="332" t="s">
        <v>267</v>
      </c>
      <c r="D12" s="332"/>
      <c r="E12" s="333">
        <v>63492.03000000003</v>
      </c>
      <c r="F12" s="332"/>
      <c r="G12" s="332" t="s">
        <v>113</v>
      </c>
      <c r="H12" s="332"/>
      <c r="I12" s="663">
        <v>62603</v>
      </c>
      <c r="J12" s="332"/>
    </row>
    <row r="13" spans="1:10" ht="12.75">
      <c r="A13" s="335"/>
      <c r="B13" s="332"/>
      <c r="C13" s="334"/>
      <c r="D13" s="332"/>
      <c r="E13" s="340"/>
      <c r="F13" s="332"/>
      <c r="G13" s="332"/>
      <c r="H13" s="332"/>
      <c r="I13" s="663"/>
      <c r="J13" s="332"/>
    </row>
    <row r="14" spans="1:10" ht="12.75">
      <c r="A14" s="335">
        <v>3</v>
      </c>
      <c r="B14" s="332"/>
      <c r="C14" s="332" t="s">
        <v>268</v>
      </c>
      <c r="D14" s="332"/>
      <c r="E14" s="333">
        <v>-61585034.97426665</v>
      </c>
      <c r="F14" s="332"/>
      <c r="G14" s="332"/>
      <c r="H14" s="332"/>
      <c r="I14" s="663">
        <v>-60722845</v>
      </c>
      <c r="J14" s="342"/>
    </row>
    <row r="15" spans="1:10" ht="15">
      <c r="A15" s="331"/>
      <c r="B15" s="331"/>
      <c r="C15" s="331"/>
      <c r="D15" s="331"/>
      <c r="E15" s="331"/>
      <c r="F15" s="331"/>
      <c r="G15" s="331"/>
      <c r="H15" s="331"/>
      <c r="I15" s="664"/>
      <c r="J15" s="330"/>
    </row>
    <row r="18" ht="15">
      <c r="B18" s="330" t="s">
        <v>928</v>
      </c>
    </row>
    <row r="30" ht="57.75" customHeight="1"/>
  </sheetData>
  <sheetProtection/>
  <mergeCells count="7">
    <mergeCell ref="B2:H2"/>
    <mergeCell ref="B3:H3"/>
    <mergeCell ref="B4:G4"/>
    <mergeCell ref="B7:D7"/>
    <mergeCell ref="J1:N1"/>
    <mergeCell ref="J2:N2"/>
    <mergeCell ref="J3:N3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:N32"/>
  <sheetViews>
    <sheetView zoomScalePageLayoutView="0" workbookViewId="0" topLeftCell="A1">
      <pane ySplit="8" topLeftCell="A9" activePane="bottomLeft" state="frozen"/>
      <selection pane="topLeft" activeCell="R44" sqref="R44"/>
      <selection pane="bottomLeft" activeCell="L15" sqref="L15"/>
    </sheetView>
  </sheetViews>
  <sheetFormatPr defaultColWidth="9.140625" defaultRowHeight="12.75"/>
  <cols>
    <col min="1" max="1" width="4.8515625" style="0" customWidth="1"/>
    <col min="2" max="2" width="2.7109375" style="0" customWidth="1"/>
    <col min="3" max="3" width="36.421875" style="0" customWidth="1"/>
    <col min="4" max="4" width="2.7109375" style="0" customWidth="1"/>
    <col min="6" max="6" width="2.7109375" style="0" customWidth="1"/>
    <col min="7" max="7" width="9.7109375" style="0" customWidth="1"/>
    <col min="8" max="8" width="3.8515625" style="0" customWidth="1"/>
    <col min="9" max="9" width="13.28125" style="0" customWidth="1"/>
    <col min="10" max="10" width="2.7109375" style="0" customWidth="1"/>
  </cols>
  <sheetData>
    <row r="1" spans="2:9" ht="12.75">
      <c r="B1" s="765" t="s">
        <v>0</v>
      </c>
      <c r="C1" s="765"/>
      <c r="D1" s="765"/>
      <c r="E1" s="765"/>
      <c r="F1" s="765"/>
      <c r="G1" s="765"/>
      <c r="H1" s="786" t="s">
        <v>925</v>
      </c>
      <c r="I1" s="786"/>
    </row>
    <row r="2" spans="2:9" ht="12.75">
      <c r="B2" s="765" t="s">
        <v>2</v>
      </c>
      <c r="C2" s="765"/>
      <c r="D2" s="765"/>
      <c r="E2" s="765"/>
      <c r="F2" s="765"/>
      <c r="G2" s="765"/>
      <c r="H2" s="785" t="s">
        <v>1</v>
      </c>
      <c r="I2" s="785"/>
    </row>
    <row r="3" spans="2:9" ht="12.75">
      <c r="B3" s="765" t="s">
        <v>3</v>
      </c>
      <c r="C3" s="767"/>
      <c r="D3" s="767"/>
      <c r="E3" s="767"/>
      <c r="F3" s="767"/>
      <c r="G3" s="767"/>
      <c r="H3" s="785" t="s">
        <v>804</v>
      </c>
      <c r="I3" s="785"/>
    </row>
    <row r="4" spans="2:14" ht="12.75">
      <c r="B4" s="765" t="s">
        <v>5</v>
      </c>
      <c r="C4" s="765"/>
      <c r="D4" s="765"/>
      <c r="E4" s="765"/>
      <c r="F4" s="765"/>
      <c r="G4" s="765"/>
      <c r="H4" s="785" t="s">
        <v>269</v>
      </c>
      <c r="I4" s="785"/>
      <c r="N4" t="s">
        <v>41</v>
      </c>
    </row>
    <row r="5" spans="2:7" ht="12.75">
      <c r="B5" s="5"/>
      <c r="C5" s="5"/>
      <c r="D5" s="5"/>
      <c r="E5" s="5"/>
      <c r="F5" s="5"/>
      <c r="G5" s="5"/>
    </row>
    <row r="7" spans="1:9" ht="12.75">
      <c r="A7" s="6" t="s">
        <v>6</v>
      </c>
      <c r="B7" s="6"/>
      <c r="C7" s="6"/>
      <c r="D7" s="6"/>
      <c r="E7" s="6"/>
      <c r="F7" s="6"/>
      <c r="G7" s="7"/>
      <c r="H7" s="6"/>
      <c r="I7" s="6"/>
    </row>
    <row r="8" spans="1:9" ht="12.75">
      <c r="A8" s="8" t="s">
        <v>7</v>
      </c>
      <c r="B8" s="8"/>
      <c r="C8" s="8" t="s">
        <v>8</v>
      </c>
      <c r="D8" s="8"/>
      <c r="E8" s="8"/>
      <c r="F8" s="8"/>
      <c r="G8" s="9"/>
      <c r="H8" s="8"/>
      <c r="I8" s="8" t="s">
        <v>9</v>
      </c>
    </row>
    <row r="9" spans="1:9" ht="12.75">
      <c r="A9" s="10">
        <v>-1</v>
      </c>
      <c r="B9" s="10"/>
      <c r="C9" s="10">
        <f>+A9-1</f>
        <v>-2</v>
      </c>
      <c r="D9" s="10"/>
      <c r="E9" s="10"/>
      <c r="F9" s="10"/>
      <c r="G9" s="11"/>
      <c r="H9" s="10"/>
      <c r="I9" s="10">
        <f>+C9-1</f>
        <v>-3</v>
      </c>
    </row>
    <row r="10" spans="3:9" ht="12.75">
      <c r="C10" s="12"/>
      <c r="D10" s="13"/>
      <c r="E10" s="13"/>
      <c r="F10" s="13"/>
      <c r="G10" s="13"/>
      <c r="H10" s="13"/>
      <c r="I10" s="13"/>
    </row>
    <row r="11" spans="3:14" ht="12.75">
      <c r="C11" s="14"/>
      <c r="D11" s="15"/>
      <c r="E11" s="15"/>
      <c r="F11" s="15"/>
      <c r="G11" s="16"/>
      <c r="H11" s="16"/>
      <c r="I11" s="16"/>
      <c r="J11" s="17"/>
      <c r="K11" s="17"/>
      <c r="L11" s="17"/>
      <c r="M11" s="17"/>
      <c r="N11" s="17"/>
    </row>
    <row r="12" spans="1:14" ht="12.75">
      <c r="A12" s="6">
        <v>1</v>
      </c>
      <c r="C12" s="18" t="s">
        <v>10</v>
      </c>
      <c r="D12" s="15"/>
      <c r="E12" s="15"/>
      <c r="F12" s="15"/>
      <c r="G12" s="15"/>
      <c r="H12" s="16"/>
      <c r="I12" s="19">
        <v>25260450</v>
      </c>
      <c r="J12" s="17"/>
      <c r="K12" s="17"/>
      <c r="L12" s="17"/>
      <c r="M12" s="17"/>
      <c r="N12" s="17"/>
    </row>
    <row r="13" spans="1:14" ht="12.75">
      <c r="A13" s="6"/>
      <c r="C13" s="18"/>
      <c r="D13" s="15"/>
      <c r="E13" s="15"/>
      <c r="F13" s="15"/>
      <c r="G13" s="15"/>
      <c r="H13" s="16"/>
      <c r="I13" s="16"/>
      <c r="J13" s="17"/>
      <c r="K13" s="17"/>
      <c r="L13" s="17"/>
      <c r="M13" s="17"/>
      <c r="N13" s="17"/>
    </row>
    <row r="14" spans="1:14" ht="12.75">
      <c r="A14" s="6">
        <f>A12+1</f>
        <v>2</v>
      </c>
      <c r="C14" s="103" t="s">
        <v>134</v>
      </c>
      <c r="D14" s="15"/>
      <c r="E14" s="15"/>
      <c r="F14" s="15"/>
      <c r="G14" s="16"/>
      <c r="H14" s="16"/>
      <c r="I14" s="19">
        <f>ROUND(I12*0.0012,0)</f>
        <v>30313</v>
      </c>
      <c r="J14" s="17"/>
      <c r="K14" s="17"/>
      <c r="L14" s="17"/>
      <c r="M14" s="17"/>
      <c r="N14" s="17"/>
    </row>
    <row r="15" spans="1:14" ht="12.75">
      <c r="A15" s="6" t="s">
        <v>41</v>
      </c>
      <c r="B15" s="4"/>
      <c r="C15" s="103"/>
      <c r="D15" s="15"/>
      <c r="E15" s="15"/>
      <c r="F15" s="15"/>
      <c r="G15" s="15"/>
      <c r="H15" s="15"/>
      <c r="I15" s="15"/>
      <c r="J15" s="17"/>
      <c r="K15" s="17"/>
      <c r="L15" s="17"/>
      <c r="M15" s="17"/>
      <c r="N15" s="17"/>
    </row>
    <row r="16" spans="1:14" ht="12.75">
      <c r="A16" s="6">
        <f>A14+1</f>
        <v>3</v>
      </c>
      <c r="C16" s="15" t="s">
        <v>191</v>
      </c>
      <c r="D16" s="15"/>
      <c r="E16" s="15"/>
      <c r="F16" s="15"/>
      <c r="G16" s="15"/>
      <c r="H16" s="15"/>
      <c r="I16" s="16">
        <v>32735</v>
      </c>
      <c r="J16" s="17"/>
      <c r="K16" s="17"/>
      <c r="L16" s="17"/>
      <c r="M16" s="17"/>
      <c r="N16" s="17"/>
    </row>
    <row r="17" spans="1:14" ht="12.75">
      <c r="A17" s="6"/>
      <c r="C17" s="15"/>
      <c r="D17" s="15"/>
      <c r="E17" s="15"/>
      <c r="F17" s="15"/>
      <c r="G17" s="15"/>
      <c r="H17" s="15"/>
      <c r="I17" s="16"/>
      <c r="J17" s="17"/>
      <c r="K17" s="17"/>
      <c r="L17" s="17"/>
      <c r="M17" s="17"/>
      <c r="N17" s="17"/>
    </row>
    <row r="18" spans="1:14" ht="12.75">
      <c r="A18" s="6">
        <f>A16+1</f>
        <v>4</v>
      </c>
      <c r="C18" s="15" t="s">
        <v>192</v>
      </c>
      <c r="D18" s="15"/>
      <c r="E18" s="15"/>
      <c r="F18" s="15"/>
      <c r="G18" s="15"/>
      <c r="H18" s="15"/>
      <c r="I18" s="16">
        <f>I14-I16</f>
        <v>-2422</v>
      </c>
      <c r="J18" s="17"/>
      <c r="K18" s="17"/>
      <c r="L18" s="17"/>
      <c r="M18" s="17"/>
      <c r="N18" s="17"/>
    </row>
    <row r="19" spans="1:14" ht="12.75">
      <c r="A19" s="6" t="s">
        <v>41</v>
      </c>
      <c r="C19" s="1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6">
        <f>A18+1</f>
        <v>5</v>
      </c>
      <c r="C20" s="17" t="s">
        <v>11</v>
      </c>
      <c r="D20" s="20"/>
      <c r="E20" s="17"/>
      <c r="F20" s="17"/>
      <c r="G20" s="17"/>
      <c r="H20" s="17"/>
      <c r="I20" s="602">
        <v>1</v>
      </c>
      <c r="J20" s="17"/>
      <c r="K20" s="17"/>
      <c r="L20" s="17"/>
      <c r="M20" s="17"/>
      <c r="N20" s="17"/>
    </row>
    <row r="21" spans="1:14" ht="12.75">
      <c r="A21" s="6" t="s">
        <v>41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3.5" thickBot="1">
      <c r="A22" s="6">
        <f>A20+1</f>
        <v>6</v>
      </c>
      <c r="C22" s="17" t="s">
        <v>60</v>
      </c>
      <c r="D22" s="17"/>
      <c r="E22" s="17"/>
      <c r="F22" s="17"/>
      <c r="G22" s="17"/>
      <c r="H22" s="17"/>
      <c r="I22" s="21">
        <f>I18*I20</f>
        <v>-2422</v>
      </c>
      <c r="J22" s="17"/>
      <c r="K22" s="17"/>
      <c r="L22" s="17"/>
      <c r="M22" s="17"/>
      <c r="N22" s="17"/>
    </row>
    <row r="23" spans="3:14" ht="13.5" thickTop="1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3:14" ht="12.75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3:14" ht="12.7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3:14" ht="12.7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3:14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3:14" ht="12.7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3:14" ht="12.75">
      <c r="C29" s="17" t="s">
        <v>12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3:14" ht="12.75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3:14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4"/>
      <c r="C32" s="22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</sheetData>
  <sheetProtection/>
  <mergeCells count="8">
    <mergeCell ref="H4:I4"/>
    <mergeCell ref="H3:I3"/>
    <mergeCell ref="H2:I2"/>
    <mergeCell ref="H1:I1"/>
    <mergeCell ref="B4:G4"/>
    <mergeCell ref="B1:G1"/>
    <mergeCell ref="B2:G2"/>
    <mergeCell ref="B3:G3"/>
  </mergeCells>
  <printOptions horizontalCentered="1"/>
  <pageMargins left="0" right="0" top="1" bottom="0" header="0" footer="0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</sheetPr>
  <dimension ref="A1:J36"/>
  <sheetViews>
    <sheetView zoomScalePageLayoutView="0" workbookViewId="0" topLeftCell="A1">
      <pane ySplit="6" topLeftCell="A9" activePane="bottomLeft" state="frozen"/>
      <selection pane="topLeft" activeCell="R44" sqref="R44"/>
      <selection pane="bottomLeft" activeCell="N16" sqref="N16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13.00390625" style="0" customWidth="1"/>
    <col min="4" max="4" width="8.140625" style="0" customWidth="1"/>
    <col min="5" max="5" width="3.57421875" style="0" customWidth="1"/>
    <col min="6" max="6" width="23.421875" style="0" customWidth="1"/>
    <col min="7" max="7" width="13.7109375" style="0" customWidth="1"/>
    <col min="8" max="8" width="4.7109375" style="0" customWidth="1"/>
    <col min="9" max="9" width="2.28125" style="0" customWidth="1"/>
    <col min="10" max="10" width="16.421875" style="0" customWidth="1"/>
    <col min="11" max="11" width="2.28125" style="0" customWidth="1"/>
  </cols>
  <sheetData>
    <row r="1" spans="3:10" ht="12.75">
      <c r="C1" s="765" t="s">
        <v>0</v>
      </c>
      <c r="D1" s="767"/>
      <c r="E1" s="767"/>
      <c r="F1" s="767"/>
      <c r="G1" s="767"/>
      <c r="H1" s="767"/>
      <c r="I1" s="3"/>
      <c r="J1" s="152" t="s">
        <v>925</v>
      </c>
    </row>
    <row r="2" spans="3:10" ht="12.75">
      <c r="C2" s="787" t="s">
        <v>180</v>
      </c>
      <c r="D2" s="787"/>
      <c r="E2" s="787"/>
      <c r="F2" s="787"/>
      <c r="G2" s="787"/>
      <c r="H2" s="787"/>
      <c r="I2" s="1"/>
      <c r="J2" s="2" t="s">
        <v>1</v>
      </c>
    </row>
    <row r="3" spans="3:10" ht="12.75">
      <c r="C3" s="788"/>
      <c r="D3" s="788"/>
      <c r="E3" s="788"/>
      <c r="F3" s="788"/>
      <c r="G3" s="788"/>
      <c r="H3" s="788"/>
      <c r="I3" s="1"/>
      <c r="J3" s="154" t="s">
        <v>804</v>
      </c>
    </row>
    <row r="4" spans="3:10" ht="12.75">
      <c r="C4" s="765" t="str">
        <f>'W01'!C4:E4</f>
        <v>Test Year Ended 09/30/2014</v>
      </c>
      <c r="D4" s="765"/>
      <c r="E4" s="765"/>
      <c r="F4" s="765"/>
      <c r="G4" s="765"/>
      <c r="H4" s="765"/>
      <c r="I4" s="6"/>
      <c r="J4" s="2" t="s">
        <v>270</v>
      </c>
    </row>
    <row r="5" spans="3:10" ht="12.75">
      <c r="C5" s="39"/>
      <c r="D5" s="39"/>
      <c r="E5" s="39"/>
      <c r="F5" s="39"/>
      <c r="G5" s="39"/>
      <c r="H5" s="39"/>
      <c r="I5" s="39"/>
      <c r="J5" s="47"/>
    </row>
    <row r="6" spans="3:10" ht="12.75">
      <c r="C6" s="39"/>
      <c r="D6" s="39"/>
      <c r="E6" s="1" t="s">
        <v>41</v>
      </c>
      <c r="F6" s="1" t="s">
        <v>41</v>
      </c>
      <c r="G6" s="39"/>
      <c r="H6" s="1"/>
      <c r="I6" s="1"/>
      <c r="J6" s="47"/>
    </row>
    <row r="7" spans="1:10" ht="12.75">
      <c r="A7" s="6" t="s">
        <v>42</v>
      </c>
      <c r="B7" s="6"/>
      <c r="C7" s="6"/>
      <c r="D7" s="6"/>
      <c r="E7" s="6" t="s">
        <v>41</v>
      </c>
      <c r="F7" s="6" t="s">
        <v>41</v>
      </c>
      <c r="G7" s="6"/>
      <c r="I7" s="6"/>
      <c r="J7" s="787" t="s">
        <v>43</v>
      </c>
    </row>
    <row r="8" spans="1:10" ht="12.75">
      <c r="A8" s="8" t="s">
        <v>7</v>
      </c>
      <c r="B8" s="8"/>
      <c r="C8" s="790" t="s">
        <v>44</v>
      </c>
      <c r="D8" s="790"/>
      <c r="E8" s="8"/>
      <c r="F8" s="8" t="s">
        <v>45</v>
      </c>
      <c r="G8" s="8"/>
      <c r="I8" s="8"/>
      <c r="J8" s="789"/>
    </row>
    <row r="9" spans="1:10" ht="12.75">
      <c r="A9" s="26">
        <v>-1</v>
      </c>
      <c r="B9" s="26"/>
      <c r="C9" s="791">
        <f>+A9-1</f>
        <v>-2</v>
      </c>
      <c r="D9" s="791"/>
      <c r="E9" s="26" t="s">
        <v>41</v>
      </c>
      <c r="F9" s="26">
        <v>-3</v>
      </c>
      <c r="G9" s="26" t="s">
        <v>41</v>
      </c>
      <c r="I9" s="26"/>
      <c r="J9" s="26">
        <v>-4</v>
      </c>
    </row>
    <row r="10" spans="1:10" ht="12.75">
      <c r="A10" s="26"/>
      <c r="B10" s="26"/>
      <c r="C10" s="26"/>
      <c r="D10" s="26"/>
      <c r="E10" s="26"/>
      <c r="F10" s="26"/>
      <c r="G10" s="26"/>
      <c r="I10" s="26"/>
      <c r="J10" s="26"/>
    </row>
    <row r="11" spans="1:10" ht="12.75">
      <c r="A11" s="13">
        <v>1</v>
      </c>
      <c r="B11" s="13"/>
      <c r="C11" s="42" t="s">
        <v>46</v>
      </c>
      <c r="D11" s="1"/>
      <c r="E11" s="48"/>
      <c r="F11" s="48" t="s">
        <v>47</v>
      </c>
      <c r="G11" s="48"/>
      <c r="I11" s="49"/>
      <c r="J11" s="608">
        <f>SUM(26065.84+374.25)</f>
        <v>26440.09</v>
      </c>
    </row>
    <row r="12" spans="1:10" ht="12.75">
      <c r="A12" s="13"/>
      <c r="B12" s="13"/>
      <c r="C12" s="42"/>
      <c r="D12" s="1"/>
      <c r="E12" s="26"/>
      <c r="F12" s="26"/>
      <c r="G12" s="26"/>
      <c r="I12" s="49"/>
      <c r="J12" s="608"/>
    </row>
    <row r="13" spans="1:10" ht="12.75">
      <c r="A13" s="13">
        <f>A11+1</f>
        <v>2</v>
      </c>
      <c r="B13" s="13"/>
      <c r="C13" s="42" t="s">
        <v>48</v>
      </c>
      <c r="D13" s="1"/>
      <c r="E13" s="48"/>
      <c r="F13" s="48" t="s">
        <v>49</v>
      </c>
      <c r="G13" s="48"/>
      <c r="I13" s="49"/>
      <c r="J13" s="608">
        <f>SUM(10880+23480+13780+47358.04+23840)</f>
        <v>119338.04000000001</v>
      </c>
    </row>
    <row r="14" spans="1:10" ht="12.75">
      <c r="A14" s="13"/>
      <c r="B14" s="13"/>
      <c r="C14" s="42"/>
      <c r="D14" s="1"/>
      <c r="E14" s="48"/>
      <c r="F14" s="48"/>
      <c r="G14" s="48"/>
      <c r="I14" s="49"/>
      <c r="J14" s="608"/>
    </row>
    <row r="15" spans="1:10" ht="12.75">
      <c r="A15" s="13">
        <v>3</v>
      </c>
      <c r="B15" s="13"/>
      <c r="C15" s="42" t="s">
        <v>50</v>
      </c>
      <c r="D15" s="1"/>
      <c r="E15" s="48"/>
      <c r="F15" s="48" t="s">
        <v>51</v>
      </c>
      <c r="G15" s="48"/>
      <c r="I15" s="49"/>
      <c r="J15" s="609">
        <f>30680+14240+13660+21237.89+28995.73</f>
        <v>108813.62</v>
      </c>
    </row>
    <row r="16" spans="1:10" ht="9.75" customHeight="1">
      <c r="A16" s="13"/>
      <c r="B16" s="13"/>
      <c r="E16" s="48"/>
      <c r="F16" s="48"/>
      <c r="G16" s="48"/>
      <c r="I16" s="49"/>
      <c r="J16" s="608"/>
    </row>
    <row r="17" spans="1:10" ht="12.75">
      <c r="A17" s="13">
        <v>4</v>
      </c>
      <c r="B17" s="13"/>
      <c r="C17" s="4" t="s">
        <v>878</v>
      </c>
      <c r="E17" s="48"/>
      <c r="F17" s="48"/>
      <c r="G17" s="48"/>
      <c r="I17" s="49"/>
      <c r="J17" s="608">
        <f>SUM(J11:J16)</f>
        <v>254591.75</v>
      </c>
    </row>
    <row r="18" spans="1:10" ht="12.75">
      <c r="A18" s="13"/>
      <c r="B18" s="13"/>
      <c r="E18" s="48"/>
      <c r="F18" s="48"/>
      <c r="G18" s="48"/>
      <c r="I18" s="49"/>
      <c r="J18" s="608"/>
    </row>
    <row r="19" spans="1:10" ht="12.75">
      <c r="A19" s="13">
        <f>A17+1</f>
        <v>5</v>
      </c>
      <c r="B19" s="13"/>
      <c r="C19" s="50" t="s">
        <v>880</v>
      </c>
      <c r="D19" s="13"/>
      <c r="E19" s="13"/>
      <c r="F19" s="13"/>
      <c r="G19" s="13"/>
      <c r="H19" s="13"/>
      <c r="I19" s="13"/>
      <c r="J19" s="609">
        <v>0</v>
      </c>
    </row>
    <row r="20" spans="1:10" ht="12.75">
      <c r="A20" s="13"/>
      <c r="B20" s="13"/>
      <c r="C20" s="50"/>
      <c r="D20" s="13"/>
      <c r="E20" s="13"/>
      <c r="F20" s="13"/>
      <c r="G20" s="13"/>
      <c r="H20" s="13"/>
      <c r="I20" s="13"/>
      <c r="J20" s="610"/>
    </row>
    <row r="21" spans="1:10" ht="12.75">
      <c r="A21" s="13">
        <f>A19+1</f>
        <v>6</v>
      </c>
      <c r="B21" s="13"/>
      <c r="C21" s="50" t="s">
        <v>879</v>
      </c>
      <c r="D21" s="13"/>
      <c r="E21" s="13"/>
      <c r="F21" s="13"/>
      <c r="G21" s="13"/>
      <c r="H21" s="13"/>
      <c r="I21" s="13"/>
      <c r="J21" s="608">
        <f>J17+J19</f>
        <v>254591.75</v>
      </c>
    </row>
    <row r="22" spans="1:10" ht="12.75">
      <c r="A22" s="13"/>
      <c r="B22" s="13"/>
      <c r="E22" s="48"/>
      <c r="F22" s="48"/>
      <c r="G22" s="48"/>
      <c r="I22" s="49"/>
      <c r="J22" s="611"/>
    </row>
    <row r="23" spans="1:10" ht="12.75">
      <c r="A23" s="13">
        <f>A21+1</f>
        <v>7</v>
      </c>
      <c r="B23" s="13"/>
      <c r="C23" s="4" t="s">
        <v>153</v>
      </c>
      <c r="E23" s="48"/>
      <c r="F23" s="48"/>
      <c r="G23" s="48"/>
      <c r="I23" s="49"/>
      <c r="J23" s="612">
        <v>3</v>
      </c>
    </row>
    <row r="24" spans="1:10" ht="12.75">
      <c r="A24" s="13"/>
      <c r="B24" s="13"/>
      <c r="C24" s="4"/>
      <c r="E24" s="48"/>
      <c r="F24" s="48"/>
      <c r="G24" s="48"/>
      <c r="I24" s="49"/>
      <c r="J24" s="611"/>
    </row>
    <row r="25" spans="1:10" ht="12.75">
      <c r="A25" s="13">
        <f>A23+1</f>
        <v>8</v>
      </c>
      <c r="B25" s="13"/>
      <c r="C25" s="4" t="s">
        <v>52</v>
      </c>
      <c r="E25" s="48"/>
      <c r="F25" s="48"/>
      <c r="G25" s="48"/>
      <c r="I25" s="49"/>
      <c r="J25" s="608">
        <f>J21/J23</f>
        <v>84863.91666666667</v>
      </c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610"/>
    </row>
    <row r="27" spans="1:10" ht="12.75">
      <c r="A27" s="13">
        <f>A25+1</f>
        <v>9</v>
      </c>
      <c r="B27" s="13"/>
      <c r="C27" t="s">
        <v>11</v>
      </c>
      <c r="D27" s="13"/>
      <c r="E27" s="13"/>
      <c r="F27" s="13"/>
      <c r="G27" s="13"/>
      <c r="H27" s="13"/>
      <c r="I27" s="13"/>
      <c r="J27" s="549">
        <v>1</v>
      </c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6"/>
    </row>
    <row r="29" spans="1:10" ht="13.5" thickBot="1">
      <c r="A29" s="13">
        <f>A27+1</f>
        <v>10</v>
      </c>
      <c r="B29" s="13"/>
      <c r="C29" s="50" t="s">
        <v>181</v>
      </c>
      <c r="D29" s="13"/>
      <c r="E29" s="13"/>
      <c r="F29" s="13"/>
      <c r="G29" s="13"/>
      <c r="H29" s="13"/>
      <c r="I29" s="13"/>
      <c r="J29" s="16">
        <f>J25*J27</f>
        <v>84863.91666666667</v>
      </c>
    </row>
    <row r="30" spans="1:10" ht="13.5" thickTop="1">
      <c r="A30" s="13"/>
      <c r="B30" s="13"/>
      <c r="C30" s="13"/>
      <c r="D30" s="13"/>
      <c r="E30" s="13"/>
      <c r="F30" s="13"/>
      <c r="G30" s="13"/>
      <c r="H30" s="13"/>
      <c r="I30" s="13"/>
      <c r="J30" s="51"/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6" spans="3:4" ht="12.75">
      <c r="C36" s="4" t="s">
        <v>12</v>
      </c>
      <c r="D36" s="4"/>
    </row>
  </sheetData>
  <sheetProtection/>
  <mergeCells count="6">
    <mergeCell ref="C1:H1"/>
    <mergeCell ref="C2:H3"/>
    <mergeCell ref="C4:H4"/>
    <mergeCell ref="J7:J8"/>
    <mergeCell ref="C8:D8"/>
    <mergeCell ref="C9:D9"/>
  </mergeCells>
  <printOptions horizontalCentered="1"/>
  <pageMargins left="0" right="0" top="1" bottom="0" header="0" footer="0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M42"/>
  <sheetViews>
    <sheetView zoomScalePageLayoutView="0" workbookViewId="0" topLeftCell="A1">
      <selection activeCell="K1" sqref="K1"/>
    </sheetView>
  </sheetViews>
  <sheetFormatPr defaultColWidth="9.140625" defaultRowHeight="12.75"/>
  <cols>
    <col min="2" max="2" width="2.7109375" style="0" customWidth="1"/>
    <col min="4" max="4" width="15.8515625" style="0" customWidth="1"/>
    <col min="5" max="5" width="13.57421875" style="0" bestFit="1" customWidth="1"/>
    <col min="6" max="6" width="3.8515625" style="0" customWidth="1"/>
    <col min="8" max="8" width="3.8515625" style="0" customWidth="1"/>
    <col min="10" max="10" width="4.8515625" style="0" customWidth="1"/>
    <col min="11" max="11" width="17.421875" style="0" bestFit="1" customWidth="1"/>
  </cols>
  <sheetData>
    <row r="1" ht="12.75">
      <c r="K1" s="152" t="s">
        <v>925</v>
      </c>
    </row>
    <row r="2" spans="3:11" ht="12.75">
      <c r="C2" s="765" t="s">
        <v>0</v>
      </c>
      <c r="D2" s="765"/>
      <c r="E2" s="765"/>
      <c r="F2" s="765"/>
      <c r="G2" s="765"/>
      <c r="H2" s="765"/>
      <c r="I2" s="765"/>
      <c r="K2" s="2" t="s">
        <v>1</v>
      </c>
    </row>
    <row r="3" spans="3:11" ht="12.75">
      <c r="C3" s="765" t="s">
        <v>271</v>
      </c>
      <c r="D3" s="765"/>
      <c r="E3" s="765"/>
      <c r="F3" s="765"/>
      <c r="G3" s="765"/>
      <c r="H3" s="765"/>
      <c r="I3" s="765"/>
      <c r="K3" s="154" t="s">
        <v>803</v>
      </c>
    </row>
    <row r="4" spans="3:11" ht="12.75">
      <c r="C4" s="766" t="s">
        <v>64</v>
      </c>
      <c r="D4" s="792"/>
      <c r="E4" s="792"/>
      <c r="F4" s="792"/>
      <c r="G4" s="792"/>
      <c r="H4" s="792"/>
      <c r="I4" s="792"/>
      <c r="K4" s="2" t="s">
        <v>73</v>
      </c>
    </row>
    <row r="7" spans="2:11" ht="12.75">
      <c r="B7" s="6"/>
      <c r="C7" s="6" t="s">
        <v>272</v>
      </c>
      <c r="D7" s="6"/>
      <c r="E7" s="6" t="s">
        <v>273</v>
      </c>
      <c r="F7" s="6"/>
      <c r="G7" s="104" t="s">
        <v>274</v>
      </c>
      <c r="H7" s="6"/>
      <c r="I7" s="6" t="s">
        <v>275</v>
      </c>
      <c r="K7" s="6" t="s">
        <v>275</v>
      </c>
    </row>
    <row r="8" spans="1:11" ht="12.75">
      <c r="A8" s="1" t="s">
        <v>6</v>
      </c>
      <c r="B8" s="6"/>
      <c r="C8" s="6" t="s">
        <v>276</v>
      </c>
      <c r="D8" s="6"/>
      <c r="E8" s="6" t="s">
        <v>277</v>
      </c>
      <c r="F8" s="6"/>
      <c r="G8" s="104" t="s">
        <v>278</v>
      </c>
      <c r="H8" s="6"/>
      <c r="I8" s="6" t="s">
        <v>279</v>
      </c>
      <c r="K8" s="6" t="s">
        <v>279</v>
      </c>
    </row>
    <row r="9" spans="1:11" ht="14.25">
      <c r="A9" s="8" t="s">
        <v>7</v>
      </c>
      <c r="B9" s="8"/>
      <c r="C9" s="8" t="s">
        <v>280</v>
      </c>
      <c r="D9" s="8"/>
      <c r="E9" s="8" t="s">
        <v>281</v>
      </c>
      <c r="F9" s="8"/>
      <c r="G9" s="105" t="s">
        <v>282</v>
      </c>
      <c r="H9" s="8"/>
      <c r="I9" s="8" t="s">
        <v>282</v>
      </c>
      <c r="K9" s="8" t="s">
        <v>283</v>
      </c>
    </row>
    <row r="10" spans="1:11" ht="12.75">
      <c r="A10" s="10">
        <v>-1</v>
      </c>
      <c r="B10" s="10"/>
      <c r="C10" s="10">
        <v>-2</v>
      </c>
      <c r="D10" s="10"/>
      <c r="E10" s="10">
        <v>-3</v>
      </c>
      <c r="F10" s="10"/>
      <c r="G10" s="144">
        <v>-4</v>
      </c>
      <c r="H10" s="10"/>
      <c r="I10" s="10">
        <v>-5</v>
      </c>
      <c r="K10" s="26" t="s">
        <v>183</v>
      </c>
    </row>
    <row r="11" ht="12.75">
      <c r="G11" s="17"/>
    </row>
    <row r="12" spans="1:11" ht="12.75">
      <c r="A12" s="6">
        <v>1</v>
      </c>
      <c r="C12" s="56" t="s">
        <v>284</v>
      </c>
      <c r="E12" s="41">
        <v>2263377</v>
      </c>
      <c r="G12" s="151">
        <v>623</v>
      </c>
      <c r="I12" s="98">
        <v>1</v>
      </c>
      <c r="K12" s="41">
        <v>2263377</v>
      </c>
    </row>
    <row r="13" spans="3:11" ht="12.75">
      <c r="C13" s="54"/>
      <c r="E13" s="41"/>
      <c r="G13" s="151"/>
      <c r="I13" s="191"/>
      <c r="K13" s="41"/>
    </row>
    <row r="14" spans="1:11" ht="12.75">
      <c r="A14" s="6">
        <v>2</v>
      </c>
      <c r="C14" s="56" t="s">
        <v>285</v>
      </c>
      <c r="E14" s="41">
        <v>1453573</v>
      </c>
      <c r="G14" s="151">
        <v>603</v>
      </c>
      <c r="I14" s="98">
        <v>1.03</v>
      </c>
      <c r="K14" s="41">
        <v>1497180</v>
      </c>
    </row>
    <row r="15" spans="3:11" ht="12.75">
      <c r="C15" s="54"/>
      <c r="E15" s="41"/>
      <c r="G15" s="151"/>
      <c r="I15" s="98"/>
      <c r="K15" s="41"/>
    </row>
    <row r="16" spans="1:11" ht="12.75">
      <c r="A16" s="6">
        <v>3</v>
      </c>
      <c r="C16" s="56" t="s">
        <v>286</v>
      </c>
      <c r="E16" s="41">
        <v>1013973</v>
      </c>
      <c r="F16" t="s">
        <v>37</v>
      </c>
      <c r="G16" s="151">
        <v>591</v>
      </c>
      <c r="I16" s="98">
        <v>1.05</v>
      </c>
      <c r="K16" s="45">
        <v>1064672</v>
      </c>
    </row>
    <row r="17" spans="3:7" ht="12.75">
      <c r="C17" s="54"/>
      <c r="G17" s="17"/>
    </row>
    <row r="18" spans="1:11" ht="12.75">
      <c r="A18" s="6">
        <v>4</v>
      </c>
      <c r="C18" s="56" t="s">
        <v>881</v>
      </c>
      <c r="K18" s="44">
        <v>4825229</v>
      </c>
    </row>
    <row r="19" ht="12.75">
      <c r="C19" s="54"/>
    </row>
    <row r="20" spans="1:11" ht="12.75">
      <c r="A20" s="6">
        <v>5</v>
      </c>
      <c r="C20" s="56" t="s">
        <v>287</v>
      </c>
      <c r="K20" s="55">
        <v>1608409.6666666667</v>
      </c>
    </row>
    <row r="22" spans="1:11" ht="12.75">
      <c r="A22" s="6">
        <v>6</v>
      </c>
      <c r="C22" t="s">
        <v>288</v>
      </c>
      <c r="K22" s="45">
        <v>2263377</v>
      </c>
    </row>
    <row r="24" spans="1:11" ht="12.75">
      <c r="A24" s="6">
        <v>7</v>
      </c>
      <c r="C24" s="4" t="s">
        <v>289</v>
      </c>
      <c r="K24" s="41">
        <v>-654967.3333333333</v>
      </c>
    </row>
    <row r="25" spans="2:13" ht="12.7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>
      <c r="A26" s="6">
        <v>8</v>
      </c>
      <c r="B26" s="17"/>
      <c r="C26" s="17" t="s">
        <v>96</v>
      </c>
      <c r="D26" s="17"/>
      <c r="E26" s="17"/>
      <c r="F26" s="17"/>
      <c r="G26" s="17"/>
      <c r="H26" s="17"/>
      <c r="I26" s="17"/>
      <c r="J26" s="17"/>
      <c r="K26" s="549">
        <v>0.989</v>
      </c>
      <c r="L26" s="17"/>
      <c r="M26" s="17"/>
    </row>
    <row r="27" spans="2:13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3.5" thickBot="1">
      <c r="A28" s="6">
        <v>9</v>
      </c>
      <c r="B28" s="17"/>
      <c r="C28" s="119" t="s">
        <v>290</v>
      </c>
      <c r="D28" s="17"/>
      <c r="E28" s="17"/>
      <c r="F28" s="17"/>
      <c r="G28" s="17"/>
      <c r="H28" s="17"/>
      <c r="I28" s="17"/>
      <c r="J28" s="17"/>
      <c r="K28" s="21">
        <v>-647763</v>
      </c>
      <c r="L28" s="17"/>
      <c r="M28" s="17"/>
    </row>
    <row r="29" spans="2:13" ht="13.5" thickTop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2:13" ht="12.75">
      <c r="B30" s="17" t="s">
        <v>291</v>
      </c>
      <c r="C30" s="17" t="s">
        <v>292</v>
      </c>
      <c r="D30" s="17"/>
      <c r="E30" s="613">
        <v>13159974</v>
      </c>
      <c r="F30" s="17"/>
      <c r="G30" s="17"/>
      <c r="H30" s="17"/>
      <c r="I30" s="17"/>
      <c r="J30" s="17"/>
      <c r="K30" s="17"/>
      <c r="L30" s="17"/>
      <c r="M30" s="17"/>
    </row>
    <row r="31" spans="2:13" ht="12.75">
      <c r="B31" s="17"/>
      <c r="C31" s="17" t="s">
        <v>293</v>
      </c>
      <c r="D31" s="17"/>
      <c r="E31" s="614">
        <v>12146000</v>
      </c>
      <c r="F31" s="17"/>
      <c r="G31" s="17"/>
      <c r="H31" s="17"/>
      <c r="I31" s="17"/>
      <c r="J31" s="17"/>
      <c r="K31" s="17"/>
      <c r="L31" s="17"/>
      <c r="M31" s="17"/>
    </row>
    <row r="32" spans="2:13" ht="12.75">
      <c r="B32" s="17"/>
      <c r="C32" s="17"/>
      <c r="D32" s="17"/>
      <c r="E32" s="613">
        <v>1013973</v>
      </c>
      <c r="F32" s="17"/>
      <c r="G32" s="17"/>
      <c r="H32" s="17"/>
      <c r="I32" s="17"/>
      <c r="J32" s="17"/>
      <c r="K32" s="17"/>
      <c r="L32" s="17"/>
      <c r="M32" s="17"/>
    </row>
    <row r="33" spans="2:13" ht="12.7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2:13" ht="14.25">
      <c r="B34" s="615" t="s">
        <v>40</v>
      </c>
      <c r="C34" s="119" t="s">
        <v>294</v>
      </c>
      <c r="D34" s="119"/>
      <c r="E34" s="119"/>
      <c r="F34" s="17"/>
      <c r="G34" s="17"/>
      <c r="H34" s="17"/>
      <c r="I34" s="17"/>
      <c r="J34" s="17"/>
      <c r="K34" s="17"/>
      <c r="L34" s="17"/>
      <c r="M34" s="17"/>
    </row>
    <row r="35" spans="2:13" ht="12.75">
      <c r="B35" s="17"/>
      <c r="C35" s="119" t="s">
        <v>295</v>
      </c>
      <c r="D35" s="119"/>
      <c r="E35" s="119"/>
      <c r="F35" s="17"/>
      <c r="G35" s="17"/>
      <c r="H35" s="17"/>
      <c r="I35" s="17"/>
      <c r="J35" s="17"/>
      <c r="K35" s="17"/>
      <c r="L35" s="17"/>
      <c r="M35" s="17"/>
    </row>
    <row r="36" spans="2:13" ht="12.75">
      <c r="B36" s="17"/>
      <c r="C36" s="119" t="s">
        <v>296</v>
      </c>
      <c r="D36" s="119"/>
      <c r="E36" s="119">
        <v>623</v>
      </c>
      <c r="F36" s="17"/>
      <c r="G36" s="17"/>
      <c r="H36" s="17"/>
      <c r="I36" s="17"/>
      <c r="J36" s="17"/>
      <c r="K36" s="17"/>
      <c r="L36" s="17"/>
      <c r="M36" s="17"/>
    </row>
    <row r="37" spans="2:13" ht="12.75">
      <c r="B37" s="17"/>
      <c r="C37" s="119" t="s">
        <v>297</v>
      </c>
      <c r="D37" s="119"/>
      <c r="E37" s="119">
        <v>603</v>
      </c>
      <c r="F37" s="17"/>
      <c r="G37" s="17"/>
      <c r="H37" s="17"/>
      <c r="I37" s="17"/>
      <c r="J37" s="17"/>
      <c r="K37" s="17"/>
      <c r="L37" s="17"/>
      <c r="M37" s="17"/>
    </row>
    <row r="38" spans="2:13" ht="12.75">
      <c r="B38" s="17"/>
      <c r="C38" s="119" t="s">
        <v>298</v>
      </c>
      <c r="D38" s="119"/>
      <c r="E38" s="119">
        <v>591</v>
      </c>
      <c r="F38" s="17"/>
      <c r="G38" s="17"/>
      <c r="H38" s="17"/>
      <c r="I38" s="17"/>
      <c r="J38" s="17"/>
      <c r="K38" s="17"/>
      <c r="L38" s="17"/>
      <c r="M38" s="17"/>
    </row>
    <row r="39" spans="2:13" ht="12.75">
      <c r="B39" s="17"/>
      <c r="C39" s="17"/>
      <c r="D39" s="17"/>
      <c r="E39" s="17"/>
      <c r="F39" s="17"/>
      <c r="G39" s="17"/>
      <c r="H39" s="17"/>
      <c r="I39" s="616"/>
      <c r="J39" s="17"/>
      <c r="K39" s="17"/>
      <c r="L39" s="17"/>
      <c r="M39" s="17"/>
    </row>
    <row r="40" spans="2:13" ht="12.7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2:13" ht="12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ht="12.75">
      <c r="C42" s="4" t="s">
        <v>299</v>
      </c>
    </row>
  </sheetData>
  <sheetProtection/>
  <mergeCells count="3">
    <mergeCell ref="C2:I2"/>
    <mergeCell ref="C3:I3"/>
    <mergeCell ref="C4:I4"/>
  </mergeCells>
  <printOptions/>
  <pageMargins left="0.7" right="0.7" top="0.75" bottom="0.75" header="0.3" footer="0.3"/>
  <pageSetup fitToHeight="1" fitToWidth="1" horizontalDpi="600" verticalDpi="600" orientation="portrait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F101"/>
  <sheetViews>
    <sheetView zoomScalePageLayoutView="0" workbookViewId="0" topLeftCell="A1">
      <pane ySplit="10" topLeftCell="A18" activePane="bottomLeft" state="frozen"/>
      <selection pane="topLeft" activeCell="C13" sqref="C13"/>
      <selection pane="bottomLeft" activeCell="E1" sqref="E1"/>
    </sheetView>
  </sheetViews>
  <sheetFormatPr defaultColWidth="9.140625" defaultRowHeight="12.75"/>
  <cols>
    <col min="1" max="1" width="5.00390625" style="0" bestFit="1" customWidth="1"/>
    <col min="2" max="2" width="3.7109375" style="0" customWidth="1"/>
    <col min="3" max="3" width="53.8515625" style="24" customWidth="1"/>
    <col min="4" max="4" width="3.7109375" style="24" customWidth="1"/>
    <col min="5" max="5" width="19.421875" style="24" customWidth="1"/>
    <col min="6" max="6" width="3.7109375" style="24" customWidth="1"/>
  </cols>
  <sheetData>
    <row r="1" spans="3:6" ht="12.75">
      <c r="C1" s="23" t="s">
        <v>0</v>
      </c>
      <c r="D1" s="53"/>
      <c r="E1" s="152" t="s">
        <v>925</v>
      </c>
      <c r="F1" s="53"/>
    </row>
    <row r="2" spans="3:6" ht="12.75">
      <c r="C2" s="23" t="s">
        <v>114</v>
      </c>
      <c r="D2" s="53"/>
      <c r="E2" s="2" t="s">
        <v>1</v>
      </c>
      <c r="F2" s="53"/>
    </row>
    <row r="3" spans="3:6" ht="12.75">
      <c r="C3" s="5" t="s">
        <v>64</v>
      </c>
      <c r="D3" s="53"/>
      <c r="E3" s="154" t="s">
        <v>804</v>
      </c>
      <c r="F3" s="53"/>
    </row>
    <row r="4" spans="3:6" ht="12.75">
      <c r="C4" s="5"/>
      <c r="D4" s="53"/>
      <c r="E4" s="2" t="s">
        <v>300</v>
      </c>
      <c r="F4" s="53"/>
    </row>
    <row r="5" spans="3:6" ht="12.75">
      <c r="C5" s="5"/>
      <c r="D5" s="53"/>
      <c r="E5" s="2"/>
      <c r="F5" s="53"/>
    </row>
    <row r="7" ht="12.75">
      <c r="E7" s="6" t="s">
        <v>115</v>
      </c>
    </row>
    <row r="8" ht="12.75">
      <c r="E8" s="1" t="s">
        <v>116</v>
      </c>
    </row>
    <row r="9" spans="1:6" ht="38.25">
      <c r="A9" s="76" t="s">
        <v>13</v>
      </c>
      <c r="B9" s="25"/>
      <c r="C9" s="25" t="s">
        <v>8</v>
      </c>
      <c r="D9" s="25"/>
      <c r="E9" s="25" t="s">
        <v>117</v>
      </c>
      <c r="F9" s="25"/>
    </row>
    <row r="10" spans="1:6" ht="12.75">
      <c r="A10" s="26">
        <v>-1</v>
      </c>
      <c r="B10" s="26"/>
      <c r="C10" s="26">
        <f>+A10-1</f>
        <v>-2</v>
      </c>
      <c r="D10" s="26"/>
      <c r="E10" s="26">
        <f>+C10-1</f>
        <v>-3</v>
      </c>
      <c r="F10" s="26"/>
    </row>
    <row r="12" spans="1:6" ht="25.5">
      <c r="A12" s="6">
        <v>1</v>
      </c>
      <c r="B12" s="6"/>
      <c r="C12" s="101" t="s">
        <v>118</v>
      </c>
      <c r="D12" s="28"/>
      <c r="E12" s="732">
        <v>12146000</v>
      </c>
      <c r="F12" s="28"/>
    </row>
    <row r="13" spans="1:6" ht="17.25" customHeight="1">
      <c r="A13" s="6"/>
      <c r="B13" s="6"/>
      <c r="C13" s="101"/>
      <c r="D13" s="28"/>
      <c r="E13" s="102"/>
      <c r="F13" s="28"/>
    </row>
    <row r="14" spans="1:6" ht="12.75">
      <c r="A14" s="6">
        <f>A12+1</f>
        <v>2</v>
      </c>
      <c r="B14" s="6"/>
      <c r="C14" s="28" t="s">
        <v>119</v>
      </c>
      <c r="D14" s="28"/>
      <c r="E14" s="97">
        <v>5</v>
      </c>
      <c r="F14" s="28"/>
    </row>
    <row r="15" spans="1:6" ht="12.75">
      <c r="A15" s="6"/>
      <c r="B15" s="6"/>
      <c r="C15" s="29"/>
      <c r="D15" s="29"/>
      <c r="E15" s="32" t="s">
        <v>14</v>
      </c>
      <c r="F15" s="29"/>
    </row>
    <row r="16" spans="1:6" ht="9" customHeight="1">
      <c r="A16" s="6"/>
      <c r="B16" s="6"/>
      <c r="C16" s="29"/>
      <c r="D16" s="29"/>
      <c r="E16" s="29"/>
      <c r="F16" s="29"/>
    </row>
    <row r="17" spans="1:6" ht="12.75">
      <c r="A17" s="6">
        <f>+A14+1</f>
        <v>3</v>
      </c>
      <c r="B17" s="6"/>
      <c r="C17" t="s">
        <v>154</v>
      </c>
      <c r="D17"/>
      <c r="E17" s="35">
        <f>ROUND(E12/E14,0)</f>
        <v>2429200</v>
      </c>
      <c r="F17"/>
    </row>
    <row r="18" spans="1:6" ht="12.75">
      <c r="A18" s="6"/>
      <c r="B18" s="6"/>
      <c r="C18" s="29"/>
      <c r="D18" s="29"/>
      <c r="E18" s="32"/>
      <c r="F18" s="29"/>
    </row>
    <row r="19" spans="1:6" ht="12.75">
      <c r="A19" s="6">
        <f>A17+1</f>
        <v>4</v>
      </c>
      <c r="B19" s="6"/>
      <c r="C19" s="33" t="s">
        <v>155</v>
      </c>
      <c r="D19" s="29"/>
      <c r="E19" s="118">
        <v>4698444</v>
      </c>
      <c r="F19" s="29"/>
    </row>
    <row r="20" spans="1:6" ht="12.75">
      <c r="A20" s="6"/>
      <c r="B20" s="6"/>
      <c r="C20" s="29"/>
      <c r="D20" s="29"/>
      <c r="E20" s="32" t="s">
        <v>14</v>
      </c>
      <c r="F20" s="29"/>
    </row>
    <row r="21" spans="1:6" ht="12.75">
      <c r="A21" s="6">
        <f>A19+1</f>
        <v>5</v>
      </c>
      <c r="B21" s="6"/>
      <c r="C21" s="33" t="s">
        <v>156</v>
      </c>
      <c r="D21" s="29"/>
      <c r="E21" s="66">
        <f>E17-E19</f>
        <v>-2269244</v>
      </c>
      <c r="F21" s="29"/>
    </row>
    <row r="22" spans="1:6" ht="12.75">
      <c r="A22" s="6"/>
      <c r="B22" s="6"/>
      <c r="C22" s="29"/>
      <c r="D22" s="29"/>
      <c r="E22" s="32"/>
      <c r="F22" s="29"/>
    </row>
    <row r="23" spans="1:6" ht="12.75">
      <c r="A23" s="6">
        <f>A21+1</f>
        <v>6</v>
      </c>
      <c r="B23" s="6"/>
      <c r="C23" s="29" t="s">
        <v>110</v>
      </c>
      <c r="D23" s="29"/>
      <c r="E23" s="511">
        <v>0.986</v>
      </c>
      <c r="F23" s="29"/>
    </row>
    <row r="24" spans="1:6" ht="12.75">
      <c r="A24" s="6"/>
      <c r="B24" s="6"/>
      <c r="C24" s="28"/>
      <c r="D24" s="28"/>
      <c r="E24" s="32" t="s">
        <v>14</v>
      </c>
      <c r="F24" s="28"/>
    </row>
    <row r="25" spans="1:6" ht="12.75">
      <c r="A25" s="6"/>
      <c r="B25" s="6"/>
      <c r="C25" s="28"/>
      <c r="D25" s="28"/>
      <c r="E25" s="32"/>
      <c r="F25" s="28"/>
    </row>
    <row r="26" spans="1:6" ht="12.75">
      <c r="A26" s="6">
        <f>+A23+1</f>
        <v>7</v>
      </c>
      <c r="B26" s="6"/>
      <c r="C26" s="29" t="s">
        <v>88</v>
      </c>
      <c r="D26" s="29"/>
      <c r="E26" s="66">
        <f>E21*E23</f>
        <v>-2237474.584</v>
      </c>
      <c r="F26" s="29"/>
    </row>
    <row r="27" spans="1:6" ht="12.75">
      <c r="A27" s="6"/>
      <c r="B27" s="6"/>
      <c r="C27"/>
      <c r="D27"/>
      <c r="E27" s="32" t="s">
        <v>16</v>
      </c>
      <c r="F27"/>
    </row>
    <row r="28" spans="1:6" ht="12.75">
      <c r="A28" s="6"/>
      <c r="B28" s="6"/>
      <c r="C28" s="29"/>
      <c r="D28" s="29"/>
      <c r="E28" s="92"/>
      <c r="F28" s="29"/>
    </row>
    <row r="29" spans="1:6" ht="12.75">
      <c r="A29" s="6"/>
      <c r="B29" s="6" t="s">
        <v>37</v>
      </c>
      <c r="C29" s="29" t="s">
        <v>184</v>
      </c>
      <c r="D29" s="29"/>
      <c r="E29" s="29"/>
      <c r="F29" s="29"/>
    </row>
    <row r="30" spans="1:6" ht="14.25">
      <c r="A30" s="6"/>
      <c r="B30" s="99"/>
      <c r="C30" s="4" t="s">
        <v>157</v>
      </c>
      <c r="D30" s="4"/>
      <c r="E30" s="4"/>
      <c r="F30" s="29"/>
    </row>
    <row r="31" spans="1:6" ht="12.75">
      <c r="A31" s="6"/>
      <c r="C31" s="4"/>
      <c r="D31" s="4"/>
      <c r="E31" s="4"/>
      <c r="F31" s="29"/>
    </row>
    <row r="32" spans="1:6" ht="12.75">
      <c r="A32" s="6"/>
      <c r="C32" s="4"/>
      <c r="D32" s="4"/>
      <c r="E32" s="100"/>
      <c r="F32" s="29"/>
    </row>
    <row r="33" spans="1:6" ht="12.75">
      <c r="A33" s="6"/>
      <c r="C33" s="4"/>
      <c r="D33" s="4"/>
      <c r="E33" s="100"/>
      <c r="F33" s="29"/>
    </row>
    <row r="34" spans="1:2" ht="12.75">
      <c r="A34" s="6"/>
      <c r="B34" s="6"/>
    </row>
    <row r="35" spans="1:6" ht="12.75">
      <c r="A35" s="6"/>
      <c r="B35" s="6"/>
      <c r="C35" s="6"/>
      <c r="D35" s="6"/>
      <c r="E35" s="6"/>
      <c r="F35" s="6"/>
    </row>
    <row r="36" spans="1:2" ht="12.75">
      <c r="A36" s="6"/>
      <c r="B36" t="s">
        <v>71</v>
      </c>
    </row>
    <row r="37" spans="3:6" ht="12.75">
      <c r="C37" s="29"/>
      <c r="D37" s="29"/>
      <c r="E37" s="29"/>
      <c r="F37" s="29"/>
    </row>
    <row r="38" spans="1:6" ht="12.75">
      <c r="A38" s="6"/>
      <c r="B38" s="6"/>
      <c r="C38" s="29"/>
      <c r="D38" s="29"/>
      <c r="E38" s="29"/>
      <c r="F38" s="29"/>
    </row>
    <row r="39" spans="1:6" ht="12.75">
      <c r="A39" s="6"/>
      <c r="B39" s="6"/>
      <c r="C39" s="29"/>
      <c r="D39" s="29"/>
      <c r="E39" s="29"/>
      <c r="F39" s="29"/>
    </row>
    <row r="40" spans="1:6" ht="12.75">
      <c r="A40" s="6"/>
      <c r="B40" s="6"/>
      <c r="C40" s="29"/>
      <c r="D40" s="29"/>
      <c r="E40" s="29"/>
      <c r="F40" s="29"/>
    </row>
    <row r="41" spans="3:6" ht="12.75">
      <c r="C41" s="29"/>
      <c r="D41" s="29"/>
      <c r="E41" s="29"/>
      <c r="F41" s="29"/>
    </row>
    <row r="42" spans="1:6" ht="12.75">
      <c r="A42" s="6"/>
      <c r="B42" s="6"/>
      <c r="C42" s="29"/>
      <c r="D42" s="29"/>
      <c r="E42" s="29"/>
      <c r="F42" s="29"/>
    </row>
    <row r="43" spans="3:6" ht="12.75">
      <c r="C43" s="29"/>
      <c r="D43" s="29"/>
      <c r="E43" s="29"/>
      <c r="F43" s="29"/>
    </row>
    <row r="44" spans="1:6" ht="12.75">
      <c r="A44" s="6"/>
      <c r="B44" s="6"/>
      <c r="C44" s="29"/>
      <c r="D44" s="29"/>
      <c r="E44" s="29"/>
      <c r="F44" s="29"/>
    </row>
    <row r="45" spans="3:6" ht="12.75">
      <c r="C45" s="29"/>
      <c r="D45" s="29"/>
      <c r="E45" s="29"/>
      <c r="F45" s="29"/>
    </row>
    <row r="46" spans="1:6" ht="12.75">
      <c r="A46" s="6"/>
      <c r="B46" s="6"/>
      <c r="C46" s="29"/>
      <c r="D46" s="29"/>
      <c r="E46" s="29"/>
      <c r="F46" s="29"/>
    </row>
    <row r="47" spans="3:6" ht="12.75">
      <c r="C47" s="29"/>
      <c r="D47" s="29"/>
      <c r="E47" s="29"/>
      <c r="F47" s="29"/>
    </row>
    <row r="48" spans="1:6" ht="12.75">
      <c r="A48" s="6"/>
      <c r="B48" s="6"/>
      <c r="C48" s="29"/>
      <c r="D48" s="29"/>
      <c r="E48" s="29"/>
      <c r="F48" s="29"/>
    </row>
    <row r="49" spans="3:6" ht="12.75">
      <c r="C49" s="29"/>
      <c r="D49" s="29"/>
      <c r="E49" s="29"/>
      <c r="F49" s="29"/>
    </row>
    <row r="50" spans="1:6" ht="12.75">
      <c r="A50" s="6"/>
      <c r="B50" s="6"/>
      <c r="C50" s="29"/>
      <c r="D50" s="29"/>
      <c r="E50" s="29"/>
      <c r="F50" s="29"/>
    </row>
    <row r="51" spans="3:6" ht="12.75">
      <c r="C51" s="29"/>
      <c r="D51" s="29"/>
      <c r="E51" s="29"/>
      <c r="F51" s="29"/>
    </row>
    <row r="52" spans="1:6" ht="12.75">
      <c r="A52" s="6"/>
      <c r="B52" s="6"/>
      <c r="C52" s="29"/>
      <c r="D52" s="29"/>
      <c r="E52" s="29"/>
      <c r="F52" s="29"/>
    </row>
    <row r="53" spans="3:6" ht="12.75">
      <c r="C53" s="29"/>
      <c r="D53" s="29"/>
      <c r="E53" s="29"/>
      <c r="F53" s="29"/>
    </row>
    <row r="54" spans="1:6" ht="12.75">
      <c r="A54" s="6"/>
      <c r="B54" s="6"/>
      <c r="C54" s="29"/>
      <c r="D54" s="29"/>
      <c r="E54" s="29"/>
      <c r="F54" s="29"/>
    </row>
    <row r="55" spans="3:6" ht="12.75">
      <c r="C55" s="29"/>
      <c r="D55" s="29"/>
      <c r="E55" s="29"/>
      <c r="F55" s="29"/>
    </row>
    <row r="56" spans="3:6" ht="12.75">
      <c r="C56" s="29"/>
      <c r="D56" s="29"/>
      <c r="E56" s="29"/>
      <c r="F56" s="29"/>
    </row>
    <row r="57" spans="3:6" ht="12.75">
      <c r="C57" s="29"/>
      <c r="D57" s="29"/>
      <c r="E57" s="29"/>
      <c r="F57" s="29"/>
    </row>
    <row r="58" spans="3:6" ht="12.75">
      <c r="C58" s="29"/>
      <c r="D58" s="29"/>
      <c r="E58" s="29"/>
      <c r="F58" s="29"/>
    </row>
    <row r="59" spans="3:6" ht="12.75">
      <c r="C59" s="29"/>
      <c r="D59" s="29"/>
      <c r="E59" s="29"/>
      <c r="F59" s="29"/>
    </row>
    <row r="60" spans="3:6" ht="12.75">
      <c r="C60" s="29"/>
      <c r="D60" s="29"/>
      <c r="E60" s="29"/>
      <c r="F60" s="29"/>
    </row>
    <row r="61" spans="3:6" ht="12.75">
      <c r="C61" s="29"/>
      <c r="D61" s="29"/>
      <c r="E61" s="29"/>
      <c r="F61" s="29"/>
    </row>
    <row r="62" spans="3:6" ht="12.75">
      <c r="C62" s="29"/>
      <c r="D62" s="29"/>
      <c r="E62" s="29"/>
      <c r="F62" s="29"/>
    </row>
    <row r="63" spans="3:6" ht="12.75">
      <c r="C63" s="29"/>
      <c r="D63" s="29"/>
      <c r="E63" s="29"/>
      <c r="F63" s="29"/>
    </row>
    <row r="64" spans="3:6" ht="12.75">
      <c r="C64" s="29"/>
      <c r="D64" s="29"/>
      <c r="E64" s="29"/>
      <c r="F64" s="29"/>
    </row>
    <row r="65" spans="3:6" ht="12.75">
      <c r="C65" s="29"/>
      <c r="D65" s="29"/>
      <c r="E65" s="29"/>
      <c r="F65" s="29"/>
    </row>
    <row r="66" spans="3:6" ht="12.75">
      <c r="C66" s="29"/>
      <c r="D66" s="29"/>
      <c r="E66" s="29"/>
      <c r="F66" s="29"/>
    </row>
    <row r="67" spans="3:6" ht="12.75">
      <c r="C67" s="29"/>
      <c r="D67" s="29"/>
      <c r="E67" s="29"/>
      <c r="F67" s="29"/>
    </row>
    <row r="68" spans="3:6" ht="12.75">
      <c r="C68" s="29"/>
      <c r="D68" s="29"/>
      <c r="E68" s="29"/>
      <c r="F68" s="29"/>
    </row>
    <row r="69" spans="3:6" ht="12.75">
      <c r="C69" s="29"/>
      <c r="D69" s="29"/>
      <c r="E69" s="29"/>
      <c r="F69" s="29"/>
    </row>
    <row r="70" spans="3:6" ht="12.75">
      <c r="C70" s="29"/>
      <c r="D70" s="29"/>
      <c r="E70" s="29"/>
      <c r="F70" s="29"/>
    </row>
    <row r="71" spans="3:6" ht="12.75">
      <c r="C71" s="29"/>
      <c r="D71" s="29"/>
      <c r="E71" s="29"/>
      <c r="F71" s="29"/>
    </row>
    <row r="72" spans="3:6" ht="12.75">
      <c r="C72" s="29"/>
      <c r="D72" s="29"/>
      <c r="E72" s="29"/>
      <c r="F72" s="29"/>
    </row>
    <row r="73" spans="3:6" ht="12.75">
      <c r="C73" s="29"/>
      <c r="D73" s="29"/>
      <c r="E73" s="29"/>
      <c r="F73" s="29"/>
    </row>
    <row r="74" spans="3:6" ht="12.75">
      <c r="C74" s="29"/>
      <c r="D74" s="29"/>
      <c r="E74" s="29"/>
      <c r="F74" s="29"/>
    </row>
    <row r="75" spans="3:6" ht="12.75">
      <c r="C75" s="29"/>
      <c r="D75" s="29"/>
      <c r="E75" s="29"/>
      <c r="F75" s="29"/>
    </row>
    <row r="76" spans="3:6" ht="12.75">
      <c r="C76" s="29"/>
      <c r="D76" s="29"/>
      <c r="E76" s="29"/>
      <c r="F76" s="29"/>
    </row>
    <row r="77" spans="3:6" ht="12.75">
      <c r="C77" s="29"/>
      <c r="D77" s="29"/>
      <c r="E77" s="29"/>
      <c r="F77" s="29"/>
    </row>
    <row r="78" spans="3:6" ht="12.75">
      <c r="C78" s="29"/>
      <c r="D78" s="29"/>
      <c r="E78" s="29"/>
      <c r="F78" s="29"/>
    </row>
    <row r="79" spans="3:6" ht="12.75">
      <c r="C79" s="29"/>
      <c r="D79" s="29"/>
      <c r="E79" s="29"/>
      <c r="F79" s="29"/>
    </row>
    <row r="80" spans="3:6" ht="12.75">
      <c r="C80" s="29"/>
      <c r="D80" s="29"/>
      <c r="E80" s="29"/>
      <c r="F80" s="29"/>
    </row>
    <row r="81" spans="3:6" ht="12.75">
      <c r="C81" s="29"/>
      <c r="D81" s="29"/>
      <c r="E81" s="29"/>
      <c r="F81" s="29"/>
    </row>
    <row r="82" spans="3:6" ht="12.75">
      <c r="C82" s="29"/>
      <c r="D82" s="29"/>
      <c r="E82" s="29"/>
      <c r="F82" s="29"/>
    </row>
    <row r="83" spans="3:6" ht="12.75">
      <c r="C83" s="29"/>
      <c r="D83" s="29"/>
      <c r="E83" s="29"/>
      <c r="F83" s="29"/>
    </row>
    <row r="84" spans="3:6" ht="12.75">
      <c r="C84" s="29"/>
      <c r="D84" s="29"/>
      <c r="E84" s="29"/>
      <c r="F84" s="29"/>
    </row>
    <row r="85" spans="3:6" ht="12.75">
      <c r="C85" s="29"/>
      <c r="D85" s="29"/>
      <c r="E85" s="29"/>
      <c r="F85" s="29"/>
    </row>
    <row r="86" spans="3:6" ht="12.75">
      <c r="C86" s="29"/>
      <c r="D86" s="29"/>
      <c r="E86" s="29"/>
      <c r="F86" s="29"/>
    </row>
    <row r="87" spans="3:6" ht="12.75">
      <c r="C87" s="29"/>
      <c r="D87" s="29"/>
      <c r="E87" s="29"/>
      <c r="F87" s="29"/>
    </row>
    <row r="88" spans="3:6" ht="12.75">
      <c r="C88" s="29"/>
      <c r="D88" s="29"/>
      <c r="E88" s="29"/>
      <c r="F88" s="29"/>
    </row>
    <row r="89" spans="3:6" ht="12.75">
      <c r="C89" s="29"/>
      <c r="D89" s="29"/>
      <c r="E89" s="29"/>
      <c r="F89" s="29"/>
    </row>
    <row r="90" spans="3:6" ht="12.75">
      <c r="C90" s="29"/>
      <c r="D90" s="29"/>
      <c r="E90" s="29"/>
      <c r="F90" s="29"/>
    </row>
    <row r="91" spans="3:6" ht="12.75">
      <c r="C91" s="29"/>
      <c r="D91" s="29"/>
      <c r="E91" s="29"/>
      <c r="F91" s="29"/>
    </row>
    <row r="92" spans="3:6" ht="12.75">
      <c r="C92" s="29"/>
      <c r="D92" s="29"/>
      <c r="E92" s="29"/>
      <c r="F92" s="29"/>
    </row>
    <row r="93" spans="3:6" ht="12.75">
      <c r="C93" s="29"/>
      <c r="D93" s="29"/>
      <c r="E93" s="29"/>
      <c r="F93" s="29"/>
    </row>
    <row r="94" spans="3:6" ht="12.75">
      <c r="C94" s="29"/>
      <c r="D94" s="29"/>
      <c r="E94" s="29"/>
      <c r="F94" s="29"/>
    </row>
    <row r="95" spans="3:6" ht="12.75">
      <c r="C95" s="29"/>
      <c r="D95" s="29"/>
      <c r="E95" s="29"/>
      <c r="F95" s="29"/>
    </row>
    <row r="96" spans="3:6" ht="12.75">
      <c r="C96" s="29"/>
      <c r="D96" s="29"/>
      <c r="E96" s="29"/>
      <c r="F96" s="29"/>
    </row>
    <row r="97" spans="3:6" ht="12.75">
      <c r="C97" s="29"/>
      <c r="D97" s="29"/>
      <c r="E97" s="29"/>
      <c r="F97" s="29"/>
    </row>
    <row r="98" spans="3:6" ht="12.75">
      <c r="C98" s="29"/>
      <c r="D98" s="29"/>
      <c r="E98" s="29"/>
      <c r="F98" s="29"/>
    </row>
    <row r="99" spans="3:6" ht="12.75">
      <c r="C99" s="29"/>
      <c r="D99" s="29"/>
      <c r="E99" s="29"/>
      <c r="F99" s="29"/>
    </row>
    <row r="100" spans="3:6" ht="12.75">
      <c r="C100" s="29"/>
      <c r="D100" s="29"/>
      <c r="E100" s="29"/>
      <c r="F100" s="29"/>
    </row>
    <row r="101" spans="3:6" ht="12.75">
      <c r="C101" s="29"/>
      <c r="D101" s="29"/>
      <c r="E101" s="29"/>
      <c r="F101" s="29"/>
    </row>
  </sheetData>
  <sheetProtection/>
  <printOptions horizontalCentered="1"/>
  <pageMargins left="0" right="0" top="1" bottom="0.5" header="0" footer="0"/>
  <pageSetup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I39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4.421875" style="0" bestFit="1" customWidth="1"/>
    <col min="2" max="2" width="9.7109375" style="0" customWidth="1"/>
    <col min="3" max="3" width="5.28125" style="0" customWidth="1"/>
    <col min="7" max="7" width="18.8515625" style="0" customWidth="1"/>
  </cols>
  <sheetData>
    <row r="1" spans="8:9" ht="12.75">
      <c r="H1" s="786" t="s">
        <v>925</v>
      </c>
      <c r="I1" s="786"/>
    </row>
    <row r="2" spans="4:9" ht="12.75">
      <c r="D2" s="5" t="s">
        <v>0</v>
      </c>
      <c r="E2" s="38"/>
      <c r="F2" s="38"/>
      <c r="G2" s="2"/>
      <c r="H2" s="785" t="s">
        <v>1</v>
      </c>
      <c r="I2" s="785"/>
    </row>
    <row r="3" spans="4:9" ht="12.75">
      <c r="D3" s="5" t="s">
        <v>301</v>
      </c>
      <c r="E3" s="38"/>
      <c r="F3" s="38"/>
      <c r="G3" s="2"/>
      <c r="H3" s="793" t="s">
        <v>804</v>
      </c>
      <c r="I3" s="793"/>
    </row>
    <row r="4" spans="4:9" ht="12.75">
      <c r="D4" s="5" t="s">
        <v>64</v>
      </c>
      <c r="E4" s="38"/>
      <c r="F4" s="38"/>
      <c r="G4" s="2"/>
      <c r="H4" s="785" t="s">
        <v>312</v>
      </c>
      <c r="I4" s="785"/>
    </row>
    <row r="5" spans="4:8" ht="12.75">
      <c r="D5" s="38"/>
      <c r="E5" s="38"/>
      <c r="F5" s="38"/>
      <c r="G5" s="40"/>
      <c r="H5" s="40"/>
    </row>
    <row r="6" spans="4:6" ht="12.75">
      <c r="D6" s="38"/>
      <c r="E6" s="38"/>
      <c r="F6" s="38"/>
    </row>
    <row r="8" spans="1:8" ht="12.75">
      <c r="A8" s="1" t="s">
        <v>6</v>
      </c>
      <c r="B8" s="6"/>
      <c r="C8" s="6"/>
      <c r="D8" s="6"/>
      <c r="E8" s="6"/>
      <c r="F8" s="6"/>
      <c r="G8" s="6"/>
      <c r="H8" s="6"/>
    </row>
    <row r="9" spans="1:8" ht="12.75">
      <c r="A9" s="8" t="s">
        <v>21</v>
      </c>
      <c r="B9" s="8"/>
      <c r="C9" s="8"/>
      <c r="D9" s="8" t="s">
        <v>8</v>
      </c>
      <c r="E9" s="8"/>
      <c r="F9" s="8"/>
      <c r="G9" s="8"/>
      <c r="H9" s="8" t="s">
        <v>9</v>
      </c>
    </row>
    <row r="10" spans="1:8" ht="12.75">
      <c r="A10" s="10">
        <v>-1</v>
      </c>
      <c r="B10" s="10"/>
      <c r="C10" s="10"/>
      <c r="D10" s="10">
        <v>-2</v>
      </c>
      <c r="E10" s="10"/>
      <c r="F10" s="10"/>
      <c r="G10" s="10"/>
      <c r="H10" s="10">
        <v>-3</v>
      </c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3:8" ht="12.75">
      <c r="C12" t="s">
        <v>302</v>
      </c>
      <c r="H12" s="41"/>
    </row>
    <row r="13" ht="12.75">
      <c r="H13" s="41"/>
    </row>
    <row r="14" spans="1:9" ht="12.75">
      <c r="A14" s="6">
        <v>1</v>
      </c>
      <c r="D14" t="s">
        <v>303</v>
      </c>
      <c r="H14" s="16">
        <v>360000</v>
      </c>
      <c r="I14" s="17"/>
    </row>
    <row r="15" spans="8:9" ht="12.75">
      <c r="H15" s="16"/>
      <c r="I15" s="17"/>
    </row>
    <row r="16" spans="1:9" ht="12.75">
      <c r="A16" s="6">
        <v>2</v>
      </c>
      <c r="D16" t="s">
        <v>304</v>
      </c>
      <c r="H16" s="16">
        <v>60000</v>
      </c>
      <c r="I16" s="17"/>
    </row>
    <row r="17" spans="8:9" ht="12.75">
      <c r="H17" s="16"/>
      <c r="I17" s="17"/>
    </row>
    <row r="18" spans="1:9" ht="12.75">
      <c r="A18" s="6">
        <v>3</v>
      </c>
      <c r="D18" t="s">
        <v>305</v>
      </c>
      <c r="H18" s="16">
        <v>425000</v>
      </c>
      <c r="I18" s="17"/>
    </row>
    <row r="19" spans="8:9" ht="12.75">
      <c r="H19" s="16"/>
      <c r="I19" s="17"/>
    </row>
    <row r="20" spans="1:9" ht="12.75">
      <c r="A20" s="6">
        <v>4</v>
      </c>
      <c r="D20" t="s">
        <v>306</v>
      </c>
      <c r="H20" s="617">
        <v>15000</v>
      </c>
      <c r="I20" s="17"/>
    </row>
    <row r="21" spans="1:9" ht="12.75">
      <c r="A21" s="6" t="s">
        <v>41</v>
      </c>
      <c r="H21" s="16"/>
      <c r="I21" s="17"/>
    </row>
    <row r="22" spans="1:9" ht="12.75">
      <c r="A22" s="6">
        <v>5</v>
      </c>
      <c r="D22" t="s">
        <v>307</v>
      </c>
      <c r="H22" s="16">
        <v>860000</v>
      </c>
      <c r="I22" s="17"/>
    </row>
    <row r="23" spans="1:9" ht="12.75">
      <c r="A23" s="6" t="s">
        <v>41</v>
      </c>
      <c r="H23" s="16"/>
      <c r="I23" s="17"/>
    </row>
    <row r="24" spans="1:9" ht="12.75">
      <c r="A24" s="6">
        <v>6</v>
      </c>
      <c r="D24" t="s">
        <v>153</v>
      </c>
      <c r="H24" s="618">
        <v>3</v>
      </c>
      <c r="I24" s="17"/>
    </row>
    <row r="25" spans="1:9" ht="12.75">
      <c r="A25" s="6" t="s">
        <v>41</v>
      </c>
      <c r="H25" s="16"/>
      <c r="I25" s="17"/>
    </row>
    <row r="26" spans="1:9" ht="12.75">
      <c r="A26" s="6">
        <v>7</v>
      </c>
      <c r="D26" t="s">
        <v>308</v>
      </c>
      <c r="H26" s="138">
        <v>286667</v>
      </c>
      <c r="I26" s="17"/>
    </row>
    <row r="27" spans="1:9" ht="12.75">
      <c r="A27" s="6" t="s">
        <v>41</v>
      </c>
      <c r="H27" s="138"/>
      <c r="I27" s="17"/>
    </row>
    <row r="28" spans="1:9" ht="12.75">
      <c r="A28" s="6">
        <v>8</v>
      </c>
      <c r="D28" t="s">
        <v>309</v>
      </c>
      <c r="H28" s="19">
        <v>28630</v>
      </c>
      <c r="I28" s="17"/>
    </row>
    <row r="29" spans="1:9" ht="12.75">
      <c r="A29" s="6" t="s">
        <v>41</v>
      </c>
      <c r="H29" s="138"/>
      <c r="I29" s="17"/>
    </row>
    <row r="30" spans="1:9" ht="12.75">
      <c r="A30" s="6">
        <v>9</v>
      </c>
      <c r="D30" t="s">
        <v>310</v>
      </c>
      <c r="H30" s="138">
        <v>258037</v>
      </c>
      <c r="I30" s="17"/>
    </row>
    <row r="31" spans="1:9" ht="12.75">
      <c r="A31" s="6" t="s">
        <v>41</v>
      </c>
      <c r="H31" s="138"/>
      <c r="I31" s="17"/>
    </row>
    <row r="32" spans="1:9" ht="12.75">
      <c r="A32" s="6">
        <v>10</v>
      </c>
      <c r="D32" s="75" t="s">
        <v>11</v>
      </c>
      <c r="H32" s="549">
        <v>1</v>
      </c>
      <c r="I32" s="17"/>
    </row>
    <row r="33" spans="1:9" ht="12.75">
      <c r="A33" s="6" t="s">
        <v>41</v>
      </c>
      <c r="H33" s="138"/>
      <c r="I33" s="17"/>
    </row>
    <row r="34" spans="1:8" ht="13.5" thickBot="1">
      <c r="A34" s="6">
        <v>11</v>
      </c>
      <c r="D34" t="s">
        <v>311</v>
      </c>
      <c r="H34" s="46">
        <v>258037</v>
      </c>
    </row>
    <row r="35" ht="13.5" thickTop="1">
      <c r="H35" s="41"/>
    </row>
    <row r="36" ht="12.75">
      <c r="H36" s="41"/>
    </row>
    <row r="39" ht="12.75">
      <c r="D39" t="s">
        <v>12</v>
      </c>
    </row>
  </sheetData>
  <sheetProtection/>
  <mergeCells count="4">
    <mergeCell ref="H4:I4"/>
    <mergeCell ref="H3:I3"/>
    <mergeCell ref="H2:I2"/>
    <mergeCell ref="H1:I1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</sheetPr>
  <dimension ref="A1:I97"/>
  <sheetViews>
    <sheetView zoomScalePageLayoutView="0" workbookViewId="0" topLeftCell="A1">
      <pane ySplit="8" topLeftCell="A9" activePane="bottomLeft" state="frozen"/>
      <selection pane="topLeft" activeCell="R44" sqref="R44"/>
      <selection pane="bottomLeft" activeCell="E1" sqref="E1"/>
    </sheetView>
  </sheetViews>
  <sheetFormatPr defaultColWidth="9.140625" defaultRowHeight="12.75"/>
  <cols>
    <col min="1" max="1" width="5.00390625" style="0" bestFit="1" customWidth="1"/>
    <col min="2" max="2" width="3.7109375" style="0" customWidth="1"/>
    <col min="3" max="3" width="51.28125" style="24" customWidth="1"/>
    <col min="4" max="4" width="2.28125" style="0" customWidth="1"/>
    <col min="5" max="5" width="19.421875" style="34" bestFit="1" customWidth="1"/>
  </cols>
  <sheetData>
    <row r="1" spans="3:5" ht="12.75">
      <c r="C1" s="6" t="s">
        <v>0</v>
      </c>
      <c r="E1" s="761" t="s">
        <v>925</v>
      </c>
    </row>
    <row r="2" spans="3:5" ht="12.75">
      <c r="C2" s="6" t="s">
        <v>72</v>
      </c>
      <c r="E2" s="2" t="s">
        <v>1</v>
      </c>
    </row>
    <row r="3" spans="3:5" ht="12.75">
      <c r="C3" s="104" t="s">
        <v>132</v>
      </c>
      <c r="E3" s="154" t="s">
        <v>804</v>
      </c>
    </row>
    <row r="4" spans="3:5" ht="12.75">
      <c r="C4" s="1" t="s">
        <v>64</v>
      </c>
      <c r="E4" s="2" t="s">
        <v>313</v>
      </c>
    </row>
    <row r="5" ht="12.75">
      <c r="C5" s="6"/>
    </row>
    <row r="7" spans="1:5" ht="25.5">
      <c r="A7" s="76" t="s">
        <v>13</v>
      </c>
      <c r="B7" s="25"/>
      <c r="C7" s="25" t="s">
        <v>8</v>
      </c>
      <c r="E7" s="25" t="s">
        <v>9</v>
      </c>
    </row>
    <row r="8" spans="1:5" ht="12.75">
      <c r="A8" s="26">
        <v>-1</v>
      </c>
      <c r="B8" s="26"/>
      <c r="C8" s="26">
        <f>+A8-1</f>
        <v>-2</v>
      </c>
      <c r="E8" s="26">
        <f>+C8-1</f>
        <v>-3</v>
      </c>
    </row>
    <row r="9" spans="1:2" ht="12.75">
      <c r="A9" s="6"/>
      <c r="B9" s="6"/>
    </row>
    <row r="10" spans="1:2" ht="12.75">
      <c r="A10" s="6"/>
      <c r="B10" s="6"/>
    </row>
    <row r="11" spans="1:7" ht="25.5">
      <c r="A11" s="6">
        <v>1</v>
      </c>
      <c r="B11" s="6"/>
      <c r="C11" s="27" t="s">
        <v>133</v>
      </c>
      <c r="E11" s="619">
        <v>610938</v>
      </c>
      <c r="G11" s="4"/>
    </row>
    <row r="12" spans="1:5" ht="12.75">
      <c r="A12" s="6"/>
      <c r="B12" s="6"/>
      <c r="C12" s="29"/>
      <c r="E12" s="69"/>
    </row>
    <row r="13" spans="1:5" ht="12.75">
      <c r="A13" s="6">
        <f>+A11+1</f>
        <v>2</v>
      </c>
      <c r="B13" s="6"/>
      <c r="C13" s="28" t="s">
        <v>74</v>
      </c>
      <c r="E13" s="620">
        <v>0.02</v>
      </c>
    </row>
    <row r="14" spans="1:5" ht="12.75">
      <c r="A14" s="6"/>
      <c r="B14" s="6"/>
      <c r="C14" s="29"/>
      <c r="E14" s="69" t="s">
        <v>14</v>
      </c>
    </row>
    <row r="15" spans="1:5" ht="12.75">
      <c r="A15" s="6">
        <f>+A13+1</f>
        <v>3</v>
      </c>
      <c r="B15" s="6"/>
      <c r="C15" s="29" t="s">
        <v>75</v>
      </c>
      <c r="E15" s="95">
        <f>ROUND(E11*E13,0)</f>
        <v>12219</v>
      </c>
    </row>
    <row r="16" spans="1:5" ht="12.75">
      <c r="A16" s="6"/>
      <c r="B16" s="6"/>
      <c r="C16" s="29"/>
      <c r="E16" s="69"/>
    </row>
    <row r="17" spans="1:5" ht="12.75">
      <c r="A17" s="6">
        <f>+A15+1</f>
        <v>4</v>
      </c>
      <c r="B17" s="6"/>
      <c r="C17" t="s">
        <v>11</v>
      </c>
      <c r="E17" s="96">
        <v>1</v>
      </c>
    </row>
    <row r="18" spans="1:5" ht="12.75">
      <c r="A18" s="6"/>
      <c r="B18" s="6"/>
      <c r="C18" s="29"/>
      <c r="E18" s="69" t="s">
        <v>14</v>
      </c>
    </row>
    <row r="19" spans="1:5" ht="12.75">
      <c r="A19" s="6">
        <f>+A17+1</f>
        <v>5</v>
      </c>
      <c r="B19" s="6"/>
      <c r="C19" s="29" t="s">
        <v>76</v>
      </c>
      <c r="E19" s="68">
        <f>ROUND(E15*E17,0)</f>
        <v>12219</v>
      </c>
    </row>
    <row r="20" spans="1:5" ht="12.75">
      <c r="A20" s="6"/>
      <c r="B20" s="6"/>
      <c r="C20" s="28"/>
      <c r="E20" s="32" t="s">
        <v>16</v>
      </c>
    </row>
    <row r="21" spans="1:5" ht="12.75">
      <c r="A21" s="6"/>
      <c r="B21" s="6"/>
      <c r="C21" s="28"/>
      <c r="E21" s="32"/>
    </row>
    <row r="22" spans="1:5" ht="12.75">
      <c r="A22" s="6"/>
      <c r="B22" s="6"/>
      <c r="C22" s="17"/>
      <c r="E22" s="37"/>
    </row>
    <row r="23" spans="2:5" ht="12.75">
      <c r="B23" s="6"/>
      <c r="C23" s="79"/>
      <c r="E23" s="32"/>
    </row>
    <row r="24" spans="1:5" ht="12.75">
      <c r="A24" s="6"/>
      <c r="B24" s="6" t="s">
        <v>40</v>
      </c>
      <c r="C24" s="621" t="s">
        <v>129</v>
      </c>
      <c r="E24" s="35"/>
    </row>
    <row r="25" spans="1:5" ht="12.75">
      <c r="A25" s="6"/>
      <c r="B25" s="6"/>
      <c r="C25" s="621" t="s">
        <v>130</v>
      </c>
      <c r="E25" s="32"/>
    </row>
    <row r="26" spans="1:5" ht="12.75">
      <c r="A26" s="6"/>
      <c r="B26" s="6"/>
      <c r="C26" s="621" t="s">
        <v>77</v>
      </c>
      <c r="E26" s="77"/>
    </row>
    <row r="27" spans="1:5" ht="12.75">
      <c r="A27" s="6"/>
      <c r="B27" s="6"/>
      <c r="C27" s="621" t="s">
        <v>131</v>
      </c>
      <c r="E27" s="78"/>
    </row>
    <row r="28" spans="1:5" ht="12.75">
      <c r="A28" s="6"/>
      <c r="B28" s="6"/>
      <c r="C28" s="79"/>
      <c r="E28" s="77"/>
    </row>
    <row r="29" spans="1:5" ht="12.75">
      <c r="A29" s="6"/>
      <c r="B29" s="6"/>
      <c r="C29" s="29"/>
      <c r="E29" s="78"/>
    </row>
    <row r="30" spans="1:7" ht="12.75">
      <c r="A30" s="6"/>
      <c r="B30" s="6"/>
      <c r="E30" s="80"/>
      <c r="G30" s="80"/>
    </row>
    <row r="31" spans="1:9" ht="12.75">
      <c r="A31" s="6"/>
      <c r="B31" s="6"/>
      <c r="E31" s="77"/>
      <c r="I31" s="81"/>
    </row>
    <row r="32" spans="3:5" ht="12.75">
      <c r="C32" s="29"/>
      <c r="E32" s="77"/>
    </row>
    <row r="33" spans="1:5" ht="12.75">
      <c r="A33" s="6"/>
      <c r="B33" s="6"/>
      <c r="C33" s="29"/>
      <c r="E33" s="77"/>
    </row>
    <row r="34" spans="1:5" ht="12.75">
      <c r="A34" s="6"/>
      <c r="B34" s="6"/>
      <c r="C34" s="33" t="s">
        <v>128</v>
      </c>
      <c r="E34" s="77"/>
    </row>
    <row r="35" spans="1:5" ht="12.75">
      <c r="A35" s="6"/>
      <c r="B35" s="6"/>
      <c r="C35" s="29"/>
      <c r="E35" s="77"/>
    </row>
    <row r="36" spans="3:5" ht="12.75">
      <c r="C36" s="29"/>
      <c r="E36" s="78"/>
    </row>
    <row r="37" spans="1:5" ht="12.75">
      <c r="A37" s="6"/>
      <c r="B37" s="6"/>
      <c r="C37" s="29"/>
      <c r="E37" s="82"/>
    </row>
    <row r="38" spans="3:5" ht="12.75">
      <c r="C38" s="29"/>
      <c r="E38" s="35"/>
    </row>
    <row r="39" spans="1:5" ht="12.75">
      <c r="A39" s="6"/>
      <c r="B39" s="6"/>
      <c r="C39" s="29"/>
      <c r="E39" s="37"/>
    </row>
    <row r="40" spans="3:5" ht="12.75">
      <c r="C40" s="29"/>
      <c r="E40" s="83"/>
    </row>
    <row r="41" spans="1:5" ht="12.75">
      <c r="A41" s="6"/>
      <c r="B41" s="6"/>
      <c r="C41" s="29"/>
      <c r="E41" s="35"/>
    </row>
    <row r="42" spans="3:5" ht="12.75">
      <c r="C42" s="29"/>
      <c r="E42" s="32"/>
    </row>
    <row r="43" spans="1:5" ht="12.75">
      <c r="A43" s="6"/>
      <c r="B43" s="6"/>
      <c r="C43" s="29"/>
      <c r="E43" s="35"/>
    </row>
    <row r="44" spans="3:5" ht="12.75">
      <c r="C44" s="29"/>
      <c r="E44" s="32"/>
    </row>
    <row r="45" spans="1:5" ht="12.75">
      <c r="A45" s="6"/>
      <c r="B45" s="6"/>
      <c r="C45" s="29"/>
      <c r="E45" s="35"/>
    </row>
    <row r="46" spans="3:5" ht="12.75">
      <c r="C46" s="29"/>
      <c r="E46" s="35"/>
    </row>
    <row r="47" spans="1:5" ht="12.75">
      <c r="A47" s="6"/>
      <c r="B47" s="6"/>
      <c r="C47" s="29"/>
      <c r="E47" s="37"/>
    </row>
    <row r="48" spans="3:5" ht="12.75">
      <c r="C48" s="29"/>
      <c r="E48" s="32"/>
    </row>
    <row r="49" spans="1:5" ht="12.75">
      <c r="A49" s="6"/>
      <c r="B49" s="6"/>
      <c r="C49" s="29"/>
      <c r="E49" s="35"/>
    </row>
    <row r="50" spans="3:5" ht="12.75">
      <c r="C50" s="29"/>
      <c r="E50" s="32"/>
    </row>
    <row r="51" spans="3:5" ht="12.75">
      <c r="C51" s="29"/>
      <c r="E51" s="35"/>
    </row>
    <row r="52" spans="3:5" ht="12.75">
      <c r="C52" s="29"/>
      <c r="E52" s="35"/>
    </row>
    <row r="53" spans="3:5" ht="12.75">
      <c r="C53" s="29"/>
      <c r="E53" s="35"/>
    </row>
    <row r="54" spans="3:5" ht="12.75">
      <c r="C54" s="29"/>
      <c r="E54" s="35"/>
    </row>
    <row r="55" spans="3:5" ht="12.75">
      <c r="C55" s="29"/>
      <c r="E55" s="35"/>
    </row>
    <row r="56" spans="3:5" ht="12.75">
      <c r="C56" s="29"/>
      <c r="E56" s="35"/>
    </row>
    <row r="57" spans="3:5" ht="12.75">
      <c r="C57" s="29"/>
      <c r="E57" s="35"/>
    </row>
    <row r="58" spans="3:5" ht="12.75">
      <c r="C58" s="29"/>
      <c r="E58" s="35"/>
    </row>
    <row r="59" spans="3:5" ht="12.75">
      <c r="C59" s="29"/>
      <c r="E59" s="35"/>
    </row>
    <row r="60" spans="3:5" ht="12.75">
      <c r="C60" s="29"/>
      <c r="E60" s="35"/>
    </row>
    <row r="61" spans="3:5" ht="12.75">
      <c r="C61" s="29"/>
      <c r="E61" s="35"/>
    </row>
    <row r="62" spans="3:5" ht="12.75">
      <c r="C62" s="29"/>
      <c r="E62" s="35"/>
    </row>
    <row r="63" spans="3:5" ht="12.75">
      <c r="C63" s="29"/>
      <c r="E63" s="35"/>
    </row>
    <row r="64" spans="3:5" ht="12.75">
      <c r="C64" s="29"/>
      <c r="E64" s="35"/>
    </row>
    <row r="65" spans="3:5" ht="12.75">
      <c r="C65" s="29"/>
      <c r="E65" s="35"/>
    </row>
    <row r="66" spans="3:5" ht="12.75">
      <c r="C66" s="29"/>
      <c r="E66" s="35"/>
    </row>
    <row r="67" spans="3:5" ht="12.75">
      <c r="C67" s="29"/>
      <c r="E67" s="35"/>
    </row>
    <row r="68" spans="3:5" ht="12.75">
      <c r="C68" s="29"/>
      <c r="E68" s="35"/>
    </row>
    <row r="69" spans="3:5" ht="12.75">
      <c r="C69" s="29"/>
      <c r="E69" s="35"/>
    </row>
    <row r="70" spans="3:5" ht="12.75">
      <c r="C70" s="29"/>
      <c r="E70" s="35"/>
    </row>
    <row r="71" spans="3:5" ht="12.75">
      <c r="C71" s="29"/>
      <c r="E71" s="35"/>
    </row>
    <row r="72" spans="3:5" ht="12.75">
      <c r="C72" s="29"/>
      <c r="E72" s="35"/>
    </row>
    <row r="73" spans="3:5" ht="12.75">
      <c r="C73" s="29"/>
      <c r="E73" s="35"/>
    </row>
    <row r="74" spans="3:5" ht="12.75">
      <c r="C74" s="29"/>
      <c r="E74" s="35"/>
    </row>
    <row r="75" spans="3:5" ht="12.75">
      <c r="C75" s="29"/>
      <c r="E75" s="35"/>
    </row>
    <row r="76" spans="3:5" ht="12.75">
      <c r="C76" s="29"/>
      <c r="E76" s="35"/>
    </row>
    <row r="77" spans="3:5" ht="12.75">
      <c r="C77" s="29"/>
      <c r="E77" s="35"/>
    </row>
    <row r="78" spans="3:5" ht="12.75">
      <c r="C78" s="29"/>
      <c r="E78" s="35"/>
    </row>
    <row r="79" spans="3:5" ht="12.75">
      <c r="C79" s="29"/>
      <c r="E79" s="35"/>
    </row>
    <row r="80" spans="3:5" ht="12.75">
      <c r="C80" s="29"/>
      <c r="E80" s="35"/>
    </row>
    <row r="81" spans="3:5" ht="12.75">
      <c r="C81" s="29"/>
      <c r="E81" s="35"/>
    </row>
    <row r="82" spans="3:5" ht="12.75">
      <c r="C82" s="29"/>
      <c r="E82" s="35"/>
    </row>
    <row r="83" spans="3:5" ht="12.75">
      <c r="C83" s="29"/>
      <c r="E83" s="35"/>
    </row>
    <row r="84" spans="3:5" ht="12.75">
      <c r="C84" s="29"/>
      <c r="E84" s="35"/>
    </row>
    <row r="85" spans="3:5" ht="12.75">
      <c r="C85" s="29"/>
      <c r="E85" s="35"/>
    </row>
    <row r="86" spans="3:5" ht="12.75">
      <c r="C86" s="29"/>
      <c r="E86" s="35"/>
    </row>
    <row r="87" spans="3:5" ht="12.75">
      <c r="C87" s="29"/>
      <c r="E87" s="35"/>
    </row>
    <row r="88" spans="3:5" ht="12.75">
      <c r="C88" s="29"/>
      <c r="E88" s="35"/>
    </row>
    <row r="89" spans="3:5" ht="12.75">
      <c r="C89" s="29"/>
      <c r="E89" s="35"/>
    </row>
    <row r="90" spans="3:5" ht="12.75">
      <c r="C90" s="29"/>
      <c r="E90" s="35"/>
    </row>
    <row r="91" spans="3:5" ht="12.75">
      <c r="C91" s="29"/>
      <c r="E91" s="35"/>
    </row>
    <row r="92" spans="3:5" ht="12.75">
      <c r="C92" s="29"/>
      <c r="E92" s="35"/>
    </row>
    <row r="93" spans="3:5" ht="12.75">
      <c r="C93" s="29"/>
      <c r="E93" s="35"/>
    </row>
    <row r="94" spans="3:5" ht="12.75">
      <c r="C94" s="29"/>
      <c r="E94" s="35"/>
    </row>
    <row r="95" spans="3:5" ht="12.75">
      <c r="C95" s="29"/>
      <c r="E95" s="35"/>
    </row>
    <row r="96" spans="3:5" ht="12.75">
      <c r="C96" s="29"/>
      <c r="E96" s="35"/>
    </row>
    <row r="97" ht="12.75">
      <c r="E97" s="35"/>
    </row>
  </sheetData>
  <sheetProtection/>
  <printOptions horizontalCentered="1"/>
  <pageMargins left="0" right="0" top="1" bottom="0.5" header="0" footer="0"/>
  <pageSetup horizontalDpi="600" verticalDpi="600" orientation="portrait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/>
  </sheetPr>
  <dimension ref="A1:E87"/>
  <sheetViews>
    <sheetView zoomScalePageLayoutView="0" workbookViewId="0" topLeftCell="A1">
      <pane ySplit="8" topLeftCell="A9" activePane="bottomLeft" state="frozen"/>
      <selection pane="topLeft" activeCell="R44" sqref="R44"/>
      <selection pane="bottomLeft" activeCell="F6" sqref="F6"/>
    </sheetView>
  </sheetViews>
  <sheetFormatPr defaultColWidth="9.140625" defaultRowHeight="12.75"/>
  <cols>
    <col min="1" max="1" width="5.00390625" style="0" bestFit="1" customWidth="1"/>
    <col min="2" max="2" width="3.7109375" style="0" customWidth="1"/>
    <col min="3" max="3" width="60.7109375" style="24" customWidth="1"/>
    <col min="4" max="4" width="3.7109375" style="0" customWidth="1"/>
    <col min="5" max="5" width="15.8515625" style="34" customWidth="1"/>
  </cols>
  <sheetData>
    <row r="1" spans="3:5" ht="12.75">
      <c r="C1" s="6" t="s">
        <v>0</v>
      </c>
      <c r="E1" s="759" t="s">
        <v>925</v>
      </c>
    </row>
    <row r="2" spans="3:5" ht="12.75">
      <c r="C2" s="6" t="s">
        <v>91</v>
      </c>
      <c r="E2" s="2" t="s">
        <v>1</v>
      </c>
    </row>
    <row r="3" spans="3:5" ht="12.75">
      <c r="C3" s="104" t="s">
        <v>92</v>
      </c>
      <c r="E3" s="154" t="s">
        <v>804</v>
      </c>
    </row>
    <row r="4" spans="3:5" ht="12.75">
      <c r="C4" s="1" t="s">
        <v>5</v>
      </c>
      <c r="E4" s="2" t="s">
        <v>314</v>
      </c>
    </row>
    <row r="7" spans="1:5" ht="25.5">
      <c r="A7" s="76" t="s">
        <v>13</v>
      </c>
      <c r="B7" s="25"/>
      <c r="C7" s="25" t="s">
        <v>8</v>
      </c>
      <c r="E7" s="25" t="s">
        <v>9</v>
      </c>
    </row>
    <row r="8" spans="1:5" ht="12.75">
      <c r="A8" s="26">
        <v>-1</v>
      </c>
      <c r="B8" s="26"/>
      <c r="C8" s="26">
        <f>+A8-1</f>
        <v>-2</v>
      </c>
      <c r="E8" s="26">
        <f>+C8-1</f>
        <v>-3</v>
      </c>
    </row>
    <row r="9" spans="1:2" ht="12.75">
      <c r="A9" s="6"/>
      <c r="B9" s="6"/>
    </row>
    <row r="10" spans="1:5" ht="12.75">
      <c r="A10" s="6"/>
      <c r="B10" s="6"/>
      <c r="E10" s="22"/>
    </row>
    <row r="11" spans="1:5" ht="12.75">
      <c r="A11" s="6">
        <v>1</v>
      </c>
      <c r="B11" s="6"/>
      <c r="C11" s="28" t="s">
        <v>93</v>
      </c>
      <c r="E11" s="95">
        <v>179003.02999999997</v>
      </c>
    </row>
    <row r="12" spans="1:5" ht="12.75">
      <c r="A12" s="6"/>
      <c r="B12" s="6"/>
      <c r="C12" s="28"/>
      <c r="E12" s="69" t="s">
        <v>14</v>
      </c>
    </row>
    <row r="13" spans="1:5" ht="12.75">
      <c r="A13" s="6"/>
      <c r="B13" s="6"/>
      <c r="C13" s="28"/>
      <c r="E13" s="69"/>
    </row>
    <row r="14" spans="1:5" ht="12.75">
      <c r="A14" s="6">
        <f>+A11+1</f>
        <v>2</v>
      </c>
      <c r="B14" s="6"/>
      <c r="C14" s="28" t="s">
        <v>94</v>
      </c>
      <c r="E14" s="95">
        <v>-30609.8499999999</v>
      </c>
    </row>
    <row r="15" spans="1:5" ht="12.75">
      <c r="A15" s="6"/>
      <c r="B15" s="6"/>
      <c r="C15" s="29"/>
      <c r="E15" s="69"/>
    </row>
    <row r="16" spans="1:5" ht="12.75">
      <c r="A16" s="6">
        <f>+A14+1</f>
        <v>3</v>
      </c>
      <c r="B16" s="6"/>
      <c r="C16" s="75" t="s">
        <v>11</v>
      </c>
      <c r="E16" s="96">
        <v>1</v>
      </c>
    </row>
    <row r="17" spans="1:5" ht="12.75">
      <c r="A17" s="6"/>
      <c r="B17" s="6"/>
      <c r="C17" s="29"/>
      <c r="E17" s="69" t="s">
        <v>14</v>
      </c>
    </row>
    <row r="18" spans="1:5" ht="12.75">
      <c r="A18" s="6">
        <f>+A16+1</f>
        <v>4</v>
      </c>
      <c r="B18" s="6"/>
      <c r="C18" s="29" t="s">
        <v>95</v>
      </c>
      <c r="E18" s="68">
        <f>ROUND(E14*E16,0)</f>
        <v>-30610</v>
      </c>
    </row>
    <row r="19" spans="1:5" ht="12.75">
      <c r="A19" s="6"/>
      <c r="B19" s="6"/>
      <c r="C19" s="28"/>
      <c r="E19" s="69" t="s">
        <v>16</v>
      </c>
    </row>
    <row r="20" spans="1:5" ht="12.75">
      <c r="A20" s="6"/>
      <c r="B20" s="6"/>
      <c r="C20" s="28"/>
      <c r="E20" s="69"/>
    </row>
    <row r="21" spans="1:5" ht="12.75">
      <c r="A21" s="6"/>
      <c r="B21" s="6"/>
      <c r="C21"/>
      <c r="E21" s="96"/>
    </row>
    <row r="22" ht="12.75">
      <c r="C22" s="29"/>
    </row>
    <row r="23" spans="1:5" ht="12.75">
      <c r="A23" s="6"/>
      <c r="B23" s="6"/>
      <c r="C23" s="29"/>
      <c r="E23" s="35"/>
    </row>
    <row r="24" spans="1:5" ht="12.75">
      <c r="A24" s="6"/>
      <c r="B24" s="6"/>
      <c r="C24" s="29"/>
      <c r="E24" s="35"/>
    </row>
    <row r="25" spans="1:5" ht="12.75">
      <c r="A25" s="6"/>
      <c r="B25" s="6"/>
      <c r="C25" s="33" t="s">
        <v>128</v>
      </c>
      <c r="E25" s="36"/>
    </row>
    <row r="26" spans="3:5" ht="12.75">
      <c r="C26" s="29"/>
      <c r="E26" s="32"/>
    </row>
    <row r="27" spans="1:5" ht="12.75">
      <c r="A27" s="6"/>
      <c r="B27" s="6"/>
      <c r="C27" s="29"/>
      <c r="E27" s="35"/>
    </row>
    <row r="28" spans="3:5" ht="12.75">
      <c r="C28" s="29"/>
      <c r="E28" s="35"/>
    </row>
    <row r="29" spans="1:5" ht="12.75">
      <c r="A29" s="6"/>
      <c r="B29" s="6"/>
      <c r="C29" s="29"/>
      <c r="E29" s="37"/>
    </row>
    <row r="30" spans="3:5" ht="12.75">
      <c r="C30" s="29"/>
      <c r="E30" s="32"/>
    </row>
    <row r="31" spans="1:5" ht="12.75">
      <c r="A31" s="6"/>
      <c r="B31" s="6"/>
      <c r="C31" s="29"/>
      <c r="E31" s="35"/>
    </row>
    <row r="32" spans="3:5" ht="12.75">
      <c r="C32" s="29"/>
      <c r="E32" s="32"/>
    </row>
    <row r="33" spans="1:5" ht="12.75">
      <c r="A33" s="6"/>
      <c r="B33" s="6"/>
      <c r="C33" s="29"/>
      <c r="E33" s="35"/>
    </row>
    <row r="34" spans="3:5" ht="12.75">
      <c r="C34" s="29"/>
      <c r="E34" s="32"/>
    </row>
    <row r="35" spans="1:5" ht="12.75">
      <c r="A35" s="6"/>
      <c r="B35" s="6"/>
      <c r="C35" s="29"/>
      <c r="E35" s="35"/>
    </row>
    <row r="36" spans="3:5" ht="12.75">
      <c r="C36" s="29"/>
      <c r="E36" s="35"/>
    </row>
    <row r="37" spans="1:5" ht="12.75">
      <c r="A37" s="6"/>
      <c r="B37" s="6"/>
      <c r="C37" s="29"/>
      <c r="E37" s="37"/>
    </row>
    <row r="38" spans="3:5" ht="12.75">
      <c r="C38" s="29"/>
      <c r="E38" s="32"/>
    </row>
    <row r="39" spans="1:5" ht="12.75">
      <c r="A39" s="6"/>
      <c r="B39" s="6"/>
      <c r="C39" s="29"/>
      <c r="E39" s="35"/>
    </row>
    <row r="40" spans="3:5" ht="12.75">
      <c r="C40" s="29"/>
      <c r="E40" s="32"/>
    </row>
    <row r="41" spans="3:5" ht="12.75">
      <c r="C41" s="29"/>
      <c r="E41" s="35"/>
    </row>
    <row r="42" spans="3:5" ht="12.75">
      <c r="C42" s="29"/>
      <c r="E42" s="35"/>
    </row>
    <row r="43" spans="3:5" ht="12.75">
      <c r="C43" s="29"/>
      <c r="E43" s="35"/>
    </row>
    <row r="44" spans="3:5" ht="12.75">
      <c r="C44" s="29"/>
      <c r="E44" s="35"/>
    </row>
    <row r="45" spans="3:5" ht="12.75">
      <c r="C45" s="29"/>
      <c r="E45" s="35"/>
    </row>
    <row r="46" spans="3:5" ht="12.75">
      <c r="C46" s="29"/>
      <c r="E46" s="35"/>
    </row>
    <row r="47" spans="3:5" ht="12.75">
      <c r="C47" s="29"/>
      <c r="E47" s="35"/>
    </row>
    <row r="48" spans="3:5" ht="12.75">
      <c r="C48" s="29"/>
      <c r="E48" s="35"/>
    </row>
    <row r="49" spans="3:5" ht="12.75">
      <c r="C49" s="29"/>
      <c r="E49" s="35"/>
    </row>
    <row r="50" spans="3:5" ht="12.75">
      <c r="C50" s="29"/>
      <c r="E50" s="35"/>
    </row>
    <row r="51" spans="3:5" ht="12.75">
      <c r="C51" s="29"/>
      <c r="E51" s="35"/>
    </row>
    <row r="52" spans="3:5" ht="12.75">
      <c r="C52" s="29"/>
      <c r="E52" s="35"/>
    </row>
    <row r="53" spans="3:5" ht="12.75">
      <c r="C53" s="29"/>
      <c r="E53" s="35"/>
    </row>
    <row r="54" spans="3:5" ht="12.75">
      <c r="C54" s="29"/>
      <c r="E54" s="35"/>
    </row>
    <row r="55" spans="3:5" ht="12.75">
      <c r="C55" s="29"/>
      <c r="E55" s="35"/>
    </row>
    <row r="56" spans="3:5" ht="12.75">
      <c r="C56" s="29"/>
      <c r="E56" s="35"/>
    </row>
    <row r="57" spans="3:5" ht="12.75">
      <c r="C57" s="29"/>
      <c r="E57" s="35"/>
    </row>
    <row r="58" spans="3:5" ht="12.75">
      <c r="C58" s="29"/>
      <c r="E58" s="35"/>
    </row>
    <row r="59" spans="3:5" ht="12.75">
      <c r="C59" s="29"/>
      <c r="E59" s="35"/>
    </row>
    <row r="60" spans="3:5" ht="12.75">
      <c r="C60" s="29"/>
      <c r="E60" s="35"/>
    </row>
    <row r="61" spans="3:5" ht="12.75">
      <c r="C61" s="29"/>
      <c r="E61" s="35"/>
    </row>
    <row r="62" spans="3:5" ht="12.75">
      <c r="C62" s="29"/>
      <c r="E62" s="35"/>
    </row>
    <row r="63" spans="3:5" ht="12.75">
      <c r="C63" s="29"/>
      <c r="E63" s="35"/>
    </row>
    <row r="64" spans="3:5" ht="12.75">
      <c r="C64" s="29"/>
      <c r="E64" s="35"/>
    </row>
    <row r="65" spans="3:5" ht="12.75">
      <c r="C65" s="29"/>
      <c r="E65" s="35"/>
    </row>
    <row r="66" spans="3:5" ht="12.75">
      <c r="C66" s="29"/>
      <c r="E66" s="35"/>
    </row>
    <row r="67" spans="3:5" ht="12.75">
      <c r="C67" s="29"/>
      <c r="E67" s="35"/>
    </row>
    <row r="68" spans="3:5" ht="12.75">
      <c r="C68" s="29"/>
      <c r="E68" s="35"/>
    </row>
    <row r="69" spans="3:5" ht="12.75">
      <c r="C69" s="29"/>
      <c r="E69" s="35"/>
    </row>
    <row r="70" spans="3:5" ht="12.75">
      <c r="C70" s="29"/>
      <c r="E70" s="35"/>
    </row>
    <row r="71" spans="3:5" ht="12.75">
      <c r="C71" s="29"/>
      <c r="E71" s="35"/>
    </row>
    <row r="72" spans="3:5" ht="12.75">
      <c r="C72" s="29"/>
      <c r="E72" s="35"/>
    </row>
    <row r="73" spans="3:5" ht="12.75">
      <c r="C73" s="29"/>
      <c r="E73" s="35"/>
    </row>
    <row r="74" spans="3:5" ht="12.75">
      <c r="C74" s="29"/>
      <c r="E74" s="35"/>
    </row>
    <row r="75" spans="3:5" ht="12.75">
      <c r="C75" s="29"/>
      <c r="E75" s="35"/>
    </row>
    <row r="76" spans="3:5" ht="12.75">
      <c r="C76" s="29"/>
      <c r="E76" s="35"/>
    </row>
    <row r="77" spans="3:5" ht="12.75">
      <c r="C77" s="29"/>
      <c r="E77" s="35"/>
    </row>
    <row r="78" spans="3:5" ht="12.75">
      <c r="C78" s="29"/>
      <c r="E78" s="35"/>
    </row>
    <row r="79" spans="3:5" ht="12.75">
      <c r="C79" s="29"/>
      <c r="E79" s="35"/>
    </row>
    <row r="80" spans="3:5" ht="12.75">
      <c r="C80" s="29"/>
      <c r="E80" s="35"/>
    </row>
    <row r="81" spans="3:5" ht="12.75">
      <c r="C81" s="29"/>
      <c r="E81" s="35"/>
    </row>
    <row r="82" spans="3:5" ht="12.75">
      <c r="C82" s="29"/>
      <c r="E82" s="35"/>
    </row>
    <row r="83" spans="3:5" ht="12.75">
      <c r="C83" s="29"/>
      <c r="E83" s="35"/>
    </row>
    <row r="84" spans="3:5" ht="12.75">
      <c r="C84" s="29"/>
      <c r="E84" s="35"/>
    </row>
    <row r="85" spans="3:5" ht="12.75">
      <c r="C85" s="29"/>
      <c r="E85" s="35"/>
    </row>
    <row r="86" spans="3:5" ht="12.75">
      <c r="C86" s="29"/>
      <c r="E86" s="35"/>
    </row>
    <row r="87" ht="12.75">
      <c r="E87" s="35"/>
    </row>
  </sheetData>
  <sheetProtection/>
  <printOptions horizontalCentered="1"/>
  <pageMargins left="0" right="0" top="1" bottom="0.5" header="0" footer="0"/>
  <pageSetup horizontalDpi="600" verticalDpi="600" orientation="portrait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H29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7.8515625" style="0" bestFit="1" customWidth="1"/>
    <col min="2" max="2" width="5.8515625" style="0" customWidth="1"/>
    <col min="3" max="3" width="35.57421875" style="0" customWidth="1"/>
    <col min="4" max="7" width="4.57421875" style="0" customWidth="1"/>
    <col min="8" max="8" width="16.00390625" style="0" customWidth="1"/>
  </cols>
  <sheetData>
    <row r="1" spans="3:8" ht="12.75">
      <c r="C1" s="23" t="s">
        <v>0</v>
      </c>
      <c r="D1" s="23"/>
      <c r="E1" s="23"/>
      <c r="F1" s="23"/>
      <c r="G1" s="23"/>
      <c r="H1" s="152" t="s">
        <v>925</v>
      </c>
    </row>
    <row r="2" spans="3:8" ht="12.75">
      <c r="C2" s="23" t="s">
        <v>315</v>
      </c>
      <c r="D2" s="23"/>
      <c r="E2" s="23"/>
      <c r="F2" s="23"/>
      <c r="G2" s="23"/>
      <c r="H2" s="2" t="s">
        <v>1</v>
      </c>
    </row>
    <row r="3" spans="3:8" ht="12.75">
      <c r="C3" s="1" t="s">
        <v>5</v>
      </c>
      <c r="D3" s="23"/>
      <c r="E3" s="23"/>
      <c r="F3" s="23"/>
      <c r="G3" s="23"/>
      <c r="H3" s="154" t="s">
        <v>804</v>
      </c>
    </row>
    <row r="4" ht="12.75">
      <c r="H4" s="2" t="s">
        <v>316</v>
      </c>
    </row>
    <row r="5" spans="3:8" ht="12.75">
      <c r="C5" s="25"/>
      <c r="D5" s="25"/>
      <c r="E5" s="25"/>
      <c r="F5" s="25"/>
      <c r="G5" s="25"/>
      <c r="H5" s="25"/>
    </row>
    <row r="6" spans="1:8" ht="12.75">
      <c r="A6" s="76" t="s">
        <v>13</v>
      </c>
      <c r="B6" s="25"/>
      <c r="C6" s="26" t="s">
        <v>8</v>
      </c>
      <c r="D6" s="26"/>
      <c r="E6" s="26"/>
      <c r="F6" s="26"/>
      <c r="G6" s="26"/>
      <c r="H6" s="25" t="s">
        <v>9</v>
      </c>
    </row>
    <row r="7" spans="1:8" ht="12.75">
      <c r="A7" s="26">
        <v>-1</v>
      </c>
      <c r="B7" s="26"/>
      <c r="C7" s="26">
        <v>-2</v>
      </c>
      <c r="H7" s="26">
        <v>-3</v>
      </c>
    </row>
    <row r="8" spans="1:8" ht="12.75">
      <c r="A8" s="26"/>
      <c r="B8" s="26"/>
      <c r="C8" s="26"/>
      <c r="H8" s="26"/>
    </row>
    <row r="9" spans="1:8" ht="25.5">
      <c r="A9" s="6">
        <v>1</v>
      </c>
      <c r="B9" s="6"/>
      <c r="C9" s="27" t="s">
        <v>317</v>
      </c>
      <c r="D9" s="28"/>
      <c r="E9" s="28"/>
      <c r="F9" s="28"/>
      <c r="G9" s="28"/>
      <c r="H9" s="85">
        <v>3029616</v>
      </c>
    </row>
    <row r="10" spans="1:8" ht="12.75">
      <c r="A10" s="6"/>
      <c r="B10" s="6"/>
      <c r="C10" s="29"/>
      <c r="D10" s="29"/>
      <c r="E10" s="29"/>
      <c r="F10" s="29"/>
      <c r="G10" s="29"/>
      <c r="H10" s="85"/>
    </row>
    <row r="11" spans="1:8" ht="12.75">
      <c r="A11" s="6">
        <v>2</v>
      </c>
      <c r="B11" s="6"/>
      <c r="C11" s="31" t="s">
        <v>318</v>
      </c>
      <c r="D11" s="28"/>
      <c r="E11" s="28"/>
      <c r="F11" s="28"/>
      <c r="G11" s="28"/>
      <c r="H11" s="733">
        <v>2925853.180000001</v>
      </c>
    </row>
    <row r="12" spans="1:8" ht="12.75">
      <c r="A12" s="6"/>
      <c r="B12" s="6"/>
      <c r="C12" s="31"/>
      <c r="D12" s="28"/>
      <c r="E12" s="28"/>
      <c r="F12" s="28"/>
      <c r="G12" s="28"/>
      <c r="H12" s="32" t="s">
        <v>14</v>
      </c>
    </row>
    <row r="13" spans="1:8" ht="12.75">
      <c r="A13" s="6"/>
      <c r="B13" s="6"/>
      <c r="C13" s="29"/>
      <c r="D13" s="29"/>
      <c r="E13" s="29"/>
      <c r="F13" s="29"/>
      <c r="G13" s="29"/>
      <c r="H13" s="30"/>
    </row>
    <row r="14" spans="1:8" ht="25.5">
      <c r="A14" s="6">
        <v>3</v>
      </c>
      <c r="B14" s="6"/>
      <c r="C14" s="28" t="s">
        <v>319</v>
      </c>
      <c r="D14" s="28"/>
      <c r="E14" s="28"/>
      <c r="F14" s="28"/>
      <c r="G14" s="28"/>
      <c r="H14" s="30">
        <v>103762.8199999989</v>
      </c>
    </row>
    <row r="15" spans="1:8" ht="12.75">
      <c r="A15" s="6"/>
      <c r="B15" s="6"/>
      <c r="C15" s="28"/>
      <c r="D15" s="28"/>
      <c r="E15" s="28"/>
      <c r="F15" s="28"/>
      <c r="G15" s="28"/>
      <c r="H15" s="32" t="s">
        <v>14</v>
      </c>
    </row>
    <row r="16" spans="1:8" ht="12.75">
      <c r="A16" s="6"/>
      <c r="B16" s="6"/>
      <c r="C16" s="29"/>
      <c r="D16" s="29"/>
      <c r="E16" s="29"/>
      <c r="F16" s="29"/>
      <c r="G16" s="29"/>
      <c r="H16" s="30"/>
    </row>
    <row r="17" spans="1:8" ht="25.5">
      <c r="A17" s="6">
        <v>4</v>
      </c>
      <c r="B17" s="6"/>
      <c r="C17" s="655" t="s">
        <v>882</v>
      </c>
      <c r="H17" s="85">
        <v>73786</v>
      </c>
    </row>
    <row r="18" spans="1:8" ht="12.75">
      <c r="A18" s="6"/>
      <c r="B18" s="6"/>
      <c r="C18" s="29"/>
      <c r="D18" s="29"/>
      <c r="E18" s="29"/>
      <c r="F18" s="29"/>
      <c r="G18" s="29"/>
      <c r="H18" s="30"/>
    </row>
    <row r="19" spans="1:8" ht="12.75">
      <c r="A19" s="6">
        <v>5</v>
      </c>
      <c r="B19" s="6"/>
      <c r="C19" s="29" t="s">
        <v>96</v>
      </c>
      <c r="D19" s="29"/>
      <c r="E19" s="29"/>
      <c r="F19" s="29"/>
      <c r="G19" s="29"/>
      <c r="H19" s="622">
        <v>0.989</v>
      </c>
    </row>
    <row r="20" spans="1:8" ht="12.75">
      <c r="A20" s="6"/>
      <c r="B20" s="6"/>
      <c r="C20" s="29"/>
      <c r="D20" s="29"/>
      <c r="E20" s="29"/>
      <c r="F20" s="29"/>
      <c r="G20" s="29"/>
      <c r="H20" s="32" t="s">
        <v>14</v>
      </c>
    </row>
    <row r="21" spans="1:8" ht="12.75">
      <c r="A21" s="6"/>
      <c r="B21" s="6"/>
      <c r="C21" s="28"/>
      <c r="D21" s="28"/>
      <c r="E21" s="28"/>
      <c r="F21" s="28"/>
      <c r="G21" s="28"/>
      <c r="H21" s="30"/>
    </row>
    <row r="22" spans="1:8" ht="12.75">
      <c r="A22" s="6">
        <v>6</v>
      </c>
      <c r="B22" s="6"/>
      <c r="C22" s="29" t="s">
        <v>320</v>
      </c>
      <c r="D22" s="29"/>
      <c r="E22" s="29"/>
      <c r="F22" s="29"/>
      <c r="G22" s="29"/>
      <c r="H22" s="30">
        <v>72974</v>
      </c>
    </row>
    <row r="23" spans="1:8" ht="12.75">
      <c r="A23" s="6"/>
      <c r="B23" s="6"/>
      <c r="C23" s="29"/>
      <c r="D23" s="29"/>
      <c r="E23" s="29"/>
      <c r="F23" s="29"/>
      <c r="G23" s="29"/>
      <c r="H23" s="32" t="s">
        <v>16</v>
      </c>
    </row>
    <row r="24" spans="1:8" ht="12.75">
      <c r="A24" s="6"/>
      <c r="B24" s="6"/>
      <c r="C24" s="29"/>
      <c r="D24" s="29"/>
      <c r="E24" s="29"/>
      <c r="F24" s="29"/>
      <c r="G24" s="29"/>
      <c r="H24" s="30"/>
    </row>
    <row r="25" spans="1:8" ht="12.75">
      <c r="A25" s="6"/>
      <c r="B25" s="6"/>
      <c r="C25" s="29"/>
      <c r="D25" s="29"/>
      <c r="E25" s="29"/>
      <c r="F25" s="29"/>
      <c r="G25" s="29"/>
      <c r="H25" s="30"/>
    </row>
    <row r="26" spans="1:8" ht="12.75">
      <c r="A26" s="6"/>
      <c r="B26" s="6"/>
      <c r="C26" s="29"/>
      <c r="D26" s="29"/>
      <c r="E26" s="29"/>
      <c r="F26" s="29"/>
      <c r="G26" s="29"/>
      <c r="H26" s="35"/>
    </row>
    <row r="27" spans="1:8" ht="12.75">
      <c r="A27" s="6"/>
      <c r="B27" s="6"/>
      <c r="C27" s="29"/>
      <c r="D27" s="29"/>
      <c r="E27" s="29"/>
      <c r="F27" s="29"/>
      <c r="G27" s="29"/>
      <c r="H27" s="36"/>
    </row>
    <row r="28" spans="3:8" ht="12.75">
      <c r="C28" s="29" t="s">
        <v>321</v>
      </c>
      <c r="D28" s="29"/>
      <c r="E28" s="29"/>
      <c r="F28" s="29"/>
      <c r="G28" s="29"/>
      <c r="H28" s="32"/>
    </row>
    <row r="29" spans="1:8" ht="12.75">
      <c r="A29" s="6"/>
      <c r="B29" s="6"/>
      <c r="C29" s="29"/>
      <c r="D29" s="29"/>
      <c r="E29" s="29"/>
      <c r="F29" s="29"/>
      <c r="G29" s="29"/>
      <c r="H29" s="35"/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R50"/>
  <sheetViews>
    <sheetView zoomScalePageLayoutView="0" workbookViewId="0" topLeftCell="A1">
      <pane ySplit="6" topLeftCell="A7" activePane="bottomLeft" state="frozen"/>
      <selection pane="topLeft" activeCell="R44" sqref="R44"/>
      <selection pane="bottomLeft" activeCell="G1" sqref="G1"/>
    </sheetView>
  </sheetViews>
  <sheetFormatPr defaultColWidth="9.140625" defaultRowHeight="12.75"/>
  <cols>
    <col min="1" max="1" width="6.00390625" style="0" customWidth="1"/>
    <col min="2" max="2" width="2.00390625" style="0" customWidth="1"/>
    <col min="3" max="3" width="13.140625" style="0" customWidth="1"/>
    <col min="4" max="4" width="17.57421875" style="0" customWidth="1"/>
    <col min="5" max="5" width="12.00390625" style="0" customWidth="1"/>
    <col min="6" max="6" width="2.00390625" style="0" customWidth="1"/>
    <col min="7" max="7" width="15.28125" style="0" customWidth="1"/>
    <col min="8" max="8" width="13.00390625" style="0" customWidth="1"/>
  </cols>
  <sheetData>
    <row r="1" spans="3:7" ht="12.75">
      <c r="C1" s="765" t="s">
        <v>0</v>
      </c>
      <c r="D1" s="765"/>
      <c r="E1" s="765"/>
      <c r="F1" s="1"/>
      <c r="G1" s="152" t="s">
        <v>925</v>
      </c>
    </row>
    <row r="2" spans="3:7" ht="12.75">
      <c r="C2" s="765" t="s">
        <v>17</v>
      </c>
      <c r="D2" s="765"/>
      <c r="E2" s="765"/>
      <c r="F2" s="1"/>
      <c r="G2" s="2" t="s">
        <v>1</v>
      </c>
    </row>
    <row r="3" spans="3:7" ht="12.75">
      <c r="C3" s="765" t="s">
        <v>18</v>
      </c>
      <c r="D3" s="765"/>
      <c r="E3" s="765"/>
      <c r="F3" s="1"/>
      <c r="G3" s="2" t="s">
        <v>804</v>
      </c>
    </row>
    <row r="4" spans="3:7" ht="12.75">
      <c r="C4" s="765" t="s">
        <v>5</v>
      </c>
      <c r="D4" s="765"/>
      <c r="E4" s="765"/>
      <c r="F4" s="1"/>
      <c r="G4" s="2" t="s">
        <v>4</v>
      </c>
    </row>
    <row r="5" spans="3:7" ht="12.75">
      <c r="C5" s="38"/>
      <c r="D5" s="38"/>
      <c r="E5" s="38"/>
      <c r="F5" s="39"/>
      <c r="G5" s="40"/>
    </row>
    <row r="6" spans="3:7" ht="12.75">
      <c r="C6" s="39"/>
      <c r="D6" s="39"/>
      <c r="E6" s="39"/>
      <c r="F6" s="39"/>
      <c r="G6" s="40"/>
    </row>
    <row r="8" spans="1:7" ht="12.75">
      <c r="A8" s="6" t="s">
        <v>19</v>
      </c>
      <c r="B8" s="6"/>
      <c r="C8" s="6"/>
      <c r="D8" s="6"/>
      <c r="E8" s="6"/>
      <c r="F8" s="6"/>
      <c r="G8" s="6" t="s">
        <v>20</v>
      </c>
    </row>
    <row r="9" spans="1:7" ht="12.75">
      <c r="A9" s="8" t="s">
        <v>21</v>
      </c>
      <c r="B9" s="8"/>
      <c r="C9" s="8" t="s">
        <v>22</v>
      </c>
      <c r="D9" s="8" t="s">
        <v>23</v>
      </c>
      <c r="E9" s="8"/>
      <c r="F9" s="8"/>
      <c r="G9" s="8" t="s">
        <v>178</v>
      </c>
    </row>
    <row r="10" spans="1:7" ht="12.75">
      <c r="A10" s="26">
        <v>-1</v>
      </c>
      <c r="B10" s="26"/>
      <c r="C10" s="26">
        <v>-2</v>
      </c>
      <c r="D10" s="26">
        <v>-3</v>
      </c>
      <c r="E10" s="26"/>
      <c r="F10" s="26"/>
      <c r="G10" s="10">
        <v>-4</v>
      </c>
    </row>
    <row r="11" spans="1:7" ht="12.75">
      <c r="A11" s="26"/>
      <c r="B11" s="26"/>
      <c r="C11" s="26"/>
      <c r="D11" s="26"/>
      <c r="E11" s="26"/>
      <c r="F11" s="26"/>
      <c r="G11" s="10"/>
    </row>
    <row r="12" spans="1:18" ht="12.75">
      <c r="A12" s="6">
        <v>1</v>
      </c>
      <c r="C12" s="42" t="s">
        <v>24</v>
      </c>
      <c r="D12" s="1">
        <v>2013</v>
      </c>
      <c r="F12" s="41"/>
      <c r="G12" s="138">
        <v>428695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12.75">
      <c r="A13" s="6"/>
      <c r="B13" s="4" t="s">
        <v>41</v>
      </c>
      <c r="C13" s="42" t="s">
        <v>41</v>
      </c>
      <c r="D13" s="1"/>
      <c r="F13" s="41"/>
      <c r="G13" s="138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12.75">
      <c r="A14" s="6">
        <f>A12+1</f>
        <v>2</v>
      </c>
      <c r="C14" s="42" t="s">
        <v>25</v>
      </c>
      <c r="D14" s="1">
        <v>2013</v>
      </c>
      <c r="F14" s="41"/>
      <c r="G14" s="138">
        <v>496383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2.75">
      <c r="A15" s="6"/>
      <c r="C15" s="42" t="s">
        <v>41</v>
      </c>
      <c r="D15" s="1"/>
      <c r="F15" s="44"/>
      <c r="G15" s="138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12.75">
      <c r="A16" s="6">
        <f>A14+1</f>
        <v>3</v>
      </c>
      <c r="C16" s="42" t="s">
        <v>26</v>
      </c>
      <c r="D16" s="1">
        <v>2013</v>
      </c>
      <c r="F16" s="41"/>
      <c r="G16" s="138">
        <v>529104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12.75">
      <c r="A17" s="6"/>
      <c r="C17" s="42" t="s">
        <v>41</v>
      </c>
      <c r="D17" s="1"/>
      <c r="F17" s="41"/>
      <c r="G17" s="138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12.75">
      <c r="A18" s="6">
        <f>A16+1</f>
        <v>4</v>
      </c>
      <c r="C18" s="42" t="s">
        <v>27</v>
      </c>
      <c r="D18" s="1">
        <v>2014</v>
      </c>
      <c r="F18" s="41"/>
      <c r="G18" s="138">
        <v>648464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12.75">
      <c r="A19" s="6"/>
      <c r="C19" s="42" t="s">
        <v>41</v>
      </c>
      <c r="D19" s="1"/>
      <c r="F19" s="41"/>
      <c r="G19" s="13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8" ht="12.75">
      <c r="A20" s="6">
        <f>A18+1</f>
        <v>5</v>
      </c>
      <c r="C20" s="42" t="s">
        <v>28</v>
      </c>
      <c r="D20" s="1">
        <v>2014</v>
      </c>
      <c r="F20" s="41"/>
      <c r="G20" s="138">
        <v>523652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ht="12.75">
      <c r="A21" s="6"/>
      <c r="C21" s="42" t="s">
        <v>41</v>
      </c>
      <c r="D21" s="1"/>
      <c r="F21" s="41"/>
      <c r="G21" s="13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12.75">
      <c r="A22" s="6">
        <f>A20+1</f>
        <v>6</v>
      </c>
      <c r="C22" s="42" t="s">
        <v>29</v>
      </c>
      <c r="D22" s="1">
        <v>2014</v>
      </c>
      <c r="F22" s="44"/>
      <c r="G22" s="138">
        <v>554725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1:18" ht="12.75">
      <c r="A23" s="6"/>
      <c r="C23" s="42" t="s">
        <v>41</v>
      </c>
      <c r="D23" s="1"/>
      <c r="F23" s="41"/>
      <c r="G23" s="13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1:7" ht="12.75">
      <c r="A24" s="6">
        <f>A22+1</f>
        <v>7</v>
      </c>
      <c r="C24" s="42" t="s">
        <v>30</v>
      </c>
      <c r="D24" s="1">
        <v>2014</v>
      </c>
      <c r="F24" s="41"/>
      <c r="G24" s="138">
        <v>374726</v>
      </c>
    </row>
    <row r="25" spans="1:7" ht="12.75">
      <c r="A25" s="6"/>
      <c r="C25" s="42" t="s">
        <v>41</v>
      </c>
      <c r="D25" s="1"/>
      <c r="F25" s="41"/>
      <c r="G25" s="138"/>
    </row>
    <row r="26" spans="1:7" ht="12.75">
      <c r="A26" s="6">
        <f>A24+1</f>
        <v>8</v>
      </c>
      <c r="C26" s="42" t="s">
        <v>31</v>
      </c>
      <c r="D26" s="1">
        <v>2014</v>
      </c>
      <c r="F26" s="41"/>
      <c r="G26" s="138">
        <v>450319</v>
      </c>
    </row>
    <row r="27" spans="1:7" ht="12.75">
      <c r="A27" s="6"/>
      <c r="C27" s="42" t="s">
        <v>41</v>
      </c>
      <c r="D27" s="1"/>
      <c r="F27" s="41"/>
      <c r="G27" s="138"/>
    </row>
    <row r="28" spans="1:7" ht="12.75">
      <c r="A28" s="6">
        <f>A26+1</f>
        <v>9</v>
      </c>
      <c r="C28" s="42" t="s">
        <v>32</v>
      </c>
      <c r="D28" s="1">
        <v>2014</v>
      </c>
      <c r="F28" s="41"/>
      <c r="G28" s="138">
        <v>443426</v>
      </c>
    </row>
    <row r="29" spans="1:7" ht="12.75">
      <c r="A29" s="6"/>
      <c r="C29" s="42" t="s">
        <v>41</v>
      </c>
      <c r="D29" s="1" t="s">
        <v>41</v>
      </c>
      <c r="F29" s="44"/>
      <c r="G29" s="138"/>
    </row>
    <row r="30" spans="1:7" ht="12.75">
      <c r="A30" s="6">
        <f>A28+1</f>
        <v>10</v>
      </c>
      <c r="C30" s="42" t="s">
        <v>33</v>
      </c>
      <c r="D30" s="1">
        <v>2014</v>
      </c>
      <c r="F30" s="41"/>
      <c r="G30" s="138">
        <v>442938</v>
      </c>
    </row>
    <row r="31" spans="1:7" ht="12.75">
      <c r="A31" s="6"/>
      <c r="C31" s="42" t="s">
        <v>41</v>
      </c>
      <c r="D31" s="1" t="s">
        <v>41</v>
      </c>
      <c r="F31" s="41"/>
      <c r="G31" s="138"/>
    </row>
    <row r="32" spans="1:7" ht="12.75">
      <c r="A32" s="6">
        <f>A30+1</f>
        <v>11</v>
      </c>
      <c r="C32" s="42" t="s">
        <v>34</v>
      </c>
      <c r="D32" s="1">
        <v>2014</v>
      </c>
      <c r="F32" s="41"/>
      <c r="G32" s="138">
        <v>451268</v>
      </c>
    </row>
    <row r="33" spans="1:7" ht="12.75">
      <c r="A33" s="6"/>
      <c r="C33" s="42" t="s">
        <v>41</v>
      </c>
      <c r="D33" s="1"/>
      <c r="F33" s="41"/>
      <c r="G33" s="138"/>
    </row>
    <row r="34" spans="1:7" ht="12.75">
      <c r="A34" s="6">
        <f>A32+1</f>
        <v>12</v>
      </c>
      <c r="C34" s="42" t="s">
        <v>35</v>
      </c>
      <c r="D34" s="1">
        <v>2014</v>
      </c>
      <c r="F34" s="41"/>
      <c r="G34" s="19">
        <v>376268</v>
      </c>
    </row>
    <row r="35" spans="4:7" ht="12.75">
      <c r="D35" s="1" t="s">
        <v>41</v>
      </c>
      <c r="E35" s="41"/>
      <c r="F35" s="41"/>
      <c r="G35" s="138"/>
    </row>
    <row r="36" spans="1:7" ht="12.75">
      <c r="A36" s="6">
        <f>A34+1</f>
        <v>13</v>
      </c>
      <c r="C36" s="4" t="s">
        <v>179</v>
      </c>
      <c r="E36" s="41"/>
      <c r="F36" s="41"/>
      <c r="G36" s="19">
        <f>SUM(G12:G34)</f>
        <v>5719968</v>
      </c>
    </row>
    <row r="37" spans="1:7" ht="12.75">
      <c r="A37" s="1" t="s">
        <v>41</v>
      </c>
      <c r="E37" s="41"/>
      <c r="F37" s="41"/>
      <c r="G37" s="19"/>
    </row>
    <row r="38" spans="1:7" ht="12.75">
      <c r="A38" s="6">
        <f>A36+1</f>
        <v>14</v>
      </c>
      <c r="C38" s="4" t="s">
        <v>152</v>
      </c>
      <c r="E38" s="41"/>
      <c r="F38" s="41"/>
      <c r="G38" s="19">
        <f>G36*-1</f>
        <v>-5719968</v>
      </c>
    </row>
    <row r="39" spans="1:7" ht="12.75">
      <c r="A39" s="1" t="s">
        <v>41</v>
      </c>
      <c r="E39" s="41"/>
      <c r="F39" s="41"/>
      <c r="G39" s="576"/>
    </row>
    <row r="40" spans="1:7" ht="12.75">
      <c r="A40" s="6">
        <f>A38+1</f>
        <v>15</v>
      </c>
      <c r="C40" t="s">
        <v>11</v>
      </c>
      <c r="E40" s="41"/>
      <c r="F40" s="41"/>
      <c r="G40" s="549">
        <v>1</v>
      </c>
    </row>
    <row r="41" spans="5:7" ht="12.75">
      <c r="E41" s="41"/>
      <c r="F41" s="41"/>
      <c r="G41" s="16"/>
    </row>
    <row r="42" spans="1:7" ht="13.5" thickBot="1">
      <c r="A42" s="6">
        <f>A40+1</f>
        <v>16</v>
      </c>
      <c r="C42" t="s">
        <v>36</v>
      </c>
      <c r="E42" s="41"/>
      <c r="F42" s="41"/>
      <c r="G42" s="46">
        <f>G38*G40</f>
        <v>-5719968</v>
      </c>
    </row>
    <row r="43" spans="1:7" ht="13.5" thickTop="1">
      <c r="A43" s="1" t="s">
        <v>41</v>
      </c>
      <c r="E43" s="41"/>
      <c r="F43" s="41"/>
      <c r="G43" s="44"/>
    </row>
    <row r="44" spans="5:7" ht="12.75">
      <c r="E44" s="44"/>
      <c r="F44" s="44"/>
      <c r="G44" s="44"/>
    </row>
    <row r="45" spans="2:7" ht="12.75">
      <c r="B45" t="s">
        <v>37</v>
      </c>
      <c r="C45" t="s">
        <v>38</v>
      </c>
      <c r="E45" s="44"/>
      <c r="F45" s="44"/>
      <c r="G45" s="44"/>
    </row>
    <row r="46" spans="3:7" ht="12.75">
      <c r="C46" t="s">
        <v>39</v>
      </c>
      <c r="E46" s="44"/>
      <c r="F46" s="44"/>
      <c r="G46" s="44"/>
    </row>
    <row r="47" spans="5:7" ht="12.75">
      <c r="E47" s="44"/>
      <c r="F47" s="44"/>
      <c r="G47" s="44"/>
    </row>
    <row r="48" spans="5:7" ht="12.75">
      <c r="E48" s="44"/>
      <c r="F48" s="44"/>
      <c r="G48" s="44"/>
    </row>
    <row r="49" spans="5:7" ht="12.75">
      <c r="E49" s="44"/>
      <c r="F49" s="44"/>
      <c r="G49" s="44"/>
    </row>
    <row r="50" spans="2:4" ht="12.75">
      <c r="B50" s="4"/>
      <c r="C50" s="4" t="s">
        <v>12</v>
      </c>
      <c r="D50" s="4"/>
    </row>
  </sheetData>
  <sheetProtection/>
  <mergeCells count="4">
    <mergeCell ref="C1:E1"/>
    <mergeCell ref="C2:E2"/>
    <mergeCell ref="C3:E3"/>
    <mergeCell ref="C4:E4"/>
  </mergeCells>
  <printOptions horizontalCentered="1"/>
  <pageMargins left="0" right="0" top="1" bottom="0" header="0" footer="0"/>
  <pageSetup horizontalDpi="600" verticalDpi="600" orientation="portrait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/>
  </sheetPr>
  <dimension ref="A1:L30"/>
  <sheetViews>
    <sheetView zoomScalePageLayoutView="0" workbookViewId="0" topLeftCell="A1">
      <pane ySplit="7" topLeftCell="A9" activePane="bottomLeft" state="frozen"/>
      <selection pane="topLeft" activeCell="R44" sqref="R44"/>
      <selection pane="bottomLeft" activeCell="L13" sqref="L13"/>
    </sheetView>
  </sheetViews>
  <sheetFormatPr defaultColWidth="9.140625" defaultRowHeight="12.75"/>
  <cols>
    <col min="1" max="1" width="5.00390625" style="0" bestFit="1" customWidth="1"/>
    <col min="2" max="2" width="2.28125" style="0" customWidth="1"/>
    <col min="3" max="3" width="51.7109375" style="6" customWidth="1"/>
    <col min="4" max="4" width="2.28125" style="0" customWidth="1"/>
    <col min="5" max="5" width="15.7109375" style="0" customWidth="1"/>
    <col min="6" max="6" width="2.28125" style="0" customWidth="1"/>
    <col min="7" max="7" width="2.8515625" style="0" customWidth="1"/>
    <col min="8" max="8" width="16.28125" style="34" customWidth="1"/>
    <col min="9" max="9" width="2.28125" style="0" customWidth="1"/>
  </cols>
  <sheetData>
    <row r="1" spans="3:8" ht="12.75">
      <c r="C1" s="794" t="s">
        <v>0</v>
      </c>
      <c r="D1" s="795"/>
      <c r="E1" s="795"/>
      <c r="F1" s="795"/>
      <c r="H1" s="762" t="s">
        <v>925</v>
      </c>
    </row>
    <row r="2" spans="3:8" ht="12.75">
      <c r="C2" s="794" t="s">
        <v>98</v>
      </c>
      <c r="D2" s="795"/>
      <c r="E2" s="795"/>
      <c r="F2" s="795"/>
      <c r="H2" s="2" t="s">
        <v>1</v>
      </c>
    </row>
    <row r="3" spans="3:8" ht="12.75">
      <c r="C3" s="766" t="s">
        <v>5</v>
      </c>
      <c r="D3" s="795"/>
      <c r="E3" s="795"/>
      <c r="F3" s="795"/>
      <c r="H3" s="154" t="s">
        <v>804</v>
      </c>
    </row>
    <row r="4" ht="12.75">
      <c r="H4" s="2" t="s">
        <v>97</v>
      </c>
    </row>
    <row r="6" spans="1:8" ht="25.5">
      <c r="A6" s="76" t="s">
        <v>13</v>
      </c>
      <c r="C6" s="25" t="s">
        <v>8</v>
      </c>
      <c r="E6" s="25" t="s">
        <v>100</v>
      </c>
      <c r="H6" s="25" t="s">
        <v>101</v>
      </c>
    </row>
    <row r="7" spans="1:8" ht="12.75">
      <c r="A7" s="26">
        <v>-1</v>
      </c>
      <c r="C7" s="26">
        <f>+A7-1</f>
        <v>-2</v>
      </c>
      <c r="E7" s="26">
        <f>+C7-1</f>
        <v>-3</v>
      </c>
      <c r="H7" s="26">
        <f>+E7-1</f>
        <v>-4</v>
      </c>
    </row>
    <row r="8" spans="1:8" ht="12.75">
      <c r="A8" s="26"/>
      <c r="C8" s="26"/>
      <c r="E8" s="26"/>
      <c r="H8" s="26"/>
    </row>
    <row r="9" spans="1:12" ht="18.75" customHeight="1">
      <c r="A9" s="6">
        <v>1</v>
      </c>
      <c r="C9" s="27" t="s">
        <v>103</v>
      </c>
      <c r="E9" s="16">
        <v>17237965</v>
      </c>
      <c r="F9" s="17"/>
      <c r="G9" s="17"/>
      <c r="H9" s="22"/>
      <c r="I9" s="17"/>
      <c r="J9" s="17"/>
      <c r="K9" s="17"/>
      <c r="L9" s="41"/>
    </row>
    <row r="10" spans="1:11" ht="12.75">
      <c r="A10" s="6"/>
      <c r="E10" s="17"/>
      <c r="F10" s="17"/>
      <c r="G10" s="17"/>
      <c r="H10" s="22"/>
      <c r="I10" s="17"/>
      <c r="J10" s="17"/>
      <c r="K10" s="17"/>
    </row>
    <row r="11" spans="1:11" ht="18.75" customHeight="1">
      <c r="A11" s="6">
        <v>2</v>
      </c>
      <c r="C11" s="27" t="s">
        <v>102</v>
      </c>
      <c r="E11" s="138">
        <v>16996358</v>
      </c>
      <c r="F11" s="17"/>
      <c r="G11" s="17"/>
      <c r="H11" s="95"/>
      <c r="I11" s="17"/>
      <c r="J11" s="17"/>
      <c r="K11" s="17"/>
    </row>
    <row r="12" spans="1:11" ht="18.75" customHeight="1">
      <c r="A12" s="6"/>
      <c r="C12" s="27"/>
      <c r="E12" s="138"/>
      <c r="F12" s="17"/>
      <c r="G12" s="17"/>
      <c r="H12" s="95"/>
      <c r="I12" s="17"/>
      <c r="J12" s="17"/>
      <c r="K12" s="17"/>
    </row>
    <row r="13" spans="1:11" ht="18.75" customHeight="1">
      <c r="A13" s="6">
        <v>3</v>
      </c>
      <c r="C13" s="27" t="s">
        <v>825</v>
      </c>
      <c r="E13" s="19">
        <f>E9-E11</f>
        <v>241607</v>
      </c>
      <c r="F13" s="17"/>
      <c r="G13" s="17"/>
      <c r="H13" s="623" t="s">
        <v>41</v>
      </c>
      <c r="I13" s="17"/>
      <c r="J13" s="17"/>
      <c r="K13" s="17"/>
    </row>
    <row r="14" spans="1:11" ht="18.75" customHeight="1">
      <c r="A14" s="6"/>
      <c r="C14" s="27"/>
      <c r="E14" s="138"/>
      <c r="F14" s="17"/>
      <c r="G14" s="17"/>
      <c r="H14" s="22" t="s">
        <v>41</v>
      </c>
      <c r="I14" s="17"/>
      <c r="J14" s="17"/>
      <c r="K14" s="17"/>
    </row>
    <row r="15" spans="1:11" ht="18.75" customHeight="1">
      <c r="A15" s="6">
        <v>4</v>
      </c>
      <c r="C15" s="27" t="s">
        <v>160</v>
      </c>
      <c r="E15" s="138"/>
      <c r="F15" s="17"/>
      <c r="G15" s="17"/>
      <c r="H15" s="624">
        <v>10424960</v>
      </c>
      <c r="I15" s="17"/>
      <c r="J15" s="17"/>
      <c r="K15" s="17"/>
    </row>
    <row r="16" spans="1:11" ht="18.75" customHeight="1">
      <c r="A16" s="6"/>
      <c r="C16" s="27"/>
      <c r="E16" s="138"/>
      <c r="F16" s="17"/>
      <c r="G16" s="17"/>
      <c r="H16" s="22"/>
      <c r="I16" s="17"/>
      <c r="J16" s="17"/>
      <c r="K16" s="17"/>
    </row>
    <row r="17" spans="1:11" ht="18.75" customHeight="1">
      <c r="A17" s="6">
        <v>5</v>
      </c>
      <c r="C17" s="27" t="s">
        <v>161</v>
      </c>
      <c r="E17" s="138"/>
      <c r="F17" s="17"/>
      <c r="G17" s="17"/>
      <c r="H17" s="138">
        <f>H15+E13</f>
        <v>10666567</v>
      </c>
      <c r="I17" s="17"/>
      <c r="J17" s="17"/>
      <c r="K17" s="17"/>
    </row>
    <row r="18" spans="1:11" ht="18.75" customHeight="1">
      <c r="A18" s="6"/>
      <c r="C18" s="27"/>
      <c r="E18" s="138"/>
      <c r="F18" s="17"/>
      <c r="G18" s="17"/>
      <c r="H18" s="22"/>
      <c r="I18" s="17"/>
      <c r="J18" s="17"/>
      <c r="K18" s="17"/>
    </row>
    <row r="19" spans="1:11" ht="18.75" customHeight="1">
      <c r="A19" s="6">
        <v>6</v>
      </c>
      <c r="C19" s="28" t="s">
        <v>104</v>
      </c>
      <c r="E19" s="138"/>
      <c r="F19" s="17"/>
      <c r="G19" s="17"/>
      <c r="H19" s="96">
        <v>0.999</v>
      </c>
      <c r="I19" s="17"/>
      <c r="J19" s="17"/>
      <c r="K19" s="17"/>
    </row>
    <row r="20" spans="5:11" ht="18.75" customHeight="1">
      <c r="E20" s="138"/>
      <c r="F20" s="17"/>
      <c r="G20" s="17"/>
      <c r="H20" s="69" t="s">
        <v>14</v>
      </c>
      <c r="I20" s="17"/>
      <c r="J20" s="17"/>
      <c r="K20" s="17"/>
    </row>
    <row r="21" spans="1:8" ht="18.75" customHeight="1">
      <c r="A21" s="6">
        <v>7</v>
      </c>
      <c r="C21" s="33" t="s">
        <v>88</v>
      </c>
      <c r="H21" s="35">
        <f>H17*H19</f>
        <v>10655900.433</v>
      </c>
    </row>
    <row r="22" ht="18.75" customHeight="1">
      <c r="H22" s="32" t="s">
        <v>16</v>
      </c>
    </row>
    <row r="23" ht="18.75" customHeight="1"/>
    <row r="25" spans="2:3" ht="12.75">
      <c r="B25" s="4" t="s">
        <v>37</v>
      </c>
      <c r="C25" s="1" t="s">
        <v>186</v>
      </c>
    </row>
    <row r="30" ht="12.75">
      <c r="B30" t="s">
        <v>162</v>
      </c>
    </row>
  </sheetData>
  <sheetProtection/>
  <mergeCells count="3">
    <mergeCell ref="C1:F1"/>
    <mergeCell ref="C2:F2"/>
    <mergeCell ref="C3:F3"/>
  </mergeCells>
  <printOptions horizontalCentered="1"/>
  <pageMargins left="0" right="0" top="0.5" bottom="0.5" header="0" footer="0"/>
  <pageSetup horizontalDpi="600" verticalDpi="600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/>
  </sheetPr>
  <dimension ref="A1:H60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4.57421875" style="0" customWidth="1"/>
    <col min="2" max="2" width="1.57421875" style="0" customWidth="1"/>
    <col min="3" max="3" width="54.7109375" style="0" customWidth="1"/>
    <col min="4" max="4" width="9.7109375" style="0" bestFit="1" customWidth="1"/>
    <col min="5" max="5" width="3.7109375" style="0" customWidth="1"/>
    <col min="6" max="6" width="11.28125" style="0" bestFit="1" customWidth="1"/>
    <col min="7" max="7" width="2.8515625" style="0" customWidth="1"/>
    <col min="8" max="8" width="15.28125" style="0" bestFit="1" customWidth="1"/>
  </cols>
  <sheetData>
    <row r="1" spans="3:8" ht="12.75">
      <c r="C1" s="6" t="s">
        <v>0</v>
      </c>
      <c r="H1" s="152" t="s">
        <v>925</v>
      </c>
    </row>
    <row r="2" spans="3:8" ht="12.75">
      <c r="C2" s="1" t="s">
        <v>322</v>
      </c>
      <c r="H2" s="2" t="s">
        <v>1</v>
      </c>
    </row>
    <row r="3" spans="3:8" ht="12.75">
      <c r="C3" s="1" t="s">
        <v>64</v>
      </c>
      <c r="H3" s="154" t="s">
        <v>804</v>
      </c>
    </row>
    <row r="4" ht="12.75">
      <c r="H4" s="2" t="s">
        <v>99</v>
      </c>
    </row>
    <row r="6" spans="1:8" ht="25.5">
      <c r="A6" s="76" t="s">
        <v>13</v>
      </c>
      <c r="B6" s="6"/>
      <c r="C6" s="25" t="s">
        <v>8</v>
      </c>
      <c r="D6" s="25"/>
      <c r="E6" s="6"/>
      <c r="F6" s="25"/>
      <c r="G6" s="6"/>
      <c r="H6" s="25" t="s">
        <v>9</v>
      </c>
    </row>
    <row r="7" spans="1:8" ht="12.75">
      <c r="A7" s="26">
        <v>-1</v>
      </c>
      <c r="C7" s="26">
        <v>-2</v>
      </c>
      <c r="D7" s="26">
        <v>-3</v>
      </c>
      <c r="F7" s="26">
        <v>-4</v>
      </c>
      <c r="H7" s="26">
        <v>-5</v>
      </c>
    </row>
    <row r="8" ht="12.75">
      <c r="A8" s="6"/>
    </row>
    <row r="9" spans="1:8" ht="12.75">
      <c r="A9" s="6">
        <v>1</v>
      </c>
      <c r="C9" s="27" t="s">
        <v>323</v>
      </c>
      <c r="D9" s="41">
        <v>238618</v>
      </c>
      <c r="E9" s="4" t="s">
        <v>324</v>
      </c>
      <c r="F9" s="41">
        <v>2863416</v>
      </c>
      <c r="G9" s="41"/>
      <c r="H9" s="35"/>
    </row>
    <row r="10" spans="1:8" ht="12.75">
      <c r="A10" s="6">
        <v>2</v>
      </c>
      <c r="C10" s="27" t="s">
        <v>325</v>
      </c>
      <c r="D10" s="41"/>
      <c r="F10" s="41">
        <v>2870320</v>
      </c>
      <c r="G10" s="41"/>
      <c r="H10" s="35"/>
    </row>
    <row r="11" spans="1:8" ht="12.75">
      <c r="A11" s="6">
        <v>3</v>
      </c>
      <c r="C11" s="28" t="s">
        <v>326</v>
      </c>
      <c r="D11" s="41"/>
      <c r="F11" s="123"/>
      <c r="G11" s="41"/>
      <c r="H11" s="35">
        <v>-6904</v>
      </c>
    </row>
    <row r="12" spans="1:8" ht="12.75">
      <c r="A12" s="6"/>
      <c r="C12" s="28"/>
      <c r="D12" s="41"/>
      <c r="F12" s="41"/>
      <c r="G12" s="41"/>
      <c r="H12" s="35"/>
    </row>
    <row r="13" spans="1:8" ht="12.75">
      <c r="A13" s="6"/>
      <c r="C13" s="28"/>
      <c r="D13" s="41"/>
      <c r="F13" s="41"/>
      <c r="G13" s="41"/>
      <c r="H13" s="35"/>
    </row>
    <row r="14" spans="1:8" ht="12.75">
      <c r="A14" s="6">
        <v>4</v>
      </c>
      <c r="C14" s="27" t="s">
        <v>327</v>
      </c>
      <c r="D14" s="41">
        <v>5396</v>
      </c>
      <c r="E14" s="4" t="s">
        <v>324</v>
      </c>
      <c r="F14" s="41">
        <v>64752</v>
      </c>
      <c r="G14" s="41"/>
      <c r="H14" s="35"/>
    </row>
    <row r="15" spans="1:8" ht="12.75">
      <c r="A15" s="6">
        <v>5</v>
      </c>
      <c r="C15" s="27" t="s">
        <v>328</v>
      </c>
      <c r="D15" s="41"/>
      <c r="F15" s="41">
        <v>70775</v>
      </c>
      <c r="G15" s="41"/>
      <c r="H15" s="35"/>
    </row>
    <row r="16" spans="1:8" ht="12.75">
      <c r="A16" s="6">
        <v>6</v>
      </c>
      <c r="C16" s="28" t="s">
        <v>329</v>
      </c>
      <c r="D16" s="41"/>
      <c r="F16" s="123"/>
      <c r="G16" s="41"/>
      <c r="H16" s="35">
        <v>-6023</v>
      </c>
    </row>
    <row r="17" spans="1:8" ht="12.75">
      <c r="A17" s="6"/>
      <c r="C17" s="28"/>
      <c r="D17" s="41"/>
      <c r="F17" s="41"/>
      <c r="G17" s="41"/>
      <c r="H17" s="35"/>
    </row>
    <row r="18" spans="1:8" ht="12.75">
      <c r="A18" s="6"/>
      <c r="C18" s="28"/>
      <c r="D18" s="41"/>
      <c r="F18" s="41"/>
      <c r="G18" s="41"/>
      <c r="H18" s="35"/>
    </row>
    <row r="19" spans="1:8" ht="12.75">
      <c r="A19" s="6">
        <v>7</v>
      </c>
      <c r="C19" s="27" t="s">
        <v>330</v>
      </c>
      <c r="D19" s="41">
        <v>13819</v>
      </c>
      <c r="E19" s="4" t="s">
        <v>324</v>
      </c>
      <c r="F19" s="41">
        <v>165828</v>
      </c>
      <c r="G19" s="41"/>
      <c r="H19" s="35"/>
    </row>
    <row r="20" spans="1:8" ht="12.75">
      <c r="A20" s="6">
        <v>8</v>
      </c>
      <c r="C20" s="27" t="s">
        <v>331</v>
      </c>
      <c r="D20" s="41"/>
      <c r="F20" s="41">
        <v>123950</v>
      </c>
      <c r="G20" s="41"/>
      <c r="H20" s="35"/>
    </row>
    <row r="21" spans="1:8" ht="12.75">
      <c r="A21" s="6">
        <v>9</v>
      </c>
      <c r="C21" s="28" t="s">
        <v>332</v>
      </c>
      <c r="D21" s="41"/>
      <c r="F21" s="123"/>
      <c r="G21" s="41"/>
      <c r="H21" s="35">
        <v>41878</v>
      </c>
    </row>
    <row r="22" spans="1:8" ht="12.75">
      <c r="A22" s="6"/>
      <c r="C22" s="28"/>
      <c r="D22" s="41"/>
      <c r="F22" s="41"/>
      <c r="G22" s="41"/>
      <c r="H22" s="35"/>
    </row>
    <row r="23" spans="1:8" ht="12.75">
      <c r="A23" s="6"/>
      <c r="C23" s="28"/>
      <c r="D23" s="41"/>
      <c r="F23" s="41"/>
      <c r="G23" s="41"/>
      <c r="H23" s="35"/>
    </row>
    <row r="24" spans="1:8" ht="25.5">
      <c r="A24" s="6">
        <v>10</v>
      </c>
      <c r="C24" s="27" t="s">
        <v>333</v>
      </c>
      <c r="D24" s="41">
        <v>844</v>
      </c>
      <c r="E24" s="4" t="s">
        <v>324</v>
      </c>
      <c r="F24" s="41">
        <v>10128</v>
      </c>
      <c r="G24" s="41"/>
      <c r="H24" s="35"/>
    </row>
    <row r="25" spans="1:8" ht="25.5">
      <c r="A25" s="6">
        <v>11</v>
      </c>
      <c r="C25" s="27" t="s">
        <v>334</v>
      </c>
      <c r="D25" s="41"/>
      <c r="F25" s="41">
        <v>10384</v>
      </c>
      <c r="G25" s="41"/>
      <c r="H25" s="35"/>
    </row>
    <row r="26" spans="1:8" ht="25.5">
      <c r="A26" s="6">
        <v>12</v>
      </c>
      <c r="C26" s="27" t="s">
        <v>335</v>
      </c>
      <c r="D26" s="41"/>
      <c r="F26" s="123"/>
      <c r="G26" s="41"/>
      <c r="H26" s="35">
        <v>-256</v>
      </c>
    </row>
    <row r="27" spans="1:8" ht="12.75">
      <c r="A27" s="6"/>
      <c r="C27" s="28"/>
      <c r="D27" s="41"/>
      <c r="F27" s="41"/>
      <c r="G27" s="41"/>
      <c r="H27" s="149"/>
    </row>
    <row r="28" spans="1:8" ht="12.75">
      <c r="A28" s="6"/>
      <c r="C28" s="28"/>
      <c r="D28" s="41"/>
      <c r="F28" s="41"/>
      <c r="G28" s="41"/>
      <c r="H28" s="149"/>
    </row>
    <row r="29" spans="1:8" ht="12.75">
      <c r="A29" s="104">
        <v>13</v>
      </c>
      <c r="B29" s="17"/>
      <c r="C29" s="148" t="s">
        <v>336</v>
      </c>
      <c r="D29" s="138">
        <v>213955</v>
      </c>
      <c r="E29" s="119" t="s">
        <v>324</v>
      </c>
      <c r="F29" s="138">
        <v>2567460</v>
      </c>
      <c r="G29" s="138"/>
      <c r="H29" s="95"/>
    </row>
    <row r="30" spans="1:8" ht="12.75">
      <c r="A30" s="104">
        <v>14</v>
      </c>
      <c r="B30" s="17"/>
      <c r="C30" s="148" t="s">
        <v>337</v>
      </c>
      <c r="D30" s="138"/>
      <c r="E30" s="17"/>
      <c r="F30" s="138">
        <v>2637992</v>
      </c>
      <c r="G30" s="138"/>
      <c r="H30" s="95"/>
    </row>
    <row r="31" spans="1:8" ht="12.75">
      <c r="A31" s="104">
        <v>15</v>
      </c>
      <c r="B31" s="17"/>
      <c r="C31" s="89" t="s">
        <v>338</v>
      </c>
      <c r="D31" s="138"/>
      <c r="E31" s="17"/>
      <c r="F31" s="137"/>
      <c r="G31" s="138"/>
      <c r="H31" s="95">
        <v>-70532</v>
      </c>
    </row>
    <row r="32" spans="1:8" ht="12.75">
      <c r="A32" s="104"/>
      <c r="B32" s="17"/>
      <c r="C32" s="89"/>
      <c r="D32" s="138"/>
      <c r="E32" s="17"/>
      <c r="F32" s="138"/>
      <c r="G32" s="138"/>
      <c r="H32" s="95"/>
    </row>
    <row r="33" spans="1:8" ht="12.75">
      <c r="A33" s="104"/>
      <c r="B33" s="17"/>
      <c r="C33" s="89"/>
      <c r="D33" s="138"/>
      <c r="E33" s="17"/>
      <c r="F33" s="138"/>
      <c r="G33" s="138"/>
      <c r="H33" s="95"/>
    </row>
    <row r="34" spans="1:8" ht="12.75">
      <c r="A34" s="104">
        <v>16</v>
      </c>
      <c r="B34" s="17"/>
      <c r="C34" s="148" t="s">
        <v>339</v>
      </c>
      <c r="D34" s="138">
        <v>-142870</v>
      </c>
      <c r="E34" s="119" t="s">
        <v>324</v>
      </c>
      <c r="F34" s="138">
        <v>-1714440</v>
      </c>
      <c r="G34" s="138"/>
      <c r="H34" s="95"/>
    </row>
    <row r="35" spans="1:8" ht="12.75">
      <c r="A35" s="104">
        <v>17</v>
      </c>
      <c r="B35" s="17"/>
      <c r="C35" s="148" t="s">
        <v>340</v>
      </c>
      <c r="D35" s="138"/>
      <c r="E35" s="17"/>
      <c r="F35" s="138">
        <v>-1462835</v>
      </c>
      <c r="G35" s="138"/>
      <c r="H35" s="95"/>
    </row>
    <row r="36" spans="1:8" ht="12.75">
      <c r="A36" s="104">
        <v>18</v>
      </c>
      <c r="B36" s="17"/>
      <c r="C36" s="148" t="s">
        <v>341</v>
      </c>
      <c r="D36" s="138"/>
      <c r="E36" s="17"/>
      <c r="F36" s="137"/>
      <c r="G36" s="138"/>
      <c r="H36" s="95">
        <v>-251605</v>
      </c>
    </row>
    <row r="37" spans="1:8" ht="12.75">
      <c r="A37" s="6"/>
      <c r="C37" s="28"/>
      <c r="D37" s="41"/>
      <c r="F37" s="41"/>
      <c r="G37" s="41"/>
      <c r="H37" s="131"/>
    </row>
    <row r="38" spans="1:8" ht="12.75">
      <c r="A38" s="104"/>
      <c r="C38" s="28"/>
      <c r="D38" s="41"/>
      <c r="F38" s="41"/>
      <c r="G38" s="41"/>
      <c r="H38" s="149"/>
    </row>
    <row r="39" spans="1:8" ht="12.75">
      <c r="A39" s="129">
        <v>19</v>
      </c>
      <c r="C39" s="33" t="s">
        <v>342</v>
      </c>
      <c r="D39" s="41"/>
      <c r="F39" s="41"/>
      <c r="G39" s="41"/>
      <c r="H39" s="35">
        <v>-293442</v>
      </c>
    </row>
    <row r="40" spans="1:7" ht="12.75">
      <c r="A40" s="104"/>
      <c r="C40" s="28"/>
      <c r="D40" s="41"/>
      <c r="F40" s="41"/>
      <c r="G40" s="41"/>
    </row>
    <row r="41" spans="1:7" ht="12.75">
      <c r="A41" s="104"/>
      <c r="C41" s="28"/>
      <c r="D41" s="41"/>
      <c r="F41" s="41"/>
      <c r="G41" s="41"/>
    </row>
    <row r="42" spans="1:8" ht="12.75">
      <c r="A42" s="129">
        <v>20</v>
      </c>
      <c r="C42" s="148" t="s">
        <v>840</v>
      </c>
      <c r="D42" s="41"/>
      <c r="F42" s="41"/>
      <c r="G42" s="41"/>
      <c r="H42" s="153">
        <v>0.7111</v>
      </c>
    </row>
    <row r="43" spans="1:8" ht="12.75">
      <c r="A43" s="104"/>
      <c r="C43" s="27"/>
      <c r="D43" s="41"/>
      <c r="F43" s="41"/>
      <c r="G43" s="41"/>
      <c r="H43" s="131"/>
    </row>
    <row r="44" spans="1:8" ht="12.75">
      <c r="A44" s="104">
        <v>21</v>
      </c>
      <c r="C44" s="27" t="s">
        <v>343</v>
      </c>
      <c r="D44" s="41"/>
      <c r="F44" s="41"/>
      <c r="G44" s="41"/>
      <c r="H44" s="35">
        <v>-208667</v>
      </c>
    </row>
    <row r="45" spans="1:8" ht="12.75">
      <c r="A45" s="104"/>
      <c r="C45" s="27"/>
      <c r="D45" s="41"/>
      <c r="F45" s="41"/>
      <c r="G45" s="41"/>
      <c r="H45" s="35"/>
    </row>
    <row r="46" spans="1:8" ht="12.75">
      <c r="A46" s="104"/>
      <c r="C46" s="28"/>
      <c r="D46" s="41"/>
      <c r="F46" s="41"/>
      <c r="G46" s="41"/>
      <c r="H46" s="35"/>
    </row>
    <row r="47" spans="1:8" ht="12.75">
      <c r="A47" s="104">
        <v>22</v>
      </c>
      <c r="C47" s="28" t="s">
        <v>344</v>
      </c>
      <c r="D47" s="41"/>
      <c r="F47" s="41"/>
      <c r="G47" s="41"/>
      <c r="H47" s="150">
        <v>0.99</v>
      </c>
    </row>
    <row r="48" spans="1:8" ht="12.75">
      <c r="A48" s="104"/>
      <c r="C48" s="28"/>
      <c r="G48" s="41"/>
      <c r="H48" s="139"/>
    </row>
    <row r="49" spans="1:8" ht="13.5" thickBot="1">
      <c r="A49" s="104">
        <v>23</v>
      </c>
      <c r="C49" s="33" t="s">
        <v>345</v>
      </c>
      <c r="D49" s="41"/>
      <c r="F49" s="41"/>
      <c r="G49" s="41"/>
      <c r="H49" s="35">
        <v>-206580</v>
      </c>
    </row>
    <row r="50" spans="1:8" ht="13.5" thickTop="1">
      <c r="A50" s="104"/>
      <c r="C50" s="28"/>
      <c r="D50" s="41"/>
      <c r="F50" s="41"/>
      <c r="G50" s="41"/>
      <c r="H50" s="145"/>
    </row>
    <row r="51" spans="3:7" ht="12.75">
      <c r="C51" s="28"/>
      <c r="D51" s="41"/>
      <c r="F51" s="41"/>
      <c r="G51" s="41"/>
    </row>
    <row r="52" spans="3:8" ht="12.75">
      <c r="C52" s="28"/>
      <c r="D52" s="41"/>
      <c r="F52" s="41"/>
      <c r="G52" s="41"/>
      <c r="H52" s="35"/>
    </row>
    <row r="53" spans="3:8" ht="12.75">
      <c r="C53" s="33" t="s">
        <v>799</v>
      </c>
      <c r="D53" s="41"/>
      <c r="F53" s="41"/>
      <c r="G53" s="41"/>
      <c r="H53" s="35"/>
    </row>
    <row r="54" spans="3:8" ht="12.75">
      <c r="C54" s="28"/>
      <c r="D54" s="41"/>
      <c r="F54" s="41"/>
      <c r="G54" s="41"/>
      <c r="H54" s="35"/>
    </row>
    <row r="55" spans="3:8" ht="12.75">
      <c r="C55" s="28"/>
      <c r="D55" s="41"/>
      <c r="F55" s="41"/>
      <c r="G55" s="41"/>
      <c r="H55" s="35"/>
    </row>
    <row r="56" spans="3:8" ht="12.75">
      <c r="C56" s="28"/>
      <c r="D56" s="41"/>
      <c r="F56" s="41"/>
      <c r="G56" s="41"/>
      <c r="H56" s="35"/>
    </row>
    <row r="57" spans="3:8" ht="12.75">
      <c r="C57" s="28"/>
      <c r="D57" s="41"/>
      <c r="F57" s="41"/>
      <c r="G57" s="41"/>
      <c r="H57" s="35"/>
    </row>
    <row r="58" spans="3:8" ht="12.75">
      <c r="C58" s="28"/>
      <c r="D58" s="41"/>
      <c r="F58" s="41"/>
      <c r="G58" s="41"/>
      <c r="H58" s="35"/>
    </row>
    <row r="59" spans="3:8" ht="12.75">
      <c r="C59" s="28"/>
      <c r="D59" s="41"/>
      <c r="F59" s="41"/>
      <c r="G59" s="41"/>
      <c r="H59" s="35"/>
    </row>
    <row r="60" spans="3:8" ht="12.75">
      <c r="C60" s="28"/>
      <c r="D60" s="41"/>
      <c r="F60" s="41"/>
      <c r="G60" s="41"/>
      <c r="H60" s="35"/>
    </row>
  </sheetData>
  <sheetProtection/>
  <printOptions/>
  <pageMargins left="0.7" right="0.7" top="0.75" bottom="0.75" header="0.3" footer="0.3"/>
  <pageSetup horizontalDpi="600" verticalDpi="600" orientation="portrait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/>
  </sheetPr>
  <dimension ref="A1:E2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421875" style="0" customWidth="1"/>
    <col min="2" max="2" width="6.00390625" style="0" customWidth="1"/>
    <col min="3" max="3" width="46.28125" style="0" bestFit="1" customWidth="1"/>
    <col min="4" max="4" width="3.7109375" style="0" customWidth="1"/>
    <col min="5" max="5" width="16.57421875" style="0" customWidth="1"/>
  </cols>
  <sheetData>
    <row r="1" spans="3:5" ht="12.75">
      <c r="C1" s="794" t="s">
        <v>0</v>
      </c>
      <c r="D1" s="794"/>
      <c r="E1" s="152" t="s">
        <v>925</v>
      </c>
    </row>
    <row r="2" spans="3:5" ht="12.75">
      <c r="C2" s="766" t="s">
        <v>346</v>
      </c>
      <c r="D2" s="794"/>
      <c r="E2" s="32" t="s">
        <v>193</v>
      </c>
    </row>
    <row r="3" spans="3:5" ht="12.75">
      <c r="C3" s="766" t="s">
        <v>347</v>
      </c>
      <c r="D3" s="794"/>
      <c r="E3" s="154" t="s">
        <v>804</v>
      </c>
    </row>
    <row r="4" ht="12.75">
      <c r="E4" s="32" t="s">
        <v>352</v>
      </c>
    </row>
    <row r="6" ht="12.75">
      <c r="E6" s="25"/>
    </row>
    <row r="7" spans="1:5" ht="25.5">
      <c r="A7" s="25" t="s">
        <v>121</v>
      </c>
      <c r="B7" s="25"/>
      <c r="C7" s="25" t="s">
        <v>8</v>
      </c>
      <c r="D7" s="25"/>
      <c r="E7" s="25" t="s">
        <v>348</v>
      </c>
    </row>
    <row r="8" spans="1:5" ht="12.75">
      <c r="A8" s="26">
        <v>-1</v>
      </c>
      <c r="B8" s="26"/>
      <c r="C8" s="26">
        <v>-2</v>
      </c>
      <c r="D8" s="26"/>
      <c r="E8" s="26">
        <v>-3</v>
      </c>
    </row>
    <row r="9" spans="1:2" ht="12.75">
      <c r="A9" s="6"/>
      <c r="B9" s="6"/>
    </row>
    <row r="10" spans="1:5" ht="12.75">
      <c r="A10" s="6">
        <v>1</v>
      </c>
      <c r="B10" s="6"/>
      <c r="C10" s="27" t="s">
        <v>349</v>
      </c>
      <c r="D10" s="28"/>
      <c r="E10" s="35">
        <v>1331253.81</v>
      </c>
    </row>
    <row r="11" spans="1:5" ht="12.75">
      <c r="A11" s="6"/>
      <c r="B11" s="6"/>
      <c r="C11" s="29"/>
      <c r="D11" s="29"/>
      <c r="E11" s="32"/>
    </row>
    <row r="12" spans="1:5" ht="12.75">
      <c r="A12" s="6">
        <v>2</v>
      </c>
      <c r="B12" s="6"/>
      <c r="C12" s="27" t="s">
        <v>350</v>
      </c>
      <c r="D12" s="28"/>
      <c r="E12" s="97">
        <v>25</v>
      </c>
    </row>
    <row r="13" spans="1:5" ht="12.75">
      <c r="A13" s="6"/>
      <c r="B13" s="6"/>
      <c r="C13" s="29"/>
      <c r="D13" s="29"/>
      <c r="E13" s="32" t="s">
        <v>14</v>
      </c>
    </row>
    <row r="14" spans="1:5" ht="12.75">
      <c r="A14" s="6"/>
      <c r="B14" s="6"/>
      <c r="C14" s="29"/>
      <c r="D14" s="29"/>
      <c r="E14" s="32"/>
    </row>
    <row r="15" spans="1:5" ht="12.75">
      <c r="A15" s="6">
        <v>3</v>
      </c>
      <c r="B15" s="6"/>
      <c r="C15" s="4" t="s">
        <v>883</v>
      </c>
      <c r="E15" s="35">
        <v>53250</v>
      </c>
    </row>
    <row r="16" spans="1:5" ht="12.75">
      <c r="A16" s="6"/>
      <c r="B16" s="6"/>
      <c r="C16" s="29"/>
      <c r="D16" s="29"/>
      <c r="E16" s="32"/>
    </row>
    <row r="17" spans="1:5" ht="12.75">
      <c r="A17" s="6">
        <v>4</v>
      </c>
      <c r="B17" s="6"/>
      <c r="C17" s="29" t="s">
        <v>110</v>
      </c>
      <c r="D17" s="29"/>
      <c r="E17" s="126">
        <v>0.986</v>
      </c>
    </row>
    <row r="18" spans="1:5" ht="12.75">
      <c r="A18" s="6"/>
      <c r="B18" s="6"/>
      <c r="C18" s="28"/>
      <c r="D18" s="28"/>
      <c r="E18" s="32" t="s">
        <v>14</v>
      </c>
    </row>
    <row r="19" spans="1:5" ht="12.75">
      <c r="A19" s="6"/>
      <c r="B19" s="6"/>
      <c r="C19" s="28"/>
      <c r="D19" s="28"/>
      <c r="E19" s="32"/>
    </row>
    <row r="20" spans="1:5" ht="12.75">
      <c r="A20" s="6">
        <v>5</v>
      </c>
      <c r="B20" s="6"/>
      <c r="C20" s="33" t="s">
        <v>76</v>
      </c>
      <c r="D20" s="29"/>
      <c r="E20" s="66">
        <v>52505</v>
      </c>
    </row>
    <row r="21" spans="1:5" ht="12.75">
      <c r="A21" s="6"/>
      <c r="B21" s="6"/>
      <c r="E21" s="32" t="s">
        <v>16</v>
      </c>
    </row>
    <row r="22" spans="1:5" ht="12.75">
      <c r="A22" s="6"/>
      <c r="B22" s="6"/>
      <c r="C22" s="29"/>
      <c r="D22" s="29"/>
      <c r="E22" s="92"/>
    </row>
    <row r="23" spans="1:5" ht="12.75">
      <c r="A23" s="6"/>
      <c r="B23" s="6"/>
      <c r="C23" s="29"/>
      <c r="D23" s="29"/>
      <c r="E23" s="32"/>
    </row>
    <row r="24" spans="1:5" ht="12.75">
      <c r="A24" s="6"/>
      <c r="B24" s="6"/>
      <c r="C24" s="29"/>
      <c r="D24" s="29"/>
      <c r="E24" s="66"/>
    </row>
    <row r="25" spans="1:5" ht="12.75">
      <c r="A25" s="6"/>
      <c r="B25" s="84" t="s">
        <v>800</v>
      </c>
      <c r="C25" s="29"/>
      <c r="D25" s="29"/>
      <c r="E25" s="32"/>
    </row>
    <row r="26" spans="1:5" ht="12.75">
      <c r="A26" s="6"/>
      <c r="B26" s="6"/>
      <c r="C26" s="29"/>
      <c r="D26" s="29"/>
      <c r="E26" s="32"/>
    </row>
    <row r="27" spans="1:5" ht="12.75">
      <c r="A27" s="6"/>
      <c r="B27" s="6"/>
      <c r="C27" s="29"/>
      <c r="D27" s="29"/>
      <c r="E27" s="93"/>
    </row>
  </sheetData>
  <sheetProtection/>
  <mergeCells count="3">
    <mergeCell ref="C1:D1"/>
    <mergeCell ref="C2:D2"/>
    <mergeCell ref="C3:D3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/>
  </sheetPr>
  <dimension ref="A1:E34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7.00390625" style="0" customWidth="1"/>
    <col min="2" max="2" width="3.8515625" style="0" customWidth="1"/>
    <col min="3" max="3" width="46.28125" style="0" bestFit="1" customWidth="1"/>
    <col min="4" max="4" width="1.8515625" style="0" customWidth="1"/>
    <col min="5" max="5" width="16.00390625" style="0" customWidth="1"/>
  </cols>
  <sheetData>
    <row r="1" spans="3:5" ht="12.75">
      <c r="C1" s="794" t="s">
        <v>0</v>
      </c>
      <c r="D1" s="794"/>
      <c r="E1" s="152" t="s">
        <v>925</v>
      </c>
    </row>
    <row r="2" spans="3:5" ht="12.75">
      <c r="C2" s="796" t="s">
        <v>353</v>
      </c>
      <c r="D2" s="797"/>
      <c r="E2" s="32" t="s">
        <v>193</v>
      </c>
    </row>
    <row r="3" spans="3:5" ht="12.75">
      <c r="C3" s="798" t="s">
        <v>354</v>
      </c>
      <c r="D3" s="798"/>
      <c r="E3" s="154" t="s">
        <v>804</v>
      </c>
    </row>
    <row r="4" spans="3:5" ht="12.75">
      <c r="C4" s="798" t="s">
        <v>355</v>
      </c>
      <c r="D4" s="798"/>
      <c r="E4" s="152" t="s">
        <v>208</v>
      </c>
    </row>
    <row r="5" spans="3:4" ht="12.75">
      <c r="C5" s="766" t="s">
        <v>347</v>
      </c>
      <c r="D5" s="794"/>
    </row>
    <row r="6" spans="3:4" ht="12.75">
      <c r="C6" s="23"/>
      <c r="D6" s="23"/>
    </row>
    <row r="7" spans="3:4" ht="12.75">
      <c r="C7" s="23"/>
      <c r="D7" s="23"/>
    </row>
    <row r="8" ht="12.75">
      <c r="E8" s="25"/>
    </row>
    <row r="9" spans="1:5" ht="25.5">
      <c r="A9" s="25" t="s">
        <v>121</v>
      </c>
      <c r="B9" s="25"/>
      <c r="C9" s="25" t="s">
        <v>8</v>
      </c>
      <c r="D9" s="25"/>
      <c r="E9" s="25" t="s">
        <v>348</v>
      </c>
    </row>
    <row r="10" spans="1:5" ht="12.75">
      <c r="A10" s="26">
        <v>-1</v>
      </c>
      <c r="B10" s="26"/>
      <c r="C10" s="26">
        <v>-2</v>
      </c>
      <c r="D10" s="26"/>
      <c r="E10" s="26">
        <v>-3</v>
      </c>
    </row>
    <row r="11" spans="1:2" ht="12.75">
      <c r="A11" s="6"/>
      <c r="B11" s="6"/>
    </row>
    <row r="12" spans="1:5" ht="12.75">
      <c r="A12" s="6">
        <v>1</v>
      </c>
      <c r="B12" s="6"/>
      <c r="C12" s="27" t="s">
        <v>356</v>
      </c>
      <c r="D12" s="28"/>
      <c r="E12" s="35">
        <v>872858</v>
      </c>
    </row>
    <row r="13" spans="1:5" ht="12.75">
      <c r="A13" s="6"/>
      <c r="B13" s="6"/>
      <c r="C13" s="29"/>
      <c r="D13" s="29"/>
      <c r="E13" s="32"/>
    </row>
    <row r="14" spans="1:5" ht="12.75">
      <c r="A14" s="6">
        <v>2</v>
      </c>
      <c r="B14" s="6"/>
      <c r="C14" s="27" t="s">
        <v>350</v>
      </c>
      <c r="D14" s="28"/>
      <c r="E14" s="97">
        <v>25</v>
      </c>
    </row>
    <row r="15" spans="1:5" ht="12.75">
      <c r="A15" s="6"/>
      <c r="B15" s="6"/>
      <c r="C15" s="29"/>
      <c r="D15" s="29"/>
      <c r="E15" s="32" t="s">
        <v>14</v>
      </c>
    </row>
    <row r="16" spans="1:5" ht="12.75">
      <c r="A16" s="6"/>
      <c r="B16" s="6"/>
      <c r="C16" s="29"/>
      <c r="D16" s="29"/>
      <c r="E16" s="32"/>
    </row>
    <row r="17" spans="1:5" ht="12.75">
      <c r="A17" s="6">
        <v>3</v>
      </c>
      <c r="B17" s="6"/>
      <c r="C17" s="4" t="s">
        <v>883</v>
      </c>
      <c r="E17" s="35">
        <v>34914</v>
      </c>
    </row>
    <row r="18" spans="1:5" ht="12.75">
      <c r="A18" s="6"/>
      <c r="B18" s="6"/>
      <c r="C18" s="29"/>
      <c r="D18" s="29"/>
      <c r="E18" s="32"/>
    </row>
    <row r="19" spans="1:5" ht="12.75">
      <c r="A19" s="6">
        <v>4</v>
      </c>
      <c r="B19" s="6"/>
      <c r="C19" s="29" t="s">
        <v>110</v>
      </c>
      <c r="D19" s="29"/>
      <c r="E19" s="126">
        <v>0.986</v>
      </c>
    </row>
    <row r="20" spans="1:5" ht="12.75">
      <c r="A20" s="6"/>
      <c r="B20" s="6"/>
      <c r="C20" s="28"/>
      <c r="D20" s="28"/>
      <c r="E20" s="32" t="s">
        <v>14</v>
      </c>
    </row>
    <row r="21" spans="1:5" ht="12.75">
      <c r="A21" s="6"/>
      <c r="B21" s="6"/>
      <c r="C21" s="28"/>
      <c r="D21" s="28"/>
      <c r="E21" s="32"/>
    </row>
    <row r="22" spans="1:5" ht="12.75">
      <c r="A22" s="6">
        <v>5</v>
      </c>
      <c r="B22" s="6"/>
      <c r="C22" s="33" t="s">
        <v>76</v>
      </c>
      <c r="D22" s="29"/>
      <c r="E22" s="66">
        <v>34425</v>
      </c>
    </row>
    <row r="23" spans="1:5" ht="12.75">
      <c r="A23" s="6"/>
      <c r="B23" s="6"/>
      <c r="E23" s="32" t="s">
        <v>16</v>
      </c>
    </row>
    <row r="24" spans="1:5" ht="12.75">
      <c r="A24" s="6"/>
      <c r="B24" s="6"/>
      <c r="C24" s="29"/>
      <c r="D24" s="29"/>
      <c r="E24" s="92"/>
    </row>
    <row r="25" spans="1:5" ht="12.75">
      <c r="A25" s="6"/>
      <c r="B25" s="6"/>
      <c r="C25" s="29"/>
      <c r="D25" s="29"/>
      <c r="E25" s="32"/>
    </row>
    <row r="26" spans="1:5" ht="12.75">
      <c r="A26" s="6"/>
      <c r="B26" s="6"/>
      <c r="C26" s="29"/>
      <c r="D26" s="29"/>
      <c r="E26" s="66"/>
    </row>
    <row r="27" spans="1:5" ht="12.75">
      <c r="A27" s="6"/>
      <c r="B27" s="6"/>
      <c r="C27" s="29"/>
      <c r="D27" s="29"/>
      <c r="E27" s="32"/>
    </row>
    <row r="28" spans="1:5" ht="12.75">
      <c r="A28" s="6"/>
      <c r="B28" s="6"/>
      <c r="C28" s="29"/>
      <c r="D28" s="29"/>
      <c r="E28" s="32"/>
    </row>
    <row r="29" spans="1:5" ht="12.75">
      <c r="A29" s="6"/>
      <c r="B29" s="6"/>
      <c r="C29" s="29"/>
      <c r="D29" s="29"/>
      <c r="E29" s="93"/>
    </row>
    <row r="30" spans="1:5" ht="12.75">
      <c r="A30" s="6"/>
      <c r="B30" s="6"/>
      <c r="C30" s="29"/>
      <c r="D30" s="29"/>
      <c r="E30" s="93"/>
    </row>
    <row r="31" spans="1:5" ht="12.75">
      <c r="A31" s="6"/>
      <c r="B31" s="6"/>
      <c r="E31" s="32"/>
    </row>
    <row r="32" spans="1:4" ht="12.75">
      <c r="A32" s="6"/>
      <c r="B32" s="84" t="s">
        <v>800</v>
      </c>
      <c r="C32" s="6"/>
      <c r="D32" s="6"/>
    </row>
    <row r="33" spans="1:5" ht="12.75">
      <c r="A33" s="6"/>
      <c r="B33" s="6"/>
      <c r="E33" s="32"/>
    </row>
    <row r="34" spans="3:4" ht="12.75">
      <c r="C34" s="29"/>
      <c r="D34" s="29"/>
    </row>
  </sheetData>
  <sheetProtection/>
  <mergeCells count="5">
    <mergeCell ref="C1:D1"/>
    <mergeCell ref="C2:D2"/>
    <mergeCell ref="C3:D3"/>
    <mergeCell ref="C4:D4"/>
    <mergeCell ref="C5:D5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/>
  </sheetPr>
  <dimension ref="A1:E2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2" width="5.8515625" style="0" customWidth="1"/>
    <col min="3" max="3" width="45.00390625" style="0" bestFit="1" customWidth="1"/>
    <col min="4" max="4" width="4.00390625" style="0" customWidth="1"/>
    <col min="5" max="5" width="16.421875" style="0" customWidth="1"/>
  </cols>
  <sheetData>
    <row r="1" spans="3:5" ht="12.75">
      <c r="C1" s="794" t="s">
        <v>0</v>
      </c>
      <c r="D1" s="794"/>
      <c r="E1" s="152" t="s">
        <v>925</v>
      </c>
    </row>
    <row r="2" spans="3:5" ht="12.75">
      <c r="C2" s="766" t="s">
        <v>357</v>
      </c>
      <c r="D2" s="794"/>
      <c r="E2" s="32" t="s">
        <v>193</v>
      </c>
    </row>
    <row r="3" spans="3:5" ht="12.75">
      <c r="C3" s="794" t="s">
        <v>347</v>
      </c>
      <c r="D3" s="794"/>
      <c r="E3" s="154" t="s">
        <v>804</v>
      </c>
    </row>
    <row r="4" ht="12.75">
      <c r="E4" s="32" t="s">
        <v>196</v>
      </c>
    </row>
    <row r="6" ht="12.75">
      <c r="E6" s="25"/>
    </row>
    <row r="7" spans="1:5" ht="25.5">
      <c r="A7" s="25" t="s">
        <v>121</v>
      </c>
      <c r="B7" s="25"/>
      <c r="C7" s="25" t="s">
        <v>8</v>
      </c>
      <c r="D7" s="25"/>
      <c r="E7" s="25" t="s">
        <v>348</v>
      </c>
    </row>
    <row r="8" spans="1:5" ht="12.75">
      <c r="A8" s="26">
        <v>-1</v>
      </c>
      <c r="B8" s="26"/>
      <c r="C8" s="26">
        <v>-2</v>
      </c>
      <c r="D8" s="26"/>
      <c r="E8" s="26">
        <v>-3</v>
      </c>
    </row>
    <row r="9" spans="1:2" ht="12.75">
      <c r="A9" s="6"/>
      <c r="B9" s="6"/>
    </row>
    <row r="10" spans="1:5" ht="12.75">
      <c r="A10" s="6">
        <v>1</v>
      </c>
      <c r="B10" s="6"/>
      <c r="C10" s="27" t="s">
        <v>358</v>
      </c>
      <c r="D10" s="28"/>
      <c r="E10" s="35">
        <v>2619935</v>
      </c>
    </row>
    <row r="11" spans="1:5" ht="12.75">
      <c r="A11" s="6"/>
      <c r="B11" s="6"/>
      <c r="C11" s="29"/>
      <c r="D11" s="29"/>
      <c r="E11" s="32"/>
    </row>
    <row r="12" spans="1:5" ht="12.75">
      <c r="A12" s="6">
        <v>2</v>
      </c>
      <c r="B12" s="6"/>
      <c r="C12" s="27" t="s">
        <v>350</v>
      </c>
      <c r="D12" s="28"/>
      <c r="E12" s="97">
        <v>25</v>
      </c>
    </row>
    <row r="13" spans="1:5" ht="12.75">
      <c r="A13" s="6"/>
      <c r="B13" s="6"/>
      <c r="C13" s="29"/>
      <c r="D13" s="29"/>
      <c r="E13" s="32" t="s">
        <v>14</v>
      </c>
    </row>
    <row r="14" spans="1:5" ht="12.75">
      <c r="A14" s="6"/>
      <c r="B14" s="6"/>
      <c r="C14" s="29"/>
      <c r="D14" s="29"/>
      <c r="E14" s="32"/>
    </row>
    <row r="15" spans="1:5" ht="12.75">
      <c r="A15" s="6">
        <v>3</v>
      </c>
      <c r="B15" s="6"/>
      <c r="C15" s="4" t="s">
        <v>883</v>
      </c>
      <c r="E15" s="35">
        <v>104797</v>
      </c>
    </row>
    <row r="16" spans="1:5" ht="12.75">
      <c r="A16" s="6"/>
      <c r="B16" s="6"/>
      <c r="C16" s="29"/>
      <c r="D16" s="29"/>
      <c r="E16" s="32"/>
    </row>
    <row r="17" spans="1:5" ht="12.75">
      <c r="A17" s="6">
        <v>4</v>
      </c>
      <c r="B17" s="6"/>
      <c r="C17" s="29" t="s">
        <v>110</v>
      </c>
      <c r="D17" s="29"/>
      <c r="E17" s="126">
        <v>0.986</v>
      </c>
    </row>
    <row r="18" spans="1:5" ht="12.75">
      <c r="A18" s="6"/>
      <c r="B18" s="6"/>
      <c r="C18" s="28"/>
      <c r="D18" s="28"/>
      <c r="E18" s="32" t="s">
        <v>14</v>
      </c>
    </row>
    <row r="19" spans="1:5" ht="12.75">
      <c r="A19" s="6"/>
      <c r="B19" s="6"/>
      <c r="C19" s="28"/>
      <c r="D19" s="28"/>
      <c r="E19" s="32"/>
    </row>
    <row r="20" spans="1:5" ht="12.75">
      <c r="A20" s="6">
        <v>5</v>
      </c>
      <c r="B20" s="6"/>
      <c r="C20" s="33" t="s">
        <v>76</v>
      </c>
      <c r="D20" s="29"/>
      <c r="E20" s="66">
        <v>103330</v>
      </c>
    </row>
    <row r="21" spans="1:5" ht="12.75">
      <c r="A21" s="6"/>
      <c r="B21" s="6"/>
      <c r="E21" s="32" t="s">
        <v>16</v>
      </c>
    </row>
    <row r="22" spans="1:5" ht="12.75">
      <c r="A22" s="6"/>
      <c r="B22" s="6"/>
      <c r="C22" s="29"/>
      <c r="D22" s="29"/>
      <c r="E22" s="92"/>
    </row>
    <row r="23" spans="1:5" ht="12.75">
      <c r="A23" s="6"/>
      <c r="B23" s="6"/>
      <c r="C23" s="29"/>
      <c r="D23" s="29"/>
      <c r="E23" s="32"/>
    </row>
    <row r="24" spans="1:5" ht="12.75">
      <c r="A24" s="6"/>
      <c r="B24" s="84" t="s">
        <v>800</v>
      </c>
      <c r="C24" s="29"/>
      <c r="D24" s="29"/>
      <c r="E24" s="66"/>
    </row>
  </sheetData>
  <sheetProtection/>
  <mergeCells count="3">
    <mergeCell ref="C1:D1"/>
    <mergeCell ref="C2:D2"/>
    <mergeCell ref="C3:D3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/>
  </sheetPr>
  <dimension ref="A1:E2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7109375" style="0" customWidth="1"/>
    <col min="2" max="2" width="2.8515625" style="0" customWidth="1"/>
    <col min="3" max="3" width="46.28125" style="0" bestFit="1" customWidth="1"/>
    <col min="4" max="4" width="5.140625" style="0" customWidth="1"/>
    <col min="5" max="5" width="16.421875" style="0" customWidth="1"/>
  </cols>
  <sheetData>
    <row r="1" spans="3:5" ht="12.75">
      <c r="C1" s="794" t="s">
        <v>0</v>
      </c>
      <c r="D1" s="794"/>
      <c r="E1" s="152" t="s">
        <v>925</v>
      </c>
    </row>
    <row r="2" spans="3:5" ht="12.75">
      <c r="C2" s="796" t="s">
        <v>359</v>
      </c>
      <c r="D2" s="797"/>
      <c r="E2" s="32" t="s">
        <v>193</v>
      </c>
    </row>
    <row r="3" spans="3:5" ht="12.75">
      <c r="C3" s="766" t="s">
        <v>347</v>
      </c>
      <c r="D3" s="794"/>
      <c r="E3" s="154" t="s">
        <v>804</v>
      </c>
    </row>
    <row r="4" ht="12.75">
      <c r="E4" s="32" t="s">
        <v>361</v>
      </c>
    </row>
    <row r="6" ht="12.75">
      <c r="E6" s="25"/>
    </row>
    <row r="7" spans="1:5" ht="25.5">
      <c r="A7" s="25" t="s">
        <v>121</v>
      </c>
      <c r="B7" s="25"/>
      <c r="C7" s="25" t="s">
        <v>8</v>
      </c>
      <c r="D7" s="25"/>
      <c r="E7" s="25" t="s">
        <v>348</v>
      </c>
    </row>
    <row r="8" spans="1:5" ht="12.75">
      <c r="A8" s="26">
        <v>-1</v>
      </c>
      <c r="B8" s="26"/>
      <c r="C8" s="26">
        <v>-2</v>
      </c>
      <c r="D8" s="26"/>
      <c r="E8" s="26">
        <v>-3</v>
      </c>
    </row>
    <row r="9" spans="1:2" ht="12.75">
      <c r="A9" s="6"/>
      <c r="B9" s="6"/>
    </row>
    <row r="10" spans="1:5" ht="12.75">
      <c r="A10" s="6">
        <v>1</v>
      </c>
      <c r="B10" s="6"/>
      <c r="C10" s="27" t="s">
        <v>360</v>
      </c>
      <c r="D10" s="28"/>
      <c r="E10" s="35">
        <v>28024682</v>
      </c>
    </row>
    <row r="11" spans="1:5" ht="12.75">
      <c r="A11" s="6"/>
      <c r="B11" s="6"/>
      <c r="C11" s="29"/>
      <c r="D11" s="29"/>
      <c r="E11" s="32"/>
    </row>
    <row r="12" spans="1:5" ht="12.75">
      <c r="A12" s="6">
        <v>2</v>
      </c>
      <c r="B12" s="6"/>
      <c r="C12" s="27" t="s">
        <v>350</v>
      </c>
      <c r="D12" s="28"/>
      <c r="E12" s="97">
        <v>25</v>
      </c>
    </row>
    <row r="13" spans="1:5" ht="12.75">
      <c r="A13" s="6"/>
      <c r="B13" s="6"/>
      <c r="C13" s="27"/>
      <c r="D13" s="28"/>
      <c r="E13" s="97"/>
    </row>
    <row r="14" spans="1:5" ht="12.75">
      <c r="A14" s="6"/>
      <c r="B14" s="6"/>
      <c r="C14" s="29"/>
      <c r="D14" s="29"/>
      <c r="E14" s="32" t="s">
        <v>14</v>
      </c>
    </row>
    <row r="15" spans="1:5" ht="12.75">
      <c r="A15" s="6"/>
      <c r="B15" s="6"/>
      <c r="C15" s="29"/>
      <c r="D15" s="29"/>
      <c r="E15" s="32"/>
    </row>
    <row r="16" spans="1:5" ht="12.75">
      <c r="A16" s="6">
        <v>3</v>
      </c>
      <c r="B16" s="6"/>
      <c r="C16" s="4" t="s">
        <v>883</v>
      </c>
      <c r="E16" s="35">
        <v>1120987</v>
      </c>
    </row>
    <row r="17" spans="1:5" ht="12.75">
      <c r="A17" s="6"/>
      <c r="B17" s="6"/>
      <c r="C17" s="29"/>
      <c r="D17" s="29"/>
      <c r="E17" s="32"/>
    </row>
    <row r="18" spans="1:5" ht="12.75">
      <c r="A18" s="6">
        <v>4</v>
      </c>
      <c r="B18" s="6"/>
      <c r="C18" s="29" t="s">
        <v>110</v>
      </c>
      <c r="D18" s="29"/>
      <c r="E18" s="126">
        <v>0.986</v>
      </c>
    </row>
    <row r="19" spans="1:5" ht="12.75">
      <c r="A19" s="6"/>
      <c r="B19" s="6"/>
      <c r="C19" s="28"/>
      <c r="D19" s="28"/>
      <c r="E19" s="32" t="s">
        <v>14</v>
      </c>
    </row>
    <row r="20" spans="1:5" ht="12.75">
      <c r="A20" s="6"/>
      <c r="B20" s="6"/>
      <c r="C20" s="28"/>
      <c r="D20" s="28"/>
      <c r="E20" s="32"/>
    </row>
    <row r="21" spans="1:5" ht="12.75">
      <c r="A21" s="6">
        <v>5</v>
      </c>
      <c r="B21" s="6"/>
      <c r="C21" s="33" t="s">
        <v>76</v>
      </c>
      <c r="D21" s="29"/>
      <c r="E21" s="66">
        <v>1105293</v>
      </c>
    </row>
    <row r="22" spans="1:5" ht="12.75">
      <c r="A22" s="6"/>
      <c r="B22" s="6"/>
      <c r="E22" s="32" t="s">
        <v>16</v>
      </c>
    </row>
    <row r="23" spans="1:5" ht="12.75">
      <c r="A23" s="6"/>
      <c r="B23" s="6"/>
      <c r="C23" s="29"/>
      <c r="D23" s="29"/>
      <c r="E23" s="92"/>
    </row>
    <row r="24" spans="1:5" ht="12.75">
      <c r="A24" s="6"/>
      <c r="B24" s="6"/>
      <c r="C24" s="29"/>
      <c r="D24" s="29"/>
      <c r="E24" s="32"/>
    </row>
    <row r="25" spans="1:5" ht="12.75">
      <c r="A25" s="6"/>
      <c r="B25" s="6"/>
      <c r="C25" s="84" t="s">
        <v>800</v>
      </c>
      <c r="D25" s="29"/>
      <c r="E25" s="66"/>
    </row>
    <row r="26" spans="1:5" ht="12.75">
      <c r="A26" s="6"/>
      <c r="B26" s="6"/>
      <c r="C26" s="29"/>
      <c r="D26" s="29"/>
      <c r="E26" s="32"/>
    </row>
    <row r="27" spans="1:5" ht="12.75">
      <c r="A27" s="6"/>
      <c r="B27" s="6"/>
      <c r="C27" s="29"/>
      <c r="D27" s="29"/>
      <c r="E27" s="32"/>
    </row>
  </sheetData>
  <sheetProtection/>
  <mergeCells count="3">
    <mergeCell ref="C1:D1"/>
    <mergeCell ref="C2:D2"/>
    <mergeCell ref="C3:D3"/>
  </mergeCells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M28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4.7109375" style="0" customWidth="1"/>
    <col min="2" max="2" width="4.57421875" style="0" customWidth="1"/>
    <col min="5" max="5" width="19.28125" style="0" customWidth="1"/>
    <col min="6" max="6" width="4.57421875" style="0" customWidth="1"/>
    <col min="7" max="7" width="12.8515625" style="0" bestFit="1" customWidth="1"/>
    <col min="8" max="8" width="3.28125" style="0" customWidth="1"/>
    <col min="9" max="9" width="11.28125" style="0" bestFit="1" customWidth="1"/>
    <col min="10" max="10" width="3.57421875" style="0" customWidth="1"/>
    <col min="11" max="11" width="11.28125" style="0" bestFit="1" customWidth="1"/>
    <col min="12" max="12" width="2.8515625" style="0" customWidth="1"/>
  </cols>
  <sheetData>
    <row r="1" spans="1:13" ht="12.75">
      <c r="A1" s="255"/>
      <c r="B1" s="223"/>
      <c r="C1" s="223"/>
      <c r="D1" s="223"/>
      <c r="E1" s="223"/>
      <c r="F1" s="223"/>
      <c r="G1" s="223"/>
      <c r="H1" s="224"/>
      <c r="I1" s="223"/>
      <c r="J1" s="223"/>
      <c r="K1" s="223"/>
      <c r="L1" s="223"/>
      <c r="M1" s="152" t="s">
        <v>925</v>
      </c>
    </row>
    <row r="2" spans="1:13" ht="15">
      <c r="A2" s="222"/>
      <c r="B2" s="799" t="s">
        <v>0</v>
      </c>
      <c r="C2" s="799"/>
      <c r="D2" s="799"/>
      <c r="E2" s="799"/>
      <c r="F2" s="799"/>
      <c r="G2" s="799"/>
      <c r="H2" s="799"/>
      <c r="I2" s="799"/>
      <c r="J2" s="799"/>
      <c r="K2" s="799"/>
      <c r="L2" s="222"/>
      <c r="M2" s="763" t="s">
        <v>1</v>
      </c>
    </row>
    <row r="3" spans="1:13" ht="15">
      <c r="A3" s="222"/>
      <c r="B3" s="799" t="s">
        <v>362</v>
      </c>
      <c r="C3" s="799"/>
      <c r="D3" s="799"/>
      <c r="E3" s="799"/>
      <c r="F3" s="799"/>
      <c r="G3" s="799"/>
      <c r="H3" s="799"/>
      <c r="I3" s="799"/>
      <c r="J3" s="799"/>
      <c r="K3" s="799"/>
      <c r="L3" s="222"/>
      <c r="M3" s="154" t="s">
        <v>804</v>
      </c>
    </row>
    <row r="4" spans="1:13" ht="15">
      <c r="A4" s="222"/>
      <c r="B4" s="799" t="s">
        <v>5</v>
      </c>
      <c r="C4" s="799"/>
      <c r="D4" s="799"/>
      <c r="E4" s="799"/>
      <c r="F4" s="799"/>
      <c r="G4" s="799"/>
      <c r="H4" s="799"/>
      <c r="I4" s="799"/>
      <c r="J4" s="799"/>
      <c r="K4" s="799"/>
      <c r="L4" s="222"/>
      <c r="M4" s="763" t="s">
        <v>381</v>
      </c>
    </row>
    <row r="5" spans="1:13" ht="15">
      <c r="A5" s="222"/>
      <c r="B5" s="225"/>
      <c r="C5" s="225"/>
      <c r="D5" s="225"/>
      <c r="E5" s="225"/>
      <c r="F5" s="225"/>
      <c r="G5" s="225"/>
      <c r="H5" s="222"/>
      <c r="I5" s="225"/>
      <c r="J5" s="222"/>
      <c r="K5" s="226"/>
      <c r="L5" s="226"/>
      <c r="M5" s="222"/>
    </row>
    <row r="6" spans="1:13" ht="15">
      <c r="A6" s="222"/>
      <c r="B6" s="228"/>
      <c r="C6" s="225"/>
      <c r="D6" s="225"/>
      <c r="E6" s="225"/>
      <c r="F6" s="225"/>
      <c r="G6" s="225"/>
      <c r="H6" s="222"/>
      <c r="I6" s="225"/>
      <c r="J6" s="222"/>
      <c r="K6" s="229"/>
      <c r="L6" s="229"/>
      <c r="M6" s="222"/>
    </row>
    <row r="7" spans="1:13" ht="39">
      <c r="A7" s="25" t="s">
        <v>121</v>
      </c>
      <c r="B7" s="225"/>
      <c r="C7" s="225"/>
      <c r="D7" s="225"/>
      <c r="E7" s="225"/>
      <c r="F7" s="225"/>
      <c r="G7" s="230" t="s">
        <v>363</v>
      </c>
      <c r="H7" s="231"/>
      <c r="I7" s="230" t="s">
        <v>364</v>
      </c>
      <c r="J7" s="232"/>
      <c r="K7" s="232" t="s">
        <v>365</v>
      </c>
      <c r="L7" s="232"/>
      <c r="M7" s="222"/>
    </row>
    <row r="8" spans="1:13" ht="12.75">
      <c r="A8" s="256"/>
      <c r="B8" s="233" t="s">
        <v>367</v>
      </c>
      <c r="C8" s="225"/>
      <c r="D8" s="225"/>
      <c r="E8" s="225"/>
      <c r="F8" s="225"/>
      <c r="G8" s="225"/>
      <c r="H8" s="227"/>
      <c r="I8" s="225"/>
      <c r="J8" s="225"/>
      <c r="K8" s="225"/>
      <c r="L8" s="225"/>
      <c r="M8" s="226"/>
    </row>
    <row r="9" spans="1:13" ht="12.75">
      <c r="A9" s="256" t="s">
        <v>366</v>
      </c>
      <c r="B9" s="233"/>
      <c r="C9" s="225" t="s">
        <v>369</v>
      </c>
      <c r="D9" s="225"/>
      <c r="E9" s="225"/>
      <c r="F9" s="225"/>
      <c r="G9" s="234">
        <v>156608</v>
      </c>
      <c r="H9" s="235"/>
      <c r="I9" s="234">
        <v>1526454</v>
      </c>
      <c r="J9" s="236"/>
      <c r="K9" s="237">
        <v>1683062</v>
      </c>
      <c r="L9" s="237"/>
      <c r="M9" s="225"/>
    </row>
    <row r="10" spans="1:13" ht="12.75">
      <c r="A10" s="225"/>
      <c r="B10" s="233"/>
      <c r="C10" s="225"/>
      <c r="D10" s="225"/>
      <c r="E10" s="225"/>
      <c r="F10" s="225"/>
      <c r="G10" s="238"/>
      <c r="H10" s="235"/>
      <c r="I10" s="238"/>
      <c r="J10" s="236"/>
      <c r="K10" s="237"/>
      <c r="L10" s="237"/>
      <c r="M10" s="225"/>
    </row>
    <row r="11" spans="1:13" ht="12.75">
      <c r="A11" s="225"/>
      <c r="B11" s="233"/>
      <c r="C11" s="225"/>
      <c r="D11" s="225"/>
      <c r="E11" s="225"/>
      <c r="F11" s="225"/>
      <c r="G11" s="238"/>
      <c r="H11" s="235"/>
      <c r="I11" s="238"/>
      <c r="J11" s="236"/>
      <c r="K11" s="237"/>
      <c r="L11" s="237"/>
      <c r="M11" s="225"/>
    </row>
    <row r="12" spans="1:13" ht="12.75">
      <c r="A12" s="256"/>
      <c r="B12" s="233" t="s">
        <v>371</v>
      </c>
      <c r="C12" s="225"/>
      <c r="D12" s="225"/>
      <c r="E12" s="225"/>
      <c r="F12" s="225"/>
      <c r="G12" s="238"/>
      <c r="H12" s="235"/>
      <c r="I12" s="238"/>
      <c r="J12" s="236"/>
      <c r="K12" s="237"/>
      <c r="L12" s="237"/>
      <c r="M12" s="225"/>
    </row>
    <row r="13" spans="1:13" ht="15">
      <c r="A13" s="256" t="s">
        <v>368</v>
      </c>
      <c r="B13" s="222"/>
      <c r="C13" s="225" t="s">
        <v>373</v>
      </c>
      <c r="D13" s="225"/>
      <c r="E13" s="225"/>
      <c r="F13" s="225"/>
      <c r="G13" s="234">
        <v>402748.27000000066</v>
      </c>
      <c r="H13" s="239"/>
      <c r="I13" s="234">
        <v>2663158.469999995</v>
      </c>
      <c r="J13" s="234"/>
      <c r="K13" s="234">
        <v>3065906.7399999956</v>
      </c>
      <c r="L13" s="234"/>
      <c r="M13" s="225"/>
    </row>
    <row r="14" spans="1:13" ht="12.75">
      <c r="A14" s="225"/>
      <c r="B14" s="225"/>
      <c r="C14" s="225"/>
      <c r="D14" s="240"/>
      <c r="E14" s="225"/>
      <c r="F14" s="225"/>
      <c r="G14" s="241"/>
      <c r="H14" s="227"/>
      <c r="I14" s="241"/>
      <c r="J14" s="225"/>
      <c r="K14" s="241"/>
      <c r="L14" s="241"/>
      <c r="M14" s="225"/>
    </row>
    <row r="15" spans="1:13" ht="12.75">
      <c r="A15" s="225"/>
      <c r="B15" s="233"/>
      <c r="C15" s="242"/>
      <c r="D15" s="240"/>
      <c r="E15" s="225"/>
      <c r="F15" s="225"/>
      <c r="G15" s="225"/>
      <c r="H15" s="235"/>
      <c r="I15" s="225"/>
      <c r="J15" s="236"/>
      <c r="K15" s="238"/>
      <c r="L15" s="238"/>
      <c r="M15" s="225"/>
    </row>
    <row r="16" spans="1:13" ht="12.75">
      <c r="A16" s="256" t="s">
        <v>370</v>
      </c>
      <c r="B16" s="233" t="s">
        <v>884</v>
      </c>
      <c r="C16" s="242"/>
      <c r="D16" s="240"/>
      <c r="E16" s="225"/>
      <c r="F16" s="225"/>
      <c r="G16" s="243">
        <v>-246140.27000000066</v>
      </c>
      <c r="H16" s="244"/>
      <c r="I16" s="243">
        <v>-1136704.469999995</v>
      </c>
      <c r="J16" s="245"/>
      <c r="K16" s="243">
        <v>-1382844.7399999956</v>
      </c>
      <c r="L16" s="246"/>
      <c r="M16" s="247"/>
    </row>
    <row r="17" spans="1:13" ht="12.75">
      <c r="A17" s="225"/>
      <c r="B17" s="233"/>
      <c r="C17" s="242"/>
      <c r="D17" s="240"/>
      <c r="E17" s="225"/>
      <c r="F17" s="225"/>
      <c r="G17" s="225"/>
      <c r="H17" s="235"/>
      <c r="I17" s="225"/>
      <c r="J17" s="236"/>
      <c r="K17" s="238"/>
      <c r="L17" s="238"/>
      <c r="M17" s="225"/>
    </row>
    <row r="18" spans="1:13" ht="12.75">
      <c r="A18" s="256" t="s">
        <v>372</v>
      </c>
      <c r="B18" s="248" t="s">
        <v>885</v>
      </c>
      <c r="C18" s="242"/>
      <c r="D18" s="240"/>
      <c r="E18" s="225"/>
      <c r="F18" s="249"/>
      <c r="G18" s="249">
        <v>0.7111</v>
      </c>
      <c r="H18" s="235"/>
      <c r="I18" s="249">
        <v>0.7111</v>
      </c>
      <c r="J18" s="236"/>
      <c r="K18" s="249">
        <v>0.7111</v>
      </c>
      <c r="L18" s="238"/>
      <c r="M18" s="225"/>
    </row>
    <row r="19" spans="1:13" ht="12.75">
      <c r="A19" s="225"/>
      <c r="B19" s="233"/>
      <c r="C19" s="242"/>
      <c r="D19" s="240"/>
      <c r="E19" s="225"/>
      <c r="F19" s="225"/>
      <c r="G19" s="225"/>
      <c r="H19" s="235"/>
      <c r="I19" s="225"/>
      <c r="J19" s="236"/>
      <c r="K19" s="238"/>
      <c r="L19" s="238"/>
      <c r="M19" s="225"/>
    </row>
    <row r="20" spans="1:13" ht="12.75">
      <c r="A20" s="256" t="s">
        <v>374</v>
      </c>
      <c r="B20" s="225" t="s">
        <v>886</v>
      </c>
      <c r="C20" s="242"/>
      <c r="D20" s="240"/>
      <c r="E20" s="225"/>
      <c r="F20" s="225"/>
      <c r="G20" s="250">
        <v>-175030</v>
      </c>
      <c r="H20" s="235"/>
      <c r="I20" s="250">
        <v>-808311</v>
      </c>
      <c r="J20" s="236"/>
      <c r="K20" s="250">
        <v>-983341</v>
      </c>
      <c r="L20" s="241"/>
      <c r="M20" s="247" t="s">
        <v>377</v>
      </c>
    </row>
    <row r="21" spans="1:13" ht="12.75">
      <c r="A21" s="225"/>
      <c r="B21" s="233"/>
      <c r="C21" s="242"/>
      <c r="D21" s="240"/>
      <c r="E21" s="225"/>
      <c r="F21" s="225"/>
      <c r="G21" s="225"/>
      <c r="H21" s="235"/>
      <c r="I21" s="225"/>
      <c r="J21" s="236"/>
      <c r="K21" s="238"/>
      <c r="L21" s="238"/>
      <c r="M21" s="225"/>
    </row>
    <row r="22" spans="1:13" ht="12.75">
      <c r="A22" s="256" t="s">
        <v>375</v>
      </c>
      <c r="B22" s="252" t="s">
        <v>379</v>
      </c>
      <c r="C22" s="253"/>
      <c r="D22" s="253"/>
      <c r="E22" s="253"/>
      <c r="F22" s="254"/>
      <c r="G22" s="254">
        <v>0.99</v>
      </c>
      <c r="H22" s="741"/>
      <c r="I22" s="254">
        <v>0.99</v>
      </c>
      <c r="J22" s="742"/>
      <c r="K22" s="254">
        <v>0.99</v>
      </c>
      <c r="L22" s="225"/>
      <c r="M22" s="225"/>
    </row>
    <row r="23" spans="1:13" ht="12.75">
      <c r="A23" s="225"/>
      <c r="B23" s="233"/>
      <c r="C23" s="225"/>
      <c r="D23" s="225"/>
      <c r="E23" s="225"/>
      <c r="F23" s="225"/>
      <c r="G23" s="238"/>
      <c r="H23" s="235"/>
      <c r="I23" s="238"/>
      <c r="J23" s="236"/>
      <c r="K23" s="237"/>
      <c r="L23" s="237"/>
      <c r="M23" s="225"/>
    </row>
    <row r="24" spans="1:13" ht="12.75">
      <c r="A24" s="256" t="s">
        <v>376</v>
      </c>
      <c r="B24" s="251" t="s">
        <v>887</v>
      </c>
      <c r="C24" s="225"/>
      <c r="D24" s="225"/>
      <c r="E24" s="225"/>
      <c r="F24" s="225"/>
      <c r="G24" s="250">
        <v>-173280</v>
      </c>
      <c r="H24" s="235"/>
      <c r="I24" s="250">
        <v>-800228</v>
      </c>
      <c r="J24" s="236"/>
      <c r="K24" s="250">
        <v>-973508</v>
      </c>
      <c r="L24" s="241"/>
      <c r="M24" s="247" t="s">
        <v>377</v>
      </c>
    </row>
    <row r="25" spans="1:13" ht="15">
      <c r="A25" s="256"/>
      <c r="B25" s="222"/>
      <c r="C25" s="225"/>
      <c r="D25" s="225"/>
      <c r="E25" s="225"/>
      <c r="F25" s="225"/>
      <c r="G25" s="234"/>
      <c r="H25" s="239"/>
      <c r="I25" s="234"/>
      <c r="J25" s="234"/>
      <c r="K25" s="234"/>
      <c r="L25" s="234"/>
      <c r="M25" s="225"/>
    </row>
    <row r="26" spans="1:13" ht="15">
      <c r="A26" s="256"/>
      <c r="B26" s="222"/>
      <c r="C26" s="225"/>
      <c r="D26" s="225"/>
      <c r="E26" s="225"/>
      <c r="F26" s="225"/>
      <c r="G26" s="234"/>
      <c r="H26" s="239"/>
      <c r="I26" s="234"/>
      <c r="J26" s="234"/>
      <c r="K26" s="234"/>
      <c r="L26" s="234"/>
      <c r="M26" s="225"/>
    </row>
    <row r="27" spans="1:13" ht="15">
      <c r="A27" s="256"/>
      <c r="B27" s="222"/>
      <c r="C27" s="225"/>
      <c r="D27" s="225"/>
      <c r="E27" s="225"/>
      <c r="F27" s="225"/>
      <c r="G27" s="234"/>
      <c r="H27" s="239"/>
      <c r="I27" s="234"/>
      <c r="J27" s="234"/>
      <c r="K27" s="234"/>
      <c r="L27" s="234"/>
      <c r="M27" s="225"/>
    </row>
    <row r="28" spans="1:13" ht="15">
      <c r="A28" s="256"/>
      <c r="B28" s="222"/>
      <c r="C28" s="225" t="s">
        <v>631</v>
      </c>
      <c r="D28" s="225"/>
      <c r="E28" s="225"/>
      <c r="F28" s="225"/>
      <c r="G28" s="234"/>
      <c r="H28" s="239"/>
      <c r="I28" s="234"/>
      <c r="J28" s="234"/>
      <c r="K28" s="234"/>
      <c r="L28" s="234"/>
      <c r="M28" s="225"/>
    </row>
  </sheetData>
  <sheetProtection/>
  <mergeCells count="3">
    <mergeCell ref="B2:K2"/>
    <mergeCell ref="B3:K3"/>
    <mergeCell ref="B4:K4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M35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6.28125" style="0" customWidth="1"/>
    <col min="4" max="4" width="6.7109375" style="0" customWidth="1"/>
    <col min="5" max="5" width="4.421875" style="0" customWidth="1"/>
    <col min="7" max="7" width="13.140625" style="0" customWidth="1"/>
    <col min="8" max="8" width="3.28125" style="0" customWidth="1"/>
    <col min="9" max="9" width="13.28125" style="0" customWidth="1"/>
    <col min="10" max="10" width="3.28125" style="0" customWidth="1"/>
    <col min="11" max="11" width="11.28125" style="0" bestFit="1" customWidth="1"/>
    <col min="12" max="12" width="11.28125" style="0" customWidth="1"/>
  </cols>
  <sheetData>
    <row r="1" spans="1:13" ht="1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19"/>
      <c r="L1" s="219"/>
      <c r="M1" s="152" t="s">
        <v>925</v>
      </c>
    </row>
    <row r="2" spans="1:13" ht="15">
      <c r="A2" s="221"/>
      <c r="B2" s="798" t="s">
        <v>0</v>
      </c>
      <c r="C2" s="798"/>
      <c r="D2" s="798"/>
      <c r="E2" s="798"/>
      <c r="F2" s="798"/>
      <c r="G2" s="798"/>
      <c r="H2" s="798"/>
      <c r="I2" s="798"/>
      <c r="J2" s="798"/>
      <c r="K2" s="798"/>
      <c r="L2" s="6"/>
      <c r="M2" s="763" t="s">
        <v>1</v>
      </c>
    </row>
    <row r="3" spans="1:13" ht="15">
      <c r="A3" s="221"/>
      <c r="B3" s="798" t="s">
        <v>382</v>
      </c>
      <c r="C3" s="798"/>
      <c r="D3" s="798"/>
      <c r="E3" s="798"/>
      <c r="F3" s="798"/>
      <c r="G3" s="798"/>
      <c r="H3" s="798"/>
      <c r="I3" s="798"/>
      <c r="J3" s="798"/>
      <c r="K3" s="798"/>
      <c r="L3" s="6"/>
      <c r="M3" s="164" t="s">
        <v>804</v>
      </c>
    </row>
    <row r="4" spans="1:13" ht="15">
      <c r="A4" s="221"/>
      <c r="B4" s="800" t="s">
        <v>845</v>
      </c>
      <c r="C4" s="800"/>
      <c r="D4" s="800"/>
      <c r="E4" s="800"/>
      <c r="F4" s="800"/>
      <c r="G4" s="800"/>
      <c r="H4" s="800"/>
      <c r="I4" s="800"/>
      <c r="J4" s="800"/>
      <c r="K4" s="800"/>
      <c r="L4" s="669"/>
      <c r="M4" s="763" t="s">
        <v>844</v>
      </c>
    </row>
    <row r="5" spans="1:13" ht="15">
      <c r="A5" s="221"/>
      <c r="B5" s="798" t="s">
        <v>383</v>
      </c>
      <c r="C5" s="798"/>
      <c r="D5" s="798"/>
      <c r="E5" s="798"/>
      <c r="F5" s="798"/>
      <c r="G5" s="798"/>
      <c r="H5" s="798"/>
      <c r="I5" s="798"/>
      <c r="J5" s="798"/>
      <c r="K5" s="798"/>
      <c r="L5" s="6"/>
      <c r="M5" s="216"/>
    </row>
    <row r="6" spans="1:13" ht="15">
      <c r="A6" s="22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16"/>
    </row>
    <row r="7" spans="1:13" ht="38.25">
      <c r="A7" s="25" t="s">
        <v>121</v>
      </c>
      <c r="B7" s="221"/>
      <c r="C7" s="220"/>
      <c r="D7" s="221"/>
      <c r="E7" s="221"/>
      <c r="F7" s="214"/>
      <c r="G7" s="675" t="s">
        <v>363</v>
      </c>
      <c r="H7" s="672"/>
      <c r="I7" s="675" t="s">
        <v>364</v>
      </c>
      <c r="J7" s="672"/>
      <c r="K7" s="676" t="s">
        <v>384</v>
      </c>
      <c r="L7" s="686"/>
      <c r="M7" s="221"/>
    </row>
    <row r="8" spans="1:13" ht="15">
      <c r="A8" s="258" t="s">
        <v>366</v>
      </c>
      <c r="B8" s="221"/>
      <c r="C8" s="220" t="s">
        <v>385</v>
      </c>
      <c r="E8" s="221"/>
      <c r="F8" s="214"/>
      <c r="G8" s="269">
        <v>8845</v>
      </c>
      <c r="H8" s="269"/>
      <c r="I8" s="269">
        <v>222390</v>
      </c>
      <c r="J8" s="221"/>
      <c r="K8" s="221"/>
      <c r="L8" s="221"/>
      <c r="M8" s="221"/>
    </row>
    <row r="9" spans="1:13" ht="15">
      <c r="A9" s="258" t="s">
        <v>368</v>
      </c>
      <c r="B9" s="221"/>
      <c r="C9" s="220" t="s">
        <v>386</v>
      </c>
      <c r="E9" s="221"/>
      <c r="F9" s="214"/>
      <c r="G9" s="269">
        <v>49241</v>
      </c>
      <c r="H9" s="269"/>
      <c r="I9" s="269">
        <v>267358</v>
      </c>
      <c r="J9" s="221"/>
      <c r="K9" s="221"/>
      <c r="L9" s="221"/>
      <c r="M9" s="221"/>
    </row>
    <row r="10" spans="1:13" ht="15">
      <c r="A10" s="258" t="s">
        <v>370</v>
      </c>
      <c r="B10" s="221"/>
      <c r="C10" s="220" t="s">
        <v>387</v>
      </c>
      <c r="E10" s="221"/>
      <c r="F10" s="214"/>
      <c r="G10" s="269">
        <v>28254</v>
      </c>
      <c r="H10" s="269"/>
      <c r="I10" s="269">
        <v>179263</v>
      </c>
      <c r="J10" s="221"/>
      <c r="K10" s="221"/>
      <c r="L10" s="221"/>
      <c r="M10" s="221"/>
    </row>
    <row r="11" spans="1:13" ht="15">
      <c r="A11" s="258"/>
      <c r="B11" s="221"/>
      <c r="C11" s="214"/>
      <c r="D11" s="220"/>
      <c r="E11" s="221"/>
      <c r="F11" s="214"/>
      <c r="G11" s="671"/>
      <c r="H11" s="262"/>
      <c r="I11" s="671"/>
      <c r="J11" s="221"/>
      <c r="K11" s="221"/>
      <c r="L11" s="221"/>
      <c r="M11" s="221"/>
    </row>
    <row r="12" spans="1:13" ht="15">
      <c r="A12" s="258" t="s">
        <v>372</v>
      </c>
      <c r="B12" s="221"/>
      <c r="C12" s="214" t="s">
        <v>388</v>
      </c>
      <c r="D12" s="214"/>
      <c r="E12" s="221"/>
      <c r="F12" s="214"/>
      <c r="G12" s="269">
        <v>86340</v>
      </c>
      <c r="H12" s="267"/>
      <c r="I12" s="269">
        <v>669011</v>
      </c>
      <c r="J12" s="221"/>
      <c r="K12" s="221"/>
      <c r="L12" s="221"/>
      <c r="M12" s="262"/>
    </row>
    <row r="13" spans="1:13" ht="15">
      <c r="A13" s="258" t="s">
        <v>374</v>
      </c>
      <c r="B13" s="221"/>
      <c r="C13" s="220" t="s">
        <v>389</v>
      </c>
      <c r="E13" s="221"/>
      <c r="F13" s="214"/>
      <c r="G13" s="210">
        <v>26</v>
      </c>
      <c r="H13" s="221"/>
      <c r="I13" s="210">
        <v>26</v>
      </c>
      <c r="J13" s="221"/>
      <c r="K13" s="221"/>
      <c r="L13" s="221"/>
      <c r="M13" s="221"/>
    </row>
    <row r="14" spans="1:13" ht="15">
      <c r="A14" s="258" t="s">
        <v>375</v>
      </c>
      <c r="B14" s="221"/>
      <c r="C14" s="220" t="s">
        <v>391</v>
      </c>
      <c r="D14" s="221"/>
      <c r="E14" s="221"/>
      <c r="F14" s="214"/>
      <c r="G14" s="269">
        <v>2244840</v>
      </c>
      <c r="H14" s="269"/>
      <c r="I14" s="269">
        <v>17394286</v>
      </c>
      <c r="J14" s="221"/>
      <c r="K14" s="221"/>
      <c r="L14" s="221"/>
      <c r="M14" s="221"/>
    </row>
    <row r="15" spans="1:13" ht="15">
      <c r="A15" s="258"/>
      <c r="B15" s="221"/>
      <c r="C15" s="220"/>
      <c r="D15" s="221"/>
      <c r="E15" s="221"/>
      <c r="F15" s="214"/>
      <c r="G15" s="213"/>
      <c r="H15" s="213"/>
      <c r="I15" s="213"/>
      <c r="J15" s="221"/>
      <c r="K15" s="221"/>
      <c r="L15" s="221"/>
      <c r="M15" s="221"/>
    </row>
    <row r="16" spans="1:13" ht="15">
      <c r="A16" s="258" t="s">
        <v>376</v>
      </c>
      <c r="B16" s="221"/>
      <c r="C16" s="801" t="s">
        <v>393</v>
      </c>
      <c r="D16" s="801"/>
      <c r="E16" s="801"/>
      <c r="F16" s="214"/>
      <c r="G16" s="214"/>
      <c r="H16" s="212"/>
      <c r="I16" s="221"/>
      <c r="J16" s="221"/>
      <c r="K16" s="221"/>
      <c r="L16" s="221"/>
      <c r="M16" s="221"/>
    </row>
    <row r="17" spans="1:13" ht="15">
      <c r="A17" s="258" t="s">
        <v>378</v>
      </c>
      <c r="B17" s="221"/>
      <c r="C17" s="209" t="s">
        <v>385</v>
      </c>
      <c r="F17" s="208"/>
      <c r="G17" s="678">
        <v>370850</v>
      </c>
      <c r="H17" s="678"/>
      <c r="I17" s="679">
        <v>5846909</v>
      </c>
      <c r="J17" s="209"/>
      <c r="K17" s="209"/>
      <c r="L17" s="209"/>
      <c r="M17" s="221"/>
    </row>
    <row r="18" spans="1:12" ht="12.75">
      <c r="A18" s="258" t="s">
        <v>380</v>
      </c>
      <c r="B18" s="209"/>
      <c r="C18" s="209" t="s">
        <v>386</v>
      </c>
      <c r="F18" s="208"/>
      <c r="G18" s="678">
        <v>1262459</v>
      </c>
      <c r="H18" s="678"/>
      <c r="I18" s="679">
        <v>6777681</v>
      </c>
      <c r="J18" s="209"/>
      <c r="K18" s="209"/>
      <c r="L18" s="209"/>
    </row>
    <row r="19" spans="1:12" ht="12.75">
      <c r="A19" s="258" t="s">
        <v>390</v>
      </c>
      <c r="B19" s="209"/>
      <c r="C19" s="209" t="s">
        <v>387</v>
      </c>
      <c r="F19" s="208"/>
      <c r="G19" s="680">
        <v>775704</v>
      </c>
      <c r="H19" s="678"/>
      <c r="I19" s="681">
        <v>4565205</v>
      </c>
      <c r="J19" s="209"/>
      <c r="K19" s="209"/>
      <c r="L19" s="209"/>
    </row>
    <row r="20" spans="1:12" ht="15">
      <c r="A20" s="258" t="s">
        <v>392</v>
      </c>
      <c r="B20" s="209"/>
      <c r="C20" s="214" t="s">
        <v>397</v>
      </c>
      <c r="E20" s="221"/>
      <c r="F20" s="214"/>
      <c r="G20" s="684">
        <v>2409013</v>
      </c>
      <c r="H20" s="685"/>
      <c r="I20" s="684">
        <v>17189795</v>
      </c>
      <c r="J20" s="221"/>
      <c r="K20" s="221"/>
      <c r="L20" s="221"/>
    </row>
    <row r="21" spans="1:12" ht="15">
      <c r="A21" s="258"/>
      <c r="B21" s="209"/>
      <c r="C21" s="214"/>
      <c r="E21" s="221"/>
      <c r="F21" s="214"/>
      <c r="G21" s="684"/>
      <c r="H21" s="682"/>
      <c r="I21" s="684"/>
      <c r="J21" s="221"/>
      <c r="K21" s="221"/>
      <c r="L21" s="221"/>
    </row>
    <row r="22" spans="1:13" ht="15">
      <c r="A22" s="258" t="s">
        <v>84</v>
      </c>
      <c r="B22" s="221"/>
      <c r="C22" s="220" t="s">
        <v>847</v>
      </c>
      <c r="D22" s="221"/>
      <c r="E22" s="214"/>
      <c r="F22" s="214"/>
      <c r="G22" s="269">
        <v>-164173</v>
      </c>
      <c r="H22" s="269"/>
      <c r="I22" s="269">
        <v>204491</v>
      </c>
      <c r="J22" s="213"/>
      <c r="K22" s="421">
        <v>40318</v>
      </c>
      <c r="L22" s="421"/>
      <c r="M22" s="221"/>
    </row>
    <row r="23" spans="1:13" ht="15">
      <c r="A23" s="258"/>
      <c r="B23" s="221"/>
      <c r="C23" s="220" t="s">
        <v>846</v>
      </c>
      <c r="D23" s="221"/>
      <c r="E23" s="214"/>
      <c r="F23" s="214"/>
      <c r="M23" s="209"/>
    </row>
    <row r="24" spans="1:13" ht="15">
      <c r="A24" s="258"/>
      <c r="B24" s="221"/>
      <c r="C24" s="220"/>
      <c r="D24" s="221"/>
      <c r="E24" s="214"/>
      <c r="F24" s="214"/>
      <c r="G24" s="214"/>
      <c r="H24" s="213"/>
      <c r="I24" s="213"/>
      <c r="J24" s="213"/>
      <c r="K24" s="207"/>
      <c r="L24" s="207"/>
      <c r="M24" s="209"/>
    </row>
    <row r="25" spans="1:13" ht="15">
      <c r="A25" s="258" t="s">
        <v>394</v>
      </c>
      <c r="B25" s="221"/>
      <c r="C25" s="220" t="s">
        <v>400</v>
      </c>
      <c r="E25" s="221"/>
      <c r="F25" s="221"/>
      <c r="G25" s="221"/>
      <c r="H25" s="221"/>
      <c r="I25" s="221"/>
      <c r="J25" s="221"/>
      <c r="K25" s="206">
        <v>0.7111</v>
      </c>
      <c r="L25" s="205"/>
      <c r="M25" s="209"/>
    </row>
    <row r="26" spans="1:13" ht="15">
      <c r="A26" s="258" t="s">
        <v>395</v>
      </c>
      <c r="B26" s="221"/>
      <c r="C26" s="214" t="s">
        <v>888</v>
      </c>
      <c r="D26" s="221"/>
      <c r="E26" s="221"/>
      <c r="F26" s="214"/>
      <c r="G26" s="214"/>
      <c r="H26" s="214"/>
      <c r="I26" s="214"/>
      <c r="J26" s="214"/>
      <c r="K26" s="269">
        <v>28670.13</v>
      </c>
      <c r="L26" s="269"/>
      <c r="M26" s="209"/>
    </row>
    <row r="27" spans="1:12" ht="15">
      <c r="A27" s="258" t="s">
        <v>396</v>
      </c>
      <c r="B27" s="221"/>
      <c r="C27" s="214" t="s">
        <v>401</v>
      </c>
      <c r="E27" s="214"/>
      <c r="F27" s="214"/>
      <c r="G27" s="214"/>
      <c r="H27" s="214"/>
      <c r="I27" s="214"/>
      <c r="J27" s="214"/>
      <c r="K27" s="257">
        <v>0.99</v>
      </c>
      <c r="L27" s="257"/>
    </row>
    <row r="28" spans="1:13" ht="15.75">
      <c r="A28" s="258"/>
      <c r="B28" s="204"/>
      <c r="C28" s="221"/>
      <c r="D28" s="204"/>
      <c r="E28" s="215"/>
      <c r="F28" s="214"/>
      <c r="G28" s="214"/>
      <c r="H28" s="214"/>
      <c r="I28" s="214"/>
      <c r="J28" s="214"/>
      <c r="K28" s="211"/>
      <c r="L28" s="673"/>
      <c r="M28" s="221"/>
    </row>
    <row r="29" spans="1:13" ht="15.75" thickBot="1">
      <c r="A29" s="258" t="s">
        <v>398</v>
      </c>
      <c r="B29" s="221"/>
      <c r="C29" s="208" t="s">
        <v>889</v>
      </c>
      <c r="K29" s="683">
        <v>28383</v>
      </c>
      <c r="L29" s="687"/>
      <c r="M29" s="221"/>
    </row>
    <row r="30" spans="1:13" ht="15.75" thickTop="1">
      <c r="A30" s="258"/>
      <c r="M30" s="221"/>
    </row>
    <row r="31" spans="1:13" ht="15">
      <c r="A31" s="258"/>
      <c r="B31" s="4" t="s">
        <v>848</v>
      </c>
      <c r="M31" s="221"/>
    </row>
    <row r="32" spans="1:13" ht="15">
      <c r="A32" s="258"/>
      <c r="B32" t="s">
        <v>849</v>
      </c>
      <c r="M32" s="221"/>
    </row>
    <row r="33" spans="1:13" ht="12.75">
      <c r="A33" s="258"/>
      <c r="M33" s="203"/>
    </row>
    <row r="34" spans="1:13" ht="15">
      <c r="A34" s="258"/>
      <c r="M34" s="221"/>
    </row>
    <row r="35" spans="1:2" ht="12.75">
      <c r="A35" s="258"/>
      <c r="B35" s="4" t="s">
        <v>730</v>
      </c>
    </row>
  </sheetData>
  <sheetProtection/>
  <mergeCells count="5">
    <mergeCell ref="B2:K2"/>
    <mergeCell ref="B3:K3"/>
    <mergeCell ref="B4:K4"/>
    <mergeCell ref="B5:K5"/>
    <mergeCell ref="C16:E16"/>
  </mergeCells>
  <printOptions/>
  <pageMargins left="0.7" right="0.7" top="0.75" bottom="0.75" header="0.3" footer="0.3"/>
  <pageSetup fitToHeight="1" fitToWidth="1" horizontalDpi="600" verticalDpi="600" orientation="portrait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M39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5.57421875" style="0" customWidth="1"/>
    <col min="2" max="2" width="3.28125" style="0" customWidth="1"/>
    <col min="3" max="3" width="6.140625" style="0" customWidth="1"/>
    <col min="4" max="4" width="6.28125" style="0" customWidth="1"/>
    <col min="5" max="5" width="6.7109375" style="0" customWidth="1"/>
    <col min="6" max="6" width="4.421875" style="0" customWidth="1"/>
    <col min="7" max="7" width="21.421875" style="0" customWidth="1"/>
    <col min="8" max="8" width="13.140625" style="0" customWidth="1"/>
    <col min="9" max="9" width="3.28125" style="0" customWidth="1"/>
    <col min="10" max="10" width="13.00390625" style="0" customWidth="1"/>
    <col min="11" max="11" width="3.28125" style="0" customWidth="1"/>
    <col min="13" max="13" width="11.421875" style="0" customWidth="1"/>
  </cols>
  <sheetData>
    <row r="1" spans="1:13" ht="1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19"/>
      <c r="M1" s="152" t="s">
        <v>925</v>
      </c>
    </row>
    <row r="2" spans="1:13" ht="15">
      <c r="A2" s="221"/>
      <c r="B2" s="798" t="s">
        <v>0</v>
      </c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63" t="s">
        <v>1</v>
      </c>
    </row>
    <row r="3" spans="1:13" ht="15">
      <c r="A3" s="221"/>
      <c r="B3" s="765" t="s">
        <v>850</v>
      </c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164" t="s">
        <v>804</v>
      </c>
    </row>
    <row r="4" spans="1:13" ht="15">
      <c r="A4" s="221"/>
      <c r="B4" s="798" t="s">
        <v>383</v>
      </c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63" t="s">
        <v>851</v>
      </c>
    </row>
    <row r="5" spans="1:13" ht="1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18"/>
      <c r="M5" s="216"/>
    </row>
    <row r="6" spans="1:13" ht="25.5">
      <c r="A6" s="25" t="s">
        <v>121</v>
      </c>
      <c r="B6" s="221"/>
      <c r="C6" s="221"/>
      <c r="D6" s="221"/>
      <c r="E6" s="221"/>
      <c r="F6" s="217"/>
      <c r="G6" s="217"/>
      <c r="H6" s="675" t="s">
        <v>363</v>
      </c>
      <c r="I6" s="672"/>
      <c r="J6" s="675" t="s">
        <v>364</v>
      </c>
      <c r="K6" s="672"/>
      <c r="L6" s="676" t="s">
        <v>384</v>
      </c>
      <c r="M6" s="221"/>
    </row>
    <row r="7" spans="1:12" ht="15">
      <c r="A7" s="258" t="s">
        <v>366</v>
      </c>
      <c r="B7" s="221"/>
      <c r="C7" s="214" t="s">
        <v>399</v>
      </c>
      <c r="D7" s="221"/>
      <c r="E7" s="221"/>
      <c r="F7" s="221"/>
      <c r="G7" s="214"/>
      <c r="H7" s="213">
        <v>-164173</v>
      </c>
      <c r="I7" s="221"/>
      <c r="J7" s="213">
        <v>204491</v>
      </c>
      <c r="K7" s="221"/>
      <c r="L7" s="221"/>
    </row>
    <row r="8" spans="1:12" ht="15">
      <c r="A8" s="258" t="s">
        <v>368</v>
      </c>
      <c r="B8" s="221"/>
      <c r="C8" s="214" t="s">
        <v>402</v>
      </c>
      <c r="D8" s="221"/>
      <c r="E8" s="221"/>
      <c r="F8" s="214"/>
      <c r="G8" s="214"/>
      <c r="H8" s="206">
        <v>0.042</v>
      </c>
      <c r="I8" s="221"/>
      <c r="J8" s="206">
        <v>0.042</v>
      </c>
      <c r="K8" s="221"/>
      <c r="L8" s="221"/>
    </row>
    <row r="9" spans="1:13" ht="15">
      <c r="A9" s="258" t="s">
        <v>370</v>
      </c>
      <c r="B9" s="221"/>
      <c r="C9" s="220" t="s">
        <v>403</v>
      </c>
      <c r="D9" s="221"/>
      <c r="E9" s="221"/>
      <c r="F9" s="221"/>
      <c r="G9" s="221"/>
      <c r="H9" s="213">
        <v>-6895</v>
      </c>
      <c r="I9" s="199"/>
      <c r="J9" s="213">
        <v>8589</v>
      </c>
      <c r="K9" s="213"/>
      <c r="L9" s="207">
        <v>1694</v>
      </c>
      <c r="M9" s="221"/>
    </row>
    <row r="10" spans="1:13" ht="15">
      <c r="A10" s="258"/>
      <c r="B10" s="221"/>
      <c r="C10" s="220"/>
      <c r="D10" s="221"/>
      <c r="E10" s="221"/>
      <c r="F10" s="221"/>
      <c r="G10" s="221"/>
      <c r="H10" s="213"/>
      <c r="I10" s="199"/>
      <c r="J10" s="213"/>
      <c r="K10" s="213"/>
      <c r="L10" s="207"/>
      <c r="M10" s="221"/>
    </row>
    <row r="11" spans="1:13" ht="15">
      <c r="A11" s="258" t="s">
        <v>372</v>
      </c>
      <c r="B11" s="221"/>
      <c r="C11" s="124" t="s">
        <v>400</v>
      </c>
      <c r="E11" s="221"/>
      <c r="F11" s="214"/>
      <c r="G11" s="214"/>
      <c r="H11" s="221"/>
      <c r="I11" s="221"/>
      <c r="J11" s="213"/>
      <c r="K11" s="213"/>
      <c r="L11" s="206">
        <v>0.7111</v>
      </c>
      <c r="M11" s="221"/>
    </row>
    <row r="12" spans="1:13" ht="15">
      <c r="A12" s="258" t="s">
        <v>374</v>
      </c>
      <c r="B12" s="221"/>
      <c r="C12" s="214" t="s">
        <v>891</v>
      </c>
      <c r="E12" s="221"/>
      <c r="F12" s="221"/>
      <c r="G12" s="214"/>
      <c r="H12" s="214"/>
      <c r="I12" s="214"/>
      <c r="J12" s="214"/>
      <c r="K12" s="214"/>
      <c r="L12" s="213">
        <v>1204.6</v>
      </c>
      <c r="M12" s="221"/>
    </row>
    <row r="13" spans="1:13" ht="15">
      <c r="A13" s="258" t="s">
        <v>375</v>
      </c>
      <c r="B13" s="204"/>
      <c r="C13" s="214" t="s">
        <v>401</v>
      </c>
      <c r="F13" s="214"/>
      <c r="G13" s="214"/>
      <c r="H13" s="214"/>
      <c r="I13" s="214"/>
      <c r="J13" s="214"/>
      <c r="K13" s="214"/>
      <c r="L13" s="257">
        <v>0.99</v>
      </c>
      <c r="M13" s="221"/>
    </row>
    <row r="14" spans="1:13" ht="15">
      <c r="A14" s="258"/>
      <c r="B14" s="204"/>
      <c r="C14" s="214"/>
      <c r="F14" s="214"/>
      <c r="G14" s="214"/>
      <c r="H14" s="214"/>
      <c r="I14" s="214"/>
      <c r="J14" s="214"/>
      <c r="K14" s="214"/>
      <c r="L14" s="257"/>
      <c r="M14" s="221"/>
    </row>
    <row r="15" spans="1:12" ht="16.5" thickBot="1">
      <c r="A15" s="258" t="s">
        <v>376</v>
      </c>
      <c r="B15" s="221"/>
      <c r="C15" s="688" t="s">
        <v>890</v>
      </c>
      <c r="D15" s="221"/>
      <c r="E15" s="204"/>
      <c r="F15" s="215"/>
      <c r="G15" s="214"/>
      <c r="H15" s="214"/>
      <c r="I15" s="214"/>
      <c r="J15" s="214"/>
      <c r="K15" s="214"/>
      <c r="L15" s="201">
        <v>1193</v>
      </c>
    </row>
    <row r="16" spans="1:13" ht="15.75" thickTop="1">
      <c r="A16" s="258"/>
      <c r="B16" s="221"/>
      <c r="C16" s="221"/>
      <c r="D16" s="214"/>
      <c r="E16" s="221"/>
      <c r="F16" s="214"/>
      <c r="G16" s="214"/>
      <c r="H16" s="214"/>
      <c r="I16" s="221"/>
      <c r="J16" s="221"/>
      <c r="K16" s="221"/>
      <c r="L16" s="213"/>
      <c r="M16" s="221"/>
    </row>
    <row r="17" spans="1:13" ht="15">
      <c r="A17" s="258"/>
      <c r="M17" s="221"/>
    </row>
    <row r="18" spans="1:13" ht="15">
      <c r="A18" s="258"/>
      <c r="C18" s="4" t="s">
        <v>730</v>
      </c>
      <c r="M18" s="221"/>
    </row>
    <row r="19" spans="1:13" ht="12.75">
      <c r="A19" s="258"/>
      <c r="M19" s="209"/>
    </row>
    <row r="20" spans="1:13" ht="12.75">
      <c r="A20" s="258"/>
      <c r="M20" s="209"/>
    </row>
    <row r="21" spans="1:13" ht="12.75">
      <c r="A21" s="258"/>
      <c r="M21" s="209"/>
    </row>
    <row r="22" spans="1:13" ht="15">
      <c r="A22" s="258"/>
      <c r="M22" s="221"/>
    </row>
    <row r="23" spans="1:13" ht="15">
      <c r="A23" s="258"/>
      <c r="M23" s="221"/>
    </row>
    <row r="24" spans="1:13" ht="15">
      <c r="A24" s="258"/>
      <c r="M24" s="221"/>
    </row>
    <row r="25" spans="1:13" ht="15">
      <c r="A25" s="258"/>
      <c r="M25" s="221"/>
    </row>
    <row r="26" spans="1:13" ht="12.75">
      <c r="A26" s="258"/>
      <c r="M26" s="203"/>
    </row>
    <row r="27" spans="1:13" ht="15">
      <c r="A27" s="258"/>
      <c r="M27" s="221"/>
    </row>
    <row r="28" spans="1:13" ht="15">
      <c r="A28" s="258"/>
      <c r="M28" s="221"/>
    </row>
    <row r="29" spans="1:13" ht="15">
      <c r="A29" s="221"/>
      <c r="M29" s="221"/>
    </row>
    <row r="30" spans="1:13" ht="15">
      <c r="A30" s="221"/>
      <c r="M30" s="221"/>
    </row>
    <row r="31" spans="1:13" ht="15">
      <c r="A31" s="258"/>
      <c r="M31" s="221"/>
    </row>
    <row r="32" spans="1:13" ht="15">
      <c r="A32" s="258"/>
      <c r="M32" s="221"/>
    </row>
    <row r="33" spans="1:13" ht="15">
      <c r="A33" s="258"/>
      <c r="M33" s="221"/>
    </row>
    <row r="34" spans="1:13" ht="15">
      <c r="A34" s="258"/>
      <c r="M34" s="221"/>
    </row>
    <row r="35" spans="1:13" ht="15">
      <c r="A35" s="258"/>
      <c r="M35" s="221"/>
    </row>
    <row r="36" spans="1:13" ht="12.75">
      <c r="A36" s="258"/>
      <c r="M36" s="203"/>
    </row>
    <row r="37" spans="1:13" ht="15">
      <c r="A37" s="258"/>
      <c r="M37" s="221"/>
    </row>
    <row r="38" spans="1:13" ht="15">
      <c r="A38" s="258"/>
      <c r="M38" s="221"/>
    </row>
    <row r="39" ht="15">
      <c r="A39" s="221"/>
    </row>
  </sheetData>
  <sheetProtection/>
  <mergeCells count="3">
    <mergeCell ref="B2:L2"/>
    <mergeCell ref="B3:L3"/>
    <mergeCell ref="B4:L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M24"/>
  <sheetViews>
    <sheetView workbookViewId="0" topLeftCell="A1">
      <selection activeCell="M17" sqref="M17"/>
    </sheetView>
  </sheetViews>
  <sheetFormatPr defaultColWidth="9.140625" defaultRowHeight="12.75"/>
  <cols>
    <col min="1" max="1" width="8.421875" style="6" customWidth="1"/>
    <col min="2" max="2" width="3.28125" style="0" customWidth="1"/>
    <col min="6" max="6" width="12.8515625" style="0" customWidth="1"/>
    <col min="7" max="7" width="7.140625" style="0" customWidth="1"/>
    <col min="8" max="8" width="14.00390625" style="0" customWidth="1"/>
    <col min="9" max="9" width="3.28125" style="0" customWidth="1"/>
    <col min="10" max="10" width="12.8515625" style="0" customWidth="1"/>
    <col min="11" max="11" width="3.28125" style="0" customWidth="1"/>
    <col min="12" max="12" width="10.28125" style="0" bestFit="1" customWidth="1"/>
    <col min="13" max="13" width="17.28125" style="0" customWidth="1"/>
  </cols>
  <sheetData>
    <row r="1" spans="1:13" ht="15">
      <c r="A1" s="668"/>
      <c r="C1" s="798" t="s">
        <v>0</v>
      </c>
      <c r="D1" s="798"/>
      <c r="E1" s="798"/>
      <c r="F1" s="798"/>
      <c r="G1" s="798"/>
      <c r="H1" s="798"/>
      <c r="I1" s="798"/>
      <c r="J1" s="798"/>
      <c r="K1" s="798"/>
      <c r="L1" s="798"/>
      <c r="M1" s="152" t="s">
        <v>925</v>
      </c>
    </row>
    <row r="2" spans="1:13" ht="15">
      <c r="A2" s="668"/>
      <c r="C2" s="798" t="s">
        <v>404</v>
      </c>
      <c r="D2" s="798"/>
      <c r="E2" s="798"/>
      <c r="F2" s="798"/>
      <c r="G2" s="798"/>
      <c r="H2" s="798"/>
      <c r="I2" s="798"/>
      <c r="J2" s="798"/>
      <c r="K2" s="798"/>
      <c r="L2" s="798"/>
      <c r="M2" s="32" t="s">
        <v>1</v>
      </c>
    </row>
    <row r="3" spans="1:13" ht="15">
      <c r="A3" s="668"/>
      <c r="C3" s="798" t="s">
        <v>657</v>
      </c>
      <c r="D3" s="798"/>
      <c r="E3" s="798"/>
      <c r="F3" s="798"/>
      <c r="G3" s="798"/>
      <c r="H3" s="798"/>
      <c r="I3" s="798"/>
      <c r="J3" s="798"/>
      <c r="K3" s="798"/>
      <c r="L3" s="798"/>
      <c r="M3" s="32" t="s">
        <v>804</v>
      </c>
    </row>
    <row r="4" spans="1:13" ht="15">
      <c r="A4" s="668"/>
      <c r="C4" s="6"/>
      <c r="D4" s="6"/>
      <c r="E4" s="6"/>
      <c r="F4" s="6"/>
      <c r="G4" s="6"/>
      <c r="H4" s="6"/>
      <c r="I4" s="6"/>
      <c r="J4" s="6"/>
      <c r="K4" s="6"/>
      <c r="L4" s="6"/>
      <c r="M4" s="152" t="s">
        <v>854</v>
      </c>
    </row>
    <row r="5" spans="1:13" ht="15">
      <c r="A5" s="668"/>
      <c r="C5" s="6"/>
      <c r="D5" s="6"/>
      <c r="E5" s="6"/>
      <c r="F5" s="6"/>
      <c r="G5" s="6"/>
      <c r="H5" s="6"/>
      <c r="I5" s="6"/>
      <c r="J5" s="6"/>
      <c r="K5" s="6"/>
      <c r="L5" s="6"/>
      <c r="M5" s="4"/>
    </row>
    <row r="6" spans="1:12" ht="15">
      <c r="A6" s="668"/>
      <c r="B6" s="221"/>
      <c r="C6" s="221"/>
      <c r="D6" s="221"/>
      <c r="E6" s="214"/>
      <c r="F6" s="214"/>
      <c r="G6" s="221"/>
      <c r="H6" s="221"/>
      <c r="I6" s="221"/>
      <c r="J6" s="221"/>
      <c r="K6" s="221"/>
      <c r="L6" s="218"/>
    </row>
    <row r="7" spans="1:12" ht="25.5">
      <c r="A7" s="692" t="s">
        <v>121</v>
      </c>
      <c r="B7" s="221"/>
      <c r="C7" s="221"/>
      <c r="D7" s="221"/>
      <c r="E7" s="214"/>
      <c r="F7" s="214"/>
      <c r="H7" s="689" t="s">
        <v>363</v>
      </c>
      <c r="J7" s="689" t="s">
        <v>364</v>
      </c>
      <c r="L7" s="676" t="s">
        <v>384</v>
      </c>
    </row>
    <row r="8" spans="1:12" ht="15">
      <c r="A8" s="691" t="s">
        <v>366</v>
      </c>
      <c r="B8" s="221"/>
      <c r="C8" s="214" t="s">
        <v>399</v>
      </c>
      <c r="D8" s="221"/>
      <c r="E8" s="221"/>
      <c r="F8" s="214"/>
      <c r="G8" s="221"/>
      <c r="H8" s="684">
        <v>-164173</v>
      </c>
      <c r="I8" s="684"/>
      <c r="J8" s="684">
        <v>204491</v>
      </c>
      <c r="K8" s="214"/>
      <c r="L8" s="214"/>
    </row>
    <row r="9" spans="1:12" ht="15">
      <c r="A9" s="691" t="s">
        <v>368</v>
      </c>
      <c r="B9" s="221"/>
      <c r="C9" s="214" t="s">
        <v>852</v>
      </c>
      <c r="E9" s="214"/>
      <c r="H9" s="421">
        <v>1193</v>
      </c>
      <c r="I9" s="421"/>
      <c r="J9" s="421">
        <v>842409</v>
      </c>
      <c r="K9" s="264"/>
      <c r="L9" s="264"/>
    </row>
    <row r="10" spans="1:12" ht="15">
      <c r="A10" s="691" t="s">
        <v>370</v>
      </c>
      <c r="B10" s="221"/>
      <c r="C10" s="220" t="s">
        <v>853</v>
      </c>
      <c r="E10" s="214"/>
      <c r="H10" s="678">
        <v>3605392</v>
      </c>
      <c r="I10" s="678"/>
      <c r="J10" s="678">
        <v>21606263</v>
      </c>
      <c r="K10" s="199"/>
      <c r="L10" s="199"/>
    </row>
    <row r="11" spans="1:12" ht="15">
      <c r="A11" s="691" t="s">
        <v>372</v>
      </c>
      <c r="B11" s="221"/>
      <c r="C11" s="214" t="s">
        <v>405</v>
      </c>
      <c r="E11" s="221"/>
      <c r="H11" s="265">
        <v>0.0003</v>
      </c>
      <c r="J11" s="265">
        <v>0.039</v>
      </c>
      <c r="K11" s="265"/>
      <c r="L11" s="265"/>
    </row>
    <row r="12" spans="1:12" ht="15">
      <c r="A12" s="691" t="s">
        <v>374</v>
      </c>
      <c r="B12" s="221"/>
      <c r="C12" s="220" t="s">
        <v>406</v>
      </c>
      <c r="D12" s="214"/>
      <c r="E12" s="221"/>
      <c r="G12" s="265"/>
      <c r="H12" s="690">
        <v>0.9997</v>
      </c>
      <c r="I12" s="265"/>
      <c r="J12" s="690">
        <v>0.961</v>
      </c>
      <c r="K12" s="265"/>
      <c r="L12" s="265"/>
    </row>
    <row r="13" spans="1:12" ht="15">
      <c r="A13" s="691" t="s">
        <v>375</v>
      </c>
      <c r="B13" s="221"/>
      <c r="C13" s="214" t="s">
        <v>407</v>
      </c>
      <c r="D13" s="221"/>
      <c r="E13" s="214"/>
      <c r="F13" s="221"/>
      <c r="G13" s="265"/>
      <c r="H13" s="269">
        <v>-164124</v>
      </c>
      <c r="I13" s="269"/>
      <c r="J13" s="269">
        <v>196516</v>
      </c>
      <c r="K13" s="214"/>
      <c r="L13" s="214"/>
    </row>
    <row r="14" spans="1:12" ht="15">
      <c r="A14" s="668"/>
      <c r="B14" s="221"/>
      <c r="K14" s="265"/>
      <c r="L14" s="265"/>
    </row>
    <row r="15" spans="1:12" ht="15">
      <c r="A15" s="691" t="s">
        <v>376</v>
      </c>
      <c r="B15" s="221"/>
      <c r="C15" s="214" t="s">
        <v>408</v>
      </c>
      <c r="D15" s="214"/>
      <c r="E15" s="214"/>
      <c r="F15" s="214"/>
      <c r="G15" s="214"/>
      <c r="H15" s="265">
        <v>0.062</v>
      </c>
      <c r="I15" s="214"/>
      <c r="J15" s="265">
        <v>0.062</v>
      </c>
      <c r="K15" s="214"/>
      <c r="L15" s="214"/>
    </row>
    <row r="16" spans="1:12" ht="15">
      <c r="A16" s="691" t="s">
        <v>378</v>
      </c>
      <c r="B16" s="221"/>
      <c r="C16" s="214" t="s">
        <v>409</v>
      </c>
      <c r="D16" s="214"/>
      <c r="E16" s="214"/>
      <c r="F16" s="214"/>
      <c r="G16" s="214"/>
      <c r="H16" s="269">
        <v>-10176</v>
      </c>
      <c r="I16" s="269"/>
      <c r="J16" s="269">
        <v>12184</v>
      </c>
      <c r="K16" s="109"/>
      <c r="L16" s="269">
        <v>2008</v>
      </c>
    </row>
    <row r="17" spans="1:12" ht="15">
      <c r="A17" s="691"/>
      <c r="B17" s="221"/>
      <c r="C17" s="214"/>
      <c r="D17" s="214"/>
      <c r="E17" s="214"/>
      <c r="F17" s="214"/>
      <c r="G17" s="214"/>
      <c r="H17" s="213"/>
      <c r="I17" s="214"/>
      <c r="J17" s="213"/>
      <c r="L17" s="213"/>
    </row>
    <row r="18" spans="1:12" ht="15">
      <c r="A18" s="691" t="s">
        <v>380</v>
      </c>
      <c r="B18" s="221"/>
      <c r="C18" s="124" t="s">
        <v>400</v>
      </c>
      <c r="E18" s="221"/>
      <c r="F18" s="214"/>
      <c r="G18" s="214"/>
      <c r="H18" s="214"/>
      <c r="I18" s="214"/>
      <c r="J18" s="214"/>
      <c r="L18" s="206">
        <v>0.7111</v>
      </c>
    </row>
    <row r="19" spans="1:12" ht="15">
      <c r="A19" s="691" t="s">
        <v>390</v>
      </c>
      <c r="B19" s="221"/>
      <c r="C19" s="214" t="s">
        <v>892</v>
      </c>
      <c r="D19" s="221"/>
      <c r="E19" s="214"/>
      <c r="F19" s="214"/>
      <c r="G19" s="214"/>
      <c r="H19" s="214"/>
      <c r="I19" s="214"/>
      <c r="J19" s="214"/>
      <c r="L19" s="269">
        <v>1428</v>
      </c>
    </row>
    <row r="20" spans="1:12" ht="15">
      <c r="A20" s="691" t="s">
        <v>392</v>
      </c>
      <c r="B20" s="221"/>
      <c r="C20" s="214" t="s">
        <v>401</v>
      </c>
      <c r="E20" s="200"/>
      <c r="F20" s="214"/>
      <c r="G20" s="214"/>
      <c r="H20" s="214"/>
      <c r="I20" s="214"/>
      <c r="J20" s="214"/>
      <c r="K20" s="13"/>
      <c r="L20" s="257">
        <v>0.99</v>
      </c>
    </row>
    <row r="21" spans="1:12" ht="15.75" thickBot="1">
      <c r="A21" s="691" t="s">
        <v>84</v>
      </c>
      <c r="B21" s="221"/>
      <c r="C21" s="214" t="s">
        <v>893</v>
      </c>
      <c r="D21" s="221"/>
      <c r="F21" s="214"/>
      <c r="G21" s="214"/>
      <c r="H21" s="214"/>
      <c r="I21" s="214"/>
      <c r="J21" s="214"/>
      <c r="K21" s="670"/>
      <c r="L21" s="683">
        <v>1414</v>
      </c>
    </row>
    <row r="22" ht="13.5" thickTop="1">
      <c r="A22" s="691"/>
    </row>
    <row r="24" ht="12.75">
      <c r="B24" s="4" t="s">
        <v>631</v>
      </c>
    </row>
  </sheetData>
  <sheetProtection/>
  <mergeCells count="3">
    <mergeCell ref="C3:L3"/>
    <mergeCell ref="C2:L2"/>
    <mergeCell ref="C1:L1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E30"/>
  <sheetViews>
    <sheetView zoomScalePageLayoutView="0" workbookViewId="0" topLeftCell="A1">
      <selection activeCell="H28" sqref="H28"/>
    </sheetView>
  </sheetViews>
  <sheetFormatPr defaultColWidth="9.140625" defaultRowHeight="12.75"/>
  <cols>
    <col min="2" max="2" width="3.00390625" style="0" customWidth="1"/>
    <col min="3" max="3" width="52.8515625" style="0" bestFit="1" customWidth="1"/>
    <col min="4" max="4" width="3.57421875" style="0" customWidth="1"/>
    <col min="5" max="5" width="13.7109375" style="0" bestFit="1" customWidth="1"/>
  </cols>
  <sheetData>
    <row r="1" spans="1:5" ht="12.75">
      <c r="A1" s="155"/>
      <c r="B1" s="155"/>
      <c r="C1" s="133" t="s">
        <v>0</v>
      </c>
      <c r="D1" s="155"/>
      <c r="E1" s="152" t="s">
        <v>925</v>
      </c>
    </row>
    <row r="2" spans="1:5" ht="12.75">
      <c r="A2" s="155"/>
      <c r="B2" s="155"/>
      <c r="C2" s="133" t="s">
        <v>194</v>
      </c>
      <c r="D2" s="155"/>
      <c r="E2" s="164" t="s">
        <v>193</v>
      </c>
    </row>
    <row r="3" spans="1:5" ht="12.75">
      <c r="A3" s="155"/>
      <c r="B3" s="155"/>
      <c r="C3" s="133" t="s">
        <v>195</v>
      </c>
      <c r="D3" s="155"/>
      <c r="E3" s="2" t="s">
        <v>804</v>
      </c>
    </row>
    <row r="4" spans="1:5" ht="12.75">
      <c r="A4" s="155"/>
      <c r="B4" s="155"/>
      <c r="C4" s="155"/>
      <c r="D4" s="155"/>
      <c r="E4" s="164" t="s">
        <v>203</v>
      </c>
    </row>
    <row r="7" spans="1:5" ht="25.5">
      <c r="A7" s="165" t="s">
        <v>121</v>
      </c>
      <c r="B7" s="155"/>
      <c r="C7" s="165" t="s">
        <v>8</v>
      </c>
      <c r="D7" s="155"/>
      <c r="E7" s="165" t="s">
        <v>9</v>
      </c>
    </row>
    <row r="8" spans="1:5" ht="12.75">
      <c r="A8" s="159">
        <v>-1</v>
      </c>
      <c r="B8" s="155"/>
      <c r="C8" s="159">
        <v>-2</v>
      </c>
      <c r="D8" s="155"/>
      <c r="E8" s="159">
        <v>-3</v>
      </c>
    </row>
    <row r="9" spans="1:5" ht="12.75">
      <c r="A9" s="133"/>
      <c r="B9" s="155"/>
      <c r="C9" s="155"/>
      <c r="D9" s="155"/>
      <c r="E9" s="155"/>
    </row>
    <row r="10" spans="1:5" ht="12.75">
      <c r="A10" s="133">
        <v>1</v>
      </c>
      <c r="C10" t="s">
        <v>197</v>
      </c>
      <c r="E10" s="547">
        <v>-5929130.942352414</v>
      </c>
    </row>
    <row r="11" spans="1:5" ht="12.75">
      <c r="A11" s="133"/>
      <c r="E11" s="547"/>
    </row>
    <row r="12" spans="1:5" ht="12.75">
      <c r="A12" s="133"/>
      <c r="C12" t="s">
        <v>198</v>
      </c>
      <c r="E12" s="547"/>
    </row>
    <row r="13" spans="1:5" ht="12.75">
      <c r="A13" s="133"/>
      <c r="E13" s="547"/>
    </row>
    <row r="14" spans="1:5" ht="12.75">
      <c r="A14" s="133">
        <v>2</v>
      </c>
      <c r="C14" t="s">
        <v>199</v>
      </c>
      <c r="E14" s="547">
        <v>-3548711</v>
      </c>
    </row>
    <row r="15" spans="1:5" ht="12.75">
      <c r="A15" s="133"/>
      <c r="E15" s="547" t="s">
        <v>14</v>
      </c>
    </row>
    <row r="16" spans="1:5" ht="12.75">
      <c r="A16" s="133">
        <v>3</v>
      </c>
      <c r="C16" t="s">
        <v>200</v>
      </c>
      <c r="E16" s="547">
        <v>-2380419.94235241</v>
      </c>
    </row>
    <row r="17" spans="1:5" ht="12.75">
      <c r="A17" s="133"/>
      <c r="E17" s="547"/>
    </row>
    <row r="18" spans="1:5" ht="12.75">
      <c r="A18" s="133">
        <v>4</v>
      </c>
      <c r="C18" t="s">
        <v>11</v>
      </c>
      <c r="E18" s="739">
        <v>1</v>
      </c>
    </row>
    <row r="19" spans="1:5" ht="12.75">
      <c r="A19" s="133"/>
      <c r="E19" s="547" t="s">
        <v>14</v>
      </c>
    </row>
    <row r="20" spans="1:5" ht="12.75">
      <c r="A20" s="133">
        <v>5</v>
      </c>
      <c r="C20" t="s">
        <v>76</v>
      </c>
      <c r="E20" s="547">
        <v>-2380419.94235241</v>
      </c>
    </row>
    <row r="21" spans="1:5" ht="12.75">
      <c r="A21" s="155"/>
      <c r="E21" t="s">
        <v>16</v>
      </c>
    </row>
    <row r="22" ht="12.75">
      <c r="A22" s="133"/>
    </row>
    <row r="23" ht="12.75">
      <c r="A23" s="155"/>
    </row>
    <row r="24" ht="12.75">
      <c r="A24" s="133"/>
    </row>
    <row r="25" spans="1:3" ht="12.75">
      <c r="A25" s="133"/>
      <c r="B25" t="s">
        <v>37</v>
      </c>
      <c r="C25" t="s">
        <v>656</v>
      </c>
    </row>
    <row r="26" spans="1:5" ht="21.75" customHeight="1">
      <c r="A26" s="133"/>
      <c r="B26" s="155"/>
      <c r="C26" s="163"/>
      <c r="D26" s="155"/>
      <c r="E26" s="158"/>
    </row>
    <row r="27" spans="1:5" ht="12.75">
      <c r="A27" s="133"/>
      <c r="B27" s="155"/>
      <c r="C27" s="161"/>
      <c r="D27" s="155"/>
      <c r="E27" s="156"/>
    </row>
    <row r="28" spans="1:5" ht="12.75">
      <c r="A28" s="133"/>
      <c r="B28" s="155"/>
      <c r="C28" s="155"/>
      <c r="D28" s="155"/>
      <c r="E28" s="157"/>
    </row>
    <row r="29" spans="1:5" ht="12.75">
      <c r="A29" s="155"/>
      <c r="B29" s="127"/>
      <c r="C29" s="161" t="s">
        <v>202</v>
      </c>
      <c r="D29" s="155"/>
      <c r="E29" s="157"/>
    </row>
    <row r="30" spans="1:5" ht="12.75">
      <c r="A30" s="155"/>
      <c r="B30" s="155"/>
      <c r="C30" s="155"/>
      <c r="D30" s="155"/>
      <c r="E30" s="1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L37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5.57421875" style="0" customWidth="1"/>
    <col min="2" max="2" width="3.28125" style="0" customWidth="1"/>
    <col min="3" max="3" width="4.57421875" style="0" customWidth="1"/>
    <col min="4" max="4" width="4.7109375" style="0" customWidth="1"/>
    <col min="5" max="5" width="34.57421875" style="0" customWidth="1"/>
    <col min="6" max="6" width="3.28125" style="0" customWidth="1"/>
    <col min="7" max="7" width="13.00390625" style="0" customWidth="1"/>
    <col min="8" max="8" width="3.28125" style="0" customWidth="1"/>
    <col min="9" max="9" width="12.7109375" style="0" customWidth="1"/>
    <col min="10" max="10" width="3.28125" style="0" customWidth="1"/>
    <col min="11" max="11" width="10.57421875" style="0" customWidth="1"/>
    <col min="12" max="12" width="16.57421875" style="0" customWidth="1"/>
  </cols>
  <sheetData>
    <row r="1" spans="1:12" ht="15">
      <c r="A1" s="221"/>
      <c r="B1" s="221"/>
      <c r="C1" s="798" t="s">
        <v>0</v>
      </c>
      <c r="D1" s="798"/>
      <c r="E1" s="798"/>
      <c r="F1" s="798"/>
      <c r="G1" s="798"/>
      <c r="H1" s="798"/>
      <c r="I1" s="798"/>
      <c r="J1" s="798"/>
      <c r="K1" s="798"/>
      <c r="L1" s="152" t="s">
        <v>925</v>
      </c>
    </row>
    <row r="2" spans="1:12" ht="15">
      <c r="A2" s="221"/>
      <c r="B2" s="221"/>
      <c r="C2" s="798" t="s">
        <v>404</v>
      </c>
      <c r="D2" s="798"/>
      <c r="E2" s="798"/>
      <c r="F2" s="798"/>
      <c r="G2" s="798"/>
      <c r="H2" s="798"/>
      <c r="I2" s="798"/>
      <c r="J2" s="798"/>
      <c r="K2" s="798"/>
      <c r="L2" s="763" t="s">
        <v>1</v>
      </c>
    </row>
    <row r="3" spans="1:12" ht="15">
      <c r="A3" s="221"/>
      <c r="B3" s="221"/>
      <c r="C3" s="798" t="s">
        <v>855</v>
      </c>
      <c r="D3" s="798"/>
      <c r="E3" s="798"/>
      <c r="F3" s="798"/>
      <c r="G3" s="798"/>
      <c r="H3" s="798"/>
      <c r="I3" s="798"/>
      <c r="J3" s="798"/>
      <c r="K3" s="798"/>
      <c r="L3" s="154" t="s">
        <v>804</v>
      </c>
    </row>
    <row r="4" spans="1:12" ht="15">
      <c r="A4" s="221"/>
      <c r="C4" s="798" t="s">
        <v>657</v>
      </c>
      <c r="D4" s="798"/>
      <c r="E4" s="798"/>
      <c r="F4" s="798"/>
      <c r="G4" s="798"/>
      <c r="H4" s="798"/>
      <c r="I4" s="798"/>
      <c r="J4" s="798"/>
      <c r="K4" s="798"/>
      <c r="L4" s="763" t="s">
        <v>856</v>
      </c>
    </row>
    <row r="5" spans="1:12" ht="15">
      <c r="A5" s="221"/>
      <c r="L5" s="221"/>
    </row>
    <row r="6" spans="1:12" ht="15">
      <c r="A6" s="221"/>
      <c r="L6" s="221"/>
    </row>
    <row r="7" spans="1:12" ht="15">
      <c r="A7" s="221"/>
      <c r="B7" s="221"/>
      <c r="C7" s="221"/>
      <c r="D7" s="221"/>
      <c r="E7" s="214"/>
      <c r="F7" s="214"/>
      <c r="G7" s="221"/>
      <c r="H7" s="221"/>
      <c r="I7" s="221"/>
      <c r="J7" s="221"/>
      <c r="K7" s="221"/>
      <c r="L7" s="221"/>
    </row>
    <row r="8" spans="1:12" ht="25.5">
      <c r="A8" s="692" t="s">
        <v>121</v>
      </c>
      <c r="B8" s="221"/>
      <c r="C8" s="221"/>
      <c r="D8" s="221"/>
      <c r="E8" s="214"/>
      <c r="F8" s="214"/>
      <c r="G8" s="689" t="s">
        <v>363</v>
      </c>
      <c r="H8" s="674"/>
      <c r="I8" s="689" t="s">
        <v>364</v>
      </c>
      <c r="J8" s="674"/>
      <c r="K8" s="676" t="s">
        <v>384</v>
      </c>
      <c r="L8" s="221"/>
    </row>
    <row r="9" spans="2:12" ht="15">
      <c r="B9" s="261"/>
      <c r="C9" s="221"/>
      <c r="D9" s="221"/>
      <c r="E9" s="221"/>
      <c r="F9" s="221"/>
      <c r="G9" s="221"/>
      <c r="H9" s="221"/>
      <c r="I9" s="221"/>
      <c r="J9" s="221"/>
      <c r="K9" s="221"/>
      <c r="L9" s="263"/>
    </row>
    <row r="10" spans="1:12" ht="15">
      <c r="A10" s="258" t="s">
        <v>366</v>
      </c>
      <c r="B10" s="221"/>
      <c r="C10" s="214" t="s">
        <v>410</v>
      </c>
      <c r="D10" s="214"/>
      <c r="E10" s="214"/>
      <c r="F10" s="214"/>
      <c r="G10" s="269">
        <v>-164173</v>
      </c>
      <c r="H10" s="214"/>
      <c r="I10" s="269">
        <v>204491</v>
      </c>
      <c r="J10" s="221"/>
      <c r="K10" s="214"/>
      <c r="L10" s="263"/>
    </row>
    <row r="11" spans="1:12" ht="15">
      <c r="A11" s="258" t="s">
        <v>368</v>
      </c>
      <c r="B11" s="221"/>
      <c r="C11" s="214" t="s">
        <v>411</v>
      </c>
      <c r="D11" s="214"/>
      <c r="E11" s="214"/>
      <c r="F11" s="214"/>
      <c r="G11" s="265">
        <v>0.0145</v>
      </c>
      <c r="H11" s="214"/>
      <c r="I11" s="265">
        <v>0.0145</v>
      </c>
      <c r="J11" s="221"/>
      <c r="K11" s="214"/>
      <c r="L11" s="263"/>
    </row>
    <row r="12" spans="1:12" ht="15">
      <c r="A12" s="258" t="s">
        <v>370</v>
      </c>
      <c r="B12" s="221"/>
      <c r="C12" s="214" t="s">
        <v>412</v>
      </c>
      <c r="D12" s="214"/>
      <c r="E12" s="214"/>
      <c r="F12" s="221"/>
      <c r="G12" s="269">
        <v>-2381</v>
      </c>
      <c r="H12" s="221"/>
      <c r="I12" s="269">
        <v>2965</v>
      </c>
      <c r="K12" s="421">
        <v>584</v>
      </c>
      <c r="L12" s="263"/>
    </row>
    <row r="13" spans="1:12" ht="15">
      <c r="A13" s="221"/>
      <c r="B13" s="221"/>
      <c r="C13" s="214"/>
      <c r="D13" s="214"/>
      <c r="E13" s="214"/>
      <c r="F13" s="221"/>
      <c r="G13" s="269"/>
      <c r="H13" s="221"/>
      <c r="I13" s="269"/>
      <c r="K13" s="421"/>
      <c r="L13" s="263"/>
    </row>
    <row r="14" spans="1:12" ht="15">
      <c r="A14" s="258" t="s">
        <v>372</v>
      </c>
      <c r="B14" s="221"/>
      <c r="C14" s="124" t="s">
        <v>400</v>
      </c>
      <c r="E14" s="221"/>
      <c r="F14" s="214"/>
      <c r="G14" s="214"/>
      <c r="H14" s="214"/>
      <c r="I14" s="214"/>
      <c r="J14" s="214"/>
      <c r="K14" s="206">
        <v>0.7111</v>
      </c>
      <c r="L14" s="263"/>
    </row>
    <row r="15" spans="1:12" ht="15">
      <c r="A15" s="258" t="s">
        <v>374</v>
      </c>
      <c r="B15" s="221"/>
      <c r="C15" s="214" t="s">
        <v>894</v>
      </c>
      <c r="D15" s="221"/>
      <c r="E15" s="214"/>
      <c r="F15" s="214"/>
      <c r="G15" s="214"/>
      <c r="H15" s="214"/>
      <c r="I15" s="214"/>
      <c r="J15" s="214"/>
      <c r="K15" s="269">
        <v>415</v>
      </c>
      <c r="L15" s="263"/>
    </row>
    <row r="16" spans="1:11" ht="15">
      <c r="A16" s="258" t="s">
        <v>375</v>
      </c>
      <c r="B16" s="221"/>
      <c r="C16" s="214" t="s">
        <v>401</v>
      </c>
      <c r="E16" s="200"/>
      <c r="F16" s="221"/>
      <c r="G16" s="214"/>
      <c r="H16" s="214"/>
      <c r="I16" s="214"/>
      <c r="J16" s="214"/>
      <c r="K16" s="257">
        <v>0.99</v>
      </c>
    </row>
    <row r="17" spans="1:12" ht="15.75" thickBot="1">
      <c r="A17" s="258" t="s">
        <v>376</v>
      </c>
      <c r="B17" s="221"/>
      <c r="C17" s="214" t="s">
        <v>895</v>
      </c>
      <c r="D17" s="221"/>
      <c r="F17" s="214"/>
      <c r="G17" s="214"/>
      <c r="H17" s="214"/>
      <c r="I17" s="214"/>
      <c r="J17" s="214"/>
      <c r="K17" s="683">
        <v>411</v>
      </c>
      <c r="L17" s="263"/>
    </row>
    <row r="18" spans="1:12" ht="15.75" thickTop="1">
      <c r="A18" s="258"/>
      <c r="L18" s="221"/>
    </row>
    <row r="19" spans="1:12" ht="12.75">
      <c r="A19" s="258"/>
      <c r="L19" s="266"/>
    </row>
    <row r="20" spans="1:12" ht="15">
      <c r="A20" s="258"/>
      <c r="C20" s="4" t="s">
        <v>631</v>
      </c>
      <c r="L20" s="221"/>
    </row>
    <row r="21" spans="1:12" ht="15">
      <c r="A21" s="221"/>
      <c r="L21" s="221"/>
    </row>
    <row r="22" spans="1:12" ht="12.75">
      <c r="A22" s="258"/>
      <c r="L22" s="202"/>
    </row>
    <row r="23" spans="1:12" ht="12.75">
      <c r="A23" s="258"/>
      <c r="L23" s="202"/>
    </row>
    <row r="24" spans="1:12" ht="12.75">
      <c r="A24" s="258"/>
      <c r="L24" s="202"/>
    </row>
    <row r="25" spans="1:12" ht="12.75">
      <c r="A25" s="258"/>
      <c r="L25" s="202"/>
    </row>
    <row r="26" spans="1:12" ht="12.75">
      <c r="A26" s="258"/>
      <c r="L26" s="202"/>
    </row>
    <row r="27" spans="1:12" ht="15">
      <c r="A27" s="221"/>
      <c r="L27" s="202"/>
    </row>
    <row r="28" spans="1:12" ht="15">
      <c r="A28" s="221"/>
      <c r="L28" s="202"/>
    </row>
    <row r="29" spans="1:12" ht="15">
      <c r="A29" s="221"/>
      <c r="L29" s="221"/>
    </row>
    <row r="30" spans="1:12" ht="15">
      <c r="A30" s="258"/>
      <c r="L30" s="221"/>
    </row>
    <row r="31" spans="1:12" ht="15">
      <c r="A31" s="258"/>
      <c r="L31" s="221"/>
    </row>
    <row r="32" spans="1:12" ht="15">
      <c r="A32" s="258"/>
      <c r="L32" s="221"/>
    </row>
    <row r="33" spans="1:12" ht="12.75">
      <c r="A33" s="258"/>
      <c r="L33" s="202"/>
    </row>
    <row r="34" spans="1:12" ht="12.75">
      <c r="A34" s="258"/>
      <c r="L34" s="202"/>
    </row>
    <row r="35" spans="1:12" ht="12.75">
      <c r="A35" s="258"/>
      <c r="L35" s="202"/>
    </row>
    <row r="36" spans="1:12" ht="12.75">
      <c r="A36" s="258"/>
      <c r="L36" s="202"/>
    </row>
    <row r="37" ht="12.75">
      <c r="A37" s="258"/>
    </row>
  </sheetData>
  <sheetProtection/>
  <mergeCells count="4">
    <mergeCell ref="C1:K1"/>
    <mergeCell ref="C3:K3"/>
    <mergeCell ref="C4:K4"/>
    <mergeCell ref="C2:K2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N52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5.57421875" style="0" customWidth="1"/>
    <col min="2" max="2" width="3.28125" style="0" customWidth="1"/>
    <col min="3" max="3" width="4.57421875" style="0" customWidth="1"/>
    <col min="4" max="4" width="4.7109375" style="0" customWidth="1"/>
    <col min="5" max="5" width="35.140625" style="0" customWidth="1"/>
    <col min="6" max="6" width="3.28125" style="0" customWidth="1"/>
    <col min="7" max="7" width="12.7109375" style="0" customWidth="1"/>
    <col min="8" max="8" width="3.28125" style="0" customWidth="1"/>
    <col min="9" max="9" width="11.28125" style="0" customWidth="1"/>
    <col min="10" max="10" width="3.28125" style="0" customWidth="1"/>
    <col min="11" max="11" width="10.28125" style="0" bestFit="1" customWidth="1"/>
    <col min="12" max="12" width="16.421875" style="0" bestFit="1" customWidth="1"/>
  </cols>
  <sheetData>
    <row r="1" spans="1:12" ht="15" customHeight="1">
      <c r="A1" s="221"/>
      <c r="B1" s="221"/>
      <c r="C1" s="798" t="s">
        <v>0</v>
      </c>
      <c r="D1" s="798"/>
      <c r="E1" s="798"/>
      <c r="F1" s="798"/>
      <c r="G1" s="798"/>
      <c r="H1" s="798"/>
      <c r="I1" s="798"/>
      <c r="J1" s="798"/>
      <c r="K1" s="798"/>
      <c r="L1" s="152" t="s">
        <v>925</v>
      </c>
    </row>
    <row r="2" spans="1:12" ht="15">
      <c r="A2" s="221"/>
      <c r="B2" s="221"/>
      <c r="C2" s="798" t="s">
        <v>404</v>
      </c>
      <c r="D2" s="798"/>
      <c r="E2" s="798"/>
      <c r="F2" s="798"/>
      <c r="G2" s="798"/>
      <c r="H2" s="798"/>
      <c r="I2" s="798"/>
      <c r="J2" s="798"/>
      <c r="K2" s="798"/>
      <c r="L2" s="763" t="s">
        <v>1</v>
      </c>
    </row>
    <row r="3" spans="1:12" ht="15">
      <c r="A3" s="221"/>
      <c r="C3" s="798" t="s">
        <v>858</v>
      </c>
      <c r="D3" s="798"/>
      <c r="E3" s="798"/>
      <c r="F3" s="798"/>
      <c r="G3" s="798"/>
      <c r="H3" s="798"/>
      <c r="I3" s="798"/>
      <c r="J3" s="798"/>
      <c r="K3" s="798"/>
      <c r="L3" s="154" t="s">
        <v>804</v>
      </c>
    </row>
    <row r="4" spans="1:12" ht="15">
      <c r="A4" s="221"/>
      <c r="C4" s="798" t="s">
        <v>657</v>
      </c>
      <c r="D4" s="798"/>
      <c r="E4" s="798"/>
      <c r="F4" s="798"/>
      <c r="G4" s="798"/>
      <c r="H4" s="798"/>
      <c r="I4" s="798"/>
      <c r="J4" s="798"/>
      <c r="K4" s="798"/>
      <c r="L4" s="763" t="s">
        <v>857</v>
      </c>
    </row>
    <row r="5" spans="1:14" ht="15">
      <c r="A5" s="221"/>
      <c r="C5" s="52"/>
      <c r="D5" s="52"/>
      <c r="E5" s="52"/>
      <c r="F5" s="52"/>
      <c r="G5" s="52"/>
      <c r="H5" s="52"/>
      <c r="I5" s="52"/>
      <c r="J5" s="52"/>
      <c r="K5" s="52"/>
      <c r="L5" s="52"/>
      <c r="M5" s="259"/>
      <c r="N5" s="216"/>
    </row>
    <row r="6" spans="1:14" ht="15">
      <c r="A6" s="221"/>
      <c r="B6" s="221"/>
      <c r="C6" s="221"/>
      <c r="D6" s="221"/>
      <c r="E6" s="214"/>
      <c r="F6" s="214"/>
      <c r="G6" s="221"/>
      <c r="H6" s="221"/>
      <c r="I6" s="221"/>
      <c r="J6" s="221"/>
      <c r="K6" s="221"/>
      <c r="L6" s="218"/>
      <c r="M6" s="260"/>
      <c r="N6" s="221"/>
    </row>
    <row r="7" spans="1:14" ht="25.5">
      <c r="A7" s="692" t="s">
        <v>121</v>
      </c>
      <c r="B7" s="221"/>
      <c r="C7" s="221"/>
      <c r="D7" s="221"/>
      <c r="E7" s="214"/>
      <c r="F7" s="214"/>
      <c r="G7" s="689" t="s">
        <v>363</v>
      </c>
      <c r="H7" s="674"/>
      <c r="I7" s="689" t="s">
        <v>364</v>
      </c>
      <c r="J7" s="674"/>
      <c r="K7" s="676" t="s">
        <v>384</v>
      </c>
      <c r="L7" s="674"/>
      <c r="M7" s="260"/>
      <c r="N7" s="221"/>
    </row>
    <row r="8" spans="1:13" ht="15">
      <c r="A8" s="691" t="s">
        <v>366</v>
      </c>
      <c r="B8" s="221"/>
      <c r="C8" s="220" t="s">
        <v>413</v>
      </c>
      <c r="D8" s="221"/>
      <c r="E8" s="221"/>
      <c r="F8" s="221"/>
      <c r="G8" s="207">
        <v>1</v>
      </c>
      <c r="H8" s="207"/>
      <c r="I8" s="207">
        <v>21</v>
      </c>
      <c r="J8" s="207"/>
      <c r="K8" s="207"/>
      <c r="L8" s="268"/>
      <c r="M8" s="221"/>
    </row>
    <row r="9" spans="1:14" ht="15">
      <c r="A9" s="691" t="s">
        <v>368</v>
      </c>
      <c r="B9" s="221"/>
      <c r="C9" s="214" t="s">
        <v>414</v>
      </c>
      <c r="D9" s="221"/>
      <c r="E9" s="221"/>
      <c r="G9" s="269">
        <v>119100</v>
      </c>
      <c r="H9" s="269"/>
      <c r="I9" s="269"/>
      <c r="J9" s="269"/>
      <c r="K9" s="269"/>
      <c r="L9" s="269"/>
      <c r="M9" s="268"/>
      <c r="N9" s="263"/>
    </row>
    <row r="10" spans="1:14" ht="15">
      <c r="A10" s="694">
        <v>3</v>
      </c>
      <c r="B10" s="221"/>
      <c r="C10" s="214" t="s">
        <v>415</v>
      </c>
      <c r="D10" s="221"/>
      <c r="E10" s="221"/>
      <c r="G10" s="671">
        <v>113700</v>
      </c>
      <c r="H10" s="262"/>
      <c r="I10" s="262"/>
      <c r="J10" s="262"/>
      <c r="K10" s="262"/>
      <c r="L10" s="262"/>
      <c r="M10" s="268"/>
      <c r="N10" s="263"/>
    </row>
    <row r="11" spans="1:13" ht="15">
      <c r="A11" s="691" t="s">
        <v>372</v>
      </c>
      <c r="B11" s="221"/>
      <c r="C11" s="214" t="s">
        <v>416</v>
      </c>
      <c r="E11" s="221"/>
      <c r="F11" s="214"/>
      <c r="G11" s="684">
        <v>5400</v>
      </c>
      <c r="H11" s="696"/>
      <c r="I11" s="13"/>
      <c r="J11" s="696"/>
      <c r="K11" s="684">
        <v>5400</v>
      </c>
      <c r="L11" s="268"/>
      <c r="M11" s="263"/>
    </row>
    <row r="12" spans="1:13" ht="15">
      <c r="A12" s="691"/>
      <c r="B12" s="221"/>
      <c r="C12" s="214"/>
      <c r="E12" s="221"/>
      <c r="F12" s="214"/>
      <c r="G12" s="684"/>
      <c r="H12" s="221"/>
      <c r="I12" s="684"/>
      <c r="J12" s="221"/>
      <c r="K12" s="221"/>
      <c r="L12" s="268"/>
      <c r="M12" s="263"/>
    </row>
    <row r="13" spans="1:13" ht="15">
      <c r="A13" s="691" t="s">
        <v>374</v>
      </c>
      <c r="B13" s="221"/>
      <c r="C13" s="214" t="s">
        <v>417</v>
      </c>
      <c r="D13" s="221"/>
      <c r="E13" s="221"/>
      <c r="F13" s="214"/>
      <c r="G13" s="269">
        <v>5400</v>
      </c>
      <c r="H13" s="682"/>
      <c r="I13" s="269">
        <v>113400</v>
      </c>
      <c r="J13" s="221"/>
      <c r="K13" s="221"/>
      <c r="L13" s="268"/>
      <c r="M13" s="263"/>
    </row>
    <row r="14" spans="1:13" ht="15">
      <c r="A14" s="691" t="s">
        <v>375</v>
      </c>
      <c r="B14" s="221"/>
      <c r="C14" s="214" t="s">
        <v>408</v>
      </c>
      <c r="D14" s="221"/>
      <c r="E14" s="221"/>
      <c r="F14" s="214"/>
      <c r="G14" s="265">
        <v>0.062</v>
      </c>
      <c r="H14" s="221"/>
      <c r="I14" s="265">
        <v>0.062</v>
      </c>
      <c r="J14" s="221"/>
      <c r="K14" s="221"/>
      <c r="L14" s="268"/>
      <c r="M14" s="263"/>
    </row>
    <row r="15" spans="1:13" ht="15">
      <c r="A15" s="691" t="s">
        <v>376</v>
      </c>
      <c r="B15" s="221"/>
      <c r="C15" s="214" t="s">
        <v>418</v>
      </c>
      <c r="E15" s="221"/>
      <c r="F15" s="214"/>
      <c r="G15" s="269">
        <v>335</v>
      </c>
      <c r="H15" s="682"/>
      <c r="I15" s="269">
        <v>7031</v>
      </c>
      <c r="J15" s="109"/>
      <c r="K15" s="421">
        <v>7366</v>
      </c>
      <c r="L15" s="268"/>
      <c r="M15" s="263"/>
    </row>
    <row r="16" spans="1:14" ht="15">
      <c r="A16" s="691" t="s">
        <v>378</v>
      </c>
      <c r="B16" s="221"/>
      <c r="C16" s="124" t="s">
        <v>400</v>
      </c>
      <c r="E16" s="221"/>
      <c r="F16" s="214"/>
      <c r="G16" s="214"/>
      <c r="H16" s="214"/>
      <c r="I16" s="214"/>
      <c r="J16" s="214"/>
      <c r="K16" s="266">
        <v>0.7111</v>
      </c>
      <c r="L16" s="221"/>
      <c r="M16" s="268"/>
      <c r="N16" s="263"/>
    </row>
    <row r="17" spans="1:14" ht="15">
      <c r="A17" s="694">
        <v>9</v>
      </c>
      <c r="B17" s="221"/>
      <c r="C17" s="214" t="s">
        <v>897</v>
      </c>
      <c r="D17" s="221"/>
      <c r="E17" s="214"/>
      <c r="F17" s="214"/>
      <c r="G17" s="214"/>
      <c r="H17" s="214"/>
      <c r="I17" s="214"/>
      <c r="J17" s="214"/>
      <c r="K17" s="695">
        <v>5238</v>
      </c>
      <c r="L17" s="221"/>
      <c r="M17" s="268"/>
      <c r="N17" s="263"/>
    </row>
    <row r="18" spans="1:14" ht="15">
      <c r="A18" s="691" t="s">
        <v>390</v>
      </c>
      <c r="B18" s="221"/>
      <c r="C18" s="214" t="s">
        <v>401</v>
      </c>
      <c r="E18" s="200"/>
      <c r="F18" s="214"/>
      <c r="G18" s="214"/>
      <c r="H18" s="214"/>
      <c r="I18" s="214"/>
      <c r="J18" s="214"/>
      <c r="K18" s="693">
        <v>0.99</v>
      </c>
      <c r="L18" s="221"/>
      <c r="M18" s="268"/>
      <c r="N18" s="221"/>
    </row>
    <row r="19" spans="1:13" ht="15.75" thickBot="1">
      <c r="A19" s="691" t="s">
        <v>392</v>
      </c>
      <c r="B19" s="221"/>
      <c r="C19" s="214" t="s">
        <v>896</v>
      </c>
      <c r="D19" s="688"/>
      <c r="E19" s="4"/>
      <c r="F19" s="214"/>
      <c r="G19" s="214"/>
      <c r="H19" s="214"/>
      <c r="I19" s="214"/>
      <c r="J19" s="214"/>
      <c r="K19" s="683">
        <v>5186</v>
      </c>
      <c r="L19" s="268"/>
      <c r="M19" s="266"/>
    </row>
    <row r="20" spans="1:14" ht="15.75" thickTop="1">
      <c r="A20" s="221"/>
      <c r="B20" s="221"/>
      <c r="C20" s="214"/>
      <c r="D20" s="221"/>
      <c r="E20" s="214"/>
      <c r="F20" s="214"/>
      <c r="G20" s="214"/>
      <c r="H20" s="214"/>
      <c r="I20" s="214"/>
      <c r="J20" s="214"/>
      <c r="K20" s="214"/>
      <c r="L20" s="262"/>
      <c r="M20" s="268"/>
      <c r="N20" s="221"/>
    </row>
    <row r="21" spans="1:14" ht="15">
      <c r="A21" s="258"/>
      <c r="N21" s="221"/>
    </row>
    <row r="22" spans="1:14" ht="12.75">
      <c r="A22" s="258"/>
      <c r="C22" s="4" t="s">
        <v>631</v>
      </c>
      <c r="N22" s="202"/>
    </row>
    <row r="23" spans="1:14" ht="12.75">
      <c r="A23" s="258"/>
      <c r="N23" s="202"/>
    </row>
    <row r="24" spans="1:14" ht="12.75">
      <c r="A24" s="258"/>
      <c r="N24" s="202"/>
    </row>
    <row r="25" spans="1:14" ht="12.75">
      <c r="A25" s="258"/>
      <c r="N25" s="202"/>
    </row>
    <row r="26" spans="1:14" ht="15">
      <c r="A26" s="221"/>
      <c r="N26" s="202"/>
    </row>
    <row r="27" spans="1:14" ht="15">
      <c r="A27" s="221"/>
      <c r="N27" s="202"/>
    </row>
    <row r="28" spans="1:14" ht="15">
      <c r="A28" s="221"/>
      <c r="N28" s="202"/>
    </row>
    <row r="29" spans="1:14" ht="15">
      <c r="A29" s="258"/>
      <c r="N29" s="221"/>
    </row>
    <row r="30" spans="1:14" ht="15">
      <c r="A30" s="258"/>
      <c r="N30" s="221"/>
    </row>
    <row r="31" spans="1:14" ht="15">
      <c r="A31" s="258"/>
      <c r="N31" s="221"/>
    </row>
    <row r="32" spans="1:14" ht="15">
      <c r="A32" s="258"/>
      <c r="N32" s="221"/>
    </row>
    <row r="33" spans="1:14" ht="12.75">
      <c r="A33" s="258"/>
      <c r="N33" s="202"/>
    </row>
    <row r="34" spans="1:14" ht="12.75">
      <c r="A34" s="258"/>
      <c r="N34" s="202"/>
    </row>
    <row r="35" spans="1:14" ht="12.75">
      <c r="A35" s="258"/>
      <c r="N35" s="202"/>
    </row>
    <row r="36" spans="1:14" ht="12.75">
      <c r="A36" s="258"/>
      <c r="N36" s="202"/>
    </row>
    <row r="37" spans="1:14" ht="15">
      <c r="A37" s="221"/>
      <c r="N37" s="202"/>
    </row>
    <row r="38" spans="1:14" ht="15">
      <c r="A38" s="221"/>
      <c r="N38" s="202"/>
    </row>
    <row r="39" spans="1:14" ht="15">
      <c r="A39" s="221"/>
      <c r="N39" s="221"/>
    </row>
    <row r="40" spans="1:14" ht="15">
      <c r="A40" s="258"/>
      <c r="N40" s="221"/>
    </row>
    <row r="41" spans="1:14" ht="15">
      <c r="A41" s="258"/>
      <c r="N41" s="221"/>
    </row>
    <row r="42" spans="1:14" ht="15">
      <c r="A42" s="258"/>
      <c r="N42" s="221"/>
    </row>
    <row r="43" spans="1:14" ht="15">
      <c r="A43" s="258"/>
      <c r="N43" s="221"/>
    </row>
    <row r="44" spans="1:14" ht="15">
      <c r="A44" s="258"/>
      <c r="N44" s="221"/>
    </row>
    <row r="45" spans="1:14" ht="15">
      <c r="A45" s="258"/>
      <c r="N45" s="221"/>
    </row>
    <row r="46" spans="1:14" ht="15">
      <c r="A46" s="258"/>
      <c r="N46" s="221"/>
    </row>
    <row r="47" spans="1:14" ht="15">
      <c r="A47" s="258"/>
      <c r="N47" s="221"/>
    </row>
    <row r="48" spans="1:14" ht="15">
      <c r="A48" s="258"/>
      <c r="N48" s="221"/>
    </row>
    <row r="49" spans="1:14" ht="12.75">
      <c r="A49" s="258"/>
      <c r="N49" s="202"/>
    </row>
    <row r="50" spans="1:14" ht="12.75">
      <c r="A50" s="258"/>
      <c r="N50" s="202"/>
    </row>
    <row r="51" spans="1:14" ht="12.75">
      <c r="A51" s="258"/>
      <c r="N51" s="202"/>
    </row>
    <row r="52" spans="1:14" ht="15">
      <c r="A52" s="221"/>
      <c r="N52" s="202"/>
    </row>
  </sheetData>
  <sheetProtection/>
  <mergeCells count="4">
    <mergeCell ref="C2:K2"/>
    <mergeCell ref="C1:K1"/>
    <mergeCell ref="C4:K4"/>
    <mergeCell ref="C3:K3"/>
  </mergeCells>
  <printOptions/>
  <pageMargins left="0.7" right="0.7" top="0.75" bottom="0.75" header="0.3" footer="0.3"/>
  <pageSetup fitToHeight="1" fitToWidth="1" horizontalDpi="600" verticalDpi="600" orientation="portrait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/>
  </sheetPr>
  <dimension ref="A1:P103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9.8515625" style="0" customWidth="1"/>
    <col min="2" max="2" width="3.28125" style="0" customWidth="1"/>
    <col min="3" max="3" width="15.00390625" style="0" bestFit="1" customWidth="1"/>
    <col min="4" max="4" width="3.28125" style="0" customWidth="1"/>
    <col min="5" max="5" width="15.57421875" style="0" bestFit="1" customWidth="1"/>
    <col min="6" max="6" width="3.28125" style="0" customWidth="1"/>
    <col min="7" max="7" width="17.57421875" style="0" bestFit="1" customWidth="1"/>
    <col min="8" max="8" width="3.28125" style="0" customWidth="1"/>
    <col min="9" max="9" width="7.00390625" style="0" customWidth="1"/>
    <col min="10" max="10" width="3.28125" style="0" customWidth="1"/>
    <col min="11" max="11" width="15.57421875" style="0" bestFit="1" customWidth="1"/>
    <col min="12" max="12" width="16.140625" style="0" customWidth="1"/>
    <col min="13" max="13" width="1.8515625" style="0" customWidth="1"/>
    <col min="16" max="16" width="11.28125" style="0" bestFit="1" customWidth="1"/>
  </cols>
  <sheetData>
    <row r="1" spans="1:12" ht="12.75">
      <c r="A1" s="802" t="s">
        <v>0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152" t="s">
        <v>925</v>
      </c>
    </row>
    <row r="2" spans="1:12" ht="12.75">
      <c r="A2" s="802" t="s">
        <v>521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579" t="s">
        <v>1</v>
      </c>
    </row>
    <row r="3" spans="1:12" ht="12.75">
      <c r="A3" s="802" t="s">
        <v>420</v>
      </c>
      <c r="B3" s="802"/>
      <c r="C3" s="802"/>
      <c r="D3" s="802"/>
      <c r="E3" s="802"/>
      <c r="F3" s="802"/>
      <c r="G3" s="802"/>
      <c r="H3" s="802"/>
      <c r="I3" s="802"/>
      <c r="J3" s="802"/>
      <c r="K3" s="802"/>
      <c r="L3" s="579" t="s">
        <v>804</v>
      </c>
    </row>
    <row r="4" spans="5:12" ht="12.75">
      <c r="E4" s="6"/>
      <c r="F4" s="6"/>
      <c r="L4" s="579" t="s">
        <v>860</v>
      </c>
    </row>
    <row r="5" spans="1:11" ht="25.5">
      <c r="A5" s="703" t="s">
        <v>421</v>
      </c>
      <c r="B5" s="703"/>
      <c r="C5" s="704" t="s">
        <v>422</v>
      </c>
      <c r="D5" s="704"/>
      <c r="E5" s="704" t="s">
        <v>423</v>
      </c>
      <c r="F5" s="704"/>
      <c r="G5" s="704" t="s">
        <v>424</v>
      </c>
      <c r="H5" s="704"/>
      <c r="I5" s="704" t="s">
        <v>425</v>
      </c>
      <c r="J5" s="704"/>
      <c r="K5" s="704" t="s">
        <v>426</v>
      </c>
    </row>
    <row r="6" spans="1:11" ht="12.75">
      <c r="A6" s="282" t="s">
        <v>427</v>
      </c>
      <c r="B6" s="282"/>
      <c r="C6" s="698">
        <v>423784.1299999992</v>
      </c>
      <c r="D6" s="698"/>
      <c r="E6" s="699">
        <v>-423784.1299999992</v>
      </c>
      <c r="F6" s="283"/>
      <c r="G6" s="283" t="s">
        <v>124</v>
      </c>
      <c r="H6" s="283"/>
      <c r="I6" s="287">
        <v>0.986</v>
      </c>
      <c r="J6" s="287"/>
      <c r="K6" s="699">
        <v>-417851</v>
      </c>
    </row>
    <row r="7" spans="1:11" ht="12.75">
      <c r="A7" s="282" t="s">
        <v>428</v>
      </c>
      <c r="B7" s="282"/>
      <c r="C7" s="699">
        <v>6096414.159999998</v>
      </c>
      <c r="D7" s="699"/>
      <c r="E7" s="699">
        <v>-6096414.159999998</v>
      </c>
      <c r="F7" s="283"/>
      <c r="G7" s="283" t="s">
        <v>124</v>
      </c>
      <c r="H7" s="283"/>
      <c r="I7" s="287">
        <v>0.986</v>
      </c>
      <c r="J7" s="287"/>
      <c r="K7" s="699">
        <v>-6011064</v>
      </c>
    </row>
    <row r="8" spans="1:11" ht="12.75">
      <c r="A8" s="282" t="s">
        <v>429</v>
      </c>
      <c r="B8" s="282"/>
      <c r="C8" s="699">
        <v>2006003.3200000017</v>
      </c>
      <c r="D8" s="699"/>
      <c r="E8" s="699">
        <v>-2006003.3200000017</v>
      </c>
      <c r="F8" s="283"/>
      <c r="G8" s="283" t="s">
        <v>123</v>
      </c>
      <c r="H8" s="283"/>
      <c r="I8" s="287">
        <v>0.986</v>
      </c>
      <c r="J8" s="287"/>
      <c r="K8" s="699">
        <v>-1977919</v>
      </c>
    </row>
    <row r="9" spans="1:11" ht="12.75">
      <c r="A9" s="282" t="s">
        <v>430</v>
      </c>
      <c r="B9" s="282"/>
      <c r="C9" s="699">
        <v>37962.240000000005</v>
      </c>
      <c r="D9" s="699"/>
      <c r="E9" s="699">
        <v>-37962.240000000005</v>
      </c>
      <c r="F9" s="283"/>
      <c r="G9" s="283" t="s">
        <v>123</v>
      </c>
      <c r="H9" s="283"/>
      <c r="I9" s="287">
        <v>0.986</v>
      </c>
      <c r="J9" s="287"/>
      <c r="K9" s="699">
        <v>-37431</v>
      </c>
    </row>
    <row r="10" spans="1:11" ht="12.75">
      <c r="A10" s="282" t="s">
        <v>431</v>
      </c>
      <c r="B10" s="282"/>
      <c r="C10" s="699">
        <v>993424.5899999994</v>
      </c>
      <c r="D10" s="699"/>
      <c r="E10" s="699">
        <v>-993424.5899999994</v>
      </c>
      <c r="F10" s="283"/>
      <c r="G10" s="283" t="s">
        <v>432</v>
      </c>
      <c r="H10" s="283"/>
      <c r="I10" s="287">
        <v>0.986</v>
      </c>
      <c r="J10" s="287"/>
      <c r="K10" s="699">
        <v>-979517</v>
      </c>
    </row>
    <row r="11" spans="1:11" ht="12.75">
      <c r="A11" s="282" t="s">
        <v>433</v>
      </c>
      <c r="B11" s="282"/>
      <c r="C11" s="699">
        <v>2881598.8734793644</v>
      </c>
      <c r="D11" s="699"/>
      <c r="E11" s="699">
        <v>-2881598.8734793644</v>
      </c>
      <c r="F11" s="283"/>
      <c r="G11" s="283" t="s">
        <v>432</v>
      </c>
      <c r="H11" s="283"/>
      <c r="I11" s="287">
        <v>0.986</v>
      </c>
      <c r="J11" s="287"/>
      <c r="K11" s="699">
        <v>-2841256</v>
      </c>
    </row>
    <row r="12" spans="1:11" ht="12.75">
      <c r="A12" s="282" t="s">
        <v>434</v>
      </c>
      <c r="B12" s="282"/>
      <c r="C12" s="699">
        <v>43.960000000000946</v>
      </c>
      <c r="D12" s="699"/>
      <c r="E12" s="699">
        <v>-43.960000000000946</v>
      </c>
      <c r="F12" s="283"/>
      <c r="G12" s="283" t="s">
        <v>432</v>
      </c>
      <c r="H12" s="283"/>
      <c r="I12" s="287">
        <v>0.986</v>
      </c>
      <c r="J12" s="287"/>
      <c r="K12" s="699">
        <v>-43</v>
      </c>
    </row>
    <row r="13" spans="1:11" ht="12.75">
      <c r="A13" s="282" t="s">
        <v>435</v>
      </c>
      <c r="B13" s="282"/>
      <c r="C13" s="699">
        <v>465366.72000000003</v>
      </c>
      <c r="D13" s="699"/>
      <c r="E13" s="699">
        <v>-465366.72000000003</v>
      </c>
      <c r="F13" s="283"/>
      <c r="G13" s="283" t="s">
        <v>432</v>
      </c>
      <c r="H13" s="283"/>
      <c r="I13" s="287">
        <v>0.986</v>
      </c>
      <c r="J13" s="287"/>
      <c r="K13" s="699">
        <v>-458852</v>
      </c>
    </row>
    <row r="14" spans="1:11" ht="12.75">
      <c r="A14" s="282" t="s">
        <v>436</v>
      </c>
      <c r="B14" s="282"/>
      <c r="C14" s="699">
        <v>4770840.285999985</v>
      </c>
      <c r="D14" s="699"/>
      <c r="E14" s="699">
        <v>-4770840.285999985</v>
      </c>
      <c r="F14" s="283"/>
      <c r="G14" s="283" t="s">
        <v>123</v>
      </c>
      <c r="H14" s="283"/>
      <c r="I14" s="287">
        <v>0.986</v>
      </c>
      <c r="J14" s="287"/>
      <c r="K14" s="699">
        <v>-4704049</v>
      </c>
    </row>
    <row r="15" spans="1:11" ht="12.75">
      <c r="A15" s="282" t="s">
        <v>437</v>
      </c>
      <c r="B15" s="282"/>
      <c r="C15" s="699">
        <v>25519.999999999993</v>
      </c>
      <c r="D15" s="699"/>
      <c r="E15" s="699">
        <v>-25519.999999999993</v>
      </c>
      <c r="F15" s="283"/>
      <c r="G15" s="283" t="s">
        <v>123</v>
      </c>
      <c r="H15" s="283"/>
      <c r="I15" s="287">
        <v>0.986</v>
      </c>
      <c r="J15" s="287"/>
      <c r="K15" s="699">
        <v>-25163</v>
      </c>
    </row>
    <row r="16" spans="1:11" ht="12.75">
      <c r="A16" s="282" t="s">
        <v>438</v>
      </c>
      <c r="B16" s="282"/>
      <c r="C16" s="699">
        <v>-4.6299999999999955</v>
      </c>
      <c r="D16" s="699"/>
      <c r="E16" s="699">
        <v>4.6299999999999955</v>
      </c>
      <c r="F16" s="283"/>
      <c r="G16" s="283" t="s">
        <v>123</v>
      </c>
      <c r="H16" s="283"/>
      <c r="I16" s="287">
        <v>0.986</v>
      </c>
      <c r="J16" s="287"/>
      <c r="K16" s="699">
        <v>5</v>
      </c>
    </row>
    <row r="17" spans="1:11" ht="12.75">
      <c r="A17" s="282" t="s">
        <v>439</v>
      </c>
      <c r="B17" s="282"/>
      <c r="C17" s="699">
        <v>6240091.300000001</v>
      </c>
      <c r="D17" s="699"/>
      <c r="E17" s="699">
        <v>-6240091.300000001</v>
      </c>
      <c r="F17" s="283"/>
      <c r="G17" s="283" t="s">
        <v>124</v>
      </c>
      <c r="H17" s="283"/>
      <c r="I17" s="287">
        <v>0.986</v>
      </c>
      <c r="J17" s="287"/>
      <c r="K17" s="699">
        <v>-6152730</v>
      </c>
    </row>
    <row r="18" spans="1:11" ht="12.75">
      <c r="A18" s="282" t="s">
        <v>440</v>
      </c>
      <c r="B18" s="282"/>
      <c r="C18" s="699">
        <v>16010.509999999998</v>
      </c>
      <c r="D18" s="699"/>
      <c r="E18" s="699">
        <v>-16010.509999999998</v>
      </c>
      <c r="F18" s="283"/>
      <c r="G18" s="283" t="s">
        <v>124</v>
      </c>
      <c r="H18" s="283"/>
      <c r="I18" s="287">
        <v>0.986</v>
      </c>
      <c r="J18" s="287"/>
      <c r="K18" s="699">
        <v>-15786</v>
      </c>
    </row>
    <row r="19" spans="1:11" ht="12.75">
      <c r="A19" s="282" t="s">
        <v>441</v>
      </c>
      <c r="B19" s="282"/>
      <c r="C19" s="699">
        <v>52869.79999999999</v>
      </c>
      <c r="D19" s="699"/>
      <c r="E19" s="699">
        <v>-52869.79999999999</v>
      </c>
      <c r="F19" s="283"/>
      <c r="G19" s="283" t="s">
        <v>124</v>
      </c>
      <c r="H19" s="283"/>
      <c r="I19" s="287">
        <v>0.986</v>
      </c>
      <c r="J19" s="287"/>
      <c r="K19" s="699">
        <v>-52130</v>
      </c>
    </row>
    <row r="20" spans="1:11" ht="12.75">
      <c r="A20" s="286" t="s">
        <v>442</v>
      </c>
      <c r="B20" s="286"/>
      <c r="C20" s="699">
        <v>181750.763504</v>
      </c>
      <c r="D20" s="699"/>
      <c r="E20" s="699">
        <v>-181750.763504</v>
      </c>
      <c r="F20" s="283"/>
      <c r="G20" s="283" t="s">
        <v>123</v>
      </c>
      <c r="H20" s="283"/>
      <c r="I20" s="287">
        <v>0.986</v>
      </c>
      <c r="J20" s="287"/>
      <c r="K20" s="699">
        <v>-179206</v>
      </c>
    </row>
    <row r="21" spans="1:11" ht="12.75">
      <c r="A21" s="286" t="s">
        <v>443</v>
      </c>
      <c r="B21" s="286"/>
      <c r="C21" s="699">
        <v>704041.766016</v>
      </c>
      <c r="D21" s="699"/>
      <c r="E21" s="699">
        <v>-704041.766016</v>
      </c>
      <c r="F21" s="283"/>
      <c r="G21" s="283" t="s">
        <v>123</v>
      </c>
      <c r="H21" s="283"/>
      <c r="I21" s="287">
        <v>0.986</v>
      </c>
      <c r="J21" s="287"/>
      <c r="K21" s="699">
        <v>-694185</v>
      </c>
    </row>
    <row r="22" spans="1:11" ht="12.75">
      <c r="A22" s="282" t="s">
        <v>444</v>
      </c>
      <c r="B22" s="282"/>
      <c r="C22" s="699">
        <v>2411354.7399999965</v>
      </c>
      <c r="D22" s="699"/>
      <c r="E22" s="699">
        <v>-2411354.7399999965</v>
      </c>
      <c r="F22" s="283"/>
      <c r="G22" s="283" t="s">
        <v>127</v>
      </c>
      <c r="H22" s="283"/>
      <c r="I22" s="287">
        <v>0.99</v>
      </c>
      <c r="J22" s="287"/>
      <c r="K22" s="699">
        <v>-2387241</v>
      </c>
    </row>
    <row r="23" spans="1:11" ht="12.75">
      <c r="A23" s="282" t="s">
        <v>445</v>
      </c>
      <c r="B23" s="282"/>
      <c r="C23" s="699">
        <v>148492.40999999995</v>
      </c>
      <c r="D23" s="699"/>
      <c r="E23" s="699">
        <v>-148492.40999999995</v>
      </c>
      <c r="F23" s="283"/>
      <c r="G23" s="283" t="s">
        <v>127</v>
      </c>
      <c r="H23" s="283"/>
      <c r="I23" s="287">
        <v>0.99</v>
      </c>
      <c r="J23" s="287"/>
      <c r="K23" s="699">
        <v>-147007</v>
      </c>
    </row>
    <row r="24" spans="1:11" ht="12.75">
      <c r="A24" s="282" t="s">
        <v>446</v>
      </c>
      <c r="B24" s="282"/>
      <c r="C24" s="699">
        <v>2.12</v>
      </c>
      <c r="D24" s="699"/>
      <c r="E24" s="699">
        <v>-2.12</v>
      </c>
      <c r="F24" s="283"/>
      <c r="G24" s="283" t="s">
        <v>127</v>
      </c>
      <c r="H24" s="283"/>
      <c r="I24" s="287">
        <v>0.99</v>
      </c>
      <c r="J24" s="287"/>
      <c r="K24" s="699">
        <v>-2</v>
      </c>
    </row>
    <row r="25" spans="1:11" ht="12.75">
      <c r="A25" s="282" t="s">
        <v>447</v>
      </c>
      <c r="B25" s="282"/>
      <c r="C25" s="699">
        <v>636934.408</v>
      </c>
      <c r="D25" s="699"/>
      <c r="E25" s="699">
        <v>-636934.408</v>
      </c>
      <c r="F25" s="283"/>
      <c r="G25" s="283" t="s">
        <v>127</v>
      </c>
      <c r="H25" s="283"/>
      <c r="I25" s="287">
        <v>0.99</v>
      </c>
      <c r="J25" s="287"/>
      <c r="K25" s="699">
        <v>-630565</v>
      </c>
    </row>
    <row r="26" spans="1:11" ht="12.75">
      <c r="A26" s="282" t="s">
        <v>448</v>
      </c>
      <c r="B26" s="282"/>
      <c r="C26" s="699">
        <v>108287.88000000003</v>
      </c>
      <c r="D26" s="699"/>
      <c r="E26" s="699">
        <v>-108287.88000000003</v>
      </c>
      <c r="F26" s="283"/>
      <c r="G26" s="283" t="s">
        <v>127</v>
      </c>
      <c r="H26" s="283"/>
      <c r="I26" s="287">
        <v>0.99</v>
      </c>
      <c r="J26" s="287"/>
      <c r="K26" s="699">
        <v>-107205</v>
      </c>
    </row>
    <row r="27" spans="1:11" ht="12.75">
      <c r="A27" s="282" t="s">
        <v>449</v>
      </c>
      <c r="B27" s="282"/>
      <c r="C27" s="699">
        <v>114966.15000000001</v>
      </c>
      <c r="D27" s="699"/>
      <c r="E27" s="699">
        <v>-114966.15000000001</v>
      </c>
      <c r="F27" s="283"/>
      <c r="G27" s="283" t="s">
        <v>127</v>
      </c>
      <c r="H27" s="283"/>
      <c r="I27" s="287">
        <v>0.99</v>
      </c>
      <c r="J27" s="287"/>
      <c r="K27" s="699">
        <v>-113816</v>
      </c>
    </row>
    <row r="28" spans="1:11" ht="12.75">
      <c r="A28" s="282" t="s">
        <v>450</v>
      </c>
      <c r="B28" s="282"/>
      <c r="C28" s="699">
        <v>195999.29400000002</v>
      </c>
      <c r="D28" s="699"/>
      <c r="E28" s="699">
        <v>-195999.29400000002</v>
      </c>
      <c r="F28" s="283"/>
      <c r="G28" s="283" t="s">
        <v>127</v>
      </c>
      <c r="H28" s="283"/>
      <c r="I28" s="287">
        <v>0.99</v>
      </c>
      <c r="J28" s="287"/>
      <c r="K28" s="699">
        <v>-194039</v>
      </c>
    </row>
    <row r="29" spans="1:11" ht="12.75">
      <c r="A29" s="282" t="s">
        <v>451</v>
      </c>
      <c r="B29" s="282"/>
      <c r="C29" s="699">
        <v>929.0700000000004</v>
      </c>
      <c r="D29" s="699"/>
      <c r="E29" s="699">
        <v>-929.0700000000004</v>
      </c>
      <c r="F29" s="283"/>
      <c r="G29" s="283" t="s">
        <v>127</v>
      </c>
      <c r="H29" s="283"/>
      <c r="I29" s="287">
        <v>0.99</v>
      </c>
      <c r="J29" s="287"/>
      <c r="K29" s="699">
        <v>-920</v>
      </c>
    </row>
    <row r="30" spans="1:11" ht="12.75">
      <c r="A30" s="282" t="s">
        <v>452</v>
      </c>
      <c r="B30" s="282"/>
      <c r="C30" s="699">
        <v>1348.9900000000005</v>
      </c>
      <c r="D30" s="699"/>
      <c r="E30" s="699">
        <v>-1348.9900000000005</v>
      </c>
      <c r="F30" s="283"/>
      <c r="G30" s="283" t="s">
        <v>127</v>
      </c>
      <c r="H30" s="283"/>
      <c r="I30" s="287">
        <v>0.99</v>
      </c>
      <c r="J30" s="287"/>
      <c r="K30" s="699">
        <v>-1336</v>
      </c>
    </row>
    <row r="31" spans="1:11" ht="12.75">
      <c r="A31" s="282" t="s">
        <v>453</v>
      </c>
      <c r="B31" s="282"/>
      <c r="C31" s="699">
        <v>4464.22</v>
      </c>
      <c r="D31" s="699"/>
      <c r="E31" s="699">
        <v>-4464.22</v>
      </c>
      <c r="F31" s="283"/>
      <c r="G31" s="283" t="s">
        <v>127</v>
      </c>
      <c r="H31" s="283"/>
      <c r="I31" s="287">
        <v>0.99</v>
      </c>
      <c r="J31" s="287"/>
      <c r="K31" s="699">
        <v>-4420</v>
      </c>
    </row>
    <row r="32" spans="1:11" ht="12.75">
      <c r="A32" s="282" t="s">
        <v>454</v>
      </c>
      <c r="B32" s="282"/>
      <c r="C32" s="699">
        <v>49277.010000000046</v>
      </c>
      <c r="D32" s="699"/>
      <c r="E32" s="699">
        <v>-49277.010000000046</v>
      </c>
      <c r="F32" s="283"/>
      <c r="G32" s="283" t="s">
        <v>127</v>
      </c>
      <c r="H32" s="283"/>
      <c r="I32" s="287">
        <v>0.99</v>
      </c>
      <c r="J32" s="287"/>
      <c r="K32" s="699">
        <v>-48784</v>
      </c>
    </row>
    <row r="33" spans="1:11" ht="12.75">
      <c r="A33" s="282" t="s">
        <v>455</v>
      </c>
      <c r="B33" s="282"/>
      <c r="C33" s="699">
        <v>67277.56999999999</v>
      </c>
      <c r="D33" s="699"/>
      <c r="E33" s="699">
        <v>-67277.56999999999</v>
      </c>
      <c r="F33" s="283"/>
      <c r="G33" s="283" t="s">
        <v>127</v>
      </c>
      <c r="H33" s="283"/>
      <c r="I33" s="287">
        <v>0.99</v>
      </c>
      <c r="J33" s="287"/>
      <c r="K33" s="699">
        <v>-66605</v>
      </c>
    </row>
    <row r="34" spans="1:11" ht="12.75">
      <c r="A34" s="282" t="s">
        <v>456</v>
      </c>
      <c r="B34" s="282"/>
      <c r="C34" s="699">
        <v>-10450.570000000005</v>
      </c>
      <c r="D34" s="699"/>
      <c r="E34" s="699">
        <v>10450.570000000005</v>
      </c>
      <c r="F34" s="283"/>
      <c r="G34" s="283" t="s">
        <v>127</v>
      </c>
      <c r="H34" s="283"/>
      <c r="I34" s="287">
        <v>0.99</v>
      </c>
      <c r="J34" s="287"/>
      <c r="K34" s="699">
        <v>10346</v>
      </c>
    </row>
    <row r="35" spans="1:11" ht="12.75">
      <c r="A35" s="282" t="s">
        <v>457</v>
      </c>
      <c r="B35" s="282"/>
      <c r="C35" s="699">
        <v>5284.259999999999</v>
      </c>
      <c r="D35" s="699"/>
      <c r="E35" s="699">
        <v>-5284.259999999999</v>
      </c>
      <c r="F35" s="283"/>
      <c r="G35" s="283" t="s">
        <v>127</v>
      </c>
      <c r="H35" s="283"/>
      <c r="I35" s="287">
        <v>0.99</v>
      </c>
      <c r="J35" s="287"/>
      <c r="K35" s="699">
        <v>-5231</v>
      </c>
    </row>
    <row r="36" spans="1:11" ht="12.75">
      <c r="A36" s="282" t="s">
        <v>458</v>
      </c>
      <c r="B36" s="282"/>
      <c r="C36" s="699">
        <v>15900</v>
      </c>
      <c r="D36" s="699"/>
      <c r="E36" s="699">
        <v>-15900</v>
      </c>
      <c r="F36" s="283"/>
      <c r="G36" s="283" t="s">
        <v>127</v>
      </c>
      <c r="H36" s="283"/>
      <c r="I36" s="287">
        <v>0.99</v>
      </c>
      <c r="J36" s="287"/>
      <c r="K36" s="699">
        <v>-15741</v>
      </c>
    </row>
    <row r="37" spans="1:11" ht="12.75">
      <c r="A37" s="282" t="s">
        <v>459</v>
      </c>
      <c r="B37" s="282"/>
      <c r="C37" s="699">
        <v>1721504.88</v>
      </c>
      <c r="D37" s="699"/>
      <c r="E37" s="699">
        <v>-1721504.88</v>
      </c>
      <c r="F37" s="283"/>
      <c r="G37" s="283" t="s">
        <v>127</v>
      </c>
      <c r="H37" s="283"/>
      <c r="I37" s="287">
        <v>0.99</v>
      </c>
      <c r="J37" s="287"/>
      <c r="K37" s="699">
        <v>-1704290</v>
      </c>
    </row>
    <row r="38" spans="1:11" ht="12.75">
      <c r="A38" s="282" t="s">
        <v>460</v>
      </c>
      <c r="B38" s="282"/>
      <c r="C38" s="699">
        <v>39038.80000000001</v>
      </c>
      <c r="D38" s="699"/>
      <c r="E38" s="699">
        <v>-39038.80000000001</v>
      </c>
      <c r="F38" s="283"/>
      <c r="G38" s="283" t="s">
        <v>127</v>
      </c>
      <c r="H38" s="283"/>
      <c r="I38" s="287">
        <v>0.99</v>
      </c>
      <c r="J38" s="287"/>
      <c r="K38" s="699">
        <v>-38648</v>
      </c>
    </row>
    <row r="39" spans="1:11" ht="12.75">
      <c r="A39" s="282" t="s">
        <v>461</v>
      </c>
      <c r="B39" s="282"/>
      <c r="C39" s="699">
        <v>1084076.2800000003</v>
      </c>
      <c r="D39" s="699"/>
      <c r="E39" s="699">
        <v>-1084076.2800000003</v>
      </c>
      <c r="F39" s="283"/>
      <c r="G39" s="283" t="s">
        <v>127</v>
      </c>
      <c r="H39" s="283"/>
      <c r="I39" s="287">
        <v>0.99</v>
      </c>
      <c r="J39" s="287"/>
      <c r="K39" s="699">
        <v>-1073236</v>
      </c>
    </row>
    <row r="40" spans="1:11" ht="12.75">
      <c r="A40" s="282" t="s">
        <v>462</v>
      </c>
      <c r="B40" s="282"/>
      <c r="C40" s="699">
        <v>2167.5899999999992</v>
      </c>
      <c r="D40" s="699"/>
      <c r="E40" s="699">
        <v>-2167.5899999999992</v>
      </c>
      <c r="F40" s="283"/>
      <c r="G40" s="283" t="s">
        <v>127</v>
      </c>
      <c r="H40" s="283"/>
      <c r="I40" s="287">
        <v>0.99</v>
      </c>
      <c r="J40" s="287"/>
      <c r="K40" s="699">
        <v>-2146</v>
      </c>
    </row>
    <row r="41" spans="1:11" ht="12.75">
      <c r="A41" s="282" t="s">
        <v>463</v>
      </c>
      <c r="B41" s="282"/>
      <c r="C41" s="699">
        <v>44659.97</v>
      </c>
      <c r="D41" s="699"/>
      <c r="E41" s="699">
        <v>-44659.97</v>
      </c>
      <c r="F41" s="283"/>
      <c r="G41" s="283" t="s">
        <v>127</v>
      </c>
      <c r="H41" s="283"/>
      <c r="I41" s="287">
        <v>0.99</v>
      </c>
      <c r="J41" s="287"/>
      <c r="K41" s="699">
        <v>-44213</v>
      </c>
    </row>
    <row r="42" spans="1:11" ht="12.75">
      <c r="A42" s="282" t="s">
        <v>464</v>
      </c>
      <c r="B42" s="282"/>
      <c r="C42" s="699">
        <v>261.96000000000004</v>
      </c>
      <c r="D42" s="699"/>
      <c r="E42" s="699">
        <v>-261.96000000000004</v>
      </c>
      <c r="F42" s="283"/>
      <c r="G42" s="283" t="s">
        <v>127</v>
      </c>
      <c r="H42" s="283"/>
      <c r="I42" s="287">
        <v>0.99</v>
      </c>
      <c r="J42" s="287"/>
      <c r="K42" s="699">
        <v>-259</v>
      </c>
    </row>
    <row r="43" spans="1:11" ht="12.75">
      <c r="A43" s="282" t="s">
        <v>465</v>
      </c>
      <c r="B43" s="282"/>
      <c r="C43" s="699">
        <v>485.9500000000001</v>
      </c>
      <c r="D43" s="699"/>
      <c r="E43" s="699">
        <v>-485.9500000000001</v>
      </c>
      <c r="F43" s="283"/>
      <c r="G43" s="283" t="s">
        <v>127</v>
      </c>
      <c r="H43" s="283"/>
      <c r="I43" s="287">
        <v>0.99</v>
      </c>
      <c r="J43" s="287"/>
      <c r="K43" s="699">
        <v>-481</v>
      </c>
    </row>
    <row r="44" spans="1:11" ht="12.75">
      <c r="A44" s="282" t="s">
        <v>466</v>
      </c>
      <c r="B44" s="282"/>
      <c r="C44" s="699">
        <v>455.25</v>
      </c>
      <c r="D44" s="699"/>
      <c r="E44" s="699">
        <v>-455.25</v>
      </c>
      <c r="F44" s="283"/>
      <c r="G44" s="283" t="s">
        <v>127</v>
      </c>
      <c r="H44" s="283"/>
      <c r="I44" s="287">
        <v>0.99</v>
      </c>
      <c r="J44" s="287"/>
      <c r="K44" s="699">
        <v>-451</v>
      </c>
    </row>
    <row r="45" spans="1:11" ht="12.75">
      <c r="A45" s="282" t="s">
        <v>467</v>
      </c>
      <c r="B45" s="282"/>
      <c r="C45" s="699">
        <v>10000</v>
      </c>
      <c r="D45" s="699"/>
      <c r="E45" s="699">
        <v>-10000</v>
      </c>
      <c r="F45" s="283"/>
      <c r="G45" s="283" t="s">
        <v>127</v>
      </c>
      <c r="H45" s="283"/>
      <c r="I45" s="287">
        <v>0.99</v>
      </c>
      <c r="J45" s="287"/>
      <c r="K45" s="699">
        <v>-9900</v>
      </c>
    </row>
    <row r="46" spans="1:11" ht="12.75">
      <c r="A46" s="282" t="s">
        <v>468</v>
      </c>
      <c r="B46" s="282"/>
      <c r="C46" s="699">
        <v>-1145007.4899999998</v>
      </c>
      <c r="D46" s="699"/>
      <c r="E46" s="699">
        <v>1145007.4899999998</v>
      </c>
      <c r="F46" s="283"/>
      <c r="G46" s="283" t="s">
        <v>127</v>
      </c>
      <c r="H46" s="283"/>
      <c r="I46" s="287">
        <v>0.99</v>
      </c>
      <c r="J46" s="287"/>
      <c r="K46" s="699">
        <v>1133557</v>
      </c>
    </row>
    <row r="47" spans="1:11" ht="12.75">
      <c r="A47" s="282" t="s">
        <v>469</v>
      </c>
      <c r="B47" s="282"/>
      <c r="C47" s="699">
        <v>526125.9500000001</v>
      </c>
      <c r="D47" s="699"/>
      <c r="E47" s="699">
        <v>-526125.9500000001</v>
      </c>
      <c r="F47" s="283"/>
      <c r="G47" s="283" t="s">
        <v>127</v>
      </c>
      <c r="H47" s="283"/>
      <c r="I47" s="287">
        <v>0.99</v>
      </c>
      <c r="J47" s="287"/>
      <c r="K47" s="699">
        <v>-520865</v>
      </c>
    </row>
    <row r="48" spans="1:11" ht="12.75">
      <c r="A48" s="282" t="s">
        <v>470</v>
      </c>
      <c r="B48" s="282"/>
      <c r="C48" s="699">
        <v>433979.36</v>
      </c>
      <c r="D48" s="699"/>
      <c r="E48" s="699">
        <v>-433979.36</v>
      </c>
      <c r="F48" s="283"/>
      <c r="G48" s="283" t="s">
        <v>127</v>
      </c>
      <c r="H48" s="283"/>
      <c r="I48" s="287">
        <v>0.99</v>
      </c>
      <c r="J48" s="287"/>
      <c r="K48" s="699">
        <v>-429640</v>
      </c>
    </row>
    <row r="49" spans="1:11" ht="12.75">
      <c r="A49" s="282" t="s">
        <v>471</v>
      </c>
      <c r="B49" s="282"/>
      <c r="C49" s="699">
        <v>-251729.92999999993</v>
      </c>
      <c r="D49" s="699"/>
      <c r="E49" s="699">
        <v>251729.92999999993</v>
      </c>
      <c r="F49" s="283"/>
      <c r="G49" s="283" t="s">
        <v>127</v>
      </c>
      <c r="H49" s="283"/>
      <c r="I49" s="287">
        <v>0.99</v>
      </c>
      <c r="J49" s="287"/>
      <c r="K49" s="699">
        <v>249213</v>
      </c>
    </row>
    <row r="50" spans="1:11" ht="12.75">
      <c r="A50" s="282" t="s">
        <v>472</v>
      </c>
      <c r="B50" s="282"/>
      <c r="C50" s="699">
        <v>-272710.86000000004</v>
      </c>
      <c r="D50" s="699"/>
      <c r="E50" s="699">
        <v>272710.86000000004</v>
      </c>
      <c r="F50" s="283"/>
      <c r="G50" s="283" t="s">
        <v>127</v>
      </c>
      <c r="H50" s="283"/>
      <c r="I50" s="287">
        <v>0.99</v>
      </c>
      <c r="J50" s="287"/>
      <c r="K50" s="699">
        <v>269984</v>
      </c>
    </row>
    <row r="51" spans="1:11" ht="12.75">
      <c r="A51" s="282" t="s">
        <v>473</v>
      </c>
      <c r="B51" s="282"/>
      <c r="C51" s="699">
        <v>-128880.49</v>
      </c>
      <c r="D51" s="699"/>
      <c r="E51" s="699">
        <v>128880.49</v>
      </c>
      <c r="F51" s="283"/>
      <c r="G51" s="283" t="s">
        <v>127</v>
      </c>
      <c r="H51" s="283"/>
      <c r="I51" s="287">
        <v>0.99</v>
      </c>
      <c r="J51" s="287"/>
      <c r="K51" s="699">
        <v>127592</v>
      </c>
    </row>
    <row r="52" spans="1:11" ht="12.75">
      <c r="A52" s="282" t="s">
        <v>474</v>
      </c>
      <c r="B52" s="282"/>
      <c r="C52" s="699">
        <v>35048.229999999996</v>
      </c>
      <c r="D52" s="699"/>
      <c r="E52" s="699">
        <v>-35048.229999999996</v>
      </c>
      <c r="F52" s="283"/>
      <c r="G52" s="283" t="s">
        <v>127</v>
      </c>
      <c r="H52" s="283"/>
      <c r="I52" s="287">
        <v>0.99</v>
      </c>
      <c r="J52" s="287"/>
      <c r="K52" s="699">
        <v>-34698</v>
      </c>
    </row>
    <row r="53" spans="1:11" ht="12.75">
      <c r="A53" s="24">
        <v>9260055</v>
      </c>
      <c r="B53" s="24"/>
      <c r="C53" s="699">
        <v>-909574.31</v>
      </c>
      <c r="D53" s="699"/>
      <c r="E53" s="699">
        <v>909574.31</v>
      </c>
      <c r="F53" s="283"/>
      <c r="G53" s="283" t="s">
        <v>127</v>
      </c>
      <c r="H53" s="283"/>
      <c r="I53" s="287">
        <v>0.99</v>
      </c>
      <c r="J53" s="287"/>
      <c r="K53" s="699">
        <v>900479</v>
      </c>
    </row>
    <row r="54" spans="1:11" ht="12.75">
      <c r="A54" s="24">
        <v>9260057</v>
      </c>
      <c r="B54" s="24"/>
      <c r="C54" s="699">
        <v>240221.16000000003</v>
      </c>
      <c r="D54" s="699"/>
      <c r="E54" s="699">
        <v>-240221.16000000003</v>
      </c>
      <c r="F54" s="283"/>
      <c r="G54" s="283" t="s">
        <v>127</v>
      </c>
      <c r="H54" s="283"/>
      <c r="I54" s="287">
        <v>0.99</v>
      </c>
      <c r="J54" s="287"/>
      <c r="K54" s="699">
        <v>-237819</v>
      </c>
    </row>
    <row r="55" spans="1:11" ht="12.75">
      <c r="A55" s="282" t="s">
        <v>475</v>
      </c>
      <c r="B55" s="282"/>
      <c r="C55" s="699">
        <v>-16940.410000000007</v>
      </c>
      <c r="D55" s="699"/>
      <c r="E55" s="699">
        <v>16940.410000000007</v>
      </c>
      <c r="F55" s="283"/>
      <c r="G55" s="283" t="s">
        <v>127</v>
      </c>
      <c r="H55" s="283"/>
      <c r="I55" s="287">
        <v>0.99</v>
      </c>
      <c r="J55" s="287"/>
      <c r="K55" s="699">
        <v>16771</v>
      </c>
    </row>
    <row r="56" spans="1:11" ht="12.75">
      <c r="A56" s="282" t="s">
        <v>476</v>
      </c>
      <c r="B56" s="282"/>
      <c r="C56" s="699">
        <v>71206.56</v>
      </c>
      <c r="D56" s="699"/>
      <c r="E56" s="699">
        <v>-71206.56</v>
      </c>
      <c r="F56" s="283"/>
      <c r="G56" s="283" t="s">
        <v>127</v>
      </c>
      <c r="H56" s="283"/>
      <c r="I56" s="287">
        <v>0.99</v>
      </c>
      <c r="J56" s="287"/>
      <c r="K56" s="699">
        <v>-70494</v>
      </c>
    </row>
    <row r="57" spans="1:11" ht="12.75">
      <c r="A57" s="282" t="s">
        <v>477</v>
      </c>
      <c r="B57" s="282"/>
      <c r="C57" s="699">
        <v>21014.54</v>
      </c>
      <c r="D57" s="699"/>
      <c r="E57" s="699">
        <v>-21014.54</v>
      </c>
      <c r="F57" s="283"/>
      <c r="G57" s="283" t="s">
        <v>478</v>
      </c>
      <c r="H57" s="283"/>
      <c r="I57" s="287">
        <v>1</v>
      </c>
      <c r="J57" s="287"/>
      <c r="K57" s="699">
        <v>-21015</v>
      </c>
    </row>
    <row r="58" spans="1:11" ht="12.75">
      <c r="A58" s="282" t="s">
        <v>479</v>
      </c>
      <c r="B58" s="282"/>
      <c r="C58" s="699">
        <v>0.030000000000000027</v>
      </c>
      <c r="D58" s="699"/>
      <c r="E58" s="699">
        <v>-0.030000000000000027</v>
      </c>
      <c r="F58" s="283"/>
      <c r="G58" s="283" t="s">
        <v>478</v>
      </c>
      <c r="H58" s="283"/>
      <c r="I58" s="287">
        <v>1</v>
      </c>
      <c r="J58" s="287"/>
      <c r="K58" s="699">
        <v>0</v>
      </c>
    </row>
    <row r="59" spans="1:12" ht="12.75">
      <c r="A59" s="282"/>
      <c r="B59" s="282"/>
      <c r="C59" s="699"/>
      <c r="D59" s="699"/>
      <c r="E59" s="699"/>
      <c r="F59" s="283"/>
      <c r="G59" s="283"/>
      <c r="H59" s="283"/>
      <c r="I59" s="287"/>
      <c r="J59" s="287"/>
      <c r="K59" s="699"/>
      <c r="L59" s="152" t="s">
        <v>925</v>
      </c>
    </row>
    <row r="60" spans="1:12" ht="12.75">
      <c r="A60" s="282"/>
      <c r="B60" s="282"/>
      <c r="C60" s="699"/>
      <c r="D60" s="699"/>
      <c r="E60" s="699"/>
      <c r="F60" s="283"/>
      <c r="G60" s="283"/>
      <c r="H60" s="283"/>
      <c r="I60" s="287"/>
      <c r="J60" s="287"/>
      <c r="K60" s="699"/>
      <c r="L60" s="32" t="s">
        <v>1</v>
      </c>
    </row>
    <row r="61" spans="1:12" ht="12.75">
      <c r="A61" s="282"/>
      <c r="B61" s="282"/>
      <c r="C61" s="699"/>
      <c r="D61" s="699"/>
      <c r="E61" s="699"/>
      <c r="F61" s="283"/>
      <c r="G61" s="283"/>
      <c r="H61" s="283"/>
      <c r="I61" s="287"/>
      <c r="J61" s="287"/>
      <c r="K61" s="699"/>
      <c r="L61" s="32" t="s">
        <v>804</v>
      </c>
    </row>
    <row r="62" spans="1:12" ht="25.5">
      <c r="A62" s="703" t="s">
        <v>421</v>
      </c>
      <c r="B62" s="703"/>
      <c r="C62" s="704" t="s">
        <v>422</v>
      </c>
      <c r="D62" s="704"/>
      <c r="E62" s="704" t="s">
        <v>423</v>
      </c>
      <c r="F62" s="704"/>
      <c r="G62" s="704" t="s">
        <v>424</v>
      </c>
      <c r="H62" s="704"/>
      <c r="I62" s="704" t="s">
        <v>425</v>
      </c>
      <c r="J62" s="704"/>
      <c r="K62" s="704" t="s">
        <v>426</v>
      </c>
      <c r="L62" s="760" t="s">
        <v>859</v>
      </c>
    </row>
    <row r="63" spans="1:11" ht="12.75">
      <c r="A63" s="282" t="s">
        <v>480</v>
      </c>
      <c r="B63" s="282"/>
      <c r="C63" s="699">
        <v>66469.68000000002</v>
      </c>
      <c r="D63" s="699"/>
      <c r="E63" s="699">
        <v>-66469.68000000002</v>
      </c>
      <c r="F63" s="283"/>
      <c r="G63" s="283" t="s">
        <v>478</v>
      </c>
      <c r="H63" s="283"/>
      <c r="I63" s="287">
        <v>1</v>
      </c>
      <c r="J63" s="287"/>
      <c r="K63" s="699">
        <v>-66470</v>
      </c>
    </row>
    <row r="64" spans="1:11" ht="12.75">
      <c r="A64" s="282" t="s">
        <v>481</v>
      </c>
      <c r="B64" s="282"/>
      <c r="C64" s="699">
        <v>1478.1599999999999</v>
      </c>
      <c r="D64" s="699"/>
      <c r="E64" s="699">
        <v>-1478.1599999999999</v>
      </c>
      <c r="F64" s="283"/>
      <c r="G64" s="283" t="s">
        <v>127</v>
      </c>
      <c r="H64" s="283"/>
      <c r="I64" s="287">
        <v>0.99</v>
      </c>
      <c r="J64" s="287"/>
      <c r="K64" s="699">
        <v>-1463</v>
      </c>
    </row>
    <row r="65" spans="1:11" ht="12.75">
      <c r="A65" s="282" t="s">
        <v>482</v>
      </c>
      <c r="B65" s="282"/>
      <c r="C65" s="699">
        <v>2732.9700000000003</v>
      </c>
      <c r="D65" s="699"/>
      <c r="E65" s="699">
        <v>-2732.9700000000003</v>
      </c>
      <c r="F65" s="283"/>
      <c r="G65" s="283" t="s">
        <v>127</v>
      </c>
      <c r="H65" s="283"/>
      <c r="I65" s="287">
        <v>0.99</v>
      </c>
      <c r="J65" s="287"/>
      <c r="K65" s="699">
        <v>-2706</v>
      </c>
    </row>
    <row r="66" spans="1:11" ht="12.75">
      <c r="A66" s="282" t="s">
        <v>483</v>
      </c>
      <c r="B66" s="282"/>
      <c r="C66" s="699">
        <v>1069.52</v>
      </c>
      <c r="D66" s="699"/>
      <c r="E66" s="699">
        <v>-1069.52</v>
      </c>
      <c r="F66" s="283"/>
      <c r="G66" s="283" t="s">
        <v>127</v>
      </c>
      <c r="H66" s="283"/>
      <c r="I66" s="287">
        <v>0.99</v>
      </c>
      <c r="J66" s="287"/>
      <c r="K66" s="699">
        <v>-1059</v>
      </c>
    </row>
    <row r="67" spans="1:11" ht="12.75">
      <c r="A67" s="282" t="s">
        <v>484</v>
      </c>
      <c r="B67" s="282"/>
      <c r="C67" s="699">
        <v>711.43</v>
      </c>
      <c r="D67" s="699"/>
      <c r="E67" s="699">
        <v>-711.43</v>
      </c>
      <c r="F67" s="283"/>
      <c r="G67" s="283" t="s">
        <v>127</v>
      </c>
      <c r="H67" s="283"/>
      <c r="I67" s="287">
        <v>0.99</v>
      </c>
      <c r="J67" s="287"/>
      <c r="K67" s="699">
        <v>-704</v>
      </c>
    </row>
    <row r="68" spans="1:11" ht="12.75">
      <c r="A68" s="282" t="s">
        <v>485</v>
      </c>
      <c r="B68" s="282"/>
      <c r="C68" s="699">
        <v>705.5299999999997</v>
      </c>
      <c r="D68" s="699"/>
      <c r="E68" s="699">
        <v>-705.5299999999997</v>
      </c>
      <c r="F68" s="283"/>
      <c r="G68" s="283" t="s">
        <v>127</v>
      </c>
      <c r="H68" s="283"/>
      <c r="I68" s="287">
        <v>0.99</v>
      </c>
      <c r="J68" s="287"/>
      <c r="K68" s="699">
        <v>-698</v>
      </c>
    </row>
    <row r="69" spans="1:11" ht="12.75">
      <c r="A69" s="282" t="s">
        <v>486</v>
      </c>
      <c r="B69" s="282"/>
      <c r="C69" s="699">
        <v>2918.7500000000005</v>
      </c>
      <c r="D69" s="699"/>
      <c r="E69" s="699">
        <v>-2918.7500000000005</v>
      </c>
      <c r="F69" s="283"/>
      <c r="G69" s="283" t="s">
        <v>127</v>
      </c>
      <c r="H69" s="283"/>
      <c r="I69" s="287">
        <v>0.99</v>
      </c>
      <c r="J69" s="287"/>
      <c r="K69" s="699">
        <v>-2890</v>
      </c>
    </row>
    <row r="70" spans="1:11" ht="12.75">
      <c r="A70" s="282" t="s">
        <v>487</v>
      </c>
      <c r="B70" s="282"/>
      <c r="C70" s="699">
        <v>44990.053</v>
      </c>
      <c r="D70" s="699"/>
      <c r="E70" s="699">
        <v>-44990.053</v>
      </c>
      <c r="F70" s="283"/>
      <c r="G70" s="283" t="s">
        <v>127</v>
      </c>
      <c r="H70" s="283"/>
      <c r="I70" s="287">
        <v>0.99</v>
      </c>
      <c r="J70" s="287"/>
      <c r="K70" s="699">
        <v>-44540</v>
      </c>
    </row>
    <row r="71" spans="1:11" ht="12.75">
      <c r="A71" s="282" t="s">
        <v>488</v>
      </c>
      <c r="B71" s="282"/>
      <c r="C71" s="699">
        <v>1508.9280000000035</v>
      </c>
      <c r="D71" s="699"/>
      <c r="E71" s="699">
        <v>-1508.9280000000035</v>
      </c>
      <c r="F71" s="283"/>
      <c r="G71" s="283" t="s">
        <v>127</v>
      </c>
      <c r="H71" s="283"/>
      <c r="I71" s="287">
        <v>0.99</v>
      </c>
      <c r="J71" s="287"/>
      <c r="K71" s="699">
        <v>-1494</v>
      </c>
    </row>
    <row r="72" spans="1:11" ht="12.75">
      <c r="A72" s="282" t="s">
        <v>489</v>
      </c>
      <c r="B72" s="282"/>
      <c r="C72" s="699">
        <v>5.199999999999989</v>
      </c>
      <c r="D72" s="699"/>
      <c r="E72" s="699">
        <v>-5.199999999999989</v>
      </c>
      <c r="F72" s="283"/>
      <c r="G72" s="283" t="s">
        <v>127</v>
      </c>
      <c r="H72" s="283"/>
      <c r="I72" s="287">
        <v>0.99</v>
      </c>
      <c r="J72" s="287"/>
      <c r="K72" s="699">
        <v>-5</v>
      </c>
    </row>
    <row r="73" spans="1:11" ht="12.75">
      <c r="A73" s="282" t="s">
        <v>490</v>
      </c>
      <c r="B73" s="282"/>
      <c r="C73" s="699">
        <v>6.56</v>
      </c>
      <c r="D73" s="699"/>
      <c r="E73" s="699">
        <v>-6.56</v>
      </c>
      <c r="F73" s="283"/>
      <c r="G73" s="283" t="s">
        <v>127</v>
      </c>
      <c r="H73" s="283"/>
      <c r="I73" s="287">
        <v>0.99</v>
      </c>
      <c r="J73" s="287"/>
      <c r="K73" s="699">
        <v>-6</v>
      </c>
    </row>
    <row r="74" spans="1:11" ht="12.75">
      <c r="A74" s="282" t="s">
        <v>491</v>
      </c>
      <c r="B74" s="282"/>
      <c r="C74" s="699">
        <v>48349.060000000005</v>
      </c>
      <c r="D74" s="699"/>
      <c r="E74" s="699">
        <v>-48349.060000000005</v>
      </c>
      <c r="F74" s="283"/>
      <c r="G74" s="283" t="s">
        <v>127</v>
      </c>
      <c r="H74" s="283"/>
      <c r="I74" s="287">
        <v>0.99</v>
      </c>
      <c r="J74" s="287"/>
      <c r="K74" s="699">
        <v>-47866</v>
      </c>
    </row>
    <row r="75" spans="1:11" ht="12.75">
      <c r="A75" s="282" t="s">
        <v>492</v>
      </c>
      <c r="B75" s="282"/>
      <c r="C75" s="699">
        <v>2267158.089999999</v>
      </c>
      <c r="D75" s="699"/>
      <c r="E75" s="699">
        <v>-2267158.089999999</v>
      </c>
      <c r="F75" s="283"/>
      <c r="G75" s="283" t="s">
        <v>123</v>
      </c>
      <c r="H75" s="283"/>
      <c r="I75" s="287">
        <v>0.986</v>
      </c>
      <c r="J75" s="287"/>
      <c r="K75" s="699">
        <v>-2235418</v>
      </c>
    </row>
    <row r="76" spans="1:11" ht="12.75">
      <c r="A76" s="282" t="s">
        <v>493</v>
      </c>
      <c r="B76" s="282"/>
      <c r="C76" s="699">
        <v>1249934.7099999986</v>
      </c>
      <c r="D76" s="699"/>
      <c r="E76" s="699">
        <v>-1249934.7099999986</v>
      </c>
      <c r="F76" s="283"/>
      <c r="G76" s="283" t="s">
        <v>123</v>
      </c>
      <c r="H76" s="283"/>
      <c r="I76" s="287">
        <v>0.986</v>
      </c>
      <c r="J76" s="287"/>
      <c r="K76" s="699">
        <v>-1232436</v>
      </c>
    </row>
    <row r="77" spans="1:11" ht="12.75">
      <c r="A77" s="282" t="s">
        <v>494</v>
      </c>
      <c r="B77" s="282"/>
      <c r="C77" s="699">
        <v>8685970.869999979</v>
      </c>
      <c r="D77" s="699"/>
      <c r="E77" s="699">
        <v>-8685970.869999979</v>
      </c>
      <c r="F77" s="283"/>
      <c r="G77" s="283" t="s">
        <v>432</v>
      </c>
      <c r="H77" s="283"/>
      <c r="I77" s="287">
        <v>0.986</v>
      </c>
      <c r="J77" s="287"/>
      <c r="K77" s="699">
        <v>-8564367</v>
      </c>
    </row>
    <row r="78" spans="1:11" ht="12.75">
      <c r="A78" s="282" t="s">
        <v>495</v>
      </c>
      <c r="B78" s="282"/>
      <c r="C78" s="699">
        <v>-187823.95999999368</v>
      </c>
      <c r="D78" s="699"/>
      <c r="E78" s="699">
        <v>187823.95999999368</v>
      </c>
      <c r="F78" s="283"/>
      <c r="G78" s="283" t="s">
        <v>123</v>
      </c>
      <c r="H78" s="283"/>
      <c r="I78" s="287">
        <v>0.986</v>
      </c>
      <c r="J78" s="287"/>
      <c r="K78" s="699">
        <v>185194</v>
      </c>
    </row>
    <row r="79" spans="1:11" ht="12.75">
      <c r="A79" s="282" t="s">
        <v>496</v>
      </c>
      <c r="B79" s="282"/>
      <c r="C79" s="699">
        <v>783906.6699999992</v>
      </c>
      <c r="D79" s="699"/>
      <c r="E79" s="699">
        <v>-783906.6699999992</v>
      </c>
      <c r="F79" s="283"/>
      <c r="G79" s="283" t="s">
        <v>123</v>
      </c>
      <c r="H79" s="283"/>
      <c r="I79" s="287">
        <v>0.986</v>
      </c>
      <c r="J79" s="287"/>
      <c r="K79" s="699">
        <v>-772932</v>
      </c>
    </row>
    <row r="80" spans="1:11" ht="12.75">
      <c r="A80" s="282" t="s">
        <v>497</v>
      </c>
      <c r="B80" s="282"/>
      <c r="C80" s="699">
        <v>-295.63000000000017</v>
      </c>
      <c r="D80" s="699"/>
      <c r="E80" s="699">
        <v>295.63000000000017</v>
      </c>
      <c r="F80" s="283"/>
      <c r="G80" s="283" t="s">
        <v>127</v>
      </c>
      <c r="H80" s="283"/>
      <c r="I80" s="287">
        <v>0.99</v>
      </c>
      <c r="J80" s="287"/>
      <c r="K80" s="699">
        <v>293</v>
      </c>
    </row>
    <row r="81" spans="1:11" ht="12.75">
      <c r="A81" s="282" t="s">
        <v>498</v>
      </c>
      <c r="B81" s="282"/>
      <c r="C81" s="699">
        <v>622.2699999999999</v>
      </c>
      <c r="D81" s="699"/>
      <c r="E81" s="699">
        <v>-622.2699999999999</v>
      </c>
      <c r="F81" s="283"/>
      <c r="G81" s="283" t="s">
        <v>127</v>
      </c>
      <c r="H81" s="283"/>
      <c r="I81" s="287">
        <v>0.99</v>
      </c>
      <c r="J81" s="287"/>
      <c r="K81" s="699">
        <v>-616</v>
      </c>
    </row>
    <row r="82" spans="1:11" ht="12.75">
      <c r="A82" s="282" t="s">
        <v>499</v>
      </c>
      <c r="B82" s="282"/>
      <c r="C82" s="699">
        <v>263.2299999999999</v>
      </c>
      <c r="D82" s="699"/>
      <c r="E82" s="699">
        <v>-263.2299999999999</v>
      </c>
      <c r="F82" s="283"/>
      <c r="G82" s="283" t="s">
        <v>127</v>
      </c>
      <c r="H82" s="283"/>
      <c r="I82" s="287">
        <v>0.99</v>
      </c>
      <c r="J82" s="287"/>
      <c r="K82" s="699">
        <v>-261</v>
      </c>
    </row>
    <row r="83" spans="1:11" ht="12.75">
      <c r="A83" s="282" t="s">
        <v>500</v>
      </c>
      <c r="B83" s="282"/>
      <c r="C83" s="699">
        <v>38059.28000000001</v>
      </c>
      <c r="D83" s="699"/>
      <c r="E83" s="699">
        <v>-38059.28000000001</v>
      </c>
      <c r="F83" s="283"/>
      <c r="G83" s="283" t="s">
        <v>127</v>
      </c>
      <c r="H83" s="283"/>
      <c r="I83" s="287">
        <v>0.99</v>
      </c>
      <c r="J83" s="287"/>
      <c r="K83" s="699">
        <v>-37679</v>
      </c>
    </row>
    <row r="84" spans="1:11" ht="12.75">
      <c r="A84" s="282" t="s">
        <v>501</v>
      </c>
      <c r="B84" s="282"/>
      <c r="C84" s="699">
        <v>140308.97999999995</v>
      </c>
      <c r="D84" s="699"/>
      <c r="E84" s="699">
        <v>-140308.97999999995</v>
      </c>
      <c r="F84" s="283"/>
      <c r="G84" s="283" t="s">
        <v>127</v>
      </c>
      <c r="H84" s="283"/>
      <c r="I84" s="287">
        <v>0.99</v>
      </c>
      <c r="J84" s="287"/>
      <c r="K84" s="699">
        <v>-138906</v>
      </c>
    </row>
    <row r="85" spans="1:11" ht="12.75">
      <c r="A85" s="282" t="s">
        <v>502</v>
      </c>
      <c r="B85" s="282"/>
      <c r="C85" s="699">
        <v>6.15</v>
      </c>
      <c r="D85" s="699"/>
      <c r="E85" s="699">
        <v>-6.15</v>
      </c>
      <c r="F85" s="283"/>
      <c r="G85" s="283" t="s">
        <v>127</v>
      </c>
      <c r="H85" s="283"/>
      <c r="I85" s="287">
        <v>0.99</v>
      </c>
      <c r="J85" s="287"/>
      <c r="K85" s="699">
        <v>-6</v>
      </c>
    </row>
    <row r="86" spans="1:11" ht="12.75">
      <c r="A86" s="282" t="s">
        <v>503</v>
      </c>
      <c r="B86" s="282"/>
      <c r="C86" s="699">
        <v>1009259.1599999999</v>
      </c>
      <c r="D86" s="699"/>
      <c r="E86" s="699">
        <v>-1009259.1599999999</v>
      </c>
      <c r="F86" s="283"/>
      <c r="G86" s="283" t="s">
        <v>127</v>
      </c>
      <c r="H86" s="283"/>
      <c r="I86" s="287">
        <v>0.99</v>
      </c>
      <c r="J86" s="287"/>
      <c r="K86" s="699">
        <v>-999167</v>
      </c>
    </row>
    <row r="87" spans="1:11" ht="12.75">
      <c r="A87" s="282" t="s">
        <v>504</v>
      </c>
      <c r="B87" s="282"/>
      <c r="C87" s="699">
        <v>12256.250000000002</v>
      </c>
      <c r="D87" s="699"/>
      <c r="E87" s="699">
        <v>-12256.250000000002</v>
      </c>
      <c r="F87" s="283"/>
      <c r="G87" s="283" t="s">
        <v>127</v>
      </c>
      <c r="H87" s="283"/>
      <c r="I87" s="287">
        <v>0.99</v>
      </c>
      <c r="J87" s="287"/>
      <c r="K87" s="699">
        <v>-12134</v>
      </c>
    </row>
    <row r="88" spans="1:11" ht="12.75">
      <c r="A88" s="282" t="s">
        <v>505</v>
      </c>
      <c r="B88" s="282"/>
      <c r="C88" s="699">
        <v>145.79</v>
      </c>
      <c r="D88" s="699"/>
      <c r="E88" s="699">
        <v>-145.79</v>
      </c>
      <c r="F88" s="283"/>
      <c r="G88" s="110" t="s">
        <v>125</v>
      </c>
      <c r="H88" s="110"/>
      <c r="I88" s="287">
        <v>0.989</v>
      </c>
      <c r="J88" s="287"/>
      <c r="K88" s="699">
        <v>-144</v>
      </c>
    </row>
    <row r="89" spans="1:11" ht="12.75">
      <c r="A89" s="282" t="s">
        <v>506</v>
      </c>
      <c r="B89" s="282"/>
      <c r="C89" s="699">
        <v>-1999.91</v>
      </c>
      <c r="D89" s="699"/>
      <c r="E89" s="699">
        <v>1999.91</v>
      </c>
      <c r="F89" s="283"/>
      <c r="G89" s="110" t="s">
        <v>125</v>
      </c>
      <c r="H89" s="110"/>
      <c r="I89" s="287">
        <v>0.989</v>
      </c>
      <c r="J89" s="287"/>
      <c r="K89" s="699">
        <v>1978</v>
      </c>
    </row>
    <row r="90" spans="1:11" ht="12.75">
      <c r="A90" s="282" t="s">
        <v>507</v>
      </c>
      <c r="B90" s="282"/>
      <c r="C90" s="699">
        <v>231982.02000000002</v>
      </c>
      <c r="D90" s="699"/>
      <c r="E90" s="699">
        <v>-231982.02000000002</v>
      </c>
      <c r="F90" s="283"/>
      <c r="G90" s="110" t="s">
        <v>125</v>
      </c>
      <c r="H90" s="110"/>
      <c r="I90" s="287">
        <v>0.989</v>
      </c>
      <c r="J90" s="287"/>
      <c r="K90" s="699">
        <v>-229430</v>
      </c>
    </row>
    <row r="91" spans="1:11" ht="12.75">
      <c r="A91" s="282" t="s">
        <v>508</v>
      </c>
      <c r="B91" s="282"/>
      <c r="C91" s="699">
        <v>676487.3200000001</v>
      </c>
      <c r="D91" s="699"/>
      <c r="E91" s="699">
        <v>-676487.3200000001</v>
      </c>
      <c r="F91" s="283"/>
      <c r="G91" s="110" t="s">
        <v>125</v>
      </c>
      <c r="H91" s="110"/>
      <c r="I91" s="287">
        <v>0.989</v>
      </c>
      <c r="J91" s="287"/>
      <c r="K91" s="699">
        <v>-669046</v>
      </c>
    </row>
    <row r="92" spans="1:11" ht="12.75">
      <c r="A92" s="282" t="s">
        <v>509</v>
      </c>
      <c r="B92" s="282"/>
      <c r="C92" s="699">
        <v>19447.039999999997</v>
      </c>
      <c r="D92" s="699"/>
      <c r="E92" s="699">
        <v>-19447.039999999997</v>
      </c>
      <c r="F92" s="283"/>
      <c r="G92" s="283" t="s">
        <v>127</v>
      </c>
      <c r="H92" s="283"/>
      <c r="I92" s="287">
        <v>0.99</v>
      </c>
      <c r="J92" s="287"/>
      <c r="K92" s="699">
        <v>-19253</v>
      </c>
    </row>
    <row r="93" spans="1:11" ht="12.75">
      <c r="A93" s="282" t="s">
        <v>510</v>
      </c>
      <c r="B93" s="282"/>
      <c r="C93" s="699">
        <v>2254.16</v>
      </c>
      <c r="D93" s="699"/>
      <c r="E93" s="699">
        <v>-2254.16</v>
      </c>
      <c r="F93" s="283"/>
      <c r="G93" s="110" t="s">
        <v>125</v>
      </c>
      <c r="H93" s="110"/>
      <c r="I93" s="287">
        <v>0.989</v>
      </c>
      <c r="J93" s="287"/>
      <c r="K93" s="699">
        <v>-2229</v>
      </c>
    </row>
    <row r="94" spans="1:11" ht="12.75">
      <c r="A94" s="282" t="s">
        <v>511</v>
      </c>
      <c r="B94" s="282"/>
      <c r="C94" s="699">
        <v>1437.5</v>
      </c>
      <c r="D94" s="699"/>
      <c r="E94" s="699">
        <v>-1437.5</v>
      </c>
      <c r="F94" s="283"/>
      <c r="G94" s="110" t="s">
        <v>125</v>
      </c>
      <c r="H94" s="110"/>
      <c r="I94" s="287">
        <v>0.989</v>
      </c>
      <c r="J94" s="287"/>
      <c r="K94" s="699">
        <v>-1422</v>
      </c>
    </row>
    <row r="95" spans="1:11" ht="12.75">
      <c r="A95" s="282" t="s">
        <v>512</v>
      </c>
      <c r="B95" s="282"/>
      <c r="C95" s="699">
        <v>-229982.27999999997</v>
      </c>
      <c r="D95" s="699"/>
      <c r="E95" s="699">
        <v>229982.27999999997</v>
      </c>
      <c r="F95" s="283"/>
      <c r="G95" s="283" t="s">
        <v>127</v>
      </c>
      <c r="H95" s="283"/>
      <c r="I95" s="287">
        <v>0.99</v>
      </c>
      <c r="J95" s="287"/>
      <c r="K95" s="699">
        <v>227682</v>
      </c>
    </row>
    <row r="96" spans="1:16" ht="12.75">
      <c r="A96" s="282" t="s">
        <v>513</v>
      </c>
      <c r="B96" s="282"/>
      <c r="C96" s="699">
        <v>-1848.2000000000003</v>
      </c>
      <c r="D96" s="699"/>
      <c r="E96" s="699">
        <v>1848.2000000000003</v>
      </c>
      <c r="F96" s="283"/>
      <c r="G96" s="283" t="s">
        <v>127</v>
      </c>
      <c r="H96" s="283"/>
      <c r="I96" s="287">
        <v>0.99</v>
      </c>
      <c r="J96" s="287"/>
      <c r="K96" s="699">
        <v>1830</v>
      </c>
      <c r="P96" s="480"/>
    </row>
    <row r="97" spans="1:11" ht="12.75">
      <c r="A97" s="282" t="s">
        <v>514</v>
      </c>
      <c r="B97" s="282"/>
      <c r="C97" s="700">
        <v>-6133.67</v>
      </c>
      <c r="D97" s="701"/>
      <c r="E97" s="700">
        <v>6133.67</v>
      </c>
      <c r="F97" s="697"/>
      <c r="G97" s="283" t="s">
        <v>127</v>
      </c>
      <c r="H97" s="283"/>
      <c r="I97" s="287">
        <v>0.99</v>
      </c>
      <c r="J97" s="287"/>
      <c r="K97" s="700">
        <v>6072</v>
      </c>
    </row>
    <row r="98" spans="1:11" ht="12.75">
      <c r="A98" s="282"/>
      <c r="B98" s="282"/>
      <c r="C98" s="702">
        <v>45013550.04199932</v>
      </c>
      <c r="D98" s="702"/>
      <c r="E98" s="702">
        <v>-45013550.04199932</v>
      </c>
      <c r="F98" s="284"/>
      <c r="G98" s="284"/>
      <c r="H98" s="284"/>
      <c r="I98" s="283"/>
      <c r="J98" s="283"/>
      <c r="K98" s="702">
        <v>-44412600</v>
      </c>
    </row>
    <row r="99" spans="9:10" ht="12.75">
      <c r="I99" s="284"/>
      <c r="J99" s="284"/>
    </row>
    <row r="103" spans="1:2" ht="12.75">
      <c r="A103" s="285" t="s">
        <v>351</v>
      </c>
      <c r="B103" s="285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2" horizontalDpi="600" verticalDpi="600" orientation="portrait" scale="80" r:id="rId1"/>
  <rowBreaks count="1" manualBreakCount="1">
    <brk id="58" max="1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1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421875" style="0" customWidth="1"/>
    <col min="2" max="2" width="3.28125" style="0" customWidth="1"/>
    <col min="5" max="5" width="13.57421875" style="0" customWidth="1"/>
    <col min="7" max="7" width="12.8515625" style="0" customWidth="1"/>
    <col min="8" max="8" width="7.8515625" style="0" customWidth="1"/>
    <col min="9" max="9" width="2.8515625" style="0" customWidth="1"/>
    <col min="10" max="10" width="13.421875" style="0" customWidth="1"/>
  </cols>
  <sheetData>
    <row r="1" spans="1:10" ht="12.75">
      <c r="A1" s="332"/>
      <c r="B1" s="332"/>
      <c r="C1" s="332"/>
      <c r="D1" s="332"/>
      <c r="E1" s="341"/>
      <c r="F1" s="341"/>
      <c r="G1" s="341"/>
      <c r="H1" s="341"/>
      <c r="I1" s="341"/>
      <c r="J1" s="152" t="s">
        <v>925</v>
      </c>
    </row>
    <row r="2" spans="1:10" ht="15">
      <c r="A2" s="332"/>
      <c r="B2" s="779" t="s">
        <v>0</v>
      </c>
      <c r="C2" s="779"/>
      <c r="D2" s="779"/>
      <c r="E2" s="779"/>
      <c r="F2" s="779"/>
      <c r="G2" s="779"/>
      <c r="H2" s="779"/>
      <c r="I2" s="322"/>
      <c r="J2" s="579" t="s">
        <v>1</v>
      </c>
    </row>
    <row r="3" spans="1:10" ht="42.75" customHeight="1">
      <c r="A3" s="332"/>
      <c r="B3" s="780" t="s">
        <v>515</v>
      </c>
      <c r="C3" s="780"/>
      <c r="D3" s="780"/>
      <c r="E3" s="780"/>
      <c r="F3" s="780"/>
      <c r="G3" s="780"/>
      <c r="H3" s="780"/>
      <c r="I3" s="327"/>
      <c r="J3" s="764" t="s">
        <v>927</v>
      </c>
    </row>
    <row r="4" spans="1:10" ht="12.75">
      <c r="A4" s="332"/>
      <c r="B4" s="781" t="s">
        <v>195</v>
      </c>
      <c r="C4" s="781"/>
      <c r="D4" s="781"/>
      <c r="E4" s="781"/>
      <c r="F4" s="781"/>
      <c r="G4" s="781"/>
      <c r="H4" s="781"/>
      <c r="I4" s="323"/>
      <c r="J4" s="625"/>
    </row>
    <row r="5" spans="1:10" ht="15">
      <c r="A5" s="331"/>
      <c r="B5" s="331"/>
      <c r="C5" s="331"/>
      <c r="D5" s="331"/>
      <c r="E5" s="331"/>
      <c r="F5" s="331"/>
      <c r="G5" s="331"/>
      <c r="H5" s="331"/>
      <c r="I5" s="331"/>
      <c r="J5" s="331"/>
    </row>
    <row r="6" spans="1:10" ht="15">
      <c r="A6" s="331"/>
      <c r="B6" s="331"/>
      <c r="C6" s="331"/>
      <c r="D6" s="331"/>
      <c r="E6" s="331"/>
      <c r="F6" s="331"/>
      <c r="G6" s="331"/>
      <c r="H6" s="331"/>
      <c r="I6" s="331"/>
      <c r="J6" s="331"/>
    </row>
    <row r="7" spans="1:10" ht="54.75" customHeight="1">
      <c r="A7" s="336" t="s">
        <v>248</v>
      </c>
      <c r="B7" s="782" t="s">
        <v>122</v>
      </c>
      <c r="C7" s="782"/>
      <c r="D7" s="782"/>
      <c r="E7" s="336" t="s">
        <v>249</v>
      </c>
      <c r="F7" s="336"/>
      <c r="G7" s="336" t="s">
        <v>251</v>
      </c>
      <c r="H7" s="336"/>
      <c r="I7" s="336"/>
      <c r="J7" s="708" t="s">
        <v>252</v>
      </c>
    </row>
    <row r="8" spans="1:10" ht="12.75">
      <c r="A8" s="335"/>
      <c r="B8" s="335"/>
      <c r="C8" s="335"/>
      <c r="D8" s="332"/>
      <c r="E8" s="337"/>
      <c r="F8" s="338"/>
      <c r="G8" s="338"/>
      <c r="H8" s="338"/>
      <c r="I8" s="338"/>
      <c r="J8" s="705"/>
    </row>
    <row r="9" spans="1:10" ht="12.75">
      <c r="A9" s="332"/>
      <c r="B9" s="332"/>
      <c r="C9" s="332"/>
      <c r="D9" s="332"/>
      <c r="E9" s="333"/>
      <c r="F9" s="332"/>
      <c r="G9" s="332"/>
      <c r="H9" s="332"/>
      <c r="I9" s="332"/>
      <c r="J9" s="706"/>
    </row>
    <row r="10" spans="1:10" ht="12.75">
      <c r="A10" s="332"/>
      <c r="C10" s="339" t="s">
        <v>516</v>
      </c>
      <c r="D10" s="332"/>
      <c r="E10" s="333"/>
      <c r="F10" s="332"/>
      <c r="G10" s="332"/>
      <c r="H10" s="332"/>
      <c r="I10" s="332"/>
      <c r="J10" s="707"/>
    </row>
    <row r="11" spans="1:10" ht="12.75">
      <c r="A11" s="335">
        <v>1</v>
      </c>
      <c r="B11" s="332"/>
      <c r="C11" s="332" t="s">
        <v>517</v>
      </c>
      <c r="D11" s="332"/>
      <c r="E11" s="333">
        <v>1593344.0031468754</v>
      </c>
      <c r="F11" s="332"/>
      <c r="G11" s="332" t="s">
        <v>124</v>
      </c>
      <c r="H11" s="332"/>
      <c r="I11" s="332"/>
      <c r="J11" s="707">
        <v>1571037.1871028196</v>
      </c>
    </row>
    <row r="12" spans="1:10" ht="12.75">
      <c r="A12" s="335">
        <v>2</v>
      </c>
      <c r="B12" s="332"/>
      <c r="C12" s="334" t="s">
        <v>518</v>
      </c>
      <c r="D12" s="332"/>
      <c r="E12" s="343">
        <v>6007677.430000001</v>
      </c>
      <c r="F12" s="332"/>
      <c r="G12" s="332" t="s">
        <v>519</v>
      </c>
      <c r="H12" s="332"/>
      <c r="I12" s="332"/>
      <c r="J12" s="709">
        <v>6013265.033140001</v>
      </c>
    </row>
    <row r="13" spans="1:10" ht="12.75">
      <c r="A13" s="335"/>
      <c r="B13" s="332"/>
      <c r="C13" s="334"/>
      <c r="D13" s="332"/>
      <c r="E13" s="340"/>
      <c r="F13" s="332"/>
      <c r="G13" s="332"/>
      <c r="H13" s="332"/>
      <c r="I13" s="332"/>
      <c r="J13" s="707"/>
    </row>
    <row r="14" spans="1:10" ht="12.75">
      <c r="A14" s="335">
        <v>3</v>
      </c>
      <c r="B14" s="332"/>
      <c r="C14" s="332" t="s">
        <v>520</v>
      </c>
      <c r="D14" s="332"/>
      <c r="E14" s="333">
        <v>7601021.433146876</v>
      </c>
      <c r="F14" s="332"/>
      <c r="G14" s="332"/>
      <c r="H14" s="332"/>
      <c r="I14" s="332"/>
      <c r="J14" s="707">
        <v>7584302.220242821</v>
      </c>
    </row>
    <row r="15" spans="1:10" ht="15">
      <c r="A15" s="331"/>
      <c r="B15" s="331"/>
      <c r="C15" s="331"/>
      <c r="D15" s="331"/>
      <c r="E15" s="331"/>
      <c r="F15" s="331"/>
      <c r="G15" s="331"/>
      <c r="H15" s="331"/>
      <c r="I15" s="331"/>
      <c r="J15" s="664"/>
    </row>
    <row r="16" spans="1:10" ht="15">
      <c r="A16" s="331"/>
      <c r="B16" s="331"/>
      <c r="C16" s="331"/>
      <c r="D16" s="331"/>
      <c r="E16" s="331"/>
      <c r="F16" s="331"/>
      <c r="G16" s="331"/>
      <c r="H16" s="331"/>
      <c r="I16" s="331"/>
      <c r="J16" s="664"/>
    </row>
    <row r="19" ht="12.75">
      <c r="B19" s="4" t="s">
        <v>928</v>
      </c>
    </row>
  </sheetData>
  <sheetProtection/>
  <mergeCells count="4">
    <mergeCell ref="B7:D7"/>
    <mergeCell ref="B2:H2"/>
    <mergeCell ref="B3:H3"/>
    <mergeCell ref="B4:H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/>
  </sheetPr>
  <dimension ref="A1:N104"/>
  <sheetViews>
    <sheetView zoomScalePageLayoutView="0" workbookViewId="0" topLeftCell="A35">
      <selection activeCell="N88" sqref="N88"/>
    </sheetView>
  </sheetViews>
  <sheetFormatPr defaultColWidth="9.140625" defaultRowHeight="12.75"/>
  <cols>
    <col min="1" max="1" width="14.7109375" style="0" customWidth="1"/>
    <col min="2" max="2" width="3.421875" style="0" customWidth="1"/>
    <col min="3" max="3" width="14.8515625" style="0" customWidth="1"/>
    <col min="4" max="4" width="3.421875" style="0" customWidth="1"/>
    <col min="5" max="5" width="17.00390625" style="0" customWidth="1"/>
    <col min="6" max="6" width="3.421875" style="0" customWidth="1"/>
    <col min="7" max="7" width="15.8515625" style="0" customWidth="1"/>
    <col min="8" max="8" width="3.421875" style="0" customWidth="1"/>
    <col min="9" max="9" width="17.57421875" style="0" bestFit="1" customWidth="1"/>
    <col min="10" max="10" width="3.421875" style="0" customWidth="1"/>
    <col min="12" max="12" width="3.421875" style="0" customWidth="1"/>
    <col min="13" max="13" width="15.28125" style="0" bestFit="1" customWidth="1"/>
    <col min="14" max="14" width="16.57421875" style="0" customWidth="1"/>
  </cols>
  <sheetData>
    <row r="1" spans="1:14" ht="12.75">
      <c r="A1" s="802" t="s">
        <v>0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152" t="s">
        <v>925</v>
      </c>
    </row>
    <row r="2" spans="1:14" ht="12.75">
      <c r="A2" s="802" t="s">
        <v>419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579" t="s">
        <v>1</v>
      </c>
    </row>
    <row r="3" spans="1:14" ht="12.75">
      <c r="A3" s="802" t="s">
        <v>420</v>
      </c>
      <c r="B3" s="802"/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579" t="s">
        <v>804</v>
      </c>
    </row>
    <row r="4" spans="3:14" ht="12.75">
      <c r="C4" s="471"/>
      <c r="D4" s="471"/>
      <c r="G4" s="471"/>
      <c r="H4" s="471"/>
      <c r="I4" s="471"/>
      <c r="J4" s="471"/>
      <c r="K4" s="471"/>
      <c r="L4" s="471"/>
      <c r="M4" s="471"/>
      <c r="N4" s="579" t="s">
        <v>862</v>
      </c>
    </row>
    <row r="5" spans="1:13" ht="25.5">
      <c r="A5" s="703" t="s">
        <v>421</v>
      </c>
      <c r="B5" s="477"/>
      <c r="C5" s="704" t="s">
        <v>522</v>
      </c>
      <c r="D5" s="476"/>
      <c r="E5" s="704" t="s">
        <v>523</v>
      </c>
      <c r="F5" s="476"/>
      <c r="G5" s="704" t="s">
        <v>524</v>
      </c>
      <c r="H5" s="476"/>
      <c r="I5" s="704" t="s">
        <v>424</v>
      </c>
      <c r="J5" s="476"/>
      <c r="K5" s="704" t="s">
        <v>425</v>
      </c>
      <c r="L5" s="476"/>
      <c r="M5" s="704" t="s">
        <v>426</v>
      </c>
    </row>
    <row r="6" spans="1:13" ht="12.75">
      <c r="A6" s="472" t="s">
        <v>427</v>
      </c>
      <c r="B6" s="472"/>
      <c r="C6" s="698">
        <v>1153277.4000000006</v>
      </c>
      <c r="D6" s="698"/>
      <c r="E6" s="699">
        <v>1537703.200000001</v>
      </c>
      <c r="F6" s="699"/>
      <c r="G6" s="699">
        <v>384425.8000000003</v>
      </c>
      <c r="H6" s="473"/>
      <c r="I6" s="473" t="s">
        <v>124</v>
      </c>
      <c r="J6" s="473"/>
      <c r="K6" s="479">
        <v>0.986</v>
      </c>
      <c r="L6" s="479"/>
      <c r="M6" s="699">
        <v>379044</v>
      </c>
    </row>
    <row r="7" spans="1:13" ht="12.75">
      <c r="A7" s="472" t="s">
        <v>428</v>
      </c>
      <c r="B7" s="472"/>
      <c r="C7" s="699">
        <v>2948244.47</v>
      </c>
      <c r="D7" s="699"/>
      <c r="E7" s="699">
        <v>3930992.626666667</v>
      </c>
      <c r="F7" s="699"/>
      <c r="G7" s="699">
        <v>982748.1566666667</v>
      </c>
      <c r="H7" s="473"/>
      <c r="I7" s="473" t="s">
        <v>124</v>
      </c>
      <c r="J7" s="473"/>
      <c r="K7" s="479">
        <v>0.986</v>
      </c>
      <c r="L7" s="479"/>
      <c r="M7" s="699">
        <v>968990</v>
      </c>
    </row>
    <row r="8" spans="1:13" ht="12.75">
      <c r="A8" s="472" t="s">
        <v>525</v>
      </c>
      <c r="B8" s="472"/>
      <c r="C8" s="699">
        <v>-10816.99</v>
      </c>
      <c r="D8" s="699"/>
      <c r="E8" s="699">
        <v>-14422.653333333332</v>
      </c>
      <c r="F8" s="699"/>
      <c r="G8" s="699">
        <v>-3605.663333333332</v>
      </c>
      <c r="H8" s="473"/>
      <c r="I8" s="473" t="s">
        <v>124</v>
      </c>
      <c r="J8" s="473"/>
      <c r="K8" s="479">
        <v>0.986</v>
      </c>
      <c r="L8" s="479"/>
      <c r="M8" s="699">
        <v>-3555</v>
      </c>
    </row>
    <row r="9" spans="1:13" ht="12.75">
      <c r="A9" s="472" t="s">
        <v>526</v>
      </c>
      <c r="B9" s="472"/>
      <c r="C9" s="699">
        <v>325319.38</v>
      </c>
      <c r="D9" s="699"/>
      <c r="E9" s="699">
        <v>433759.17333333334</v>
      </c>
      <c r="F9" s="699"/>
      <c r="G9" s="699">
        <v>108439.79333333333</v>
      </c>
      <c r="H9" s="473"/>
      <c r="I9" s="473" t="s">
        <v>124</v>
      </c>
      <c r="J9" s="473"/>
      <c r="K9" s="479">
        <v>0.986</v>
      </c>
      <c r="L9" s="479"/>
      <c r="M9" s="699">
        <v>106922</v>
      </c>
    </row>
    <row r="10" spans="1:13" ht="12.75">
      <c r="A10" s="472" t="s">
        <v>527</v>
      </c>
      <c r="B10" s="472"/>
      <c r="C10" s="699">
        <v>-563041.96</v>
      </c>
      <c r="D10" s="699"/>
      <c r="E10" s="699">
        <v>-750722.6133333333</v>
      </c>
      <c r="F10" s="699"/>
      <c r="G10" s="699">
        <v>-187680.65333333332</v>
      </c>
      <c r="H10" s="473"/>
      <c r="I10" s="473" t="s">
        <v>124</v>
      </c>
      <c r="J10" s="473"/>
      <c r="K10" s="479">
        <v>0.986</v>
      </c>
      <c r="L10" s="479"/>
      <c r="M10" s="699">
        <v>-185053</v>
      </c>
    </row>
    <row r="11" spans="1:13" ht="12.75">
      <c r="A11" s="472" t="s">
        <v>528</v>
      </c>
      <c r="B11" s="472"/>
      <c r="C11" s="699">
        <v>138374.66999999998</v>
      </c>
      <c r="D11" s="699"/>
      <c r="E11" s="699">
        <v>184499.55999999997</v>
      </c>
      <c r="F11" s="699"/>
      <c r="G11" s="699">
        <v>46124.889999999985</v>
      </c>
      <c r="H11" s="473"/>
      <c r="I11" s="473" t="s">
        <v>124</v>
      </c>
      <c r="J11" s="473"/>
      <c r="K11" s="479">
        <v>0.986</v>
      </c>
      <c r="L11" s="479"/>
      <c r="M11" s="699">
        <v>45479</v>
      </c>
    </row>
    <row r="12" spans="1:13" ht="12.75">
      <c r="A12" s="472" t="s">
        <v>429</v>
      </c>
      <c r="B12" s="472"/>
      <c r="C12" s="699">
        <v>1289532.0599999982</v>
      </c>
      <c r="D12" s="699"/>
      <c r="E12" s="699">
        <v>1719376.0799999975</v>
      </c>
      <c r="F12" s="699"/>
      <c r="G12" s="699">
        <v>429844.0199999993</v>
      </c>
      <c r="H12" s="473"/>
      <c r="I12" s="473" t="s">
        <v>123</v>
      </c>
      <c r="J12" s="473"/>
      <c r="K12" s="479">
        <v>0.986</v>
      </c>
      <c r="L12" s="479"/>
      <c r="M12" s="699">
        <v>423826</v>
      </c>
    </row>
    <row r="13" spans="1:13" ht="12.75">
      <c r="A13" s="472" t="s">
        <v>430</v>
      </c>
      <c r="B13" s="472"/>
      <c r="C13" s="699">
        <v>14750</v>
      </c>
      <c r="D13" s="699"/>
      <c r="E13" s="699">
        <v>19666.666666666668</v>
      </c>
      <c r="F13" s="699"/>
      <c r="G13" s="699">
        <v>4916.666666666668</v>
      </c>
      <c r="H13" s="473"/>
      <c r="I13" s="473" t="s">
        <v>123</v>
      </c>
      <c r="J13" s="473"/>
      <c r="K13" s="479">
        <v>0.986</v>
      </c>
      <c r="L13" s="479"/>
      <c r="M13" s="699">
        <v>4848</v>
      </c>
    </row>
    <row r="14" spans="1:13" ht="12.75">
      <c r="A14" s="472" t="s">
        <v>431</v>
      </c>
      <c r="B14" s="472"/>
      <c r="C14" s="699">
        <v>1125964.2200000007</v>
      </c>
      <c r="D14" s="699"/>
      <c r="E14" s="699">
        <v>1501285.6266666676</v>
      </c>
      <c r="F14" s="699"/>
      <c r="G14" s="699">
        <v>375321.40666666697</v>
      </c>
      <c r="H14" s="473"/>
      <c r="I14" s="473" t="s">
        <v>432</v>
      </c>
      <c r="J14" s="473"/>
      <c r="K14" s="479">
        <v>0.986</v>
      </c>
      <c r="L14" s="479"/>
      <c r="M14" s="699">
        <v>370067</v>
      </c>
    </row>
    <row r="15" spans="1:13" ht="12.75">
      <c r="A15" s="472" t="s">
        <v>433</v>
      </c>
      <c r="B15" s="472"/>
      <c r="C15" s="699">
        <v>1504588.866520636</v>
      </c>
      <c r="D15" s="699"/>
      <c r="E15" s="699">
        <v>2006118.4886941812</v>
      </c>
      <c r="F15" s="699"/>
      <c r="G15" s="699">
        <v>501529.6221735452</v>
      </c>
      <c r="H15" s="473"/>
      <c r="I15" s="473" t="s">
        <v>432</v>
      </c>
      <c r="J15" s="473"/>
      <c r="K15" s="479">
        <v>0.986</v>
      </c>
      <c r="L15" s="479"/>
      <c r="M15" s="699">
        <v>494508</v>
      </c>
    </row>
    <row r="16" spans="1:13" ht="12.75">
      <c r="A16" s="472" t="s">
        <v>529</v>
      </c>
      <c r="B16" s="472"/>
      <c r="C16" s="699">
        <v>266029.73</v>
      </c>
      <c r="D16" s="699"/>
      <c r="E16" s="699">
        <v>354706.30666666664</v>
      </c>
      <c r="F16" s="699"/>
      <c r="G16" s="699">
        <v>88676.57666666666</v>
      </c>
      <c r="H16" s="473"/>
      <c r="I16" s="473" t="s">
        <v>432</v>
      </c>
      <c r="J16" s="473"/>
      <c r="K16" s="479">
        <v>0.986</v>
      </c>
      <c r="L16" s="479"/>
      <c r="M16" s="699">
        <v>87435</v>
      </c>
    </row>
    <row r="17" spans="1:13" ht="12.75">
      <c r="A17" s="472" t="s">
        <v>530</v>
      </c>
      <c r="B17" s="472"/>
      <c r="C17" s="699">
        <v>3011044.44</v>
      </c>
      <c r="D17" s="699"/>
      <c r="E17" s="699">
        <v>4014725.92</v>
      </c>
      <c r="F17" s="699"/>
      <c r="G17" s="699">
        <v>1003681.48</v>
      </c>
      <c r="H17" s="473"/>
      <c r="I17" s="473" t="s">
        <v>432</v>
      </c>
      <c r="J17" s="473"/>
      <c r="K17" s="479">
        <v>0.986</v>
      </c>
      <c r="L17" s="479"/>
      <c r="M17" s="699">
        <v>989630</v>
      </c>
    </row>
    <row r="18" spans="1:13" ht="12.75">
      <c r="A18" s="472" t="s">
        <v>531</v>
      </c>
      <c r="B18" s="472"/>
      <c r="C18" s="699">
        <v>68695.96999999997</v>
      </c>
      <c r="D18" s="699"/>
      <c r="E18" s="699">
        <v>91594.62666666663</v>
      </c>
      <c r="F18" s="699"/>
      <c r="G18" s="699">
        <v>22898.656666666662</v>
      </c>
      <c r="H18" s="473"/>
      <c r="I18" s="473" t="s">
        <v>432</v>
      </c>
      <c r="J18" s="473"/>
      <c r="K18" s="479">
        <v>0.986</v>
      </c>
      <c r="L18" s="479"/>
      <c r="M18" s="699">
        <v>22578</v>
      </c>
    </row>
    <row r="19" spans="1:13" ht="12.75">
      <c r="A19" s="472" t="s">
        <v>434</v>
      </c>
      <c r="B19" s="472"/>
      <c r="C19" s="699">
        <v>13495.66</v>
      </c>
      <c r="D19" s="699"/>
      <c r="E19" s="699">
        <v>17994.213333333333</v>
      </c>
      <c r="F19" s="699"/>
      <c r="G19" s="699">
        <v>4498.553333333333</v>
      </c>
      <c r="H19" s="473"/>
      <c r="I19" s="473" t="s">
        <v>432</v>
      </c>
      <c r="J19" s="473"/>
      <c r="K19" s="479">
        <v>0.986</v>
      </c>
      <c r="L19" s="479"/>
      <c r="M19" s="699">
        <v>4436</v>
      </c>
    </row>
    <row r="20" spans="1:13" ht="12.75">
      <c r="A20" s="472" t="s">
        <v>435</v>
      </c>
      <c r="B20" s="472"/>
      <c r="C20" s="699">
        <v>2.67</v>
      </c>
      <c r="D20" s="699"/>
      <c r="E20" s="699">
        <v>3.5599999999999996</v>
      </c>
      <c r="F20" s="699"/>
      <c r="G20" s="699">
        <v>0.8899999999999997</v>
      </c>
      <c r="H20" s="473"/>
      <c r="I20" s="473" t="s">
        <v>432</v>
      </c>
      <c r="J20" s="473"/>
      <c r="K20" s="479">
        <v>0.986</v>
      </c>
      <c r="L20" s="479"/>
      <c r="M20" s="699">
        <v>1</v>
      </c>
    </row>
    <row r="21" spans="1:13" ht="12.75">
      <c r="A21" s="472" t="s">
        <v>436</v>
      </c>
      <c r="B21" s="472"/>
      <c r="C21" s="699">
        <v>2348349.650000014</v>
      </c>
      <c r="D21" s="699"/>
      <c r="E21" s="699">
        <v>3131132.866666685</v>
      </c>
      <c r="F21" s="699"/>
      <c r="G21" s="699">
        <v>782783.216666671</v>
      </c>
      <c r="H21" s="473"/>
      <c r="I21" s="473" t="s">
        <v>123</v>
      </c>
      <c r="J21" s="473"/>
      <c r="K21" s="479">
        <v>0.986</v>
      </c>
      <c r="L21" s="479"/>
      <c r="M21" s="699">
        <v>771824</v>
      </c>
    </row>
    <row r="22" spans="1:13" ht="12.75">
      <c r="A22" s="472" t="s">
        <v>437</v>
      </c>
      <c r="B22" s="472"/>
      <c r="C22" s="699">
        <v>24688.23000000001</v>
      </c>
      <c r="D22" s="699"/>
      <c r="E22" s="699">
        <v>32917.640000000014</v>
      </c>
      <c r="F22" s="699"/>
      <c r="G22" s="699">
        <v>8229.410000000003</v>
      </c>
      <c r="H22" s="473"/>
      <c r="I22" s="473" t="s">
        <v>123</v>
      </c>
      <c r="J22" s="473"/>
      <c r="K22" s="479">
        <v>0.986</v>
      </c>
      <c r="L22" s="479"/>
      <c r="M22" s="699">
        <v>8114</v>
      </c>
    </row>
    <row r="23" spans="1:13" ht="12.75">
      <c r="A23" s="472" t="s">
        <v>438</v>
      </c>
      <c r="B23" s="472"/>
      <c r="C23" s="699">
        <v>-4.590000000000003</v>
      </c>
      <c r="D23" s="699"/>
      <c r="E23" s="699">
        <v>-6.1200000000000045</v>
      </c>
      <c r="F23" s="699"/>
      <c r="G23" s="699">
        <v>-1.5300000000000011</v>
      </c>
      <c r="H23" s="473"/>
      <c r="I23" s="473" t="s">
        <v>123</v>
      </c>
      <c r="J23" s="473"/>
      <c r="K23" s="479">
        <v>0.986</v>
      </c>
      <c r="L23" s="479"/>
      <c r="M23" s="699">
        <v>-2</v>
      </c>
    </row>
    <row r="24" spans="1:13" ht="12.75">
      <c r="A24" s="472" t="s">
        <v>439</v>
      </c>
      <c r="B24" s="472"/>
      <c r="C24" s="699">
        <v>309215.98</v>
      </c>
      <c r="D24" s="699"/>
      <c r="E24" s="699">
        <v>412287.9733333333</v>
      </c>
      <c r="F24" s="699"/>
      <c r="G24" s="699">
        <v>103071.99333333335</v>
      </c>
      <c r="H24" s="473"/>
      <c r="I24" s="473" t="s">
        <v>124</v>
      </c>
      <c r="J24" s="473"/>
      <c r="K24" s="479">
        <v>0.986</v>
      </c>
      <c r="L24" s="479"/>
      <c r="M24" s="699">
        <v>101629</v>
      </c>
    </row>
    <row r="25" spans="1:13" ht="12.75">
      <c r="A25" s="472" t="s">
        <v>440</v>
      </c>
      <c r="B25" s="472"/>
      <c r="C25" s="699">
        <v>6715.91</v>
      </c>
      <c r="D25" s="699"/>
      <c r="E25" s="699">
        <v>8954.546666666665</v>
      </c>
      <c r="F25" s="699"/>
      <c r="G25" s="699">
        <v>2238.6366666666654</v>
      </c>
      <c r="H25" s="473"/>
      <c r="I25" s="473" t="s">
        <v>124</v>
      </c>
      <c r="J25" s="473"/>
      <c r="K25" s="479">
        <v>0.986</v>
      </c>
      <c r="L25" s="479"/>
      <c r="M25" s="699">
        <v>2207</v>
      </c>
    </row>
    <row r="26" spans="1:13" ht="12.75">
      <c r="A26" s="472" t="s">
        <v>441</v>
      </c>
      <c r="B26" s="472"/>
      <c r="C26" s="699">
        <v>18973.4</v>
      </c>
      <c r="D26" s="699"/>
      <c r="E26" s="699">
        <v>25297.86666666667</v>
      </c>
      <c r="F26" s="699"/>
      <c r="G26" s="699">
        <v>6324.466666666667</v>
      </c>
      <c r="H26" s="473"/>
      <c r="I26" s="473" t="s">
        <v>124</v>
      </c>
      <c r="J26" s="473"/>
      <c r="K26" s="479">
        <v>0.986</v>
      </c>
      <c r="L26" s="479"/>
      <c r="M26" s="699">
        <v>6236</v>
      </c>
    </row>
    <row r="27" spans="1:13" ht="12.75">
      <c r="A27" s="478" t="s">
        <v>442</v>
      </c>
      <c r="B27" s="478"/>
      <c r="C27" s="699">
        <v>132289.070484</v>
      </c>
      <c r="D27" s="699"/>
      <c r="E27" s="699">
        <v>176385.42731199999</v>
      </c>
      <c r="F27" s="699"/>
      <c r="G27" s="699">
        <v>44096.35682799999</v>
      </c>
      <c r="H27" s="473"/>
      <c r="I27" s="473" t="s">
        <v>123</v>
      </c>
      <c r="J27" s="473"/>
      <c r="K27" s="479">
        <v>0.986</v>
      </c>
      <c r="L27" s="479"/>
      <c r="M27" s="699">
        <v>43479</v>
      </c>
    </row>
    <row r="28" spans="1:13" ht="12.75">
      <c r="A28" s="478" t="s">
        <v>443</v>
      </c>
      <c r="B28" s="478"/>
      <c r="C28" s="699">
        <v>512443.683936</v>
      </c>
      <c r="D28" s="699"/>
      <c r="E28" s="699">
        <v>683258.2452479999</v>
      </c>
      <c r="F28" s="699"/>
      <c r="G28" s="699">
        <v>170814.56131199992</v>
      </c>
      <c r="H28" s="473"/>
      <c r="I28" s="473" t="s">
        <v>123</v>
      </c>
      <c r="J28" s="473"/>
      <c r="K28" s="479">
        <v>0.986</v>
      </c>
      <c r="L28" s="479"/>
      <c r="M28" s="699">
        <v>168423</v>
      </c>
    </row>
    <row r="29" spans="1:13" ht="12.75">
      <c r="A29" s="472" t="s">
        <v>444</v>
      </c>
      <c r="B29" s="472"/>
      <c r="C29" s="699">
        <v>1107203.5800000033</v>
      </c>
      <c r="D29" s="699"/>
      <c r="E29" s="699">
        <v>1476271.4400000046</v>
      </c>
      <c r="F29" s="699"/>
      <c r="G29" s="699">
        <v>369067.86000000127</v>
      </c>
      <c r="H29" s="473"/>
      <c r="I29" s="473" t="s">
        <v>127</v>
      </c>
      <c r="J29" s="473"/>
      <c r="K29" s="479">
        <v>0.99</v>
      </c>
      <c r="L29" s="479"/>
      <c r="M29" s="699">
        <v>365377</v>
      </c>
    </row>
    <row r="30" spans="1:13" ht="12.75">
      <c r="A30" s="472" t="s">
        <v>445</v>
      </c>
      <c r="B30" s="472"/>
      <c r="C30" s="699">
        <v>55924.66000000007</v>
      </c>
      <c r="D30" s="699"/>
      <c r="E30" s="699">
        <v>74566.21333333342</v>
      </c>
      <c r="F30" s="699"/>
      <c r="G30" s="699">
        <v>18641.55333333335</v>
      </c>
      <c r="H30" s="473"/>
      <c r="I30" s="473" t="s">
        <v>127</v>
      </c>
      <c r="J30" s="473"/>
      <c r="K30" s="479">
        <v>0.99</v>
      </c>
      <c r="L30" s="479"/>
      <c r="M30" s="699">
        <v>18455</v>
      </c>
    </row>
    <row r="31" spans="1:13" ht="12.75">
      <c r="A31" s="472" t="s">
        <v>446</v>
      </c>
      <c r="B31" s="472"/>
      <c r="C31" s="699">
        <v>1.5599999999999996</v>
      </c>
      <c r="D31" s="699"/>
      <c r="E31" s="699">
        <v>2.079999999999999</v>
      </c>
      <c r="F31" s="699"/>
      <c r="G31" s="699">
        <v>0.5199999999999996</v>
      </c>
      <c r="H31" s="473"/>
      <c r="I31" s="473" t="s">
        <v>127</v>
      </c>
      <c r="J31" s="473"/>
      <c r="K31" s="479">
        <v>0.99</v>
      </c>
      <c r="L31" s="479"/>
      <c r="M31" s="699">
        <v>1</v>
      </c>
    </row>
    <row r="32" spans="1:13" ht="12.75">
      <c r="A32" s="472" t="s">
        <v>447</v>
      </c>
      <c r="B32" s="472"/>
      <c r="C32" s="699">
        <v>74009.06999999995</v>
      </c>
      <c r="D32" s="699"/>
      <c r="E32" s="699">
        <v>98678.75999999992</v>
      </c>
      <c r="F32" s="699"/>
      <c r="G32" s="699">
        <v>24669.689999999973</v>
      </c>
      <c r="H32" s="473"/>
      <c r="I32" s="473" t="s">
        <v>127</v>
      </c>
      <c r="J32" s="473"/>
      <c r="K32" s="479">
        <v>0.99</v>
      </c>
      <c r="L32" s="479"/>
      <c r="M32" s="699">
        <v>24423</v>
      </c>
    </row>
    <row r="33" spans="1:13" ht="12.75">
      <c r="A33" s="472" t="s">
        <v>448</v>
      </c>
      <c r="B33" s="472"/>
      <c r="C33" s="699">
        <v>29499.80999999997</v>
      </c>
      <c r="D33" s="699"/>
      <c r="E33" s="699">
        <v>39333.07999999996</v>
      </c>
      <c r="F33" s="699"/>
      <c r="G33" s="699">
        <v>9833.26999999999</v>
      </c>
      <c r="H33" s="473"/>
      <c r="I33" s="473" t="s">
        <v>127</v>
      </c>
      <c r="J33" s="473"/>
      <c r="K33" s="479">
        <v>0.99</v>
      </c>
      <c r="L33" s="479"/>
      <c r="M33" s="699">
        <v>9735</v>
      </c>
    </row>
    <row r="34" spans="1:13" ht="12.75">
      <c r="A34" s="472" t="s">
        <v>449</v>
      </c>
      <c r="B34" s="472"/>
      <c r="C34" s="699">
        <v>37682.2</v>
      </c>
      <c r="D34" s="699"/>
      <c r="E34" s="699">
        <v>50242.93333333333</v>
      </c>
      <c r="F34" s="699"/>
      <c r="G34" s="699">
        <v>12560.73333333333</v>
      </c>
      <c r="H34" s="473"/>
      <c r="I34" s="473" t="s">
        <v>127</v>
      </c>
      <c r="J34" s="473"/>
      <c r="K34" s="479">
        <v>0.99</v>
      </c>
      <c r="L34" s="479"/>
      <c r="M34" s="699">
        <v>12435</v>
      </c>
    </row>
    <row r="35" spans="1:13" ht="12.75">
      <c r="A35" s="472" t="s">
        <v>450</v>
      </c>
      <c r="B35" s="472"/>
      <c r="C35" s="699">
        <v>91269.44999999998</v>
      </c>
      <c r="D35" s="699"/>
      <c r="E35" s="699">
        <v>121692.59999999998</v>
      </c>
      <c r="F35" s="699"/>
      <c r="G35" s="699">
        <v>30423.149999999994</v>
      </c>
      <c r="H35" s="473"/>
      <c r="I35" s="473" t="s">
        <v>127</v>
      </c>
      <c r="J35" s="473"/>
      <c r="K35" s="479">
        <v>0.99</v>
      </c>
      <c r="L35" s="479"/>
      <c r="M35" s="699">
        <v>30119</v>
      </c>
    </row>
    <row r="36" spans="1:13" ht="12.75">
      <c r="A36" s="472" t="s">
        <v>451</v>
      </c>
      <c r="B36" s="472"/>
      <c r="C36" s="699">
        <v>577.3899999999999</v>
      </c>
      <c r="D36" s="699"/>
      <c r="E36" s="699">
        <v>769.8533333333332</v>
      </c>
      <c r="F36" s="699"/>
      <c r="G36" s="699">
        <v>192.46333333333337</v>
      </c>
      <c r="H36" s="473"/>
      <c r="I36" s="473" t="s">
        <v>127</v>
      </c>
      <c r="J36" s="473"/>
      <c r="K36" s="479">
        <v>0.99</v>
      </c>
      <c r="L36" s="479"/>
      <c r="M36" s="699">
        <v>191</v>
      </c>
    </row>
    <row r="37" spans="1:13" ht="12.75">
      <c r="A37" s="472" t="s">
        <v>452</v>
      </c>
      <c r="B37" s="472"/>
      <c r="C37" s="699">
        <v>807.8599999999999</v>
      </c>
      <c r="D37" s="699"/>
      <c r="E37" s="699">
        <v>1077.1466666666665</v>
      </c>
      <c r="F37" s="699"/>
      <c r="G37" s="699">
        <v>269.28666666666663</v>
      </c>
      <c r="H37" s="473"/>
      <c r="I37" s="473" t="s">
        <v>127</v>
      </c>
      <c r="J37" s="473"/>
      <c r="K37" s="479">
        <v>0.99</v>
      </c>
      <c r="L37" s="479"/>
      <c r="M37" s="699">
        <v>267</v>
      </c>
    </row>
    <row r="38" spans="1:13" ht="12.75">
      <c r="A38" s="472" t="s">
        <v>454</v>
      </c>
      <c r="B38" s="472"/>
      <c r="C38" s="699">
        <v>-11926.719999999996</v>
      </c>
      <c r="D38" s="699"/>
      <c r="E38" s="699">
        <v>-15902.293333333328</v>
      </c>
      <c r="F38" s="699"/>
      <c r="G38" s="699">
        <v>-3975.573333333332</v>
      </c>
      <c r="H38" s="473"/>
      <c r="I38" s="473" t="s">
        <v>127</v>
      </c>
      <c r="J38" s="473"/>
      <c r="K38" s="479">
        <v>0.99</v>
      </c>
      <c r="L38" s="479"/>
      <c r="M38" s="699">
        <v>-3936</v>
      </c>
    </row>
    <row r="39" spans="1:13" ht="12.75">
      <c r="A39" s="472" t="s">
        <v>455</v>
      </c>
      <c r="B39" s="472"/>
      <c r="C39" s="699">
        <v>17113.460000000003</v>
      </c>
      <c r="D39" s="699"/>
      <c r="E39" s="699">
        <v>22817.94666666667</v>
      </c>
      <c r="F39" s="699"/>
      <c r="G39" s="699">
        <v>5704.486666666668</v>
      </c>
      <c r="H39" s="473"/>
      <c r="I39" s="473" t="s">
        <v>127</v>
      </c>
      <c r="J39" s="473"/>
      <c r="K39" s="479">
        <v>0.99</v>
      </c>
      <c r="L39" s="479"/>
      <c r="M39" s="699">
        <v>5647</v>
      </c>
    </row>
    <row r="40" spans="1:13" ht="12.75">
      <c r="A40" s="472" t="s">
        <v>456</v>
      </c>
      <c r="B40" s="472"/>
      <c r="C40" s="699">
        <v>-885.3599999999996</v>
      </c>
      <c r="D40" s="699"/>
      <c r="E40" s="699">
        <v>-1180.4799999999993</v>
      </c>
      <c r="F40" s="699"/>
      <c r="G40" s="699">
        <v>-295.1199999999998</v>
      </c>
      <c r="H40" s="473"/>
      <c r="I40" s="473" t="s">
        <v>127</v>
      </c>
      <c r="J40" s="473"/>
      <c r="K40" s="479">
        <v>0.99</v>
      </c>
      <c r="L40" s="479"/>
      <c r="M40" s="699">
        <v>-292</v>
      </c>
    </row>
    <row r="41" spans="1:13" ht="12.75">
      <c r="A41" s="472" t="s">
        <v>457</v>
      </c>
      <c r="B41" s="472"/>
      <c r="C41" s="699">
        <v>3407.930000000001</v>
      </c>
      <c r="D41" s="699"/>
      <c r="E41" s="699">
        <v>4543.906666666668</v>
      </c>
      <c r="F41" s="699"/>
      <c r="G41" s="699">
        <v>1135.9766666666665</v>
      </c>
      <c r="H41" s="473"/>
      <c r="I41" s="473" t="s">
        <v>127</v>
      </c>
      <c r="J41" s="473"/>
      <c r="K41" s="479">
        <v>0.99</v>
      </c>
      <c r="L41" s="479"/>
      <c r="M41" s="699">
        <v>1125</v>
      </c>
    </row>
    <row r="42" spans="1:13" ht="12.75">
      <c r="A42" s="472" t="s">
        <v>459</v>
      </c>
      <c r="B42" s="472"/>
      <c r="C42" s="699">
        <v>458808.875</v>
      </c>
      <c r="D42" s="699"/>
      <c r="E42" s="699">
        <v>611745.1666666667</v>
      </c>
      <c r="F42" s="699"/>
      <c r="G42" s="699">
        <v>152936.29166666674</v>
      </c>
      <c r="H42" s="473"/>
      <c r="I42" s="473" t="s">
        <v>127</v>
      </c>
      <c r="J42" s="473"/>
      <c r="K42" s="479">
        <v>0.99</v>
      </c>
      <c r="L42" s="479"/>
      <c r="M42" s="699">
        <v>151407</v>
      </c>
    </row>
    <row r="43" spans="1:13" ht="12.75">
      <c r="A43" s="472" t="s">
        <v>460</v>
      </c>
      <c r="B43" s="472"/>
      <c r="C43" s="699">
        <v>29085.72999999999</v>
      </c>
      <c r="D43" s="699"/>
      <c r="E43" s="699">
        <v>38780.97333333332</v>
      </c>
      <c r="F43" s="699"/>
      <c r="G43" s="699">
        <v>9695.243333333332</v>
      </c>
      <c r="H43" s="473"/>
      <c r="I43" s="473" t="s">
        <v>127</v>
      </c>
      <c r="J43" s="473"/>
      <c r="K43" s="479">
        <v>0.99</v>
      </c>
      <c r="L43" s="479"/>
      <c r="M43" s="699">
        <v>9598</v>
      </c>
    </row>
    <row r="44" spans="1:13" ht="12.75">
      <c r="A44" s="472" t="s">
        <v>461</v>
      </c>
      <c r="B44" s="472"/>
      <c r="C44" s="699">
        <v>811757.2599999998</v>
      </c>
      <c r="D44" s="699"/>
      <c r="E44" s="699">
        <v>1082343.013333333</v>
      </c>
      <c r="F44" s="699"/>
      <c r="G44" s="699">
        <v>270585.7533333332</v>
      </c>
      <c r="H44" s="473"/>
      <c r="I44" s="473" t="s">
        <v>127</v>
      </c>
      <c r="J44" s="473"/>
      <c r="K44" s="479">
        <v>0.99</v>
      </c>
      <c r="L44" s="479"/>
      <c r="M44" s="699">
        <v>267880</v>
      </c>
    </row>
    <row r="45" spans="1:13" ht="12.75">
      <c r="A45" s="472" t="s">
        <v>462</v>
      </c>
      <c r="B45" s="472"/>
      <c r="C45" s="699">
        <v>1964.5100000000002</v>
      </c>
      <c r="D45" s="699"/>
      <c r="E45" s="699">
        <v>2619.346666666667</v>
      </c>
      <c r="F45" s="699"/>
      <c r="G45" s="699">
        <v>654.8366666666666</v>
      </c>
      <c r="H45" s="473"/>
      <c r="I45" s="473" t="s">
        <v>127</v>
      </c>
      <c r="J45" s="473"/>
      <c r="K45" s="479">
        <v>0.99</v>
      </c>
      <c r="L45" s="479"/>
      <c r="M45" s="699">
        <v>648</v>
      </c>
    </row>
    <row r="46" spans="1:13" ht="12.75">
      <c r="A46" s="472" t="s">
        <v>463</v>
      </c>
      <c r="B46" s="472"/>
      <c r="C46" s="699">
        <v>29707.100000000006</v>
      </c>
      <c r="D46" s="699"/>
      <c r="E46" s="699">
        <v>39609.466666666674</v>
      </c>
      <c r="F46" s="699"/>
      <c r="G46" s="699">
        <v>9902.366666666669</v>
      </c>
      <c r="H46" s="473"/>
      <c r="I46" s="473" t="s">
        <v>127</v>
      </c>
      <c r="J46" s="473"/>
      <c r="K46" s="479">
        <v>0.99</v>
      </c>
      <c r="L46" s="479"/>
      <c r="M46" s="699">
        <v>9803</v>
      </c>
    </row>
    <row r="47" spans="1:13" ht="12.75">
      <c r="A47" s="472" t="s">
        <v>464</v>
      </c>
      <c r="B47" s="472"/>
      <c r="C47" s="699">
        <v>84.74000000000002</v>
      </c>
      <c r="D47" s="699"/>
      <c r="E47" s="699">
        <v>112.98666666666671</v>
      </c>
      <c r="F47" s="699"/>
      <c r="G47" s="699">
        <v>28.246666666666684</v>
      </c>
      <c r="H47" s="473"/>
      <c r="I47" s="473" t="s">
        <v>127</v>
      </c>
      <c r="J47" s="473"/>
      <c r="K47" s="479">
        <v>0.99</v>
      </c>
      <c r="L47" s="479"/>
      <c r="M47" s="699">
        <v>28</v>
      </c>
    </row>
    <row r="48" spans="1:13" ht="12.75">
      <c r="A48" s="472" t="s">
        <v>465</v>
      </c>
      <c r="B48" s="472"/>
      <c r="C48" s="699">
        <v>287.75999999999993</v>
      </c>
      <c r="D48" s="699"/>
      <c r="E48" s="699">
        <v>383.6799999999999</v>
      </c>
      <c r="F48" s="699"/>
      <c r="G48" s="699">
        <v>95.91999999999996</v>
      </c>
      <c r="H48" s="473"/>
      <c r="I48" s="473" t="s">
        <v>127</v>
      </c>
      <c r="J48" s="473"/>
      <c r="K48" s="479">
        <v>0.99</v>
      </c>
      <c r="L48" s="479"/>
      <c r="M48" s="699">
        <v>95</v>
      </c>
    </row>
    <row r="49" spans="1:13" ht="12.75">
      <c r="A49" s="478" t="s">
        <v>468</v>
      </c>
      <c r="B49" s="478"/>
      <c r="C49" s="699">
        <v>-226522.89</v>
      </c>
      <c r="D49" s="699"/>
      <c r="E49" s="699">
        <v>-302030.52</v>
      </c>
      <c r="F49" s="699"/>
      <c r="G49" s="699">
        <v>-75507.63</v>
      </c>
      <c r="H49" s="473"/>
      <c r="I49" s="473" t="s">
        <v>127</v>
      </c>
      <c r="J49" s="473"/>
      <c r="K49" s="479">
        <v>0.99</v>
      </c>
      <c r="L49" s="479"/>
      <c r="M49" s="699">
        <v>-74753</v>
      </c>
    </row>
    <row r="50" spans="1:13" ht="12.75">
      <c r="A50" s="472" t="s">
        <v>469</v>
      </c>
      <c r="B50" s="472"/>
      <c r="C50" s="699">
        <v>396624.56999999995</v>
      </c>
      <c r="D50" s="699"/>
      <c r="E50" s="699">
        <v>528832.7599999999</v>
      </c>
      <c r="F50" s="699"/>
      <c r="G50" s="699">
        <v>132208.18999999994</v>
      </c>
      <c r="H50" s="473"/>
      <c r="I50" s="473" t="s">
        <v>127</v>
      </c>
      <c r="J50" s="473"/>
      <c r="K50" s="479">
        <v>0.99</v>
      </c>
      <c r="L50" s="479"/>
      <c r="M50" s="699">
        <v>130886</v>
      </c>
    </row>
    <row r="51" spans="1:13" ht="12.75">
      <c r="A51" s="472" t="s">
        <v>471</v>
      </c>
      <c r="B51" s="472"/>
      <c r="C51" s="699">
        <v>-93895.73000000003</v>
      </c>
      <c r="D51" s="699"/>
      <c r="E51" s="699">
        <v>-125194.3066666667</v>
      </c>
      <c r="F51" s="699"/>
      <c r="G51" s="699">
        <v>-31298.576666666675</v>
      </c>
      <c r="H51" s="473"/>
      <c r="I51" s="473" t="s">
        <v>127</v>
      </c>
      <c r="J51" s="473"/>
      <c r="K51" s="479">
        <v>0.99</v>
      </c>
      <c r="L51" s="479"/>
      <c r="M51" s="699">
        <v>-30986</v>
      </c>
    </row>
    <row r="52" spans="1:13" ht="12.75">
      <c r="A52" s="472" t="s">
        <v>472</v>
      </c>
      <c r="B52" s="472"/>
      <c r="C52" s="699">
        <v>-108029.62999999996</v>
      </c>
      <c r="D52" s="699"/>
      <c r="E52" s="699">
        <v>-144039.50666666662</v>
      </c>
      <c r="F52" s="699"/>
      <c r="G52" s="699">
        <v>-36009.87666666666</v>
      </c>
      <c r="H52" s="473"/>
      <c r="I52" s="473" t="s">
        <v>127</v>
      </c>
      <c r="J52" s="473"/>
      <c r="K52" s="479">
        <v>0.99</v>
      </c>
      <c r="L52" s="479"/>
      <c r="M52" s="699">
        <v>-35650</v>
      </c>
    </row>
    <row r="53" spans="1:13" ht="12.75">
      <c r="A53" s="472" t="s">
        <v>473</v>
      </c>
      <c r="B53" s="472"/>
      <c r="C53" s="699">
        <v>-56493.08</v>
      </c>
      <c r="D53" s="699"/>
      <c r="E53" s="699">
        <v>-75324.10666666667</v>
      </c>
      <c r="F53" s="699"/>
      <c r="G53" s="699">
        <v>-18831.026666666672</v>
      </c>
      <c r="H53" s="473"/>
      <c r="I53" s="473" t="s">
        <v>127</v>
      </c>
      <c r="J53" s="473"/>
      <c r="K53" s="479">
        <v>0.99</v>
      </c>
      <c r="L53" s="479"/>
      <c r="M53" s="699">
        <v>-18643</v>
      </c>
    </row>
    <row r="54" spans="1:13" ht="12.75">
      <c r="A54" s="472" t="s">
        <v>474</v>
      </c>
      <c r="B54" s="472"/>
      <c r="C54" s="699">
        <v>11234.76</v>
      </c>
      <c r="D54" s="699"/>
      <c r="E54" s="699">
        <v>14979.68</v>
      </c>
      <c r="F54" s="699"/>
      <c r="G54" s="699">
        <v>3744.92</v>
      </c>
      <c r="H54" s="473"/>
      <c r="I54" s="473" t="s">
        <v>127</v>
      </c>
      <c r="J54" s="473"/>
      <c r="K54" s="479">
        <v>0.99</v>
      </c>
      <c r="L54" s="479"/>
      <c r="M54" s="699">
        <v>3707</v>
      </c>
    </row>
    <row r="55" spans="1:13" ht="12.75">
      <c r="A55" s="478" t="s">
        <v>532</v>
      </c>
      <c r="B55" s="478"/>
      <c r="C55" s="699">
        <v>59540.99</v>
      </c>
      <c r="D55" s="699"/>
      <c r="E55" s="699">
        <v>79387.98666666666</v>
      </c>
      <c r="F55" s="699"/>
      <c r="G55" s="699">
        <v>19846.996666666666</v>
      </c>
      <c r="H55" s="473"/>
      <c r="I55" s="473" t="s">
        <v>127</v>
      </c>
      <c r="J55" s="473"/>
      <c r="K55" s="479">
        <v>0.99</v>
      </c>
      <c r="L55" s="479"/>
      <c r="M55" s="699">
        <v>19649</v>
      </c>
    </row>
    <row r="56" spans="1:13" ht="12.75">
      <c r="A56" s="472" t="s">
        <v>475</v>
      </c>
      <c r="B56" s="472"/>
      <c r="C56" s="699">
        <v>-20522.109999999997</v>
      </c>
      <c r="D56" s="699"/>
      <c r="E56" s="699">
        <v>-27362.81333333333</v>
      </c>
      <c r="F56" s="699"/>
      <c r="G56" s="699">
        <v>-6840.703333333335</v>
      </c>
      <c r="H56" s="473"/>
      <c r="I56" s="473" t="s">
        <v>127</v>
      </c>
      <c r="J56" s="473"/>
      <c r="K56" s="479">
        <v>0.99</v>
      </c>
      <c r="L56" s="479"/>
      <c r="M56" s="699">
        <v>-6772</v>
      </c>
    </row>
    <row r="57" spans="1:13" ht="12.75">
      <c r="A57" s="472" t="s">
        <v>477</v>
      </c>
      <c r="B57" s="472"/>
      <c r="C57" s="699">
        <v>4286.909999999999</v>
      </c>
      <c r="D57" s="699"/>
      <c r="E57" s="699">
        <v>5715.879999999998</v>
      </c>
      <c r="F57" s="699"/>
      <c r="G57" s="699">
        <v>1428.9699999999993</v>
      </c>
      <c r="H57" s="473"/>
      <c r="I57" s="473" t="s">
        <v>478</v>
      </c>
      <c r="J57" s="473"/>
      <c r="K57" s="479">
        <v>1</v>
      </c>
      <c r="L57" s="479"/>
      <c r="M57" s="699">
        <v>1429</v>
      </c>
    </row>
    <row r="58" spans="1:13" ht="12.75">
      <c r="A58" s="472" t="s">
        <v>479</v>
      </c>
      <c r="B58" s="472"/>
      <c r="C58" s="699">
        <v>-0.010000000000000453</v>
      </c>
      <c r="D58" s="699"/>
      <c r="E58" s="699">
        <v>-0.013333333333333936</v>
      </c>
      <c r="F58" s="699"/>
      <c r="G58" s="699">
        <v>-0.003333333333333483</v>
      </c>
      <c r="H58" s="473"/>
      <c r="I58" s="473" t="s">
        <v>478</v>
      </c>
      <c r="J58" s="473"/>
      <c r="K58" s="479">
        <v>1</v>
      </c>
      <c r="L58" s="479"/>
      <c r="M58" s="699">
        <v>0</v>
      </c>
    </row>
    <row r="59" spans="1:13" ht="12.75">
      <c r="A59" s="472" t="s">
        <v>480</v>
      </c>
      <c r="B59" s="472"/>
      <c r="C59" s="699">
        <v>32967.48999999999</v>
      </c>
      <c r="D59" s="699"/>
      <c r="E59" s="699">
        <v>43956.65333333332</v>
      </c>
      <c r="F59" s="699"/>
      <c r="G59" s="699">
        <v>10989.16333333333</v>
      </c>
      <c r="H59" s="473"/>
      <c r="I59" s="473" t="s">
        <v>478</v>
      </c>
      <c r="J59" s="473"/>
      <c r="K59" s="479">
        <v>1</v>
      </c>
      <c r="L59" s="479"/>
      <c r="M59" s="699">
        <v>10989</v>
      </c>
    </row>
    <row r="60" spans="1:13" ht="12.75">
      <c r="A60" s="472" t="s">
        <v>481</v>
      </c>
      <c r="B60" s="472"/>
      <c r="C60" s="699">
        <v>152.11</v>
      </c>
      <c r="D60" s="699"/>
      <c r="E60" s="699">
        <v>202.81333333333336</v>
      </c>
      <c r="F60" s="699"/>
      <c r="G60" s="699">
        <v>50.70333333333335</v>
      </c>
      <c r="H60" s="473"/>
      <c r="I60" s="473" t="s">
        <v>127</v>
      </c>
      <c r="J60" s="473"/>
      <c r="K60" s="479">
        <v>0.99</v>
      </c>
      <c r="L60" s="479"/>
      <c r="M60" s="699">
        <v>50</v>
      </c>
    </row>
    <row r="61" spans="1:13" ht="12.75">
      <c r="A61" s="472" t="s">
        <v>482</v>
      </c>
      <c r="B61" s="472"/>
      <c r="C61" s="699">
        <v>1682.2200000000003</v>
      </c>
      <c r="D61" s="699"/>
      <c r="E61" s="699">
        <v>2242.96</v>
      </c>
      <c r="F61" s="699"/>
      <c r="G61" s="699">
        <v>560.7399999999998</v>
      </c>
      <c r="H61" s="473"/>
      <c r="I61" s="473" t="s">
        <v>127</v>
      </c>
      <c r="J61" s="473"/>
      <c r="K61" s="479">
        <v>0.99</v>
      </c>
      <c r="L61" s="479"/>
      <c r="M61" s="699">
        <v>555</v>
      </c>
    </row>
    <row r="62" spans="1:13" ht="12.75">
      <c r="A62" s="472" t="s">
        <v>483</v>
      </c>
      <c r="B62" s="472"/>
      <c r="C62" s="699">
        <v>771.6799999999998</v>
      </c>
      <c r="D62" s="699"/>
      <c r="E62" s="699">
        <v>1028.9066666666665</v>
      </c>
      <c r="F62" s="699"/>
      <c r="G62" s="699">
        <v>257.2266666666667</v>
      </c>
      <c r="H62" s="473"/>
      <c r="I62" s="473" t="s">
        <v>127</v>
      </c>
      <c r="J62" s="473"/>
      <c r="K62" s="479">
        <v>0.99</v>
      </c>
      <c r="L62" s="479"/>
      <c r="M62" s="699">
        <v>255</v>
      </c>
    </row>
    <row r="63" spans="1:13" ht="12.75">
      <c r="A63" s="472" t="s">
        <v>485</v>
      </c>
      <c r="B63" s="472"/>
      <c r="C63" s="699">
        <v>444.7800000000002</v>
      </c>
      <c r="D63" s="699"/>
      <c r="E63" s="699">
        <v>593.0400000000003</v>
      </c>
      <c r="F63" s="699"/>
      <c r="G63" s="699">
        <v>148.2600000000001</v>
      </c>
      <c r="H63" s="473"/>
      <c r="I63" s="473" t="s">
        <v>127</v>
      </c>
      <c r="J63" s="473"/>
      <c r="K63" s="479">
        <v>0.99</v>
      </c>
      <c r="L63" s="479"/>
      <c r="M63" s="699">
        <v>147</v>
      </c>
    </row>
    <row r="64" spans="1:13" ht="12.75">
      <c r="A64" s="472" t="s">
        <v>486</v>
      </c>
      <c r="B64" s="472"/>
      <c r="C64" s="699">
        <v>831.2900000000001</v>
      </c>
      <c r="D64" s="699"/>
      <c r="E64" s="699">
        <v>1108.3866666666668</v>
      </c>
      <c r="F64" s="699"/>
      <c r="G64" s="699">
        <v>277.0966666666667</v>
      </c>
      <c r="H64" s="473"/>
      <c r="I64" s="473" t="s">
        <v>127</v>
      </c>
      <c r="J64" s="473"/>
      <c r="K64" s="479">
        <v>0.99</v>
      </c>
      <c r="L64" s="479"/>
      <c r="M64" s="699">
        <v>274</v>
      </c>
    </row>
    <row r="65" spans="1:13" ht="12.75">
      <c r="A65" s="472" t="s">
        <v>487</v>
      </c>
      <c r="B65" s="472"/>
      <c r="C65" s="699">
        <v>15860.660000000007</v>
      </c>
      <c r="D65" s="699"/>
      <c r="E65" s="699">
        <v>21147.546666666676</v>
      </c>
      <c r="F65" s="699"/>
      <c r="G65" s="699">
        <v>5286.886666666669</v>
      </c>
      <c r="H65" s="473"/>
      <c r="I65" s="473" t="s">
        <v>127</v>
      </c>
      <c r="J65" s="473"/>
      <c r="K65" s="479">
        <v>0.99</v>
      </c>
      <c r="L65" s="479"/>
      <c r="M65" s="699">
        <v>5234</v>
      </c>
    </row>
    <row r="66" spans="1:13" ht="12.75">
      <c r="A66" s="472" t="s">
        <v>488</v>
      </c>
      <c r="B66" s="472"/>
      <c r="C66" s="699">
        <v>14021.519999999999</v>
      </c>
      <c r="D66" s="699"/>
      <c r="E66" s="699">
        <v>18695.359999999997</v>
      </c>
      <c r="F66" s="699"/>
      <c r="G66" s="699">
        <v>4673.839999999998</v>
      </c>
      <c r="H66" s="473"/>
      <c r="I66" s="473" t="s">
        <v>127</v>
      </c>
      <c r="J66" s="473"/>
      <c r="K66" s="479">
        <v>0.99</v>
      </c>
      <c r="L66" s="479"/>
      <c r="M66" s="699">
        <v>4627</v>
      </c>
    </row>
    <row r="67" spans="1:13" ht="12.75">
      <c r="A67" s="472" t="s">
        <v>489</v>
      </c>
      <c r="B67" s="472"/>
      <c r="C67" s="699">
        <v>25.67000000000001</v>
      </c>
      <c r="D67" s="699"/>
      <c r="E67" s="699">
        <v>34.226666666666674</v>
      </c>
      <c r="F67" s="699"/>
      <c r="G67" s="699">
        <v>8.556666666666665</v>
      </c>
      <c r="H67" s="473"/>
      <c r="I67" s="473" t="s">
        <v>127</v>
      </c>
      <c r="J67" s="473"/>
      <c r="K67" s="479">
        <v>0.99</v>
      </c>
      <c r="L67" s="479"/>
      <c r="M67" s="699">
        <v>8</v>
      </c>
    </row>
    <row r="68" spans="1:13" ht="12.75">
      <c r="A68" s="472" t="s">
        <v>491</v>
      </c>
      <c r="B68" s="472"/>
      <c r="C68" s="699">
        <v>17995.439999999995</v>
      </c>
      <c r="D68" s="699"/>
      <c r="E68" s="699">
        <v>23993.919999999995</v>
      </c>
      <c r="F68" s="699"/>
      <c r="G68" s="699">
        <v>5998.48</v>
      </c>
      <c r="H68" s="473"/>
      <c r="I68" s="473" t="s">
        <v>127</v>
      </c>
      <c r="J68" s="473"/>
      <c r="K68" s="479">
        <v>0.99</v>
      </c>
      <c r="L68" s="479"/>
      <c r="M68" s="699">
        <v>5938</v>
      </c>
    </row>
    <row r="69" spans="1:13" ht="12.75">
      <c r="A69" s="472" t="s">
        <v>492</v>
      </c>
      <c r="B69" s="472"/>
      <c r="C69" s="699">
        <v>971840.2000000008</v>
      </c>
      <c r="D69" s="699"/>
      <c r="E69" s="699">
        <v>1295786.9333333343</v>
      </c>
      <c r="F69" s="699"/>
      <c r="G69" s="699">
        <v>323946.7333333335</v>
      </c>
      <c r="H69" s="473"/>
      <c r="I69" s="473" t="s">
        <v>123</v>
      </c>
      <c r="J69" s="473"/>
      <c r="K69" s="479">
        <v>0.986</v>
      </c>
      <c r="L69" s="479"/>
      <c r="M69" s="699">
        <v>319411</v>
      </c>
    </row>
    <row r="70" spans="1:13" ht="12.75">
      <c r="A70" s="472" t="s">
        <v>493</v>
      </c>
      <c r="B70" s="472"/>
      <c r="C70" s="699">
        <v>488478.1100000013</v>
      </c>
      <c r="D70" s="699"/>
      <c r="E70" s="699">
        <v>651304.1466666684</v>
      </c>
      <c r="F70" s="699"/>
      <c r="G70" s="699">
        <v>162826.03666666703</v>
      </c>
      <c r="H70" s="473"/>
      <c r="I70" s="473" t="s">
        <v>123</v>
      </c>
      <c r="J70" s="473"/>
      <c r="K70" s="479">
        <v>0.986</v>
      </c>
      <c r="L70" s="479"/>
      <c r="M70" s="699">
        <v>160546</v>
      </c>
    </row>
    <row r="71" spans="1:13" ht="12.75">
      <c r="A71" s="472" t="s">
        <v>494</v>
      </c>
      <c r="B71" s="472"/>
      <c r="C71" s="699">
        <v>6112010.930000021</v>
      </c>
      <c r="D71" s="699"/>
      <c r="E71" s="699">
        <v>8149347.906666694</v>
      </c>
      <c r="F71" s="699"/>
      <c r="G71" s="699">
        <v>2037336.976666673</v>
      </c>
      <c r="H71" s="473"/>
      <c r="I71" s="473" t="s">
        <v>432</v>
      </c>
      <c r="J71" s="473"/>
      <c r="K71" s="479">
        <v>0.986</v>
      </c>
      <c r="L71" s="479"/>
      <c r="M71" s="699">
        <v>2008814</v>
      </c>
    </row>
    <row r="72" spans="1:13" ht="12.75">
      <c r="A72" s="472" t="s">
        <v>495</v>
      </c>
      <c r="B72" s="472"/>
      <c r="C72" s="699">
        <v>1327217.7999999938</v>
      </c>
      <c r="D72" s="699"/>
      <c r="E72" s="699">
        <v>1769623.733333325</v>
      </c>
      <c r="F72" s="699"/>
      <c r="G72" s="699">
        <v>442405.93333333125</v>
      </c>
      <c r="H72" s="473"/>
      <c r="I72" s="473" t="s">
        <v>123</v>
      </c>
      <c r="J72" s="473"/>
      <c r="K72" s="479">
        <v>0.986</v>
      </c>
      <c r="L72" s="479"/>
      <c r="M72" s="699">
        <v>436212</v>
      </c>
    </row>
    <row r="73" spans="1:13" ht="12.75">
      <c r="A73" s="472" t="s">
        <v>496</v>
      </c>
      <c r="B73" s="472"/>
      <c r="C73" s="699">
        <v>456545.540000001</v>
      </c>
      <c r="D73" s="699"/>
      <c r="E73" s="699">
        <v>608727.386666668</v>
      </c>
      <c r="F73" s="699"/>
      <c r="G73" s="699">
        <v>152181.84666666697</v>
      </c>
      <c r="H73" s="473"/>
      <c r="I73" s="473" t="s">
        <v>123</v>
      </c>
      <c r="J73" s="473"/>
      <c r="K73" s="479">
        <v>0.986</v>
      </c>
      <c r="L73" s="479"/>
      <c r="M73" s="699">
        <v>150051</v>
      </c>
    </row>
    <row r="74" spans="1:13" ht="12.75">
      <c r="A74" s="472" t="s">
        <v>497</v>
      </c>
      <c r="B74" s="472"/>
      <c r="C74" s="699">
        <v>6.1600000000000055</v>
      </c>
      <c r="D74" s="699"/>
      <c r="E74" s="699">
        <v>8.213333333333342</v>
      </c>
      <c r="F74" s="699"/>
      <c r="G74" s="699">
        <v>2.0533333333333363</v>
      </c>
      <c r="H74" s="473"/>
      <c r="I74" s="473" t="s">
        <v>127</v>
      </c>
      <c r="J74" s="473"/>
      <c r="K74" s="479">
        <v>0.99</v>
      </c>
      <c r="L74" s="479"/>
      <c r="M74" s="699">
        <v>2</v>
      </c>
    </row>
    <row r="75" spans="1:13" ht="12.75">
      <c r="A75" s="472"/>
      <c r="B75" s="472"/>
      <c r="C75" s="699"/>
      <c r="D75" s="699"/>
      <c r="E75" s="699"/>
      <c r="F75" s="699"/>
      <c r="G75" s="699"/>
      <c r="H75" s="473"/>
      <c r="I75" s="473"/>
      <c r="J75" s="473"/>
      <c r="K75" s="479"/>
      <c r="L75" s="479"/>
      <c r="M75" s="699"/>
    </row>
    <row r="76" spans="1:13" ht="12.75">
      <c r="A76" s="472"/>
      <c r="B76" s="472"/>
      <c r="C76" s="699"/>
      <c r="D76" s="699"/>
      <c r="E76" s="699"/>
      <c r="F76" s="699"/>
      <c r="G76" s="699"/>
      <c r="H76" s="473"/>
      <c r="I76" s="473"/>
      <c r="J76" s="473"/>
      <c r="K76" s="479"/>
      <c r="L76" s="479"/>
      <c r="M76" s="699"/>
    </row>
    <row r="77" spans="1:13" ht="12.75">
      <c r="A77" s="472"/>
      <c r="B77" s="472"/>
      <c r="C77" s="699"/>
      <c r="D77" s="699"/>
      <c r="E77" s="699"/>
      <c r="F77" s="699"/>
      <c r="G77" s="699"/>
      <c r="H77" s="473"/>
      <c r="I77" s="473"/>
      <c r="J77" s="473"/>
      <c r="K77" s="479"/>
      <c r="L77" s="479"/>
      <c r="M77" s="699"/>
    </row>
    <row r="78" spans="1:14" ht="12.75">
      <c r="A78" s="472"/>
      <c r="B78" s="472"/>
      <c r="C78" s="699"/>
      <c r="D78" s="699"/>
      <c r="E78" s="699"/>
      <c r="F78" s="699"/>
      <c r="G78" s="699"/>
      <c r="H78" s="473"/>
      <c r="I78" s="473"/>
      <c r="J78" s="473"/>
      <c r="K78" s="479"/>
      <c r="L78" s="479"/>
      <c r="N78" s="152" t="s">
        <v>925</v>
      </c>
    </row>
    <row r="79" spans="1:14" ht="12.75">
      <c r="A79" s="472"/>
      <c r="B79" s="472"/>
      <c r="C79" s="699"/>
      <c r="D79" s="699"/>
      <c r="E79" s="699"/>
      <c r="F79" s="699"/>
      <c r="G79" s="699"/>
      <c r="H79" s="473"/>
      <c r="I79" s="473"/>
      <c r="J79" s="473"/>
      <c r="K79" s="479"/>
      <c r="L79" s="479"/>
      <c r="N79" s="698" t="s">
        <v>1</v>
      </c>
    </row>
    <row r="80" spans="1:14" ht="12.75">
      <c r="A80" s="472"/>
      <c r="B80" s="472"/>
      <c r="C80" s="699"/>
      <c r="D80" s="699"/>
      <c r="E80" s="699"/>
      <c r="F80" s="699"/>
      <c r="G80" s="699"/>
      <c r="H80" s="473"/>
      <c r="I80" s="473"/>
      <c r="J80" s="473"/>
      <c r="K80" s="479"/>
      <c r="L80" s="479"/>
      <c r="N80" s="698" t="s">
        <v>804</v>
      </c>
    </row>
    <row r="81" spans="1:14" ht="12.75">
      <c r="A81" s="472"/>
      <c r="B81" s="472"/>
      <c r="C81" s="699"/>
      <c r="D81" s="699"/>
      <c r="E81" s="699"/>
      <c r="F81" s="699"/>
      <c r="G81" s="699"/>
      <c r="H81" s="473"/>
      <c r="I81" s="473"/>
      <c r="J81" s="473"/>
      <c r="K81" s="479"/>
      <c r="L81" s="479"/>
      <c r="M81" s="699"/>
      <c r="N81" s="698" t="s">
        <v>861</v>
      </c>
    </row>
    <row r="82" spans="1:13" ht="25.5">
      <c r="A82" s="703" t="s">
        <v>421</v>
      </c>
      <c r="B82" s="477"/>
      <c r="C82" s="704" t="s">
        <v>522</v>
      </c>
      <c r="D82" s="476"/>
      <c r="E82" s="704" t="s">
        <v>523</v>
      </c>
      <c r="F82" s="476"/>
      <c r="G82" s="704" t="s">
        <v>524</v>
      </c>
      <c r="H82" s="476"/>
      <c r="I82" s="704" t="s">
        <v>424</v>
      </c>
      <c r="J82" s="476"/>
      <c r="K82" s="704" t="s">
        <v>425</v>
      </c>
      <c r="L82" s="476"/>
      <c r="M82" s="704" t="s">
        <v>426</v>
      </c>
    </row>
    <row r="83" spans="1:13" ht="12.75">
      <c r="A83" s="472" t="s">
        <v>498</v>
      </c>
      <c r="B83" s="472"/>
      <c r="C83" s="699">
        <v>452.7099999999999</v>
      </c>
      <c r="D83" s="699"/>
      <c r="E83" s="699">
        <v>603.6133333333332</v>
      </c>
      <c r="F83" s="699"/>
      <c r="G83" s="699">
        <v>150.9033333333333</v>
      </c>
      <c r="H83" s="473"/>
      <c r="I83" s="473" t="s">
        <v>127</v>
      </c>
      <c r="J83" s="473"/>
      <c r="K83" s="479">
        <v>0.99</v>
      </c>
      <c r="L83" s="479"/>
      <c r="M83" s="699">
        <v>149</v>
      </c>
    </row>
    <row r="84" spans="1:13" ht="12.75">
      <c r="A84" s="472" t="s">
        <v>499</v>
      </c>
      <c r="B84" s="472"/>
      <c r="C84" s="699">
        <v>190.4000000000001</v>
      </c>
      <c r="D84" s="699"/>
      <c r="E84" s="699">
        <v>253.8666666666668</v>
      </c>
      <c r="F84" s="699"/>
      <c r="G84" s="699">
        <v>63.4666666666667</v>
      </c>
      <c r="H84" s="473"/>
      <c r="I84" s="473" t="s">
        <v>127</v>
      </c>
      <c r="J84" s="473"/>
      <c r="K84" s="479">
        <v>0.99</v>
      </c>
      <c r="L84" s="479"/>
      <c r="M84" s="699">
        <v>63</v>
      </c>
    </row>
    <row r="85" spans="1:13" ht="12.75">
      <c r="A85" s="472" t="s">
        <v>533</v>
      </c>
      <c r="B85" s="472"/>
      <c r="C85" s="699">
        <v>345.8299999999999</v>
      </c>
      <c r="D85" s="699"/>
      <c r="E85" s="699">
        <v>461.10666666666657</v>
      </c>
      <c r="F85" s="699"/>
      <c r="G85" s="699">
        <v>115.27666666666664</v>
      </c>
      <c r="H85" s="473"/>
      <c r="I85" s="473" t="s">
        <v>127</v>
      </c>
      <c r="J85" s="473"/>
      <c r="K85" s="479">
        <v>0.99</v>
      </c>
      <c r="L85" s="479"/>
      <c r="M85" s="699">
        <v>114</v>
      </c>
    </row>
    <row r="86" spans="1:13" ht="12.75">
      <c r="A86" s="472" t="s">
        <v>500</v>
      </c>
      <c r="B86" s="472"/>
      <c r="C86" s="699">
        <v>20137.31999999999</v>
      </c>
      <c r="D86" s="699"/>
      <c r="E86" s="699">
        <v>26849.759999999984</v>
      </c>
      <c r="F86" s="699"/>
      <c r="G86" s="699">
        <v>6712.439999999995</v>
      </c>
      <c r="H86" s="473"/>
      <c r="I86" s="473" t="s">
        <v>127</v>
      </c>
      <c r="J86" s="473"/>
      <c r="K86" s="479">
        <v>0.99</v>
      </c>
      <c r="L86" s="479"/>
      <c r="M86" s="699">
        <v>6645</v>
      </c>
    </row>
    <row r="87" spans="1:13" ht="12.75">
      <c r="A87" s="472" t="s">
        <v>501</v>
      </c>
      <c r="B87" s="472"/>
      <c r="C87" s="699">
        <v>81005.87000000002</v>
      </c>
      <c r="D87" s="699"/>
      <c r="E87" s="699">
        <v>108007.82666666669</v>
      </c>
      <c r="F87" s="699"/>
      <c r="G87" s="699">
        <v>27001.956666666665</v>
      </c>
      <c r="H87" s="473"/>
      <c r="I87" s="473" t="s">
        <v>127</v>
      </c>
      <c r="J87" s="473"/>
      <c r="K87" s="479">
        <v>0.99</v>
      </c>
      <c r="L87" s="479"/>
      <c r="M87" s="699">
        <v>26732</v>
      </c>
    </row>
    <row r="88" spans="1:13" ht="12.75">
      <c r="A88" s="472" t="s">
        <v>502</v>
      </c>
      <c r="B88" s="472"/>
      <c r="C88" s="699">
        <v>0.94</v>
      </c>
      <c r="D88" s="699"/>
      <c r="E88" s="699">
        <v>1.2533333333333332</v>
      </c>
      <c r="F88" s="699"/>
      <c r="G88" s="699">
        <v>0.31333333333333324</v>
      </c>
      <c r="H88" s="473"/>
      <c r="I88" s="473" t="s">
        <v>127</v>
      </c>
      <c r="J88" s="473"/>
      <c r="K88" s="479">
        <v>0.99</v>
      </c>
      <c r="L88" s="479"/>
      <c r="M88" s="699">
        <v>0</v>
      </c>
    </row>
    <row r="89" spans="1:13" ht="12.75">
      <c r="A89" s="472" t="s">
        <v>534</v>
      </c>
      <c r="B89" s="472"/>
      <c r="C89" s="699">
        <v>286.39</v>
      </c>
      <c r="D89" s="699"/>
      <c r="E89" s="699">
        <v>381.8533333333333</v>
      </c>
      <c r="F89" s="699"/>
      <c r="G89" s="699">
        <v>95.46333333333331</v>
      </c>
      <c r="H89" s="473"/>
      <c r="I89" s="473" t="s">
        <v>127</v>
      </c>
      <c r="J89" s="473"/>
      <c r="K89" s="479">
        <v>0.99</v>
      </c>
      <c r="L89" s="479"/>
      <c r="M89" s="699">
        <v>95</v>
      </c>
    </row>
    <row r="90" spans="1:13" ht="12.75">
      <c r="A90" s="472" t="s">
        <v>503</v>
      </c>
      <c r="B90" s="472"/>
      <c r="C90" s="699">
        <v>699511.8</v>
      </c>
      <c r="D90" s="699"/>
      <c r="E90" s="699">
        <v>932682.4000000001</v>
      </c>
      <c r="F90" s="699"/>
      <c r="G90" s="699">
        <v>233170.6000000001</v>
      </c>
      <c r="H90" s="473"/>
      <c r="I90" s="473" t="s">
        <v>127</v>
      </c>
      <c r="J90" s="473"/>
      <c r="K90" s="479">
        <v>0.99</v>
      </c>
      <c r="L90" s="479"/>
      <c r="M90" s="699">
        <v>230839</v>
      </c>
    </row>
    <row r="91" spans="1:13" ht="12.75">
      <c r="A91" s="472" t="s">
        <v>504</v>
      </c>
      <c r="B91" s="472"/>
      <c r="C91" s="699">
        <v>4857.639999999998</v>
      </c>
      <c r="D91" s="699"/>
      <c r="E91" s="699">
        <v>6476.853333333331</v>
      </c>
      <c r="F91" s="699"/>
      <c r="G91" s="699">
        <v>1619.2133333333331</v>
      </c>
      <c r="H91" s="473"/>
      <c r="I91" s="473" t="s">
        <v>127</v>
      </c>
      <c r="J91" s="473"/>
      <c r="K91" s="479">
        <v>0.99</v>
      </c>
      <c r="L91" s="479"/>
      <c r="M91" s="699">
        <v>1603</v>
      </c>
    </row>
    <row r="92" spans="1:13" ht="12.75">
      <c r="A92" s="472" t="s">
        <v>507</v>
      </c>
      <c r="B92" s="472"/>
      <c r="C92" s="699">
        <v>1430000</v>
      </c>
      <c r="D92" s="699"/>
      <c r="E92" s="699">
        <v>1906666.6666666665</v>
      </c>
      <c r="F92" s="699"/>
      <c r="G92" s="699">
        <v>476666.6666666665</v>
      </c>
      <c r="H92" s="473"/>
      <c r="I92" s="473" t="s">
        <v>125</v>
      </c>
      <c r="J92" s="473"/>
      <c r="K92" s="479">
        <v>0.989</v>
      </c>
      <c r="L92" s="479"/>
      <c r="M92" s="699">
        <v>471423</v>
      </c>
    </row>
    <row r="93" spans="1:13" ht="12.75">
      <c r="A93" s="472" t="s">
        <v>508</v>
      </c>
      <c r="B93" s="472"/>
      <c r="C93" s="699">
        <v>649836</v>
      </c>
      <c r="D93" s="699"/>
      <c r="E93" s="699">
        <v>866448</v>
      </c>
      <c r="F93" s="699"/>
      <c r="G93" s="699">
        <v>216612</v>
      </c>
      <c r="H93" s="473"/>
      <c r="I93" s="473" t="s">
        <v>125</v>
      </c>
      <c r="J93" s="473"/>
      <c r="K93" s="479">
        <v>0.989</v>
      </c>
      <c r="L93" s="479"/>
      <c r="M93" s="699">
        <v>214229</v>
      </c>
    </row>
    <row r="94" spans="1:13" ht="12.75">
      <c r="A94" s="472" t="s">
        <v>509</v>
      </c>
      <c r="B94" s="472"/>
      <c r="C94" s="699">
        <v>20810.550000000007</v>
      </c>
      <c r="D94" s="699"/>
      <c r="E94" s="699">
        <v>27747.40000000001</v>
      </c>
      <c r="F94" s="699"/>
      <c r="G94" s="699">
        <v>6936.850000000002</v>
      </c>
      <c r="H94" s="473"/>
      <c r="I94" s="473" t="s">
        <v>127</v>
      </c>
      <c r="J94" s="473"/>
      <c r="K94" s="479">
        <v>0.99</v>
      </c>
      <c r="L94" s="479"/>
      <c r="M94" s="699">
        <v>6867</v>
      </c>
    </row>
    <row r="95" spans="1:13" ht="12.75">
      <c r="A95" s="472" t="s">
        <v>535</v>
      </c>
      <c r="B95" s="472"/>
      <c r="C95" s="699">
        <v>2979427.77</v>
      </c>
      <c r="D95" s="699"/>
      <c r="E95" s="699">
        <v>3972570.3600000003</v>
      </c>
      <c r="F95" s="699"/>
      <c r="G95" s="699">
        <v>993142.5900000003</v>
      </c>
      <c r="H95" s="473"/>
      <c r="I95" s="473" t="s">
        <v>125</v>
      </c>
      <c r="J95" s="473"/>
      <c r="K95" s="479">
        <v>0.989</v>
      </c>
      <c r="L95" s="479"/>
      <c r="M95" s="699">
        <v>982218</v>
      </c>
    </row>
    <row r="96" spans="1:13" ht="12.75">
      <c r="A96" s="472" t="s">
        <v>512</v>
      </c>
      <c r="B96" s="472"/>
      <c r="C96" s="699">
        <v>-100570.88000000005</v>
      </c>
      <c r="D96" s="699"/>
      <c r="E96" s="699">
        <v>-134094.50666666674</v>
      </c>
      <c r="F96" s="699"/>
      <c r="G96" s="699">
        <v>-33523.62666666669</v>
      </c>
      <c r="H96" s="473"/>
      <c r="I96" s="473" t="s">
        <v>127</v>
      </c>
      <c r="J96" s="473"/>
      <c r="K96" s="479">
        <v>0.99</v>
      </c>
      <c r="L96" s="479"/>
      <c r="M96" s="699">
        <v>-33188</v>
      </c>
    </row>
    <row r="97" spans="1:13" ht="12.75">
      <c r="A97" s="472" t="s">
        <v>513</v>
      </c>
      <c r="B97" s="472"/>
      <c r="C97" s="699">
        <v>-862.75</v>
      </c>
      <c r="D97" s="699"/>
      <c r="E97" s="699">
        <v>-1150.3333333333335</v>
      </c>
      <c r="F97" s="699"/>
      <c r="G97" s="699">
        <v>-287.5833333333335</v>
      </c>
      <c r="H97" s="473"/>
      <c r="I97" s="473" t="s">
        <v>127</v>
      </c>
      <c r="J97" s="473"/>
      <c r="K97" s="479">
        <v>0.99</v>
      </c>
      <c r="L97" s="479"/>
      <c r="M97" s="699">
        <v>-285</v>
      </c>
    </row>
    <row r="98" spans="1:13" ht="12.75">
      <c r="A98" s="472" t="s">
        <v>514</v>
      </c>
      <c r="B98" s="472"/>
      <c r="C98" s="700">
        <v>-3019.060000000001</v>
      </c>
      <c r="D98" s="700"/>
      <c r="E98" s="700">
        <v>-4025.413333333335</v>
      </c>
      <c r="F98" s="700"/>
      <c r="G98" s="700">
        <v>-1006.3533333333339</v>
      </c>
      <c r="H98" s="710"/>
      <c r="I98" s="473" t="s">
        <v>127</v>
      </c>
      <c r="J98" s="473"/>
      <c r="K98" s="479">
        <v>0.99</v>
      </c>
      <c r="L98" s="479"/>
      <c r="M98" s="700">
        <v>-996</v>
      </c>
    </row>
    <row r="99" spans="1:13" ht="12.75">
      <c r="A99" s="475"/>
      <c r="B99" s="475"/>
      <c r="C99" s="702">
        <v>32563998.695940685</v>
      </c>
      <c r="D99" s="702"/>
      <c r="E99" s="702">
        <v>43418664.927920885</v>
      </c>
      <c r="F99" s="702"/>
      <c r="G99" s="702">
        <v>10854666.23198022</v>
      </c>
      <c r="H99" s="474"/>
      <c r="I99" s="474"/>
      <c r="J99" s="474"/>
      <c r="K99" s="473"/>
      <c r="L99" s="473"/>
      <c r="M99" s="702">
        <v>10712560</v>
      </c>
    </row>
    <row r="104" spans="1:2" ht="12.75">
      <c r="A104" s="285" t="s">
        <v>351</v>
      </c>
      <c r="B104" s="285"/>
    </row>
  </sheetData>
  <sheetProtection/>
  <mergeCells count="3">
    <mergeCell ref="A3:M3"/>
    <mergeCell ref="A2:M2"/>
    <mergeCell ref="A1:M1"/>
  </mergeCells>
  <printOptions/>
  <pageMargins left="0.7" right="0.7" top="0.75" bottom="0.75" header="0.3" footer="0.3"/>
  <pageSetup fitToHeight="2" horizontalDpi="600" verticalDpi="600" orientation="portrait" scale="65" r:id="rId1"/>
  <rowBreaks count="1" manualBreakCount="1">
    <brk id="77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/>
  </sheetPr>
  <dimension ref="A1:K43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5.00390625" style="0" bestFit="1" customWidth="1"/>
    <col min="2" max="2" width="3.7109375" style="0" customWidth="1"/>
    <col min="3" max="3" width="29.7109375" style="0" customWidth="1"/>
    <col min="4" max="4" width="2.28125" style="0" customWidth="1"/>
    <col min="5" max="5" width="13.28125" style="0" bestFit="1" customWidth="1"/>
    <col min="6" max="6" width="2.28125" style="0" customWidth="1"/>
    <col min="7" max="7" width="12.8515625" style="0" bestFit="1" customWidth="1"/>
    <col min="8" max="8" width="2.28125" style="0" customWidth="1"/>
    <col min="9" max="9" width="12.8515625" style="0" bestFit="1" customWidth="1"/>
    <col min="10" max="10" width="2.28125" style="0" customWidth="1"/>
    <col min="11" max="11" width="17.421875" style="0" bestFit="1" customWidth="1"/>
  </cols>
  <sheetData>
    <row r="1" ht="12.75">
      <c r="K1" s="152" t="s">
        <v>925</v>
      </c>
    </row>
    <row r="2" spans="3:11" ht="12.75">
      <c r="C2" s="794" t="s">
        <v>0</v>
      </c>
      <c r="D2" s="803"/>
      <c r="E2" s="803"/>
      <c r="F2" s="803"/>
      <c r="G2" s="803"/>
      <c r="H2" s="803"/>
      <c r="I2" s="803"/>
      <c r="K2" s="2" t="s">
        <v>1</v>
      </c>
    </row>
    <row r="3" spans="3:11" ht="12.75">
      <c r="C3" s="766" t="s">
        <v>164</v>
      </c>
      <c r="D3" s="795"/>
      <c r="E3" s="795"/>
      <c r="F3" s="795"/>
      <c r="G3" s="795"/>
      <c r="H3" s="795"/>
      <c r="I3" s="795"/>
      <c r="K3" s="579" t="s">
        <v>804</v>
      </c>
    </row>
    <row r="4" spans="3:11" ht="12.75">
      <c r="C4" s="766" t="s">
        <v>105</v>
      </c>
      <c r="D4" s="795"/>
      <c r="E4" s="795"/>
      <c r="F4" s="795"/>
      <c r="G4" s="795"/>
      <c r="H4" s="795"/>
      <c r="I4" s="795"/>
      <c r="K4" s="2" t="s">
        <v>228</v>
      </c>
    </row>
    <row r="5" spans="3:9" ht="12.75">
      <c r="C5" s="111"/>
      <c r="D5" s="111"/>
      <c r="E5" s="111"/>
      <c r="F5" s="111"/>
      <c r="G5" s="111"/>
      <c r="H5" s="111"/>
      <c r="I5" s="6"/>
    </row>
    <row r="6" spans="3:9" ht="12.75">
      <c r="C6" s="24"/>
      <c r="D6" s="24"/>
      <c r="E6" s="24"/>
      <c r="F6" s="24"/>
      <c r="G6" s="24"/>
      <c r="H6" s="24"/>
      <c r="I6" s="25"/>
    </row>
    <row r="7" spans="1:11" ht="38.25">
      <c r="A7" s="76" t="s">
        <v>13</v>
      </c>
      <c r="B7" s="25"/>
      <c r="C7" s="25" t="s">
        <v>165</v>
      </c>
      <c r="D7" s="25"/>
      <c r="E7" s="25" t="s">
        <v>166</v>
      </c>
      <c r="F7" s="25"/>
      <c r="G7" s="25" t="s">
        <v>167</v>
      </c>
      <c r="H7" s="25"/>
      <c r="I7" s="25" t="s">
        <v>168</v>
      </c>
      <c r="K7" s="25" t="s">
        <v>169</v>
      </c>
    </row>
    <row r="8" spans="1:11" ht="12.75">
      <c r="A8" s="26">
        <v>-1</v>
      </c>
      <c r="B8" s="26"/>
      <c r="C8" s="26">
        <f>+A8-1</f>
        <v>-2</v>
      </c>
      <c r="D8" s="26"/>
      <c r="E8" s="26">
        <f>+C8-1</f>
        <v>-3</v>
      </c>
      <c r="F8" s="26"/>
      <c r="G8" s="26">
        <f>+E8-1</f>
        <v>-4</v>
      </c>
      <c r="H8" s="26"/>
      <c r="I8" s="26">
        <f>+G8-1</f>
        <v>-5</v>
      </c>
      <c r="K8" s="65" t="s">
        <v>183</v>
      </c>
    </row>
    <row r="9" spans="1:9" ht="12.75">
      <c r="A9" s="6"/>
      <c r="B9" s="6"/>
      <c r="C9" s="24"/>
      <c r="D9" s="24"/>
      <c r="E9" s="24"/>
      <c r="F9" s="24"/>
      <c r="G9" s="24"/>
      <c r="H9" s="24"/>
      <c r="I9" s="25"/>
    </row>
    <row r="10" spans="1:11" ht="26.25" customHeight="1">
      <c r="A10" s="6">
        <v>1</v>
      </c>
      <c r="B10" s="6"/>
      <c r="C10" s="27" t="s">
        <v>899</v>
      </c>
      <c r="D10" s="28"/>
      <c r="E10" s="30">
        <v>12474790</v>
      </c>
      <c r="F10" s="28"/>
      <c r="G10" s="112">
        <f>+E33</f>
        <v>591</v>
      </c>
      <c r="H10" s="28"/>
      <c r="I10" s="98">
        <f>+ROUND($G$10/G10,2)</f>
        <v>1</v>
      </c>
      <c r="K10" s="41">
        <f>ROUND(E10*I10,0)</f>
        <v>12474790</v>
      </c>
    </row>
    <row r="11" spans="1:9" ht="12.75">
      <c r="A11" s="6"/>
      <c r="B11" s="6"/>
      <c r="C11" s="29"/>
      <c r="D11" s="29"/>
      <c r="E11" s="66"/>
      <c r="F11" s="29"/>
      <c r="G11" s="113"/>
      <c r="H11" s="29"/>
      <c r="I11" s="114"/>
    </row>
    <row r="12" spans="1:11" ht="26.25" customHeight="1">
      <c r="A12" s="6">
        <f>+A10+1</f>
        <v>2</v>
      </c>
      <c r="B12" s="6"/>
      <c r="C12" s="27" t="s">
        <v>176</v>
      </c>
      <c r="D12" s="28"/>
      <c r="E12" s="30">
        <v>18939795</v>
      </c>
      <c r="F12" s="28"/>
      <c r="G12" s="112">
        <f>+E34</f>
        <v>590</v>
      </c>
      <c r="H12" s="28"/>
      <c r="I12" s="98">
        <f>+ROUND($G$10/G12,2)</f>
        <v>1</v>
      </c>
      <c r="K12" s="41">
        <f>ROUND(E12*I12,0)</f>
        <v>18939795</v>
      </c>
    </row>
    <row r="13" spans="1:9" ht="12.75">
      <c r="A13" s="6"/>
      <c r="B13" s="6"/>
      <c r="C13" s="29"/>
      <c r="D13" s="29"/>
      <c r="E13" s="66"/>
      <c r="F13" s="29"/>
      <c r="G13" s="113"/>
      <c r="H13" s="29"/>
      <c r="I13" s="114"/>
    </row>
    <row r="14" spans="1:11" ht="26.25" customHeight="1">
      <c r="A14" s="6">
        <f>+A12+1</f>
        <v>3</v>
      </c>
      <c r="B14" s="6"/>
      <c r="C14" s="27" t="s">
        <v>177</v>
      </c>
      <c r="D14" s="28"/>
      <c r="E14" s="30">
        <v>15661915</v>
      </c>
      <c r="F14" s="28"/>
      <c r="G14" s="112">
        <f>+E35</f>
        <v>583</v>
      </c>
      <c r="H14" s="28"/>
      <c r="I14" s="98">
        <f>+ROUND($G$10/G14,2)</f>
        <v>1.01</v>
      </c>
      <c r="K14" s="41">
        <f>ROUND(E14*I14,0)</f>
        <v>15818534</v>
      </c>
    </row>
    <row r="15" spans="1:11" ht="12.75">
      <c r="A15" s="6"/>
      <c r="B15" s="6"/>
      <c r="C15" s="29"/>
      <c r="D15" s="29"/>
      <c r="E15" s="29"/>
      <c r="F15" s="29"/>
      <c r="G15" s="29"/>
      <c r="H15" s="29"/>
      <c r="I15" s="6"/>
      <c r="K15" s="63" t="s">
        <v>170</v>
      </c>
    </row>
    <row r="16" spans="1:11" ht="12.75">
      <c r="A16" s="6">
        <f>+A14+1</f>
        <v>4</v>
      </c>
      <c r="B16" s="6"/>
      <c r="C16" s="4" t="s">
        <v>898</v>
      </c>
      <c r="E16" s="97"/>
      <c r="I16" s="112"/>
      <c r="K16" s="41">
        <f>SUM(K10:K15)</f>
        <v>47233119</v>
      </c>
    </row>
    <row r="17" spans="1:11" ht="12.75">
      <c r="A17" s="6"/>
      <c r="B17" s="6"/>
      <c r="C17" s="29"/>
      <c r="D17" s="29"/>
      <c r="E17" s="32"/>
      <c r="F17" s="29"/>
      <c r="G17" s="29"/>
      <c r="H17" s="29"/>
      <c r="I17" s="6"/>
      <c r="K17" s="63" t="s">
        <v>170</v>
      </c>
    </row>
    <row r="18" spans="1:11" ht="12.75">
      <c r="A18" s="6">
        <f>+A16+1</f>
        <v>5</v>
      </c>
      <c r="B18" s="6"/>
      <c r="C18" s="4" t="s">
        <v>189</v>
      </c>
      <c r="D18" s="29"/>
      <c r="E18" s="97"/>
      <c r="F18" s="29"/>
      <c r="G18" s="29"/>
      <c r="H18" s="29"/>
      <c r="I18" s="67"/>
      <c r="K18" s="41">
        <f>ROUND(K16/3,0)</f>
        <v>15744373</v>
      </c>
    </row>
    <row r="19" spans="1:9" ht="12.75">
      <c r="A19" s="6"/>
      <c r="B19" s="6"/>
      <c r="C19" s="28"/>
      <c r="D19" s="28"/>
      <c r="E19" s="32"/>
      <c r="F19" s="28"/>
      <c r="G19" s="28"/>
      <c r="H19" s="28"/>
      <c r="I19" s="6"/>
    </row>
    <row r="20" spans="1:11" ht="12.75">
      <c r="A20" s="6">
        <f>+A18+1</f>
        <v>6</v>
      </c>
      <c r="B20" s="6"/>
      <c r="C20" s="29" t="s">
        <v>171</v>
      </c>
      <c r="D20" s="29"/>
      <c r="E20" s="97"/>
      <c r="F20" s="29"/>
      <c r="G20" s="29"/>
      <c r="H20" s="29"/>
      <c r="I20" s="67"/>
      <c r="K20" s="41">
        <f>+E10</f>
        <v>12474790</v>
      </c>
    </row>
    <row r="21" spans="1:11" ht="12.75">
      <c r="A21" s="6"/>
      <c r="B21" s="6"/>
      <c r="E21" s="32"/>
      <c r="I21" s="115"/>
      <c r="K21" s="63" t="s">
        <v>170</v>
      </c>
    </row>
    <row r="22" spans="1:11" ht="12.75">
      <c r="A22" s="6">
        <f>+A20+1</f>
        <v>7</v>
      </c>
      <c r="B22" s="6"/>
      <c r="C22" s="29" t="s">
        <v>172</v>
      </c>
      <c r="D22" s="29"/>
      <c r="E22" s="29"/>
      <c r="F22" s="29"/>
      <c r="G22" s="29"/>
      <c r="H22" s="29"/>
      <c r="I22" s="116"/>
      <c r="K22" s="41">
        <f>+K18-K20</f>
        <v>3269583</v>
      </c>
    </row>
    <row r="23" spans="1:9" ht="12.75">
      <c r="A23" s="6"/>
      <c r="B23" s="6"/>
      <c r="C23" s="29"/>
      <c r="D23" s="29"/>
      <c r="E23" s="29"/>
      <c r="F23" s="29"/>
      <c r="G23" s="29"/>
      <c r="H23" s="29"/>
      <c r="I23" s="6"/>
    </row>
    <row r="24" spans="1:11" ht="12.75">
      <c r="A24" s="6">
        <f>+A22+1</f>
        <v>8</v>
      </c>
      <c r="B24" s="6"/>
      <c r="C24" s="29" t="s">
        <v>110</v>
      </c>
      <c r="D24" s="29"/>
      <c r="E24" s="29"/>
      <c r="F24" s="29"/>
      <c r="G24" s="29"/>
      <c r="H24" s="29"/>
      <c r="I24" s="67"/>
      <c r="K24">
        <v>0.986</v>
      </c>
    </row>
    <row r="25" spans="1:11" ht="12.75">
      <c r="A25" s="6"/>
      <c r="B25" s="6"/>
      <c r="C25" s="29"/>
      <c r="D25" s="29"/>
      <c r="E25" s="29"/>
      <c r="F25" s="29"/>
      <c r="G25" s="29"/>
      <c r="H25" s="29"/>
      <c r="I25" s="6"/>
      <c r="K25" s="63" t="s">
        <v>170</v>
      </c>
    </row>
    <row r="26" spans="1:11" ht="12.75">
      <c r="A26" s="6">
        <f>+A24+1</f>
        <v>9</v>
      </c>
      <c r="B26" s="6"/>
      <c r="C26" s="29" t="s">
        <v>106</v>
      </c>
      <c r="D26" s="29"/>
      <c r="E26" s="29"/>
      <c r="F26" s="29"/>
      <c r="G26" s="29"/>
      <c r="H26" s="29"/>
      <c r="I26" s="6"/>
      <c r="K26" s="41">
        <f>ROUND(K22*K24,0)</f>
        <v>3223809</v>
      </c>
    </row>
    <row r="27" spans="1:11" ht="12.75">
      <c r="A27" s="6"/>
      <c r="B27" s="6"/>
      <c r="C27" s="29"/>
      <c r="D27" s="29"/>
      <c r="E27" s="29"/>
      <c r="F27" s="29"/>
      <c r="G27" s="29"/>
      <c r="H27" s="29"/>
      <c r="I27" s="114"/>
      <c r="K27" s="32" t="s">
        <v>16</v>
      </c>
    </row>
    <row r="28" spans="1:9" ht="12.75">
      <c r="A28" s="6"/>
      <c r="B28" s="6"/>
      <c r="C28" s="29"/>
      <c r="D28" s="29"/>
      <c r="E28" s="29"/>
      <c r="F28" s="29"/>
      <c r="G28" s="29"/>
      <c r="H28" s="29"/>
      <c r="I28" s="114"/>
    </row>
    <row r="29" spans="1:9" ht="12.75">
      <c r="A29" s="6"/>
      <c r="B29" s="6"/>
      <c r="C29" s="24"/>
      <c r="D29" s="24"/>
      <c r="E29" s="24"/>
      <c r="F29" s="24"/>
      <c r="G29" s="24"/>
      <c r="H29" s="24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25"/>
    </row>
    <row r="31" spans="1:9" ht="12.75">
      <c r="A31" s="6"/>
      <c r="B31" s="6" t="s">
        <v>40</v>
      </c>
      <c r="C31" s="24" t="s">
        <v>173</v>
      </c>
      <c r="D31" s="24"/>
      <c r="E31" s="24"/>
      <c r="F31" s="24"/>
      <c r="G31" s="24"/>
      <c r="H31" s="24"/>
      <c r="I31" s="6"/>
    </row>
    <row r="32" spans="3:9" ht="12.75">
      <c r="C32" s="29" t="s">
        <v>174</v>
      </c>
      <c r="D32" s="29"/>
      <c r="E32" s="29"/>
      <c r="F32" s="29"/>
      <c r="G32" s="29"/>
      <c r="H32" s="29"/>
      <c r="I32" s="25"/>
    </row>
    <row r="33" spans="1:9" ht="12.75">
      <c r="A33" s="6"/>
      <c r="B33" s="6"/>
      <c r="C33" s="33" t="s">
        <v>187</v>
      </c>
      <c r="D33" s="29"/>
      <c r="E33" s="26">
        <v>591</v>
      </c>
      <c r="F33" s="29"/>
      <c r="G33" s="29"/>
      <c r="H33" s="29"/>
      <c r="I33" s="117"/>
    </row>
    <row r="34" spans="1:9" ht="12.75">
      <c r="A34" s="6"/>
      <c r="B34" s="6"/>
      <c r="C34" s="33" t="s">
        <v>188</v>
      </c>
      <c r="D34" s="29"/>
      <c r="E34" s="26">
        <v>590</v>
      </c>
      <c r="F34" s="29"/>
      <c r="G34" s="29"/>
      <c r="H34" s="29"/>
      <c r="I34" s="117"/>
    </row>
    <row r="35" spans="1:9" ht="12.75">
      <c r="A35" s="6"/>
      <c r="B35" s="6"/>
      <c r="C35" s="33" t="s">
        <v>175</v>
      </c>
      <c r="D35" s="29"/>
      <c r="E35" s="26">
        <v>583</v>
      </c>
      <c r="F35" s="29"/>
      <c r="G35" s="29"/>
      <c r="H35" s="29"/>
      <c r="I35" s="87"/>
    </row>
    <row r="36" spans="1:9" ht="12.75">
      <c r="A36" s="6"/>
      <c r="B36" s="6"/>
      <c r="C36" s="33"/>
      <c r="D36" s="29"/>
      <c r="E36" s="26"/>
      <c r="F36" s="29"/>
      <c r="G36" s="29"/>
      <c r="H36" s="29"/>
      <c r="I36" s="87"/>
    </row>
    <row r="37" spans="1:9" ht="12.75">
      <c r="A37" s="6"/>
      <c r="B37" s="1" t="s">
        <v>61</v>
      </c>
      <c r="C37" s="33" t="s">
        <v>900</v>
      </c>
      <c r="D37" s="29"/>
      <c r="E37" s="26"/>
      <c r="F37" s="29"/>
      <c r="G37" s="29"/>
      <c r="H37" s="29"/>
      <c r="I37" s="87"/>
    </row>
    <row r="38" spans="1:9" ht="12.75">
      <c r="A38" s="6"/>
      <c r="B38" s="6"/>
      <c r="C38" s="33"/>
      <c r="D38" s="29"/>
      <c r="E38" s="26"/>
      <c r="F38" s="29"/>
      <c r="G38" s="29"/>
      <c r="H38" s="29"/>
      <c r="I38" s="87"/>
    </row>
    <row r="39" spans="1:9" ht="12.75">
      <c r="A39" s="6"/>
      <c r="B39" s="6"/>
      <c r="C39" s="33"/>
      <c r="D39" s="29"/>
      <c r="E39" s="26"/>
      <c r="F39" s="29"/>
      <c r="G39" s="29"/>
      <c r="H39" s="29"/>
      <c r="I39" s="87"/>
    </row>
    <row r="40" spans="1:9" ht="12.75">
      <c r="A40" s="6"/>
      <c r="B40" s="6"/>
      <c r="C40" s="33" t="s">
        <v>55</v>
      </c>
      <c r="D40" s="29"/>
      <c r="E40" s="26"/>
      <c r="F40" s="29"/>
      <c r="G40" s="29"/>
      <c r="H40" s="29"/>
      <c r="I40" s="87"/>
    </row>
    <row r="41" spans="1:9" ht="12.75">
      <c r="A41" s="6"/>
      <c r="B41" s="6"/>
      <c r="C41" s="33"/>
      <c r="D41" s="29"/>
      <c r="E41" s="26"/>
      <c r="F41" s="29"/>
      <c r="G41" s="29"/>
      <c r="H41" s="29"/>
      <c r="I41" s="87"/>
    </row>
    <row r="42" spans="2:3" ht="12.75">
      <c r="B42" s="6"/>
      <c r="C42" s="33"/>
    </row>
    <row r="43" ht="12.75">
      <c r="C43" s="33"/>
    </row>
  </sheetData>
  <sheetProtection/>
  <mergeCells count="3">
    <mergeCell ref="C2:I2"/>
    <mergeCell ref="C3:I3"/>
    <mergeCell ref="C4:I4"/>
  </mergeCells>
  <printOptions/>
  <pageMargins left="0.7" right="0.7" top="0.75" bottom="0.75" header="0.3" footer="0.3"/>
  <pageSetup horizontalDpi="600" verticalDpi="600" orientation="portrait" scale="8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/>
  </sheetPr>
  <dimension ref="A1:F37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43.140625" style="0" bestFit="1" customWidth="1"/>
    <col min="4" max="4" width="0.71875" style="0" customWidth="1"/>
    <col min="5" max="5" width="2.8515625" style="0" customWidth="1"/>
    <col min="6" max="6" width="16.57421875" style="0" customWidth="1"/>
  </cols>
  <sheetData>
    <row r="1" spans="1:6" ht="12.75">
      <c r="A1" s="425"/>
      <c r="B1" s="425"/>
      <c r="C1" s="804" t="s">
        <v>0</v>
      </c>
      <c r="D1" s="804"/>
      <c r="E1" s="804"/>
      <c r="F1" s="152" t="s">
        <v>925</v>
      </c>
    </row>
    <row r="2" spans="1:6" ht="12.75">
      <c r="A2" s="425"/>
      <c r="B2" s="425"/>
      <c r="C2" s="805" t="s">
        <v>536</v>
      </c>
      <c r="D2" s="805"/>
      <c r="E2" s="805"/>
      <c r="F2" s="426" t="s">
        <v>1</v>
      </c>
    </row>
    <row r="3" spans="1:6" ht="12.75">
      <c r="A3" s="425"/>
      <c r="B3" s="425"/>
      <c r="C3" s="805" t="s">
        <v>5</v>
      </c>
      <c r="D3" s="805"/>
      <c r="E3" s="805"/>
      <c r="F3" s="579" t="s">
        <v>804</v>
      </c>
    </row>
    <row r="4" spans="1:6" ht="12.75">
      <c r="A4" s="425"/>
      <c r="B4" s="425"/>
      <c r="C4" s="425"/>
      <c r="D4" s="425"/>
      <c r="E4" s="425"/>
      <c r="F4" s="426" t="s">
        <v>549</v>
      </c>
    </row>
    <row r="6" spans="1:6" ht="12.75">
      <c r="A6" s="425"/>
      <c r="B6" s="425"/>
      <c r="C6" s="425"/>
      <c r="D6" s="425"/>
      <c r="E6" s="425"/>
      <c r="F6" s="304"/>
    </row>
    <row r="7" spans="1:6" ht="38.25">
      <c r="A7" s="326" t="s">
        <v>537</v>
      </c>
      <c r="B7" s="304"/>
      <c r="C7" s="424" t="s">
        <v>8</v>
      </c>
      <c r="D7" s="424"/>
      <c r="E7" s="424"/>
      <c r="F7" s="424" t="s">
        <v>126</v>
      </c>
    </row>
    <row r="8" spans="1:6" ht="12.75">
      <c r="A8" s="423">
        <v>-1</v>
      </c>
      <c r="B8" s="423"/>
      <c r="C8" s="423">
        <v>-2</v>
      </c>
      <c r="D8" s="423"/>
      <c r="E8" s="423"/>
      <c r="F8" s="423">
        <v>-3</v>
      </c>
    </row>
    <row r="9" spans="1:6" ht="12.75">
      <c r="A9" s="425"/>
      <c r="B9" s="425"/>
      <c r="C9" s="420"/>
      <c r="D9" s="420"/>
      <c r="E9" s="420"/>
      <c r="F9" s="421"/>
    </row>
    <row r="10" spans="1:6" ht="12.75">
      <c r="A10" s="425">
        <v>1</v>
      </c>
      <c r="B10" s="425"/>
      <c r="C10" s="305" t="s">
        <v>538</v>
      </c>
      <c r="D10" s="305"/>
      <c r="E10" s="305"/>
      <c r="F10" s="736">
        <v>1278320.9012016973</v>
      </c>
    </row>
    <row r="11" spans="1:6" ht="12.75">
      <c r="A11" s="425"/>
      <c r="B11" s="425"/>
      <c r="C11" s="420"/>
      <c r="D11" s="420"/>
      <c r="E11" s="420"/>
      <c r="F11" s="736"/>
    </row>
    <row r="12" spans="1:6" ht="12.75">
      <c r="A12" s="425">
        <v>2</v>
      </c>
      <c r="B12" s="425"/>
      <c r="C12" s="305" t="s">
        <v>539</v>
      </c>
      <c r="D12" s="305"/>
      <c r="E12" s="305"/>
      <c r="F12" s="736">
        <v>1186492.9212016973</v>
      </c>
    </row>
    <row r="13" spans="1:6" ht="12.75">
      <c r="A13" s="425"/>
      <c r="B13" s="425"/>
      <c r="C13" s="420"/>
      <c r="D13" s="420"/>
      <c r="E13" s="420"/>
      <c r="F13" s="736"/>
    </row>
    <row r="14" spans="1:6" ht="12.75">
      <c r="A14" s="425">
        <v>3</v>
      </c>
      <c r="B14" s="425"/>
      <c r="C14" s="305" t="s">
        <v>540</v>
      </c>
      <c r="D14" s="305"/>
      <c r="E14" s="305"/>
      <c r="F14" s="736">
        <v>1310939.0512016974</v>
      </c>
    </row>
    <row r="15" spans="1:6" ht="12.75">
      <c r="A15" s="425"/>
      <c r="B15" s="425"/>
      <c r="C15" s="420"/>
      <c r="D15" s="420"/>
      <c r="E15" s="420"/>
      <c r="F15" s="736"/>
    </row>
    <row r="16" spans="1:6" ht="12.75">
      <c r="A16" s="425">
        <v>4</v>
      </c>
      <c r="B16" s="425"/>
      <c r="C16" s="305" t="s">
        <v>541</v>
      </c>
      <c r="D16" s="305"/>
      <c r="E16" s="305"/>
      <c r="F16" s="736">
        <v>1373763.8312016975</v>
      </c>
    </row>
    <row r="17" spans="1:6" ht="12.75">
      <c r="A17" s="425"/>
      <c r="B17" s="425"/>
      <c r="C17" s="420"/>
      <c r="D17" s="420"/>
      <c r="E17" s="420"/>
      <c r="F17" s="736"/>
    </row>
    <row r="18" spans="1:6" ht="12.75">
      <c r="A18" s="425">
        <v>5</v>
      </c>
      <c r="B18" s="425"/>
      <c r="C18" s="305" t="s">
        <v>542</v>
      </c>
      <c r="D18" s="305"/>
      <c r="E18" s="305"/>
      <c r="F18" s="736">
        <v>1307932.2512016974</v>
      </c>
    </row>
    <row r="19" spans="1:6" ht="12.75">
      <c r="A19" s="425"/>
      <c r="B19" s="425"/>
      <c r="C19" s="420"/>
      <c r="D19" s="420"/>
      <c r="E19" s="420"/>
      <c r="F19" s="736"/>
    </row>
    <row r="20" spans="1:6" ht="12.75">
      <c r="A20" s="425">
        <v>6</v>
      </c>
      <c r="B20" s="425"/>
      <c r="C20" s="305" t="s">
        <v>543</v>
      </c>
      <c r="D20" s="305"/>
      <c r="E20" s="305"/>
      <c r="F20" s="736">
        <v>1178849.9212016973</v>
      </c>
    </row>
    <row r="21" spans="1:6" ht="12.75">
      <c r="A21" s="425"/>
      <c r="B21" s="425"/>
      <c r="C21" s="420"/>
      <c r="D21" s="420"/>
      <c r="E21" s="420"/>
      <c r="F21" s="736"/>
    </row>
    <row r="22" spans="1:6" ht="12.75">
      <c r="A22" s="425">
        <v>7</v>
      </c>
      <c r="B22" s="425"/>
      <c r="C22" s="305" t="s">
        <v>544</v>
      </c>
      <c r="D22" s="305"/>
      <c r="E22" s="305"/>
      <c r="F22" s="736">
        <v>1367809.7112016974</v>
      </c>
    </row>
    <row r="23" spans="1:6" ht="12.75">
      <c r="A23" s="425"/>
      <c r="B23" s="425"/>
      <c r="C23" s="420"/>
      <c r="D23" s="420"/>
      <c r="E23" s="420"/>
      <c r="F23" s="736"/>
    </row>
    <row r="24" spans="1:6" ht="12.75">
      <c r="A24" s="425">
        <v>8</v>
      </c>
      <c r="B24" s="425"/>
      <c r="C24" s="305" t="s">
        <v>545</v>
      </c>
      <c r="D24" s="305"/>
      <c r="E24" s="305"/>
      <c r="F24" s="736">
        <v>1081501.8812016975</v>
      </c>
    </row>
    <row r="25" spans="1:6" ht="12.75">
      <c r="A25" s="425"/>
      <c r="B25" s="425"/>
      <c r="C25" s="420"/>
      <c r="D25" s="420"/>
      <c r="E25" s="420"/>
      <c r="F25" s="736"/>
    </row>
    <row r="26" spans="1:6" ht="12.75">
      <c r="A26" s="425">
        <v>9</v>
      </c>
      <c r="B26" s="425"/>
      <c r="C26" s="305" t="s">
        <v>546</v>
      </c>
      <c r="D26" s="305"/>
      <c r="E26" s="305"/>
      <c r="F26" s="736">
        <v>1232353.6712016973</v>
      </c>
    </row>
    <row r="27" spans="1:6" ht="12.75">
      <c r="A27" s="425"/>
      <c r="B27" s="425"/>
      <c r="C27" s="420"/>
      <c r="D27" s="420"/>
      <c r="E27" s="420"/>
      <c r="F27" s="267"/>
    </row>
    <row r="28" spans="1:6" ht="12.75">
      <c r="A28" s="425">
        <v>10</v>
      </c>
      <c r="B28" s="425"/>
      <c r="C28" s="420" t="s">
        <v>547</v>
      </c>
      <c r="D28" s="420"/>
      <c r="E28" s="420"/>
      <c r="F28" s="734">
        <v>3772654.7136050924</v>
      </c>
    </row>
    <row r="29" spans="1:6" ht="12.75">
      <c r="A29" s="425"/>
      <c r="B29" s="425"/>
      <c r="C29" s="420"/>
      <c r="D29" s="420"/>
      <c r="E29" s="420"/>
      <c r="F29" s="734"/>
    </row>
    <row r="30" spans="1:6" ht="13.5" thickBot="1">
      <c r="A30" s="425">
        <v>11</v>
      </c>
      <c r="B30" s="425"/>
      <c r="C30" s="425" t="s">
        <v>548</v>
      </c>
      <c r="D30" s="425"/>
      <c r="E30" s="425"/>
      <c r="F30" s="735">
        <v>15090618.85442037</v>
      </c>
    </row>
    <row r="31" spans="1:6" ht="13.5" thickTop="1">
      <c r="A31" s="422"/>
      <c r="B31" s="422"/>
      <c r="C31" s="309"/>
      <c r="D31" s="309"/>
      <c r="E31" s="309"/>
      <c r="F31" s="321"/>
    </row>
    <row r="32" spans="1:6" ht="12.75">
      <c r="A32" s="425">
        <v>12</v>
      </c>
      <c r="B32" s="422"/>
      <c r="C32" s="419" t="s">
        <v>110</v>
      </c>
      <c r="D32" s="419"/>
      <c r="E32" s="419"/>
      <c r="F32" s="626">
        <v>0.986</v>
      </c>
    </row>
    <row r="33" spans="1:6" ht="12.75">
      <c r="A33" s="422"/>
      <c r="B33" s="422"/>
      <c r="C33" s="418"/>
      <c r="D33" s="418"/>
      <c r="E33" s="418"/>
      <c r="F33" s="363" t="s">
        <v>14</v>
      </c>
    </row>
    <row r="34" spans="1:6" ht="12.75">
      <c r="A34" s="425">
        <v>13</v>
      </c>
      <c r="B34" s="422"/>
      <c r="C34" s="419" t="s">
        <v>826</v>
      </c>
      <c r="D34" s="419"/>
      <c r="E34" s="419"/>
      <c r="F34" s="300">
        <v>-14879350</v>
      </c>
    </row>
    <row r="37" ht="12.75">
      <c r="C37" s="4" t="s">
        <v>731</v>
      </c>
    </row>
  </sheetData>
  <sheetProtection/>
  <mergeCells count="3">
    <mergeCell ref="C1:E1"/>
    <mergeCell ref="C2:E2"/>
    <mergeCell ref="C3:E3"/>
  </mergeCells>
  <printOptions/>
  <pageMargins left="0.7" right="0.7" top="0.75" bottom="0.75" header="0.3" footer="0.3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5"/>
  </sheetPr>
  <dimension ref="A1:E25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.00390625" style="0" customWidth="1"/>
    <col min="2" max="2" width="2.7109375" style="0" customWidth="1"/>
    <col min="3" max="3" width="36.28125" style="0" bestFit="1" customWidth="1"/>
    <col min="5" max="5" width="16.140625" style="0" customWidth="1"/>
  </cols>
  <sheetData>
    <row r="1" spans="1:5" ht="12.75">
      <c r="A1" s="457"/>
      <c r="B1" s="457"/>
      <c r="C1" s="806" t="s">
        <v>0</v>
      </c>
      <c r="D1" s="806"/>
      <c r="E1" s="152" t="s">
        <v>925</v>
      </c>
    </row>
    <row r="2" spans="1:5" ht="12.75">
      <c r="A2" s="457"/>
      <c r="B2" s="457"/>
      <c r="C2" s="807" t="s">
        <v>550</v>
      </c>
      <c r="D2" s="806"/>
      <c r="E2" s="449" t="s">
        <v>193</v>
      </c>
    </row>
    <row r="3" spans="1:5" ht="12.75">
      <c r="A3" s="457"/>
      <c r="B3" s="457"/>
      <c r="C3" s="806" t="s">
        <v>347</v>
      </c>
      <c r="D3" s="806"/>
      <c r="E3" s="449" t="s">
        <v>804</v>
      </c>
    </row>
    <row r="4" spans="1:5" ht="12.75">
      <c r="A4" s="457"/>
      <c r="B4" s="457"/>
      <c r="C4" s="457"/>
      <c r="D4" s="457"/>
      <c r="E4" s="449" t="s">
        <v>553</v>
      </c>
    </row>
    <row r="6" spans="1:5" ht="12.75">
      <c r="A6" s="457"/>
      <c r="B6" s="457"/>
      <c r="C6" s="457"/>
      <c r="D6" s="457"/>
      <c r="E6" s="455"/>
    </row>
    <row r="7" spans="1:5" ht="25.5">
      <c r="A7" s="455" t="s">
        <v>121</v>
      </c>
      <c r="B7" s="455"/>
      <c r="C7" s="455" t="s">
        <v>8</v>
      </c>
      <c r="D7" s="455"/>
      <c r="E7" s="455" t="s">
        <v>348</v>
      </c>
    </row>
    <row r="8" spans="1:5" ht="12.75">
      <c r="A8" s="454">
        <v>-1</v>
      </c>
      <c r="B8" s="454"/>
      <c r="C8" s="454">
        <v>-2</v>
      </c>
      <c r="D8" s="454"/>
      <c r="E8" s="454">
        <v>-3</v>
      </c>
    </row>
    <row r="9" spans="1:5" ht="12.75">
      <c r="A9" s="456"/>
      <c r="B9" s="456"/>
      <c r="C9" s="457"/>
      <c r="D9" s="457"/>
      <c r="E9" s="457"/>
    </row>
    <row r="10" spans="1:5" ht="25.5">
      <c r="A10" s="456">
        <v>1</v>
      </c>
      <c r="B10" s="456"/>
      <c r="C10" s="446" t="s">
        <v>551</v>
      </c>
      <c r="D10" s="450"/>
      <c r="E10" s="448">
        <v>70685</v>
      </c>
    </row>
    <row r="11" spans="1:5" ht="12.75">
      <c r="A11" s="456"/>
      <c r="B11" s="456"/>
      <c r="C11" s="452"/>
      <c r="D11" s="452"/>
      <c r="E11" s="449"/>
    </row>
    <row r="12" spans="1:5" ht="12.75">
      <c r="A12" s="456">
        <v>2</v>
      </c>
      <c r="B12" s="456"/>
      <c r="C12" s="452" t="s">
        <v>110</v>
      </c>
      <c r="D12" s="450"/>
      <c r="E12" s="447">
        <v>0.986</v>
      </c>
    </row>
    <row r="13" spans="1:5" ht="12.75">
      <c r="A13" s="456"/>
      <c r="B13" s="456"/>
      <c r="C13" s="452"/>
      <c r="D13" s="452"/>
      <c r="E13" s="449" t="s">
        <v>14</v>
      </c>
    </row>
    <row r="14" spans="1:5" ht="12.75">
      <c r="A14" s="456"/>
      <c r="B14" s="456"/>
      <c r="C14" s="452"/>
      <c r="D14" s="452"/>
      <c r="E14" s="449"/>
    </row>
    <row r="15" spans="1:5" ht="12.75">
      <c r="A15" s="456">
        <v>3</v>
      </c>
      <c r="B15" s="456"/>
      <c r="C15" s="452" t="s">
        <v>15</v>
      </c>
      <c r="D15" s="457"/>
      <c r="E15" s="448">
        <v>69695.41</v>
      </c>
    </row>
    <row r="16" spans="1:5" ht="12.75">
      <c r="A16" s="456"/>
      <c r="B16" s="456"/>
      <c r="C16" s="452"/>
      <c r="D16" s="452"/>
      <c r="E16" s="449"/>
    </row>
    <row r="17" spans="1:5" ht="25.5">
      <c r="A17" s="456">
        <v>4</v>
      </c>
      <c r="B17" s="456"/>
      <c r="C17" s="446" t="s">
        <v>552</v>
      </c>
      <c r="D17" s="450"/>
      <c r="E17" s="448">
        <v>-70685</v>
      </c>
    </row>
    <row r="18" spans="1:5" ht="12.75">
      <c r="A18" s="456"/>
      <c r="B18" s="456"/>
      <c r="C18" s="446"/>
      <c r="D18" s="450"/>
      <c r="E18" s="448"/>
    </row>
    <row r="19" spans="1:5" ht="12.75">
      <c r="A19" s="456">
        <v>5</v>
      </c>
      <c r="B19" s="456"/>
      <c r="C19" s="452" t="s">
        <v>110</v>
      </c>
      <c r="D19" s="452"/>
      <c r="E19" s="447">
        <v>0.986</v>
      </c>
    </row>
    <row r="20" spans="1:5" ht="12.75">
      <c r="A20" s="456"/>
      <c r="B20" s="456"/>
      <c r="C20" s="450"/>
      <c r="D20" s="450"/>
      <c r="E20" s="449" t="s">
        <v>14</v>
      </c>
    </row>
    <row r="21" spans="1:5" ht="12.75">
      <c r="A21" s="456"/>
      <c r="B21" s="456"/>
      <c r="C21" s="450"/>
      <c r="D21" s="450"/>
      <c r="E21" s="449"/>
    </row>
    <row r="22" spans="1:5" ht="12.75">
      <c r="A22" s="456">
        <v>6</v>
      </c>
      <c r="B22" s="456"/>
      <c r="C22" s="452" t="s">
        <v>320</v>
      </c>
      <c r="D22" s="452"/>
      <c r="E22" s="451">
        <v>-69695.41</v>
      </c>
    </row>
    <row r="23" spans="1:5" ht="12.75">
      <c r="A23" s="456"/>
      <c r="B23" s="456"/>
      <c r="C23" s="457"/>
      <c r="D23" s="457"/>
      <c r="E23" s="449" t="s">
        <v>16</v>
      </c>
    </row>
    <row r="24" spans="1:5" ht="12.75">
      <c r="A24" s="456"/>
      <c r="B24" s="456"/>
      <c r="C24" s="452"/>
      <c r="D24" s="452"/>
      <c r="E24" s="453"/>
    </row>
    <row r="25" spans="1:5" ht="12.75">
      <c r="A25" s="456"/>
      <c r="B25" s="456"/>
      <c r="C25" s="452" t="s">
        <v>351</v>
      </c>
      <c r="D25" s="452"/>
      <c r="E25" s="449"/>
    </row>
  </sheetData>
  <sheetProtection/>
  <mergeCells count="3">
    <mergeCell ref="C1:D1"/>
    <mergeCell ref="C2:D2"/>
    <mergeCell ref="C3:D3"/>
  </mergeCell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5"/>
  </sheetPr>
  <dimension ref="A1:M63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4.8515625" style="0" customWidth="1"/>
    <col min="5" max="5" width="14.57421875" style="0" bestFit="1" customWidth="1"/>
    <col min="6" max="6" width="2.28125" style="0" customWidth="1"/>
    <col min="8" max="8" width="1.7109375" style="0" customWidth="1"/>
    <col min="9" max="9" width="16.57421875" style="0" bestFit="1" customWidth="1"/>
    <col min="10" max="10" width="2.7109375" style="0" customWidth="1"/>
    <col min="11" max="11" width="18.140625" style="0" bestFit="1" customWidth="1"/>
    <col min="12" max="12" width="3.28125" style="0" customWidth="1"/>
    <col min="13" max="13" width="13.57421875" style="0" bestFit="1" customWidth="1"/>
  </cols>
  <sheetData>
    <row r="1" ht="12.75">
      <c r="M1" s="152" t="s">
        <v>925</v>
      </c>
    </row>
    <row r="2" spans="1:13" ht="15">
      <c r="A2" s="458"/>
      <c r="B2" s="458"/>
      <c r="C2" s="808" t="s">
        <v>0</v>
      </c>
      <c r="D2" s="808"/>
      <c r="E2" s="808"/>
      <c r="F2" s="808"/>
      <c r="G2" s="808"/>
      <c r="H2" s="808"/>
      <c r="I2" s="808"/>
      <c r="J2" s="808"/>
      <c r="K2" s="808"/>
      <c r="L2" s="808"/>
      <c r="M2" s="469" t="s">
        <v>193</v>
      </c>
    </row>
    <row r="3" spans="1:13" ht="15">
      <c r="A3" s="458"/>
      <c r="B3" s="458"/>
      <c r="C3" s="809" t="s">
        <v>554</v>
      </c>
      <c r="D3" s="809"/>
      <c r="E3" s="809"/>
      <c r="F3" s="809"/>
      <c r="G3" s="809"/>
      <c r="H3" s="809"/>
      <c r="I3" s="809"/>
      <c r="J3" s="809"/>
      <c r="K3" s="809"/>
      <c r="L3" s="809"/>
      <c r="M3" s="469" t="s">
        <v>804</v>
      </c>
    </row>
    <row r="4" spans="1:13" ht="15">
      <c r="A4" s="458"/>
      <c r="B4" s="458"/>
      <c r="C4" s="808" t="s">
        <v>347</v>
      </c>
      <c r="D4" s="808"/>
      <c r="E4" s="808"/>
      <c r="F4" s="808"/>
      <c r="G4" s="808"/>
      <c r="H4" s="808"/>
      <c r="I4" s="808"/>
      <c r="J4" s="808"/>
      <c r="K4" s="808"/>
      <c r="L4" s="808"/>
      <c r="M4" s="469" t="s">
        <v>605</v>
      </c>
    </row>
    <row r="5" spans="1:13" ht="15">
      <c r="A5" s="458"/>
      <c r="B5" s="458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6"/>
    </row>
    <row r="6" spans="1:13" ht="15">
      <c r="A6" s="458"/>
      <c r="B6" s="458"/>
      <c r="C6" s="458"/>
      <c r="D6" s="458"/>
      <c r="E6" s="407" t="s">
        <v>555</v>
      </c>
      <c r="F6" s="458"/>
      <c r="G6" s="458"/>
      <c r="H6" s="458"/>
      <c r="I6" s="407" t="s">
        <v>556</v>
      </c>
      <c r="J6" s="458"/>
      <c r="K6" s="458"/>
      <c r="L6" s="458"/>
      <c r="M6" s="458"/>
    </row>
    <row r="7" spans="1:13" ht="15">
      <c r="A7" s="458"/>
      <c r="B7" s="458"/>
      <c r="C7" s="458"/>
      <c r="D7" s="458"/>
      <c r="E7" s="407" t="s">
        <v>557</v>
      </c>
      <c r="F7" s="458"/>
      <c r="G7" s="458"/>
      <c r="H7" s="458"/>
      <c r="I7" s="407" t="s">
        <v>558</v>
      </c>
      <c r="J7" s="458"/>
      <c r="K7" s="407" t="s">
        <v>558</v>
      </c>
      <c r="L7" s="458"/>
      <c r="M7" s="407" t="s">
        <v>558</v>
      </c>
    </row>
    <row r="8" spans="1:13" ht="15">
      <c r="A8" s="458"/>
      <c r="B8" s="459"/>
      <c r="C8" s="459"/>
      <c r="D8" s="459"/>
      <c r="E8" s="407" t="s">
        <v>559</v>
      </c>
      <c r="F8" s="459"/>
      <c r="G8" s="407" t="s">
        <v>560</v>
      </c>
      <c r="H8" s="459"/>
      <c r="I8" s="407" t="s">
        <v>561</v>
      </c>
      <c r="J8" s="459"/>
      <c r="K8" s="407" t="s">
        <v>283</v>
      </c>
      <c r="L8" s="459"/>
      <c r="M8" s="407" t="s">
        <v>283</v>
      </c>
    </row>
    <row r="9" spans="1:13" ht="15">
      <c r="A9" s="459" t="s">
        <v>42</v>
      </c>
      <c r="B9" s="459" t="s">
        <v>562</v>
      </c>
      <c r="C9" s="459"/>
      <c r="D9" s="459"/>
      <c r="E9" s="407" t="s">
        <v>563</v>
      </c>
      <c r="F9" s="459"/>
      <c r="G9" s="407" t="s">
        <v>564</v>
      </c>
      <c r="H9" s="459"/>
      <c r="I9" s="407" t="s">
        <v>565</v>
      </c>
      <c r="J9" s="459"/>
      <c r="K9" s="407" t="s">
        <v>566</v>
      </c>
      <c r="L9" s="459"/>
      <c r="M9" s="407" t="s">
        <v>567</v>
      </c>
    </row>
    <row r="10" spans="1:13" ht="14.25">
      <c r="A10" s="415" t="s">
        <v>7</v>
      </c>
      <c r="B10" s="415" t="s">
        <v>7</v>
      </c>
      <c r="C10" s="415" t="s">
        <v>8</v>
      </c>
      <c r="D10" s="415"/>
      <c r="E10" s="400" t="s">
        <v>568</v>
      </c>
      <c r="F10" s="415"/>
      <c r="G10" s="406" t="s">
        <v>569</v>
      </c>
      <c r="H10" s="415"/>
      <c r="I10" s="406" t="s">
        <v>866</v>
      </c>
      <c r="J10" s="415"/>
      <c r="K10" s="406" t="s">
        <v>570</v>
      </c>
      <c r="L10" s="415"/>
      <c r="M10" s="406" t="s">
        <v>867</v>
      </c>
    </row>
    <row r="11" spans="1:13" ht="15">
      <c r="A11" s="414">
        <v>-1</v>
      </c>
      <c r="B11" s="414">
        <v>-2</v>
      </c>
      <c r="C11" s="414">
        <v>-3</v>
      </c>
      <c r="D11" s="414"/>
      <c r="E11" s="414">
        <v>-4</v>
      </c>
      <c r="F11" s="414"/>
      <c r="G11" s="414">
        <v>-5</v>
      </c>
      <c r="H11" s="414"/>
      <c r="I11" s="414">
        <v>-6</v>
      </c>
      <c r="J11" s="414"/>
      <c r="K11" s="414">
        <v>-7</v>
      </c>
      <c r="L11" s="414"/>
      <c r="M11" s="414">
        <v>-8</v>
      </c>
    </row>
    <row r="12" spans="1:13" ht="15">
      <c r="A12" s="458"/>
      <c r="B12" s="811" t="s">
        <v>571</v>
      </c>
      <c r="C12" s="811"/>
      <c r="D12" s="458"/>
      <c r="E12" s="412"/>
      <c r="F12" s="458"/>
      <c r="G12" s="408"/>
      <c r="H12" s="458"/>
      <c r="I12" s="412"/>
      <c r="J12" s="458"/>
      <c r="K12" s="412"/>
      <c r="L12" s="458"/>
      <c r="M12" s="411"/>
    </row>
    <row r="13" spans="1:13" ht="15">
      <c r="A13" s="459">
        <v>1</v>
      </c>
      <c r="B13" s="459">
        <v>350.1</v>
      </c>
      <c r="C13" s="413" t="s">
        <v>572</v>
      </c>
      <c r="D13" s="458"/>
      <c r="E13" s="412">
        <v>27349704</v>
      </c>
      <c r="F13" s="458"/>
      <c r="G13" s="408">
        <v>0.0144</v>
      </c>
      <c r="H13" s="458"/>
      <c r="I13" s="412">
        <v>393836</v>
      </c>
      <c r="J13" s="458"/>
      <c r="K13" s="412"/>
      <c r="L13" s="458"/>
      <c r="M13" s="411"/>
    </row>
    <row r="14" spans="1:13" ht="15">
      <c r="A14" s="459">
        <v>2</v>
      </c>
      <c r="B14" s="459">
        <v>352</v>
      </c>
      <c r="C14" s="413" t="s">
        <v>573</v>
      </c>
      <c r="D14" s="458"/>
      <c r="E14" s="412">
        <v>6610518</v>
      </c>
      <c r="F14" s="458"/>
      <c r="G14" s="408">
        <v>0.0208</v>
      </c>
      <c r="H14" s="458"/>
      <c r="I14" s="412">
        <v>137499</v>
      </c>
      <c r="J14" s="458"/>
      <c r="K14" s="412"/>
      <c r="L14" s="458"/>
      <c r="M14" s="411"/>
    </row>
    <row r="15" spans="1:13" ht="15">
      <c r="A15" s="459">
        <v>3</v>
      </c>
      <c r="B15" s="459">
        <v>353</v>
      </c>
      <c r="C15" s="413" t="s">
        <v>574</v>
      </c>
      <c r="D15" s="458"/>
      <c r="E15" s="412">
        <v>178000319</v>
      </c>
      <c r="F15" s="458"/>
      <c r="G15" s="408">
        <v>0.0215</v>
      </c>
      <c r="H15" s="458"/>
      <c r="I15" s="412">
        <v>3827007</v>
      </c>
      <c r="J15" s="458"/>
      <c r="K15" s="412"/>
      <c r="L15" s="458"/>
      <c r="M15" s="411"/>
    </row>
    <row r="16" spans="1:13" ht="15">
      <c r="A16" s="459">
        <v>4</v>
      </c>
      <c r="B16" s="459">
        <v>354</v>
      </c>
      <c r="C16" s="413" t="s">
        <v>575</v>
      </c>
      <c r="D16" s="458"/>
      <c r="E16" s="412">
        <v>94550730</v>
      </c>
      <c r="F16" s="458"/>
      <c r="G16" s="408">
        <v>0.0261</v>
      </c>
      <c r="H16" s="458"/>
      <c r="I16" s="412">
        <v>2467774</v>
      </c>
      <c r="J16" s="458"/>
      <c r="K16" s="412"/>
      <c r="L16" s="458"/>
      <c r="M16" s="411"/>
    </row>
    <row r="17" spans="1:13" ht="15">
      <c r="A17" s="459">
        <v>5</v>
      </c>
      <c r="B17" s="459">
        <v>355</v>
      </c>
      <c r="C17" s="413" t="s">
        <v>576</v>
      </c>
      <c r="D17" s="458"/>
      <c r="E17" s="412">
        <v>77305728</v>
      </c>
      <c r="F17" s="458"/>
      <c r="G17" s="408">
        <v>0.0395</v>
      </c>
      <c r="H17" s="458"/>
      <c r="I17" s="412">
        <v>3053576</v>
      </c>
      <c r="J17" s="458"/>
      <c r="K17" s="412"/>
      <c r="L17" s="458"/>
      <c r="M17" s="411"/>
    </row>
    <row r="18" spans="1:13" ht="15">
      <c r="A18" s="459">
        <v>6</v>
      </c>
      <c r="B18" s="459">
        <v>356</v>
      </c>
      <c r="C18" s="413" t="s">
        <v>577</v>
      </c>
      <c r="D18" s="458"/>
      <c r="E18" s="412">
        <v>123870839</v>
      </c>
      <c r="F18" s="458"/>
      <c r="G18" s="408">
        <v>0.0291</v>
      </c>
      <c r="H18" s="458"/>
      <c r="I18" s="412">
        <v>3604641</v>
      </c>
      <c r="J18" s="458"/>
      <c r="K18" s="412"/>
      <c r="L18" s="458"/>
      <c r="M18" s="411"/>
    </row>
    <row r="19" spans="1:13" ht="15">
      <c r="A19" s="459">
        <v>7</v>
      </c>
      <c r="B19" s="459">
        <v>357</v>
      </c>
      <c r="C19" s="413" t="s">
        <v>578</v>
      </c>
      <c r="D19" s="458"/>
      <c r="E19" s="412">
        <v>11590</v>
      </c>
      <c r="F19" s="458"/>
      <c r="G19" s="408">
        <v>0.0299</v>
      </c>
      <c r="H19" s="458"/>
      <c r="I19" s="412">
        <v>347</v>
      </c>
      <c r="J19" s="458"/>
      <c r="K19" s="412"/>
      <c r="L19" s="458"/>
      <c r="M19" s="411"/>
    </row>
    <row r="20" spans="1:13" ht="15">
      <c r="A20" s="459">
        <v>8</v>
      </c>
      <c r="B20" s="459">
        <v>358</v>
      </c>
      <c r="C20" s="413" t="s">
        <v>579</v>
      </c>
      <c r="D20" s="458"/>
      <c r="E20" s="404">
        <v>106066</v>
      </c>
      <c r="F20" s="458"/>
      <c r="G20" s="408">
        <v>0.0262</v>
      </c>
      <c r="H20" s="458"/>
      <c r="I20" s="404">
        <v>2779</v>
      </c>
      <c r="J20" s="458"/>
      <c r="K20" s="412"/>
      <c r="L20" s="458"/>
      <c r="M20" s="411"/>
    </row>
    <row r="21" spans="1:13" ht="15">
      <c r="A21" s="459">
        <v>9</v>
      </c>
      <c r="B21" s="458" t="s">
        <v>580</v>
      </c>
      <c r="C21" s="413"/>
      <c r="D21" s="458"/>
      <c r="E21" s="412">
        <v>507805494</v>
      </c>
      <c r="F21" s="458"/>
      <c r="G21" s="408"/>
      <c r="H21" s="458"/>
      <c r="I21" s="412">
        <v>13487459</v>
      </c>
      <c r="J21" s="458"/>
      <c r="K21" s="412">
        <v>8626003</v>
      </c>
      <c r="L21" s="458"/>
      <c r="M21" s="411">
        <v>4861456</v>
      </c>
    </row>
    <row r="22" spans="1:13" ht="15">
      <c r="A22" s="458"/>
      <c r="B22" s="458"/>
      <c r="C22" s="413"/>
      <c r="D22" s="458"/>
      <c r="E22" s="412"/>
      <c r="F22" s="458"/>
      <c r="G22" s="408"/>
      <c r="H22" s="458"/>
      <c r="I22" s="412"/>
      <c r="J22" s="458"/>
      <c r="K22" s="412"/>
      <c r="L22" s="458"/>
      <c r="M22" s="411"/>
    </row>
    <row r="23" spans="1:13" ht="15">
      <c r="A23" s="458"/>
      <c r="B23" s="458"/>
      <c r="C23" s="811" t="s">
        <v>581</v>
      </c>
      <c r="D23" s="811"/>
      <c r="E23" s="412"/>
      <c r="F23" s="458"/>
      <c r="G23" s="408"/>
      <c r="H23" s="458"/>
      <c r="I23" s="412"/>
      <c r="J23" s="458"/>
      <c r="K23" s="412"/>
      <c r="L23" s="458"/>
      <c r="M23" s="411"/>
    </row>
    <row r="24" spans="1:13" ht="15">
      <c r="A24" s="459">
        <v>10</v>
      </c>
      <c r="B24" s="459">
        <v>360.1</v>
      </c>
      <c r="C24" s="413" t="s">
        <v>572</v>
      </c>
      <c r="D24" s="458"/>
      <c r="E24" s="412">
        <v>5345556</v>
      </c>
      <c r="F24" s="458"/>
      <c r="G24" s="408">
        <v>0.0135</v>
      </c>
      <c r="H24" s="458"/>
      <c r="I24" s="412">
        <v>72165</v>
      </c>
      <c r="J24" s="458"/>
      <c r="K24" s="458"/>
      <c r="L24" s="458"/>
      <c r="M24" s="458"/>
    </row>
    <row r="25" spans="1:13" ht="15">
      <c r="A25" s="459">
        <v>11</v>
      </c>
      <c r="B25" s="459">
        <v>361</v>
      </c>
      <c r="C25" s="413" t="s">
        <v>573</v>
      </c>
      <c r="D25" s="458"/>
      <c r="E25" s="412">
        <v>4372006</v>
      </c>
      <c r="F25" s="458"/>
      <c r="G25" s="408">
        <v>0.0162</v>
      </c>
      <c r="H25" s="458"/>
      <c r="I25" s="412">
        <v>70826</v>
      </c>
      <c r="J25" s="458"/>
      <c r="K25" s="412"/>
      <c r="L25" s="458"/>
      <c r="M25" s="411"/>
    </row>
    <row r="26" spans="1:13" ht="15">
      <c r="A26" s="459">
        <v>12</v>
      </c>
      <c r="B26" s="459">
        <v>362</v>
      </c>
      <c r="C26" s="413" t="s">
        <v>574</v>
      </c>
      <c r="D26" s="458"/>
      <c r="E26" s="412">
        <v>90077070</v>
      </c>
      <c r="F26" s="458"/>
      <c r="G26" s="408">
        <v>0.0327</v>
      </c>
      <c r="H26" s="458"/>
      <c r="I26" s="412">
        <v>2945520</v>
      </c>
      <c r="J26" s="458"/>
      <c r="K26" s="412"/>
      <c r="L26" s="458"/>
      <c r="M26" s="411"/>
    </row>
    <row r="27" spans="1:13" ht="15">
      <c r="A27" s="459">
        <v>13</v>
      </c>
      <c r="B27" s="459">
        <v>364</v>
      </c>
      <c r="C27" s="413" t="s">
        <v>582</v>
      </c>
      <c r="D27" s="458"/>
      <c r="E27" s="412">
        <v>184542177</v>
      </c>
      <c r="F27" s="458"/>
      <c r="G27" s="408">
        <v>0.047</v>
      </c>
      <c r="H27" s="458"/>
      <c r="I27" s="412">
        <v>8673482</v>
      </c>
      <c r="J27" s="458"/>
      <c r="K27" s="412"/>
      <c r="L27" s="458"/>
      <c r="M27" s="411"/>
    </row>
    <row r="28" spans="1:13" ht="15">
      <c r="A28" s="459">
        <v>14</v>
      </c>
      <c r="B28" s="459">
        <v>365</v>
      </c>
      <c r="C28" s="413" t="s">
        <v>577</v>
      </c>
      <c r="D28" s="458"/>
      <c r="E28" s="412">
        <v>188359442</v>
      </c>
      <c r="F28" s="458"/>
      <c r="G28" s="408">
        <v>0.0364</v>
      </c>
      <c r="H28" s="458"/>
      <c r="I28" s="412">
        <v>6856284</v>
      </c>
      <c r="J28" s="458"/>
      <c r="K28" s="412"/>
      <c r="L28" s="458"/>
      <c r="M28" s="411"/>
    </row>
    <row r="29" spans="1:13" ht="15">
      <c r="A29" s="459">
        <v>15</v>
      </c>
      <c r="B29" s="459">
        <v>366</v>
      </c>
      <c r="C29" s="413" t="s">
        <v>583</v>
      </c>
      <c r="D29" s="458"/>
      <c r="E29" s="412">
        <v>6761885</v>
      </c>
      <c r="F29" s="458"/>
      <c r="G29" s="408">
        <v>0.0224</v>
      </c>
      <c r="H29" s="458"/>
      <c r="I29" s="412">
        <v>151466</v>
      </c>
      <c r="J29" s="458"/>
      <c r="K29" s="412"/>
      <c r="L29" s="458"/>
      <c r="M29" s="411"/>
    </row>
    <row r="30" spans="1:13" ht="15">
      <c r="A30" s="459">
        <v>16</v>
      </c>
      <c r="B30" s="459">
        <v>367</v>
      </c>
      <c r="C30" s="413" t="s">
        <v>584</v>
      </c>
      <c r="D30" s="458"/>
      <c r="E30" s="412">
        <v>10089373</v>
      </c>
      <c r="F30" s="458"/>
      <c r="G30" s="408">
        <v>0.0258</v>
      </c>
      <c r="H30" s="458"/>
      <c r="I30" s="412">
        <v>260306</v>
      </c>
      <c r="J30" s="458"/>
      <c r="K30" s="412"/>
      <c r="L30" s="458"/>
      <c r="M30" s="411"/>
    </row>
    <row r="31" spans="1:13" ht="15">
      <c r="A31" s="459">
        <v>17</v>
      </c>
      <c r="B31" s="459">
        <v>368</v>
      </c>
      <c r="C31" s="413" t="s">
        <v>585</v>
      </c>
      <c r="D31" s="458"/>
      <c r="E31" s="412">
        <v>122321623</v>
      </c>
      <c r="F31" s="458"/>
      <c r="G31" s="408">
        <v>0.0407</v>
      </c>
      <c r="H31" s="458"/>
      <c r="I31" s="412">
        <v>4978490</v>
      </c>
      <c r="J31" s="458"/>
      <c r="K31" s="412"/>
      <c r="L31" s="458"/>
      <c r="M31" s="411"/>
    </row>
    <row r="32" spans="1:13" ht="15">
      <c r="A32" s="459">
        <v>18</v>
      </c>
      <c r="B32" s="459">
        <v>369</v>
      </c>
      <c r="C32" s="413" t="s">
        <v>586</v>
      </c>
      <c r="D32" s="458"/>
      <c r="E32" s="412">
        <v>55320557</v>
      </c>
      <c r="F32" s="458"/>
      <c r="G32" s="408">
        <v>0.0696</v>
      </c>
      <c r="H32" s="458"/>
      <c r="I32" s="412">
        <v>3850311</v>
      </c>
      <c r="J32" s="458"/>
      <c r="K32" s="412"/>
      <c r="L32" s="458"/>
      <c r="M32" s="411"/>
    </row>
    <row r="33" spans="1:13" ht="15">
      <c r="A33" s="459">
        <v>19</v>
      </c>
      <c r="B33" s="459">
        <v>370</v>
      </c>
      <c r="C33" s="413" t="s">
        <v>587</v>
      </c>
      <c r="D33" s="458"/>
      <c r="E33" s="412">
        <v>24515243</v>
      </c>
      <c r="F33" s="458"/>
      <c r="G33" s="408">
        <v>0.0583</v>
      </c>
      <c r="H33" s="458"/>
      <c r="I33" s="412">
        <v>1429239</v>
      </c>
      <c r="J33" s="458"/>
      <c r="K33" s="412"/>
      <c r="L33" s="458"/>
      <c r="M33" s="411"/>
    </row>
    <row r="34" spans="1:13" ht="15">
      <c r="A34" s="459">
        <v>20</v>
      </c>
      <c r="B34" s="459">
        <v>371</v>
      </c>
      <c r="C34" s="413" t="s">
        <v>588</v>
      </c>
      <c r="D34" s="458"/>
      <c r="E34" s="412">
        <v>19972766</v>
      </c>
      <c r="F34" s="458"/>
      <c r="G34" s="408">
        <v>0.1213</v>
      </c>
      <c r="H34" s="458"/>
      <c r="I34" s="412">
        <v>2422697</v>
      </c>
      <c r="J34" s="458"/>
      <c r="K34" s="412"/>
      <c r="L34" s="458"/>
      <c r="M34" s="411"/>
    </row>
    <row r="35" spans="1:13" ht="15">
      <c r="A35" s="459">
        <v>21</v>
      </c>
      <c r="B35" s="459">
        <v>373</v>
      </c>
      <c r="C35" s="413" t="s">
        <v>589</v>
      </c>
      <c r="D35" s="458"/>
      <c r="E35" s="404">
        <v>3425848</v>
      </c>
      <c r="F35" s="458"/>
      <c r="G35" s="408">
        <v>0.0627</v>
      </c>
      <c r="H35" s="458"/>
      <c r="I35" s="404">
        <v>214801</v>
      </c>
      <c r="J35" s="458"/>
      <c r="K35" s="412"/>
      <c r="L35" s="458"/>
      <c r="M35" s="411"/>
    </row>
    <row r="36" spans="1:13" ht="15">
      <c r="A36" s="459">
        <v>22</v>
      </c>
      <c r="B36" s="458" t="s">
        <v>590</v>
      </c>
      <c r="C36" s="413"/>
      <c r="D36" s="458"/>
      <c r="E36" s="412">
        <v>715103546</v>
      </c>
      <c r="F36" s="458"/>
      <c r="G36" s="408"/>
      <c r="H36" s="458"/>
      <c r="I36" s="412">
        <v>31925587</v>
      </c>
      <c r="J36" s="458"/>
      <c r="K36" s="412">
        <v>24619546</v>
      </c>
      <c r="L36" s="458"/>
      <c r="M36" s="411">
        <v>7306041</v>
      </c>
    </row>
    <row r="37" spans="1:13" ht="15">
      <c r="A37" s="458"/>
      <c r="B37" s="458"/>
      <c r="C37" s="413"/>
      <c r="D37" s="458"/>
      <c r="E37" s="412"/>
      <c r="F37" s="458"/>
      <c r="G37" s="408"/>
      <c r="H37" s="458"/>
      <c r="I37" s="412"/>
      <c r="J37" s="458"/>
      <c r="K37" s="412"/>
      <c r="L37" s="458"/>
      <c r="M37" s="411"/>
    </row>
    <row r="38" spans="1:13" ht="15">
      <c r="A38" s="458"/>
      <c r="B38" s="458"/>
      <c r="C38" s="811" t="s">
        <v>591</v>
      </c>
      <c r="D38" s="811"/>
      <c r="E38" s="412"/>
      <c r="F38" s="458"/>
      <c r="G38" s="408"/>
      <c r="H38" s="458"/>
      <c r="I38" s="412"/>
      <c r="J38" s="458"/>
      <c r="K38" s="412"/>
      <c r="L38" s="458"/>
      <c r="M38" s="411"/>
    </row>
    <row r="39" spans="1:13" ht="15">
      <c r="A39" s="459">
        <v>23</v>
      </c>
      <c r="B39" s="459">
        <v>389.1</v>
      </c>
      <c r="C39" s="413" t="s">
        <v>572</v>
      </c>
      <c r="D39" s="458"/>
      <c r="E39" s="412">
        <v>37384</v>
      </c>
      <c r="F39" s="458"/>
      <c r="G39" s="408">
        <v>0.0159</v>
      </c>
      <c r="H39" s="458"/>
      <c r="I39" s="412">
        <v>594</v>
      </c>
      <c r="J39" s="458"/>
      <c r="K39" s="412"/>
      <c r="L39" s="458"/>
      <c r="M39" s="411"/>
    </row>
    <row r="40" spans="1:13" ht="15">
      <c r="A40" s="459">
        <v>24</v>
      </c>
      <c r="B40" s="459">
        <v>390</v>
      </c>
      <c r="C40" s="413" t="s">
        <v>573</v>
      </c>
      <c r="D40" s="458"/>
      <c r="E40" s="412">
        <v>21495203</v>
      </c>
      <c r="F40" s="458"/>
      <c r="G40" s="408">
        <v>0.0397</v>
      </c>
      <c r="H40" s="458"/>
      <c r="I40" s="412">
        <v>853360</v>
      </c>
      <c r="J40" s="458"/>
      <c r="K40" s="412"/>
      <c r="L40" s="458"/>
      <c r="M40" s="411"/>
    </row>
    <row r="41" spans="1:13" ht="15">
      <c r="A41" s="459">
        <v>25</v>
      </c>
      <c r="B41" s="459">
        <v>391</v>
      </c>
      <c r="C41" s="413" t="s">
        <v>592</v>
      </c>
      <c r="D41" s="458"/>
      <c r="E41" s="412">
        <v>1683333</v>
      </c>
      <c r="F41" s="458"/>
      <c r="G41" s="408">
        <v>0.032</v>
      </c>
      <c r="H41" s="458"/>
      <c r="I41" s="412">
        <v>53867</v>
      </c>
      <c r="J41" s="458"/>
      <c r="K41" s="412"/>
      <c r="L41" s="458"/>
      <c r="M41" s="411"/>
    </row>
    <row r="42" spans="1:13" ht="15">
      <c r="A42" s="459">
        <v>26</v>
      </c>
      <c r="B42" s="459">
        <v>392</v>
      </c>
      <c r="C42" s="413" t="s">
        <v>593</v>
      </c>
      <c r="D42" s="458"/>
      <c r="E42" s="412">
        <v>14768</v>
      </c>
      <c r="F42" s="458"/>
      <c r="G42" s="408">
        <v>0.0352</v>
      </c>
      <c r="H42" s="458"/>
      <c r="I42" s="412">
        <v>520</v>
      </c>
      <c r="J42" s="458"/>
      <c r="K42" s="412"/>
      <c r="L42" s="458"/>
      <c r="M42" s="411"/>
    </row>
    <row r="43" spans="1:13" ht="15">
      <c r="A43" s="459">
        <v>27</v>
      </c>
      <c r="B43" s="459">
        <v>393</v>
      </c>
      <c r="C43" s="413" t="s">
        <v>594</v>
      </c>
      <c r="D43" s="458"/>
      <c r="E43" s="412">
        <v>164548</v>
      </c>
      <c r="F43" s="458"/>
      <c r="G43" s="408">
        <v>0.0415</v>
      </c>
      <c r="H43" s="458"/>
      <c r="I43" s="412">
        <v>6829</v>
      </c>
      <c r="J43" s="458"/>
      <c r="K43" s="412"/>
      <c r="L43" s="458"/>
      <c r="M43" s="411"/>
    </row>
    <row r="44" spans="1:13" ht="15">
      <c r="A44" s="459">
        <v>28</v>
      </c>
      <c r="B44" s="459">
        <v>394</v>
      </c>
      <c r="C44" s="413" t="s">
        <v>595</v>
      </c>
      <c r="D44" s="458"/>
      <c r="E44" s="412">
        <v>3603768</v>
      </c>
      <c r="F44" s="458"/>
      <c r="G44" s="408">
        <v>0.042</v>
      </c>
      <c r="H44" s="458"/>
      <c r="I44" s="412">
        <v>151358</v>
      </c>
      <c r="J44" s="458"/>
      <c r="K44" s="412"/>
      <c r="L44" s="458"/>
      <c r="M44" s="411"/>
    </row>
    <row r="45" spans="1:13" ht="15">
      <c r="A45" s="459">
        <v>29</v>
      </c>
      <c r="B45" s="459">
        <v>395</v>
      </c>
      <c r="C45" s="413" t="s">
        <v>596</v>
      </c>
      <c r="D45" s="458"/>
      <c r="E45" s="412">
        <v>141765</v>
      </c>
      <c r="F45" s="458"/>
      <c r="G45" s="408">
        <v>0.0576</v>
      </c>
      <c r="H45" s="458"/>
      <c r="I45" s="412">
        <v>8166</v>
      </c>
      <c r="J45" s="458"/>
      <c r="K45" s="412"/>
      <c r="L45" s="458"/>
      <c r="M45" s="411"/>
    </row>
    <row r="46" spans="1:13" ht="15">
      <c r="A46" s="459">
        <v>30</v>
      </c>
      <c r="B46" s="459">
        <v>396</v>
      </c>
      <c r="C46" s="413" t="s">
        <v>597</v>
      </c>
      <c r="D46" s="458"/>
      <c r="E46" s="412">
        <v>5931</v>
      </c>
      <c r="F46" s="458"/>
      <c r="G46" s="408">
        <v>0.0543</v>
      </c>
      <c r="H46" s="458"/>
      <c r="I46" s="412">
        <v>322</v>
      </c>
      <c r="J46" s="458"/>
      <c r="K46" s="412"/>
      <c r="L46" s="458"/>
      <c r="M46" s="411"/>
    </row>
    <row r="47" spans="1:13" ht="15">
      <c r="A47" s="459">
        <v>31</v>
      </c>
      <c r="B47" s="459">
        <v>397</v>
      </c>
      <c r="C47" s="413" t="s">
        <v>598</v>
      </c>
      <c r="D47" s="458"/>
      <c r="E47" s="412">
        <v>7693476</v>
      </c>
      <c r="F47" s="458"/>
      <c r="G47" s="408">
        <v>0.0566</v>
      </c>
      <c r="H47" s="458"/>
      <c r="I47" s="412">
        <v>435451</v>
      </c>
      <c r="J47" s="458"/>
      <c r="K47" s="412"/>
      <c r="L47" s="458"/>
      <c r="M47" s="411"/>
    </row>
    <row r="48" spans="1:13" ht="15">
      <c r="A48" s="459">
        <v>32</v>
      </c>
      <c r="B48" s="459">
        <v>398</v>
      </c>
      <c r="C48" s="413" t="s">
        <v>599</v>
      </c>
      <c r="D48" s="458"/>
      <c r="E48" s="404">
        <v>1569293</v>
      </c>
      <c r="F48" s="458"/>
      <c r="G48" s="408">
        <v>0.0673</v>
      </c>
      <c r="H48" s="458"/>
      <c r="I48" s="404">
        <v>105613</v>
      </c>
      <c r="J48" s="458"/>
      <c r="K48" s="412"/>
      <c r="L48" s="458"/>
      <c r="M48" s="411"/>
    </row>
    <row r="49" spans="1:13" ht="15">
      <c r="A49" s="459">
        <v>33</v>
      </c>
      <c r="B49" s="458" t="s">
        <v>600</v>
      </c>
      <c r="C49" s="458"/>
      <c r="D49" s="458"/>
      <c r="E49" s="404">
        <v>36409469</v>
      </c>
      <c r="F49" s="458"/>
      <c r="G49" s="408"/>
      <c r="H49" s="458"/>
      <c r="I49" s="404">
        <v>1616080</v>
      </c>
      <c r="J49" s="458"/>
      <c r="K49" s="404">
        <v>870270</v>
      </c>
      <c r="L49" s="458"/>
      <c r="M49" s="404">
        <v>745810</v>
      </c>
    </row>
    <row r="50" spans="1:13" ht="15">
      <c r="A50" s="458"/>
      <c r="B50" s="458"/>
      <c r="C50" s="413"/>
      <c r="D50" s="458"/>
      <c r="E50" s="458"/>
      <c r="F50" s="458"/>
      <c r="G50" s="458"/>
      <c r="H50" s="458"/>
      <c r="I50" s="412"/>
      <c r="J50" s="458"/>
      <c r="K50" s="458"/>
      <c r="L50" s="458"/>
      <c r="M50" s="410"/>
    </row>
    <row r="51" spans="1:13" ht="15.75" thickBot="1">
      <c r="A51" s="459">
        <v>34</v>
      </c>
      <c r="B51" s="458"/>
      <c r="C51" s="413" t="s">
        <v>69</v>
      </c>
      <c r="D51" s="458"/>
      <c r="E51" s="409">
        <v>1259318509</v>
      </c>
      <c r="F51" s="458"/>
      <c r="G51" s="458"/>
      <c r="H51" s="458"/>
      <c r="I51" s="409">
        <v>47029126</v>
      </c>
      <c r="J51" s="458"/>
      <c r="K51" s="409">
        <v>34115819</v>
      </c>
      <c r="L51" s="458"/>
      <c r="M51" s="409">
        <v>12913307</v>
      </c>
    </row>
    <row r="52" spans="1:13" ht="15.75" thickTop="1">
      <c r="A52" s="458"/>
      <c r="B52" s="458"/>
      <c r="C52" s="413"/>
      <c r="D52" s="458"/>
      <c r="E52" s="458"/>
      <c r="F52" s="458"/>
      <c r="G52" s="458"/>
      <c r="H52" s="458"/>
      <c r="I52" s="458"/>
      <c r="J52" s="458"/>
      <c r="K52" s="458"/>
      <c r="L52" s="458"/>
      <c r="M52" s="410"/>
    </row>
    <row r="53" spans="1:13" ht="15">
      <c r="A53" s="459">
        <v>35</v>
      </c>
      <c r="B53" s="458"/>
      <c r="C53" s="458" t="s">
        <v>96</v>
      </c>
      <c r="D53" s="458"/>
      <c r="E53" s="458"/>
      <c r="F53" s="458"/>
      <c r="G53" s="458"/>
      <c r="H53" s="458"/>
      <c r="I53" s="458"/>
      <c r="J53" s="458"/>
      <c r="K53" s="412"/>
      <c r="L53" s="458"/>
      <c r="M53" s="329">
        <v>0.989</v>
      </c>
    </row>
    <row r="54" spans="1:13" ht="15">
      <c r="A54" s="458"/>
      <c r="B54" s="458"/>
      <c r="C54" s="458"/>
      <c r="D54" s="458"/>
      <c r="E54" s="458"/>
      <c r="F54" s="458"/>
      <c r="G54" s="458"/>
      <c r="H54" s="458"/>
      <c r="I54" s="458"/>
      <c r="J54" s="458"/>
      <c r="K54" s="412"/>
      <c r="L54" s="458"/>
      <c r="M54" s="410"/>
    </row>
    <row r="55" spans="1:13" ht="15.75" thickBot="1">
      <c r="A55" s="459">
        <v>36</v>
      </c>
      <c r="B55" s="458"/>
      <c r="C55" s="458" t="s">
        <v>601</v>
      </c>
      <c r="D55" s="458"/>
      <c r="E55" s="458"/>
      <c r="F55" s="458"/>
      <c r="G55" s="458"/>
      <c r="H55" s="458"/>
      <c r="I55" s="458"/>
      <c r="J55" s="458"/>
      <c r="K55" s="412"/>
      <c r="L55" s="458"/>
      <c r="M55" s="409">
        <v>12771261</v>
      </c>
    </row>
    <row r="56" spans="1:13" ht="15.75" thickTop="1">
      <c r="A56" s="458"/>
      <c r="B56" s="458"/>
      <c r="C56" s="458"/>
      <c r="D56" s="458"/>
      <c r="E56" s="458"/>
      <c r="F56" s="458"/>
      <c r="G56" s="458"/>
      <c r="H56" s="458"/>
      <c r="I56" s="458"/>
      <c r="J56" s="458"/>
      <c r="K56" s="412"/>
      <c r="L56" s="458"/>
      <c r="M56" s="410"/>
    </row>
    <row r="57" spans="1:13" ht="15.75" thickBot="1">
      <c r="A57" s="459">
        <v>37</v>
      </c>
      <c r="B57" s="458"/>
      <c r="C57" s="403" t="s">
        <v>602</v>
      </c>
      <c r="D57" s="403"/>
      <c r="E57" s="403"/>
      <c r="F57" s="403"/>
      <c r="G57" s="402"/>
      <c r="H57" s="403"/>
      <c r="I57" s="403"/>
      <c r="J57" s="403"/>
      <c r="K57" s="412"/>
      <c r="L57" s="403"/>
      <c r="M57" s="401">
        <v>-3698393</v>
      </c>
    </row>
    <row r="58" spans="1:13" ht="15.75" thickTop="1">
      <c r="A58" s="458"/>
      <c r="B58" s="458"/>
      <c r="C58" s="458"/>
      <c r="D58" s="458"/>
      <c r="E58" s="458"/>
      <c r="F58" s="458"/>
      <c r="G58" s="458"/>
      <c r="H58" s="458"/>
      <c r="I58" s="458"/>
      <c r="J58" s="458"/>
      <c r="K58" s="412"/>
      <c r="L58" s="458"/>
      <c r="M58" s="410"/>
    </row>
    <row r="59" spans="1:13" ht="15">
      <c r="A59" s="458"/>
      <c r="B59" s="458"/>
      <c r="C59" s="810" t="s">
        <v>603</v>
      </c>
      <c r="D59" s="810"/>
      <c r="E59" s="810"/>
      <c r="F59" s="810"/>
      <c r="G59" s="810"/>
      <c r="H59" s="810"/>
      <c r="I59" s="810"/>
      <c r="J59" s="810"/>
      <c r="K59" s="810"/>
      <c r="L59" s="810"/>
      <c r="M59" s="810"/>
    </row>
    <row r="60" spans="1:13" ht="15">
      <c r="A60" s="458"/>
      <c r="B60" s="458"/>
      <c r="C60" s="458"/>
      <c r="D60" s="458"/>
      <c r="E60" s="458"/>
      <c r="F60" s="458"/>
      <c r="G60" s="458"/>
      <c r="H60" s="458"/>
      <c r="I60" s="458"/>
      <c r="J60" s="458"/>
      <c r="K60" s="458"/>
      <c r="L60" s="458"/>
      <c r="M60" s="410"/>
    </row>
    <row r="61" spans="1:13" ht="15">
      <c r="A61" s="458"/>
      <c r="B61" s="458"/>
      <c r="C61" s="468"/>
      <c r="D61" s="405"/>
      <c r="E61" s="458"/>
      <c r="F61" s="458"/>
      <c r="G61" s="458"/>
      <c r="H61" s="458"/>
      <c r="I61" s="458"/>
      <c r="J61" s="458"/>
      <c r="K61" s="458"/>
      <c r="L61" s="458"/>
      <c r="M61" s="458"/>
    </row>
    <row r="63" spans="1:13" ht="15">
      <c r="A63" s="458"/>
      <c r="B63" s="458"/>
      <c r="C63" s="458" t="s">
        <v>604</v>
      </c>
      <c r="D63" s="458"/>
      <c r="E63" s="458"/>
      <c r="F63" s="458"/>
      <c r="G63" s="458"/>
      <c r="H63" s="458"/>
      <c r="I63" s="458"/>
      <c r="J63" s="458"/>
      <c r="K63" s="458"/>
      <c r="L63" s="458"/>
      <c r="M63" s="458"/>
    </row>
  </sheetData>
  <sheetProtection/>
  <mergeCells count="7">
    <mergeCell ref="C2:L2"/>
    <mergeCell ref="C3:L3"/>
    <mergeCell ref="C4:L4"/>
    <mergeCell ref="C59:M59"/>
    <mergeCell ref="B12:C12"/>
    <mergeCell ref="C23:D23"/>
    <mergeCell ref="C38:D38"/>
  </mergeCells>
  <printOptions/>
  <pageMargins left="0.7" right="0.7" top="0.75" bottom="0.75" header="0.3" footer="0.3"/>
  <pageSetup horizontalDpi="600" verticalDpi="600" orientation="portrait" scale="73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5"/>
  </sheetPr>
  <dimension ref="A1:I96"/>
  <sheetViews>
    <sheetView zoomScalePageLayoutView="0" workbookViewId="0" topLeftCell="A1">
      <pane ySplit="8" topLeftCell="A12" activePane="bottomLeft" state="frozen"/>
      <selection pane="topLeft" activeCell="R44" sqref="R44"/>
      <selection pane="bottomLeft" activeCell="K18" sqref="K18"/>
    </sheetView>
  </sheetViews>
  <sheetFormatPr defaultColWidth="9.140625" defaultRowHeight="12.75"/>
  <cols>
    <col min="1" max="1" width="5.00390625" style="0" bestFit="1" customWidth="1"/>
    <col min="2" max="2" width="3.7109375" style="0" customWidth="1"/>
    <col min="3" max="3" width="40.7109375" style="24" customWidth="1"/>
    <col min="4" max="4" width="3.7109375" style="24" customWidth="1"/>
    <col min="5" max="5" width="13.7109375" style="24" bestFit="1" customWidth="1"/>
    <col min="6" max="6" width="3.7109375" style="24" customWidth="1"/>
    <col min="7" max="7" width="13.140625" style="24" bestFit="1" customWidth="1"/>
    <col min="8" max="8" width="3.7109375" style="0" customWidth="1"/>
    <col min="9" max="9" width="13.7109375" style="34" bestFit="1" customWidth="1"/>
    <col min="10" max="10" width="3.7109375" style="0" customWidth="1"/>
  </cols>
  <sheetData>
    <row r="1" spans="3:9" ht="12.75">
      <c r="C1" s="794" t="s">
        <v>0</v>
      </c>
      <c r="D1" s="794"/>
      <c r="E1" s="794"/>
      <c r="F1" s="794"/>
      <c r="G1" s="794"/>
      <c r="I1" s="762" t="s">
        <v>925</v>
      </c>
    </row>
    <row r="2" spans="3:9" ht="12.75">
      <c r="C2" s="794" t="s">
        <v>78</v>
      </c>
      <c r="D2" s="794"/>
      <c r="E2" s="794"/>
      <c r="F2" s="794"/>
      <c r="G2" s="794"/>
      <c r="I2" s="2" t="s">
        <v>1</v>
      </c>
    </row>
    <row r="3" spans="3:9" ht="12.75">
      <c r="C3" s="766" t="s">
        <v>5</v>
      </c>
      <c r="D3" s="794"/>
      <c r="E3" s="794"/>
      <c r="F3" s="794"/>
      <c r="G3" s="794"/>
      <c r="I3" s="2" t="s">
        <v>804</v>
      </c>
    </row>
    <row r="4" spans="3:9" ht="12.75">
      <c r="C4" s="5"/>
      <c r="D4" s="23"/>
      <c r="E4" s="23"/>
      <c r="F4" s="23"/>
      <c r="G4" s="23"/>
      <c r="I4" s="2" t="s">
        <v>606</v>
      </c>
    </row>
    <row r="5" ht="12.75">
      <c r="I5" s="24"/>
    </row>
    <row r="7" spans="1:9" ht="38.25">
      <c r="A7" s="76" t="s">
        <v>6</v>
      </c>
      <c r="D7" s="25"/>
      <c r="E7" s="76" t="s">
        <v>79</v>
      </c>
      <c r="F7" s="25"/>
      <c r="G7" s="76" t="s">
        <v>41</v>
      </c>
      <c r="I7" s="25" t="s">
        <v>80</v>
      </c>
    </row>
    <row r="8" spans="1:9" ht="12.75">
      <c r="A8" s="1" t="s">
        <v>21</v>
      </c>
      <c r="C8" s="25" t="s">
        <v>8</v>
      </c>
      <c r="E8" s="84" t="s">
        <v>159</v>
      </c>
      <c r="G8" s="84" t="s">
        <v>81</v>
      </c>
      <c r="I8" s="25" t="s">
        <v>9</v>
      </c>
    </row>
    <row r="9" spans="1:9" ht="12.75">
      <c r="A9" s="26">
        <v>-1</v>
      </c>
      <c r="B9" s="25"/>
      <c r="C9" s="26">
        <f>+A9-1</f>
        <v>-2</v>
      </c>
      <c r="D9" s="26"/>
      <c r="E9" s="26">
        <f>+C9-1</f>
        <v>-3</v>
      </c>
      <c r="F9" s="26"/>
      <c r="G9" s="26">
        <f>+E9-1</f>
        <v>-4</v>
      </c>
      <c r="I9" s="26">
        <f>+G9-1</f>
        <v>-5</v>
      </c>
    </row>
    <row r="10" spans="1:9" ht="12.75">
      <c r="A10" s="26"/>
      <c r="B10" s="26"/>
      <c r="I10" s="26"/>
    </row>
    <row r="11" spans="1:9" ht="12.75">
      <c r="A11" s="6">
        <v>1</v>
      </c>
      <c r="B11" s="6"/>
      <c r="C11" s="28" t="s">
        <v>82</v>
      </c>
      <c r="D11" s="28"/>
      <c r="E11" s="85">
        <v>18410098</v>
      </c>
      <c r="F11" s="86"/>
      <c r="G11" s="85">
        <v>272534.48</v>
      </c>
      <c r="H11" t="s">
        <v>41</v>
      </c>
      <c r="I11" s="87">
        <f>ROUND(G11/E11,4)</f>
        <v>0.0148</v>
      </c>
    </row>
    <row r="12" spans="1:9" ht="12.75">
      <c r="A12" s="6"/>
      <c r="B12" s="6"/>
      <c r="C12" s="29"/>
      <c r="D12" s="29"/>
      <c r="E12" s="69"/>
      <c r="F12" s="79"/>
      <c r="G12" s="69"/>
      <c r="I12" s="35"/>
    </row>
    <row r="13" spans="1:9" ht="12.75">
      <c r="A13" s="6">
        <f>+A11+1</f>
        <v>2</v>
      </c>
      <c r="B13" s="6"/>
      <c r="C13" s="28" t="s">
        <v>83</v>
      </c>
      <c r="D13" s="28"/>
      <c r="E13" s="88"/>
      <c r="F13" s="89"/>
      <c r="G13" s="90" t="s">
        <v>84</v>
      </c>
      <c r="I13" s="32"/>
    </row>
    <row r="14" spans="1:9" ht="12.75">
      <c r="A14" s="6"/>
      <c r="B14" s="6"/>
      <c r="C14" s="29"/>
      <c r="D14" s="29"/>
      <c r="E14" s="79"/>
      <c r="F14" s="79"/>
      <c r="G14" s="69" t="s">
        <v>14</v>
      </c>
      <c r="I14" s="35"/>
    </row>
    <row r="15" spans="1:9" ht="12.75">
      <c r="A15" s="6"/>
      <c r="B15" s="6"/>
      <c r="C15" s="29"/>
      <c r="D15" s="29"/>
      <c r="E15" s="79"/>
      <c r="F15" s="79"/>
      <c r="G15" s="79"/>
      <c r="I15" s="35"/>
    </row>
    <row r="16" spans="1:9" ht="12.75" customHeight="1">
      <c r="A16" s="6">
        <f>+A13+1</f>
        <v>3</v>
      </c>
      <c r="B16" s="6"/>
      <c r="C16" s="33" t="s">
        <v>185</v>
      </c>
      <c r="D16" s="28"/>
      <c r="E16" s="88"/>
      <c r="F16" s="89"/>
      <c r="G16" s="85">
        <f>ROUND(G11*G13,0)</f>
        <v>3270414</v>
      </c>
      <c r="I16" s="32"/>
    </row>
    <row r="17" spans="1:9" ht="12.75">
      <c r="A17" s="6"/>
      <c r="B17" s="6"/>
      <c r="C17" s="29"/>
      <c r="D17" s="29"/>
      <c r="E17" s="79"/>
      <c r="F17" s="79"/>
      <c r="G17" s="79"/>
      <c r="I17" s="35"/>
    </row>
    <row r="18" spans="1:9" ht="12.75">
      <c r="A18" s="6">
        <f>+A16+1</f>
        <v>4</v>
      </c>
      <c r="B18" s="6"/>
      <c r="C18" t="s">
        <v>85</v>
      </c>
      <c r="D18"/>
      <c r="E18" s="88"/>
      <c r="F18" s="17"/>
      <c r="G18" s="85">
        <v>3058609.62</v>
      </c>
      <c r="I18" s="32"/>
    </row>
    <row r="19" spans="1:9" ht="12.75">
      <c r="A19" s="6"/>
      <c r="B19" s="6"/>
      <c r="C19" s="29"/>
      <c r="D19" s="29"/>
      <c r="E19" s="69"/>
      <c r="F19" s="79"/>
      <c r="G19" s="69" t="s">
        <v>14</v>
      </c>
      <c r="I19" s="91"/>
    </row>
    <row r="20" spans="1:9" ht="12.75">
      <c r="A20" s="6"/>
      <c r="B20" s="6"/>
      <c r="C20" s="29"/>
      <c r="D20" s="29"/>
      <c r="E20" s="69"/>
      <c r="F20" s="79"/>
      <c r="G20" s="79"/>
      <c r="I20" s="91"/>
    </row>
    <row r="21" spans="1:9" ht="12.75">
      <c r="A21" s="6">
        <f>+A18+1</f>
        <v>5</v>
      </c>
      <c r="B21" s="6"/>
      <c r="C21" s="29" t="s">
        <v>86</v>
      </c>
      <c r="D21" s="29"/>
      <c r="E21" s="88"/>
      <c r="F21" s="79"/>
      <c r="G21" s="68">
        <f>+G16-G18</f>
        <v>211804.3799999999</v>
      </c>
      <c r="I21" s="32"/>
    </row>
    <row r="22" spans="1:9" ht="12.75">
      <c r="A22" s="6"/>
      <c r="B22" s="6"/>
      <c r="C22" s="28"/>
      <c r="D22" s="28"/>
      <c r="E22" s="69"/>
      <c r="F22" s="89"/>
      <c r="G22" s="69"/>
      <c r="I22" s="66"/>
    </row>
    <row r="23" spans="1:9" ht="12.75">
      <c r="A23" s="6">
        <f>+A21+1</f>
        <v>6</v>
      </c>
      <c r="B23" s="6"/>
      <c r="C23" s="33" t="s">
        <v>87</v>
      </c>
      <c r="D23" s="29"/>
      <c r="E23" s="79"/>
      <c r="F23" s="79"/>
      <c r="G23" s="511">
        <v>0.989</v>
      </c>
      <c r="I23" s="37"/>
    </row>
    <row r="24" spans="1:9" ht="12.75">
      <c r="A24" s="6"/>
      <c r="B24" s="6"/>
      <c r="C24" s="29"/>
      <c r="D24" s="29"/>
      <c r="E24" s="79"/>
      <c r="F24" s="79"/>
      <c r="G24" s="69" t="s">
        <v>14</v>
      </c>
      <c r="I24" s="92"/>
    </row>
    <row r="25" spans="1:9" ht="13.5" thickBot="1">
      <c r="A25" s="6">
        <f>+A23+1</f>
        <v>7</v>
      </c>
      <c r="B25" s="6"/>
      <c r="C25" s="29" t="s">
        <v>88</v>
      </c>
      <c r="D25" s="29"/>
      <c r="E25" s="29"/>
      <c r="F25" s="29"/>
      <c r="G25" s="71">
        <f>ROUND(G21*G23,0)</f>
        <v>209475</v>
      </c>
      <c r="I25" s="32"/>
    </row>
    <row r="26" spans="1:9" ht="13.5" thickTop="1">
      <c r="A26" s="6"/>
      <c r="B26" s="6"/>
      <c r="C26" s="29"/>
      <c r="D26" s="29"/>
      <c r="E26" s="29"/>
      <c r="F26" s="29"/>
      <c r="G26" s="32"/>
      <c r="I26" s="66"/>
    </row>
    <row r="27" spans="1:9" ht="13.5" customHeight="1" thickBot="1">
      <c r="A27" s="6">
        <f>+A25+1</f>
        <v>8</v>
      </c>
      <c r="B27" s="6"/>
      <c r="C27" s="33" t="s">
        <v>901</v>
      </c>
      <c r="D27" s="29"/>
      <c r="E27" s="29"/>
      <c r="F27" s="29"/>
      <c r="G27" s="71">
        <f>(G25*0.35)*-1</f>
        <v>-73316.25</v>
      </c>
      <c r="I27" s="66"/>
    </row>
    <row r="28" spans="1:9" ht="13.5" thickTop="1">
      <c r="A28" s="6"/>
      <c r="B28" s="6"/>
      <c r="C28" s="29"/>
      <c r="D28" s="29"/>
      <c r="E28" s="29"/>
      <c r="F28" s="29"/>
      <c r="G28" s="32"/>
      <c r="I28" s="66"/>
    </row>
    <row r="29" spans="2:9" ht="12.75">
      <c r="B29" s="6"/>
      <c r="C29" s="29"/>
      <c r="D29" s="29"/>
      <c r="E29" s="29"/>
      <c r="F29" s="29"/>
      <c r="G29" s="29"/>
      <c r="I29" s="32"/>
    </row>
    <row r="30" spans="1:9" ht="12.75">
      <c r="A30" s="6"/>
      <c r="B30" s="6"/>
      <c r="C30" s="29"/>
      <c r="D30" s="29"/>
      <c r="E30" s="29"/>
      <c r="F30" s="29"/>
      <c r="G30" s="29"/>
      <c r="I30" s="32"/>
    </row>
    <row r="31" spans="1:9" ht="12.75">
      <c r="A31" s="104"/>
      <c r="B31" s="104"/>
      <c r="C31" s="79" t="s">
        <v>89</v>
      </c>
      <c r="D31" s="79"/>
      <c r="E31" s="29"/>
      <c r="F31" s="29"/>
      <c r="G31" s="29"/>
      <c r="I31" s="93"/>
    </row>
    <row r="32" spans="1:9" ht="12.75">
      <c r="A32" s="104"/>
      <c r="B32" s="104" t="s">
        <v>40</v>
      </c>
      <c r="C32" s="627" t="s">
        <v>830</v>
      </c>
      <c r="D32" s="75"/>
      <c r="I32" s="93"/>
    </row>
    <row r="33" spans="1:9" ht="12.75">
      <c r="A33" s="104"/>
      <c r="B33" s="104" t="s">
        <v>61</v>
      </c>
      <c r="C33" s="627" t="s">
        <v>831</v>
      </c>
      <c r="D33" s="104"/>
      <c r="E33" s="6"/>
      <c r="F33" s="6"/>
      <c r="G33" s="6"/>
      <c r="I33" s="94"/>
    </row>
    <row r="34" spans="1:4" ht="12.75">
      <c r="A34" s="104"/>
      <c r="B34" s="104"/>
      <c r="C34" s="75"/>
      <c r="D34" s="75"/>
    </row>
    <row r="35" spans="1:9" ht="12.75">
      <c r="A35" s="104"/>
      <c r="B35" s="104"/>
      <c r="C35" s="79"/>
      <c r="D35" s="79"/>
      <c r="E35" s="29"/>
      <c r="F35" s="29"/>
      <c r="G35" s="29"/>
      <c r="I35" s="32"/>
    </row>
    <row r="36" spans="1:9" ht="12.75">
      <c r="A36" s="6"/>
      <c r="B36" s="6"/>
      <c r="C36" s="29"/>
      <c r="D36" s="29"/>
      <c r="E36" s="29"/>
      <c r="F36" s="29"/>
      <c r="G36" s="29"/>
      <c r="I36" s="35"/>
    </row>
    <row r="37" spans="3:9" ht="12.75">
      <c r="C37" s="29"/>
      <c r="D37" s="29"/>
      <c r="E37" s="29"/>
      <c r="F37" s="29"/>
      <c r="G37" s="29"/>
      <c r="I37" s="35"/>
    </row>
    <row r="38" spans="1:9" ht="12.75">
      <c r="A38" s="6"/>
      <c r="B38" s="6"/>
      <c r="C38" s="29" t="s">
        <v>90</v>
      </c>
      <c r="D38" s="29"/>
      <c r="E38" s="29"/>
      <c r="F38" s="29"/>
      <c r="G38" s="29"/>
      <c r="I38" s="37"/>
    </row>
    <row r="39" spans="3:9" ht="12.75">
      <c r="C39" s="29"/>
      <c r="D39" s="29"/>
      <c r="E39" s="29"/>
      <c r="F39" s="29"/>
      <c r="G39" s="29"/>
      <c r="I39" s="32"/>
    </row>
    <row r="40" spans="1:9" ht="12.75">
      <c r="A40" s="6"/>
      <c r="B40" s="6"/>
      <c r="C40" s="29"/>
      <c r="D40" s="29"/>
      <c r="E40" s="29"/>
      <c r="F40" s="29"/>
      <c r="G40" s="29"/>
      <c r="I40" s="35"/>
    </row>
    <row r="41" spans="3:9" ht="12.75">
      <c r="C41" s="29"/>
      <c r="D41" s="29"/>
      <c r="E41" s="29"/>
      <c r="F41" s="29"/>
      <c r="G41" s="29"/>
      <c r="I41" s="32"/>
    </row>
    <row r="42" spans="1:9" ht="12.75">
      <c r="A42" s="6"/>
      <c r="B42" s="6"/>
      <c r="C42" s="29"/>
      <c r="D42" s="29"/>
      <c r="E42" s="29"/>
      <c r="F42" s="29"/>
      <c r="G42" s="29"/>
      <c r="I42" s="35"/>
    </row>
    <row r="43" spans="3:9" ht="12.75">
      <c r="C43" s="29"/>
      <c r="D43" s="29"/>
      <c r="E43" s="29"/>
      <c r="F43" s="29"/>
      <c r="G43" s="29"/>
      <c r="I43" s="32"/>
    </row>
    <row r="44" spans="1:9" ht="12.75">
      <c r="A44" s="6"/>
      <c r="B44" s="6"/>
      <c r="C44" s="29"/>
      <c r="D44" s="29"/>
      <c r="E44" s="29"/>
      <c r="F44" s="29"/>
      <c r="G44" s="29"/>
      <c r="I44" s="35"/>
    </row>
    <row r="45" spans="3:9" ht="12.75">
      <c r="C45" s="29"/>
      <c r="D45" s="29"/>
      <c r="E45" s="29"/>
      <c r="F45" s="29"/>
      <c r="G45" s="29"/>
      <c r="I45" s="35"/>
    </row>
    <row r="46" spans="1:9" ht="12.75">
      <c r="A46" s="6"/>
      <c r="B46" s="6"/>
      <c r="C46" s="29"/>
      <c r="D46" s="29"/>
      <c r="E46" s="29"/>
      <c r="F46" s="29"/>
      <c r="G46" s="29"/>
      <c r="I46" s="37"/>
    </row>
    <row r="47" spans="3:9" ht="12.75">
      <c r="C47" s="29"/>
      <c r="D47" s="29"/>
      <c r="E47" s="29"/>
      <c r="F47" s="29"/>
      <c r="G47" s="29"/>
      <c r="I47" s="32"/>
    </row>
    <row r="48" spans="1:9" ht="12.75">
      <c r="A48" s="6"/>
      <c r="B48" s="6"/>
      <c r="C48" s="29"/>
      <c r="D48" s="29"/>
      <c r="E48" s="29"/>
      <c r="F48" s="29"/>
      <c r="G48" s="29"/>
      <c r="I48" s="35"/>
    </row>
    <row r="49" spans="3:9" ht="12.75">
      <c r="C49" s="29"/>
      <c r="D49" s="29"/>
      <c r="E49" s="29"/>
      <c r="F49" s="29"/>
      <c r="G49" s="29"/>
      <c r="I49" s="32"/>
    </row>
    <row r="50" spans="3:9" ht="12.75">
      <c r="C50" s="29"/>
      <c r="D50" s="29"/>
      <c r="E50" s="29"/>
      <c r="F50" s="29"/>
      <c r="G50" s="29"/>
      <c r="I50" s="35"/>
    </row>
    <row r="51" spans="3:9" ht="12.75">
      <c r="C51" s="29"/>
      <c r="D51" s="29"/>
      <c r="E51" s="29"/>
      <c r="F51" s="29"/>
      <c r="G51" s="29"/>
      <c r="I51" s="35"/>
    </row>
    <row r="52" spans="3:9" ht="12.75">
      <c r="C52" s="29"/>
      <c r="D52" s="29"/>
      <c r="E52" s="29"/>
      <c r="F52" s="29"/>
      <c r="G52" s="29"/>
      <c r="I52" s="35"/>
    </row>
    <row r="53" spans="3:9" ht="12.75">
      <c r="C53" s="29"/>
      <c r="D53" s="29"/>
      <c r="E53" s="29"/>
      <c r="F53" s="29"/>
      <c r="G53" s="29"/>
      <c r="I53" s="35"/>
    </row>
    <row r="54" spans="3:9" ht="12.75">
      <c r="C54" s="29"/>
      <c r="D54" s="29"/>
      <c r="E54" s="29"/>
      <c r="F54" s="29"/>
      <c r="G54" s="29"/>
      <c r="I54" s="35"/>
    </row>
    <row r="55" spans="3:9" ht="12.75">
      <c r="C55" s="29"/>
      <c r="D55" s="29"/>
      <c r="E55" s="29"/>
      <c r="F55" s="29"/>
      <c r="G55" s="29"/>
      <c r="I55" s="35"/>
    </row>
    <row r="56" spans="3:9" ht="12.75">
      <c r="C56" s="29"/>
      <c r="D56" s="29"/>
      <c r="E56" s="29"/>
      <c r="F56" s="29"/>
      <c r="G56" s="29"/>
      <c r="I56" s="35"/>
    </row>
    <row r="57" spans="3:9" ht="12.75">
      <c r="C57" s="29"/>
      <c r="D57" s="29"/>
      <c r="E57" s="29"/>
      <c r="F57" s="29"/>
      <c r="G57" s="29"/>
      <c r="I57" s="35"/>
    </row>
    <row r="58" spans="3:9" ht="12.75">
      <c r="C58" s="29"/>
      <c r="D58" s="29"/>
      <c r="E58" s="29"/>
      <c r="F58" s="29"/>
      <c r="G58" s="29"/>
      <c r="I58" s="35"/>
    </row>
    <row r="59" spans="3:9" ht="12.75">
      <c r="C59" s="29"/>
      <c r="D59" s="29"/>
      <c r="E59" s="29"/>
      <c r="F59" s="29"/>
      <c r="G59" s="29"/>
      <c r="I59" s="35"/>
    </row>
    <row r="60" spans="3:9" ht="12.75">
      <c r="C60" s="29"/>
      <c r="D60" s="29"/>
      <c r="E60" s="29"/>
      <c r="F60" s="29"/>
      <c r="G60" s="29"/>
      <c r="I60" s="35"/>
    </row>
    <row r="61" spans="3:9" ht="12.75">
      <c r="C61" s="29"/>
      <c r="D61" s="29"/>
      <c r="E61" s="29"/>
      <c r="F61" s="29"/>
      <c r="G61" s="29"/>
      <c r="I61" s="35"/>
    </row>
    <row r="62" spans="3:9" ht="12.75">
      <c r="C62" s="29"/>
      <c r="D62" s="29"/>
      <c r="E62" s="29"/>
      <c r="F62" s="29"/>
      <c r="G62" s="29"/>
      <c r="I62" s="35"/>
    </row>
    <row r="63" spans="3:9" ht="12.75">
      <c r="C63" s="29"/>
      <c r="D63" s="29"/>
      <c r="E63" s="29"/>
      <c r="F63" s="29"/>
      <c r="G63" s="29"/>
      <c r="I63" s="35"/>
    </row>
    <row r="64" spans="3:9" ht="12.75">
      <c r="C64" s="29"/>
      <c r="D64" s="29"/>
      <c r="E64" s="29"/>
      <c r="F64" s="29"/>
      <c r="G64" s="29"/>
      <c r="I64" s="35"/>
    </row>
    <row r="65" spans="3:9" ht="12.75">
      <c r="C65" s="29"/>
      <c r="D65" s="29"/>
      <c r="E65" s="29"/>
      <c r="F65" s="29"/>
      <c r="G65" s="29"/>
      <c r="I65" s="35"/>
    </row>
    <row r="66" spans="3:9" ht="12.75">
      <c r="C66" s="29"/>
      <c r="D66" s="29"/>
      <c r="E66" s="29"/>
      <c r="F66" s="29"/>
      <c r="G66" s="29"/>
      <c r="I66" s="35"/>
    </row>
    <row r="67" spans="3:9" ht="12.75">
      <c r="C67" s="29"/>
      <c r="D67" s="29"/>
      <c r="E67" s="29"/>
      <c r="F67" s="29"/>
      <c r="G67" s="29"/>
      <c r="I67" s="35"/>
    </row>
    <row r="68" spans="3:9" ht="12.75">
      <c r="C68" s="29"/>
      <c r="D68" s="29"/>
      <c r="E68" s="29"/>
      <c r="F68" s="29"/>
      <c r="G68" s="29"/>
      <c r="I68" s="35"/>
    </row>
    <row r="69" spans="3:9" ht="12.75">
      <c r="C69" s="29"/>
      <c r="D69" s="29"/>
      <c r="E69" s="29"/>
      <c r="F69" s="29"/>
      <c r="G69" s="29"/>
      <c r="I69" s="35"/>
    </row>
    <row r="70" spans="3:9" ht="12.75">
      <c r="C70" s="29"/>
      <c r="D70" s="29"/>
      <c r="E70" s="29"/>
      <c r="F70" s="29"/>
      <c r="G70" s="29"/>
      <c r="I70" s="35"/>
    </row>
    <row r="71" spans="3:9" ht="12.75">
      <c r="C71" s="29"/>
      <c r="D71" s="29"/>
      <c r="E71" s="29"/>
      <c r="F71" s="29"/>
      <c r="G71" s="29"/>
      <c r="I71" s="35"/>
    </row>
    <row r="72" spans="3:9" ht="12.75">
      <c r="C72" s="29"/>
      <c r="D72" s="29"/>
      <c r="E72" s="29"/>
      <c r="F72" s="29"/>
      <c r="G72" s="29"/>
      <c r="I72" s="35"/>
    </row>
    <row r="73" spans="3:9" ht="12.75">
      <c r="C73" s="29"/>
      <c r="D73" s="29"/>
      <c r="E73" s="29"/>
      <c r="F73" s="29"/>
      <c r="G73" s="29"/>
      <c r="I73" s="35"/>
    </row>
    <row r="74" spans="3:9" ht="12.75">
      <c r="C74" s="29"/>
      <c r="D74" s="29"/>
      <c r="E74" s="29"/>
      <c r="F74" s="29"/>
      <c r="G74" s="29"/>
      <c r="I74" s="35"/>
    </row>
    <row r="75" spans="3:9" ht="12.75">
      <c r="C75" s="29"/>
      <c r="D75" s="29"/>
      <c r="E75" s="29"/>
      <c r="F75" s="29"/>
      <c r="G75" s="29"/>
      <c r="I75" s="35"/>
    </row>
    <row r="76" spans="3:9" ht="12.75">
      <c r="C76" s="29"/>
      <c r="D76" s="29"/>
      <c r="E76" s="29"/>
      <c r="F76" s="29"/>
      <c r="G76" s="29"/>
      <c r="I76" s="35"/>
    </row>
    <row r="77" spans="3:9" ht="12.75">
      <c r="C77" s="29"/>
      <c r="D77" s="29"/>
      <c r="E77" s="29"/>
      <c r="F77" s="29"/>
      <c r="G77" s="29"/>
      <c r="I77" s="35"/>
    </row>
    <row r="78" spans="3:9" ht="12.75">
      <c r="C78" s="29"/>
      <c r="D78" s="29"/>
      <c r="E78" s="29"/>
      <c r="F78" s="29"/>
      <c r="G78" s="29"/>
      <c r="I78" s="35"/>
    </row>
    <row r="79" spans="3:9" ht="12.75">
      <c r="C79" s="29"/>
      <c r="D79" s="29"/>
      <c r="E79" s="29"/>
      <c r="F79" s="29"/>
      <c r="G79" s="29"/>
      <c r="I79" s="35"/>
    </row>
    <row r="80" spans="3:9" ht="12.75">
      <c r="C80" s="29"/>
      <c r="D80" s="29"/>
      <c r="E80" s="29"/>
      <c r="F80" s="29"/>
      <c r="G80" s="29"/>
      <c r="I80" s="35"/>
    </row>
    <row r="81" spans="3:9" ht="12.75">
      <c r="C81" s="29"/>
      <c r="D81" s="29"/>
      <c r="E81" s="29"/>
      <c r="F81" s="29"/>
      <c r="G81" s="29"/>
      <c r="I81" s="35"/>
    </row>
    <row r="82" spans="3:9" ht="12.75">
      <c r="C82" s="29"/>
      <c r="D82" s="29"/>
      <c r="E82" s="29"/>
      <c r="F82" s="29"/>
      <c r="G82" s="29"/>
      <c r="I82" s="35"/>
    </row>
    <row r="83" spans="3:9" ht="12.75">
      <c r="C83" s="29"/>
      <c r="D83" s="29"/>
      <c r="E83" s="29"/>
      <c r="F83" s="29"/>
      <c r="G83" s="29"/>
      <c r="I83" s="35"/>
    </row>
    <row r="84" spans="3:9" ht="12.75">
      <c r="C84" s="29"/>
      <c r="D84" s="29"/>
      <c r="E84" s="29"/>
      <c r="F84" s="29"/>
      <c r="G84" s="29"/>
      <c r="I84" s="35"/>
    </row>
    <row r="85" spans="3:9" ht="12.75">
      <c r="C85" s="29"/>
      <c r="D85" s="29"/>
      <c r="E85" s="29"/>
      <c r="F85" s="29"/>
      <c r="G85" s="29"/>
      <c r="I85" s="35"/>
    </row>
    <row r="86" spans="3:9" ht="12.75">
      <c r="C86" s="29"/>
      <c r="D86" s="29"/>
      <c r="E86" s="29"/>
      <c r="F86" s="29"/>
      <c r="G86" s="29"/>
      <c r="I86" s="35"/>
    </row>
    <row r="87" spans="3:9" ht="12.75">
      <c r="C87" s="29"/>
      <c r="D87" s="29"/>
      <c r="E87" s="29"/>
      <c r="F87" s="29"/>
      <c r="G87" s="29"/>
      <c r="I87" s="35"/>
    </row>
    <row r="88" spans="3:9" ht="12.75">
      <c r="C88" s="29"/>
      <c r="D88" s="29"/>
      <c r="E88" s="29"/>
      <c r="F88" s="29"/>
      <c r="G88" s="29"/>
      <c r="I88" s="35"/>
    </row>
    <row r="89" spans="3:9" ht="12.75">
      <c r="C89" s="29"/>
      <c r="D89" s="29"/>
      <c r="E89" s="29"/>
      <c r="F89" s="29"/>
      <c r="G89" s="29"/>
      <c r="I89" s="35"/>
    </row>
    <row r="90" spans="3:9" ht="12.75">
      <c r="C90" s="29"/>
      <c r="D90" s="29"/>
      <c r="E90" s="29"/>
      <c r="F90" s="29"/>
      <c r="G90" s="29"/>
      <c r="I90" s="35"/>
    </row>
    <row r="91" spans="3:9" ht="12.75">
      <c r="C91" s="29"/>
      <c r="D91" s="29"/>
      <c r="E91" s="29"/>
      <c r="F91" s="29"/>
      <c r="G91" s="29"/>
      <c r="I91" s="35"/>
    </row>
    <row r="92" spans="3:9" ht="12.75">
      <c r="C92" s="29"/>
      <c r="D92" s="29"/>
      <c r="E92" s="29"/>
      <c r="F92" s="29"/>
      <c r="G92" s="29"/>
      <c r="I92" s="35"/>
    </row>
    <row r="93" spans="3:9" ht="12.75">
      <c r="C93" s="29"/>
      <c r="D93" s="29"/>
      <c r="E93" s="29"/>
      <c r="F93" s="29"/>
      <c r="G93" s="29"/>
      <c r="I93" s="35"/>
    </row>
    <row r="94" spans="3:9" ht="12.75">
      <c r="C94" s="29"/>
      <c r="D94" s="29"/>
      <c r="E94" s="29"/>
      <c r="F94" s="29"/>
      <c r="G94" s="29"/>
      <c r="I94" s="35"/>
    </row>
    <row r="95" ht="12.75">
      <c r="I95" s="35"/>
    </row>
    <row r="96" ht="12.75">
      <c r="I96" s="35"/>
    </row>
  </sheetData>
  <sheetProtection/>
  <mergeCells count="3">
    <mergeCell ref="C1:G1"/>
    <mergeCell ref="C2:G2"/>
    <mergeCell ref="C3:G3"/>
  </mergeCells>
  <printOptions horizontalCentered="1"/>
  <pageMargins left="0" right="0" top="1" bottom="0.5" header="0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D18"/>
  <sheetViews>
    <sheetView zoomScalePageLayoutView="0" workbookViewId="0" topLeftCell="A1">
      <selection activeCell="G7" sqref="G7"/>
    </sheetView>
  </sheetViews>
  <sheetFormatPr defaultColWidth="9.140625" defaultRowHeight="12.75"/>
  <cols>
    <col min="2" max="2" width="50.8515625" style="0" bestFit="1" customWidth="1"/>
    <col min="3" max="3" width="3.8515625" style="0" customWidth="1"/>
    <col min="4" max="4" width="13.7109375" style="0" bestFit="1" customWidth="1"/>
  </cols>
  <sheetData>
    <row r="1" spans="1:4" ht="15">
      <c r="A1" s="166"/>
      <c r="B1" s="168" t="s">
        <v>0</v>
      </c>
      <c r="C1" s="167"/>
      <c r="D1" s="152" t="s">
        <v>925</v>
      </c>
    </row>
    <row r="2" spans="1:4" ht="15">
      <c r="A2" s="166"/>
      <c r="B2" s="168" t="s">
        <v>204</v>
      </c>
      <c r="C2" s="167"/>
      <c r="D2" s="170" t="s">
        <v>193</v>
      </c>
    </row>
    <row r="3" spans="1:4" ht="15">
      <c r="A3" s="166"/>
      <c r="B3" s="168" t="s">
        <v>195</v>
      </c>
      <c r="C3" s="167"/>
      <c r="D3" s="2" t="s">
        <v>804</v>
      </c>
    </row>
    <row r="4" spans="1:4" ht="15">
      <c r="A4" s="330"/>
      <c r="B4" s="168"/>
      <c r="C4" s="167"/>
      <c r="D4" s="169" t="s">
        <v>206</v>
      </c>
    </row>
    <row r="6" spans="1:4" ht="15">
      <c r="A6" s="166" t="s">
        <v>13</v>
      </c>
      <c r="B6" s="173" t="s">
        <v>8</v>
      </c>
      <c r="C6" s="166"/>
      <c r="D6" s="738" t="s">
        <v>9</v>
      </c>
    </row>
    <row r="7" spans="1:4" ht="15">
      <c r="A7" s="176">
        <v>-1</v>
      </c>
      <c r="B7" s="176">
        <v>-2</v>
      </c>
      <c r="C7" s="176"/>
      <c r="D7" s="176">
        <v>-3</v>
      </c>
    </row>
    <row r="10" spans="1:4" ht="15">
      <c r="A10" s="175">
        <v>1</v>
      </c>
      <c r="B10" s="174" t="s">
        <v>205</v>
      </c>
      <c r="C10" s="166"/>
      <c r="D10" s="178">
        <v>2812947.0900000045</v>
      </c>
    </row>
    <row r="11" spans="1:4" ht="15">
      <c r="A11" s="172"/>
      <c r="B11" s="166"/>
      <c r="C11" s="166"/>
      <c r="D11" s="160" t="s">
        <v>14</v>
      </c>
    </row>
    <row r="12" spans="1:4" ht="15">
      <c r="A12" s="172">
        <v>2</v>
      </c>
      <c r="B12" s="166" t="s">
        <v>11</v>
      </c>
      <c r="C12" s="166"/>
      <c r="D12" s="177">
        <v>1</v>
      </c>
    </row>
    <row r="13" spans="1:4" ht="15">
      <c r="A13" s="172"/>
      <c r="B13" s="166"/>
      <c r="C13" s="166"/>
      <c r="D13" s="160" t="s">
        <v>14</v>
      </c>
    </row>
    <row r="14" spans="1:4" ht="15">
      <c r="A14" s="172">
        <v>3</v>
      </c>
      <c r="B14" s="166" t="s">
        <v>870</v>
      </c>
      <c r="C14" s="166"/>
      <c r="D14" s="178">
        <v>2812947.0900000045</v>
      </c>
    </row>
    <row r="15" spans="1:4" ht="15">
      <c r="A15" s="172"/>
      <c r="B15" s="166"/>
      <c r="C15" s="166"/>
      <c r="D15" s="164" t="s">
        <v>16</v>
      </c>
    </row>
    <row r="16" spans="1:4" ht="15">
      <c r="A16" s="172"/>
      <c r="B16" s="166"/>
      <c r="C16" s="166"/>
      <c r="D16" s="166"/>
    </row>
    <row r="18" ht="12.75">
      <c r="B18" s="171" t="s">
        <v>202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M80"/>
  <sheetViews>
    <sheetView zoomScalePageLayoutView="0" workbookViewId="0" topLeftCell="A1">
      <selection activeCell="P14" sqref="P14"/>
    </sheetView>
  </sheetViews>
  <sheetFormatPr defaultColWidth="9.140625" defaultRowHeight="12.75"/>
  <cols>
    <col min="4" max="4" width="24.7109375" style="0" customWidth="1"/>
    <col min="5" max="5" width="13.421875" style="0" bestFit="1" customWidth="1"/>
    <col min="6" max="6" width="4.00390625" style="0" customWidth="1"/>
    <col min="8" max="8" width="3.00390625" style="0" customWidth="1"/>
    <col min="9" max="9" width="16.57421875" style="0" bestFit="1" customWidth="1"/>
    <col min="10" max="10" width="2.00390625" style="0" customWidth="1"/>
    <col min="11" max="11" width="19.00390625" style="0" bestFit="1" customWidth="1"/>
    <col min="12" max="12" width="1.8515625" style="0" customWidth="1"/>
    <col min="13" max="13" width="16.140625" style="0" bestFit="1" customWidth="1"/>
  </cols>
  <sheetData>
    <row r="1" spans="1:13" ht="12.75">
      <c r="A1" s="6"/>
      <c r="G1" s="6"/>
      <c r="M1" s="4" t="s">
        <v>925</v>
      </c>
    </row>
    <row r="2" spans="1:13" ht="12.75">
      <c r="A2" s="6"/>
      <c r="C2" s="765" t="s">
        <v>0</v>
      </c>
      <c r="D2" s="765"/>
      <c r="E2" s="765"/>
      <c r="F2" s="765"/>
      <c r="G2" s="765"/>
      <c r="H2" s="765"/>
      <c r="I2" s="765"/>
      <c r="J2" s="765"/>
      <c r="K2" s="765"/>
      <c r="L2" s="765"/>
      <c r="M2" s="396" t="s">
        <v>193</v>
      </c>
    </row>
    <row r="3" spans="1:13" ht="12.75">
      <c r="A3" s="6"/>
      <c r="C3" s="765" t="s">
        <v>607</v>
      </c>
      <c r="D3" s="765"/>
      <c r="E3" s="765"/>
      <c r="F3" s="765"/>
      <c r="G3" s="765"/>
      <c r="H3" s="765"/>
      <c r="I3" s="765"/>
      <c r="J3" s="765"/>
      <c r="K3" s="765"/>
      <c r="L3" s="765"/>
      <c r="M3" s="2" t="s">
        <v>804</v>
      </c>
    </row>
    <row r="4" spans="1:13" ht="12.75">
      <c r="A4" s="6"/>
      <c r="C4" s="765" t="s">
        <v>347</v>
      </c>
      <c r="D4" s="765"/>
      <c r="E4" s="765"/>
      <c r="F4" s="765"/>
      <c r="G4" s="765"/>
      <c r="H4" s="765"/>
      <c r="I4" s="765"/>
      <c r="J4" s="765"/>
      <c r="K4" s="765"/>
      <c r="L4" s="765"/>
      <c r="M4" s="396" t="s">
        <v>619</v>
      </c>
    </row>
    <row r="5" spans="1:13" ht="12.75">
      <c r="A5" s="6"/>
      <c r="C5" s="39"/>
      <c r="D5" s="39"/>
      <c r="E5" s="39"/>
      <c r="F5" s="39"/>
      <c r="G5" s="39"/>
      <c r="H5" s="39"/>
      <c r="I5" s="39"/>
      <c r="J5" s="39"/>
      <c r="K5" s="39"/>
      <c r="L5" s="39"/>
      <c r="M5" s="62"/>
    </row>
    <row r="6" spans="1:9" ht="14.25">
      <c r="A6" s="6"/>
      <c r="E6" s="462" t="s">
        <v>555</v>
      </c>
      <c r="G6" s="6"/>
      <c r="I6" s="462" t="s">
        <v>556</v>
      </c>
    </row>
    <row r="7" spans="1:13" ht="14.25">
      <c r="A7" s="6"/>
      <c r="E7" s="462" t="s">
        <v>557</v>
      </c>
      <c r="G7" s="6"/>
      <c r="I7" s="462" t="s">
        <v>558</v>
      </c>
      <c r="K7" s="462" t="s">
        <v>558</v>
      </c>
      <c r="M7" s="462" t="s">
        <v>558</v>
      </c>
    </row>
    <row r="8" spans="1:13" ht="14.25">
      <c r="A8" s="6"/>
      <c r="B8" s="6"/>
      <c r="C8" s="6"/>
      <c r="D8" s="6"/>
      <c r="E8" s="462" t="s">
        <v>559</v>
      </c>
      <c r="F8" s="6"/>
      <c r="G8" s="462" t="s">
        <v>560</v>
      </c>
      <c r="H8" s="6"/>
      <c r="I8" s="462" t="s">
        <v>561</v>
      </c>
      <c r="J8" s="6"/>
      <c r="K8" s="462" t="s">
        <v>283</v>
      </c>
      <c r="L8" s="6"/>
      <c r="M8" s="462" t="s">
        <v>283</v>
      </c>
    </row>
    <row r="9" spans="1:13" ht="14.25">
      <c r="A9" s="6" t="s">
        <v>42</v>
      </c>
      <c r="B9" s="6" t="s">
        <v>562</v>
      </c>
      <c r="C9" s="6"/>
      <c r="D9" s="6"/>
      <c r="E9" s="462" t="s">
        <v>563</v>
      </c>
      <c r="F9" s="6"/>
      <c r="G9" s="462" t="s">
        <v>564</v>
      </c>
      <c r="H9" s="6"/>
      <c r="I9" s="462" t="s">
        <v>565</v>
      </c>
      <c r="J9" s="6"/>
      <c r="K9" s="399" t="s">
        <v>566</v>
      </c>
      <c r="L9" s="6"/>
      <c r="M9" s="462" t="s">
        <v>567</v>
      </c>
    </row>
    <row r="10" spans="1:13" ht="14.25">
      <c r="A10" s="8" t="s">
        <v>7</v>
      </c>
      <c r="B10" s="8" t="s">
        <v>7</v>
      </c>
      <c r="C10" s="8" t="s">
        <v>8</v>
      </c>
      <c r="D10" s="8"/>
      <c r="E10" s="464">
        <v>41912</v>
      </c>
      <c r="F10" s="8"/>
      <c r="G10" s="310" t="s">
        <v>569</v>
      </c>
      <c r="H10" s="8"/>
      <c r="I10" s="310" t="s">
        <v>866</v>
      </c>
      <c r="J10" s="8"/>
      <c r="K10" s="310" t="s">
        <v>608</v>
      </c>
      <c r="L10" s="1"/>
      <c r="M10" s="310" t="s">
        <v>867</v>
      </c>
    </row>
    <row r="11" spans="1:13" ht="12.75">
      <c r="A11" s="10">
        <v>-1</v>
      </c>
      <c r="B11" s="10">
        <v>-2</v>
      </c>
      <c r="C11" s="10">
        <v>-3</v>
      </c>
      <c r="D11" s="10"/>
      <c r="E11" s="10">
        <f>+C11-1</f>
        <v>-4</v>
      </c>
      <c r="F11" s="10"/>
      <c r="G11" s="10">
        <f>+E11-1</f>
        <v>-5</v>
      </c>
      <c r="H11" s="10"/>
      <c r="I11" s="10">
        <f>+G11-1</f>
        <v>-6</v>
      </c>
      <c r="J11" s="10"/>
      <c r="K11" s="10">
        <f>+I11-1</f>
        <v>-7</v>
      </c>
      <c r="L11" s="10"/>
      <c r="M11" s="10">
        <f>+K11-1</f>
        <v>-8</v>
      </c>
    </row>
    <row r="12" spans="1:7" ht="15">
      <c r="A12" s="6"/>
      <c r="B12" s="813" t="s">
        <v>609</v>
      </c>
      <c r="C12" s="813"/>
      <c r="G12" s="6"/>
    </row>
    <row r="13" spans="1:13" ht="12.75">
      <c r="A13" s="6">
        <v>1</v>
      </c>
      <c r="B13" s="6">
        <v>311</v>
      </c>
      <c r="C13" s="54" t="s">
        <v>610</v>
      </c>
      <c r="E13" s="41">
        <v>51403012</v>
      </c>
      <c r="G13" s="467">
        <v>0.0274</v>
      </c>
      <c r="I13" s="41">
        <f aca="true" t="shared" si="0" ref="I13:I18">ROUND(E13*G13,0)</f>
        <v>1408443</v>
      </c>
      <c r="M13" s="44"/>
    </row>
    <row r="14" spans="1:13" ht="12.75">
      <c r="A14" s="6">
        <v>2</v>
      </c>
      <c r="B14" s="6">
        <v>312</v>
      </c>
      <c r="C14" s="54" t="s">
        <v>611</v>
      </c>
      <c r="E14" s="41">
        <v>833068997</v>
      </c>
      <c r="G14" s="467">
        <v>0.0313</v>
      </c>
      <c r="I14" s="41">
        <f t="shared" si="0"/>
        <v>26075060</v>
      </c>
      <c r="K14" s="41"/>
      <c r="M14" s="44"/>
    </row>
    <row r="15" spans="1:13" ht="12.75">
      <c r="A15" s="6">
        <v>3</v>
      </c>
      <c r="B15" s="6">
        <v>312</v>
      </c>
      <c r="C15" s="54" t="s">
        <v>612</v>
      </c>
      <c r="E15" s="41">
        <v>8190115</v>
      </c>
      <c r="G15" s="467">
        <v>0.125</v>
      </c>
      <c r="I15" s="41">
        <f t="shared" si="0"/>
        <v>1023764</v>
      </c>
      <c r="K15" s="41"/>
      <c r="M15" s="44"/>
    </row>
    <row r="16" spans="1:13" ht="12.75">
      <c r="A16" s="6">
        <v>4</v>
      </c>
      <c r="B16" s="6">
        <v>314</v>
      </c>
      <c r="C16" s="54" t="s">
        <v>613</v>
      </c>
      <c r="E16" s="41">
        <v>53306968</v>
      </c>
      <c r="G16" s="467">
        <v>0.0184</v>
      </c>
      <c r="I16" s="41">
        <f t="shared" si="0"/>
        <v>980848</v>
      </c>
      <c r="K16" s="41"/>
      <c r="M16" s="44"/>
    </row>
    <row r="17" spans="1:13" ht="12.75">
      <c r="A17" s="6">
        <v>5</v>
      </c>
      <c r="B17" s="6">
        <v>315</v>
      </c>
      <c r="C17" s="54" t="s">
        <v>614</v>
      </c>
      <c r="E17" s="41">
        <v>17515019</v>
      </c>
      <c r="G17" s="467">
        <v>0.0164</v>
      </c>
      <c r="I17" s="41">
        <f t="shared" si="0"/>
        <v>287246</v>
      </c>
      <c r="K17" s="41"/>
      <c r="M17" s="44"/>
    </row>
    <row r="18" spans="1:13" ht="15">
      <c r="A18" s="6">
        <v>6</v>
      </c>
      <c r="B18" s="6">
        <v>316</v>
      </c>
      <c r="C18" s="54" t="s">
        <v>615</v>
      </c>
      <c r="E18" s="461">
        <v>7736008</v>
      </c>
      <c r="G18" s="467">
        <v>0.028</v>
      </c>
      <c r="I18" s="461">
        <f t="shared" si="0"/>
        <v>216608</v>
      </c>
      <c r="K18" s="41"/>
      <c r="M18" s="44"/>
    </row>
    <row r="19" spans="1:13" ht="12.75">
      <c r="A19" s="6">
        <v>7</v>
      </c>
      <c r="B19" t="s">
        <v>616</v>
      </c>
      <c r="C19" s="54"/>
      <c r="E19" s="41">
        <f>SUM(E13:E18)</f>
        <v>971220119</v>
      </c>
      <c r="G19" s="311"/>
      <c r="I19" s="41">
        <f>SUM(I13:I18)</f>
        <v>29991969</v>
      </c>
      <c r="K19" s="41">
        <v>26226930</v>
      </c>
      <c r="M19" s="44">
        <f>I19-K19</f>
        <v>3765039</v>
      </c>
    </row>
    <row r="20" spans="1:13" ht="12.75">
      <c r="A20" s="6"/>
      <c r="C20" s="54"/>
      <c r="E20" s="41"/>
      <c r="G20" s="311"/>
      <c r="I20" s="41"/>
      <c r="K20" s="41"/>
      <c r="M20" s="44"/>
    </row>
    <row r="21" spans="1:13" ht="15">
      <c r="A21" s="6"/>
      <c r="B21" s="813" t="s">
        <v>571</v>
      </c>
      <c r="C21" s="813"/>
      <c r="E21" s="41"/>
      <c r="G21" s="311"/>
      <c r="I21" s="41"/>
      <c r="K21" s="41"/>
      <c r="M21" s="44"/>
    </row>
    <row r="22" spans="1:13" ht="12.75">
      <c r="A22" s="6">
        <v>8</v>
      </c>
      <c r="B22" s="6">
        <v>350.1</v>
      </c>
      <c r="C22" s="54" t="s">
        <v>572</v>
      </c>
      <c r="E22" s="41">
        <v>0</v>
      </c>
      <c r="G22" s="311">
        <v>0.0144</v>
      </c>
      <c r="I22" s="41">
        <f>ROUND(E22*G22,0)</f>
        <v>0</v>
      </c>
      <c r="K22" s="41"/>
      <c r="M22" s="44"/>
    </row>
    <row r="23" spans="1:13" ht="12.75">
      <c r="A23" s="6">
        <v>9</v>
      </c>
      <c r="B23" s="6">
        <v>352</v>
      </c>
      <c r="C23" s="54" t="s">
        <v>573</v>
      </c>
      <c r="E23" s="41">
        <v>72116</v>
      </c>
      <c r="G23" s="311">
        <v>0.0208</v>
      </c>
      <c r="I23" s="41">
        <f aca="true" t="shared" si="1" ref="I23:I29">ROUND(E23*G23,0)</f>
        <v>1500</v>
      </c>
      <c r="K23" s="41"/>
      <c r="M23" s="44"/>
    </row>
    <row r="24" spans="1:13" ht="12.75">
      <c r="A24" s="6">
        <v>10</v>
      </c>
      <c r="B24" s="6">
        <v>353</v>
      </c>
      <c r="C24" s="54" t="s">
        <v>574</v>
      </c>
      <c r="E24" s="41">
        <v>9512983</v>
      </c>
      <c r="G24" s="311">
        <v>0.0215</v>
      </c>
      <c r="I24" s="41">
        <f t="shared" si="1"/>
        <v>204529</v>
      </c>
      <c r="K24" s="41"/>
      <c r="M24" s="44"/>
    </row>
    <row r="25" spans="1:13" ht="12.75">
      <c r="A25" s="6">
        <v>11</v>
      </c>
      <c r="B25" s="6">
        <v>354</v>
      </c>
      <c r="C25" s="54" t="s">
        <v>575</v>
      </c>
      <c r="E25" s="41">
        <v>0</v>
      </c>
      <c r="G25" s="311">
        <v>0.0261</v>
      </c>
      <c r="I25" s="41">
        <f t="shared" si="1"/>
        <v>0</v>
      </c>
      <c r="K25" s="41"/>
      <c r="M25" s="44"/>
    </row>
    <row r="26" spans="1:13" ht="12.75">
      <c r="A26" s="6">
        <v>12</v>
      </c>
      <c r="B26" s="6">
        <v>355</v>
      </c>
      <c r="C26" s="54" t="s">
        <v>576</v>
      </c>
      <c r="E26" s="41">
        <v>0</v>
      </c>
      <c r="G26" s="311">
        <v>0.0395</v>
      </c>
      <c r="I26" s="41">
        <f t="shared" si="1"/>
        <v>0</v>
      </c>
      <c r="K26" s="41"/>
      <c r="M26" s="44"/>
    </row>
    <row r="27" spans="1:13" ht="12.75">
      <c r="A27" s="6">
        <v>13</v>
      </c>
      <c r="B27" s="6">
        <v>356</v>
      </c>
      <c r="C27" s="54" t="s">
        <v>577</v>
      </c>
      <c r="E27" s="41">
        <v>0</v>
      </c>
      <c r="G27" s="311">
        <v>0.0291</v>
      </c>
      <c r="I27" s="41">
        <f t="shared" si="1"/>
        <v>0</v>
      </c>
      <c r="K27" s="41"/>
      <c r="M27" s="44"/>
    </row>
    <row r="28" spans="1:13" ht="12.75">
      <c r="A28" s="6">
        <v>14</v>
      </c>
      <c r="B28" s="6">
        <v>357</v>
      </c>
      <c r="C28" s="54" t="s">
        <v>578</v>
      </c>
      <c r="E28" s="41">
        <v>0</v>
      </c>
      <c r="G28" s="311">
        <v>0.0299</v>
      </c>
      <c r="I28" s="41">
        <f t="shared" si="1"/>
        <v>0</v>
      </c>
      <c r="K28" s="41"/>
      <c r="M28" s="44"/>
    </row>
    <row r="29" spans="1:13" ht="15">
      <c r="A29" s="6">
        <v>15</v>
      </c>
      <c r="B29" s="6">
        <v>358</v>
      </c>
      <c r="C29" s="54" t="s">
        <v>579</v>
      </c>
      <c r="E29" s="461">
        <v>0</v>
      </c>
      <c r="G29" s="311">
        <v>0.0262</v>
      </c>
      <c r="I29" s="461">
        <f t="shared" si="1"/>
        <v>0</v>
      </c>
      <c r="K29" s="41"/>
      <c r="M29" s="44"/>
    </row>
    <row r="30" spans="1:13" ht="15">
      <c r="A30" s="6">
        <v>16</v>
      </c>
      <c r="B30" t="s">
        <v>580</v>
      </c>
      <c r="C30" s="54"/>
      <c r="E30" s="461">
        <f>SUM(E22:E29)</f>
        <v>9585099</v>
      </c>
      <c r="G30" s="311"/>
      <c r="I30" s="461">
        <f>SUM(I22:I29)</f>
        <v>206029</v>
      </c>
      <c r="K30" s="461">
        <v>164478</v>
      </c>
      <c r="M30" s="398">
        <f>I30-K30</f>
        <v>41551</v>
      </c>
    </row>
    <row r="31" spans="1:13" ht="12.75">
      <c r="A31" s="6"/>
      <c r="C31" s="54"/>
      <c r="E31" s="41"/>
      <c r="G31" s="311"/>
      <c r="I31" s="41"/>
      <c r="K31" s="41"/>
      <c r="M31" s="44"/>
    </row>
    <row r="32" spans="1:13" ht="13.5" thickBot="1">
      <c r="A32" s="6">
        <v>17</v>
      </c>
      <c r="C32" s="54" t="s">
        <v>617</v>
      </c>
      <c r="E32" s="46">
        <f>E19+E30</f>
        <v>980805218</v>
      </c>
      <c r="G32" s="6"/>
      <c r="I32" s="46">
        <f>I19+I30</f>
        <v>30197998</v>
      </c>
      <c r="K32" s="46">
        <f>K19+K30</f>
        <v>26391408</v>
      </c>
      <c r="M32" s="46">
        <f>M19+M30</f>
        <v>3806590</v>
      </c>
    </row>
    <row r="33" spans="1:13" ht="13.5" thickTop="1">
      <c r="A33" s="6"/>
      <c r="C33" s="54"/>
      <c r="G33" s="6"/>
      <c r="M33" s="13"/>
    </row>
    <row r="34" spans="1:13" ht="12.75">
      <c r="A34" s="6">
        <f>A32+1</f>
        <v>18</v>
      </c>
      <c r="C34" t="s">
        <v>96</v>
      </c>
      <c r="G34" s="6"/>
      <c r="M34" s="466">
        <v>0.989</v>
      </c>
    </row>
    <row r="35" spans="1:13" ht="12.75">
      <c r="A35" s="6"/>
      <c r="G35" s="6"/>
      <c r="M35" s="13"/>
    </row>
    <row r="36" spans="1:13" ht="13.5" thickBot="1">
      <c r="A36" s="6">
        <f>A34+1</f>
        <v>19</v>
      </c>
      <c r="C36" t="s">
        <v>618</v>
      </c>
      <c r="G36" s="6"/>
      <c r="M36" s="46">
        <f>ROUND(M32*M34,0)</f>
        <v>3764718</v>
      </c>
    </row>
    <row r="37" spans="1:13" ht="13.5" thickTop="1">
      <c r="A37" s="6"/>
      <c r="G37" s="6"/>
      <c r="M37" s="13"/>
    </row>
    <row r="38" spans="1:13" ht="13.5" thickBot="1">
      <c r="A38" s="6">
        <f>A36+1</f>
        <v>20</v>
      </c>
      <c r="C38" s="119" t="s">
        <v>902</v>
      </c>
      <c r="D38" s="17"/>
      <c r="E38" s="17"/>
      <c r="F38" s="17"/>
      <c r="G38" s="104"/>
      <c r="H38" s="17"/>
      <c r="I38" s="17"/>
      <c r="J38" s="17"/>
      <c r="K38" s="17"/>
      <c r="L38" s="17"/>
      <c r="M38" s="21">
        <f>ROUND(M36*0.35,0)*-1</f>
        <v>-1317651</v>
      </c>
    </row>
    <row r="39" spans="1:13" ht="13.5" thickTop="1">
      <c r="A39" s="6"/>
      <c r="G39" s="6"/>
      <c r="M39" s="13"/>
    </row>
    <row r="40" spans="1:13" ht="12.75">
      <c r="A40" s="6"/>
      <c r="C40" s="814" t="s">
        <v>869</v>
      </c>
      <c r="D40" s="815"/>
      <c r="E40" s="815"/>
      <c r="F40" s="815"/>
      <c r="G40" s="815"/>
      <c r="H40" s="815"/>
      <c r="I40" s="815"/>
      <c r="J40" s="815"/>
      <c r="K40" s="815"/>
      <c r="L40" s="815"/>
      <c r="M40" s="815"/>
    </row>
    <row r="41" spans="1:13" ht="12.75">
      <c r="A41" s="6"/>
      <c r="C41" s="812" t="s">
        <v>603</v>
      </c>
      <c r="D41" s="812"/>
      <c r="E41" s="812"/>
      <c r="F41" s="812"/>
      <c r="G41" s="812"/>
      <c r="H41" s="812"/>
      <c r="I41" s="812"/>
      <c r="J41" s="812"/>
      <c r="K41" s="812"/>
      <c r="L41" s="812"/>
      <c r="M41" s="812"/>
    </row>
    <row r="42" spans="1:13" ht="12.75">
      <c r="A42" s="6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</row>
    <row r="43" spans="1:13" ht="12.75">
      <c r="A43" s="6"/>
      <c r="G43" s="6"/>
      <c r="M43" s="13"/>
    </row>
    <row r="44" spans="1:13" ht="12.75">
      <c r="A44" s="6"/>
      <c r="C44" s="74"/>
      <c r="D44" s="397"/>
      <c r="G44" s="6"/>
      <c r="M44" s="44"/>
    </row>
    <row r="45" spans="1:13" ht="12.75">
      <c r="A45" s="6"/>
      <c r="G45" s="6"/>
      <c r="M45" s="13"/>
    </row>
    <row r="46" spans="1:7" ht="12.75">
      <c r="A46" s="6"/>
      <c r="C46" t="s">
        <v>604</v>
      </c>
      <c r="G46" s="6"/>
    </row>
    <row r="47" spans="1:7" ht="12.75">
      <c r="A47" s="6"/>
      <c r="G47" s="6"/>
    </row>
    <row r="48" spans="1:7" ht="12.75">
      <c r="A48" s="6"/>
      <c r="G48" s="6"/>
    </row>
    <row r="49" spans="1:7" ht="12.75">
      <c r="A49" s="6"/>
      <c r="G49" s="6"/>
    </row>
    <row r="50" spans="1:7" ht="12.75">
      <c r="A50" s="6"/>
      <c r="G50" s="6"/>
    </row>
    <row r="51" spans="1:7" ht="12.75">
      <c r="A51" s="6"/>
      <c r="G51" s="6"/>
    </row>
    <row r="52" spans="1:7" ht="12.75">
      <c r="A52" s="6"/>
      <c r="G52" s="6"/>
    </row>
    <row r="53" spans="1:7" ht="12.75">
      <c r="A53" s="6"/>
      <c r="G53" s="6"/>
    </row>
    <row r="54" spans="1:7" ht="12.75">
      <c r="A54" s="6"/>
      <c r="G54" s="6"/>
    </row>
    <row r="55" spans="1:7" ht="12.75">
      <c r="A55" s="6"/>
      <c r="G55" s="6"/>
    </row>
    <row r="56" spans="1:7" ht="12.75">
      <c r="A56" s="6"/>
      <c r="G56" s="6"/>
    </row>
    <row r="57" spans="1:7" ht="12.75">
      <c r="A57" s="6"/>
      <c r="G57" s="6"/>
    </row>
    <row r="58" spans="1:7" ht="12.75">
      <c r="A58" s="6"/>
      <c r="G58" s="6"/>
    </row>
    <row r="59" spans="1:7" ht="12.75">
      <c r="A59" s="6"/>
      <c r="G59" s="6"/>
    </row>
    <row r="60" spans="1:7" ht="12.75">
      <c r="A60" s="6"/>
      <c r="G60" s="6"/>
    </row>
    <row r="61" spans="1:7" ht="12.75">
      <c r="A61" s="6"/>
      <c r="G61" s="6"/>
    </row>
    <row r="62" spans="1:7" ht="12.75">
      <c r="A62" s="6"/>
      <c r="G62" s="6"/>
    </row>
    <row r="63" spans="1:7" ht="12.75">
      <c r="A63" s="6"/>
      <c r="G63" s="6"/>
    </row>
    <row r="64" spans="1:7" ht="12.75">
      <c r="A64" s="6"/>
      <c r="G64" s="6"/>
    </row>
    <row r="65" spans="1:7" ht="12.75">
      <c r="A65" s="6"/>
      <c r="G65" s="6"/>
    </row>
    <row r="66" spans="1:7" ht="12.75">
      <c r="A66" s="6"/>
      <c r="G66" s="6"/>
    </row>
    <row r="67" spans="1:7" ht="12.75">
      <c r="A67" s="6"/>
      <c r="G67" s="6"/>
    </row>
    <row r="68" spans="1:7" ht="12.75">
      <c r="A68" s="6"/>
      <c r="G68" s="6"/>
    </row>
    <row r="69" spans="1:7" ht="12.75">
      <c r="A69" s="6"/>
      <c r="G69" s="6"/>
    </row>
    <row r="70" spans="1:7" ht="12.75">
      <c r="A70" s="6"/>
      <c r="G70" s="6"/>
    </row>
    <row r="71" spans="1:7" ht="12.75">
      <c r="A71" s="6"/>
      <c r="G71" s="6"/>
    </row>
    <row r="72" spans="1:7" ht="12.75">
      <c r="A72" s="6"/>
      <c r="G72" s="6"/>
    </row>
    <row r="73" spans="1:7" ht="12.75">
      <c r="A73" s="6"/>
      <c r="G73" s="6"/>
    </row>
    <row r="74" spans="1:7" ht="12.75">
      <c r="A74" s="6"/>
      <c r="G74" s="6"/>
    </row>
    <row r="75" spans="1:7" ht="12.75">
      <c r="A75" s="6"/>
      <c r="G75" s="6"/>
    </row>
    <row r="76" spans="1:7" ht="12.75">
      <c r="A76" s="6"/>
      <c r="G76" s="6"/>
    </row>
    <row r="77" spans="1:7" ht="12.75">
      <c r="A77" s="6"/>
      <c r="G77" s="6"/>
    </row>
    <row r="78" spans="1:7" ht="12.75">
      <c r="A78" s="6"/>
      <c r="G78" s="6"/>
    </row>
    <row r="79" spans="1:7" ht="12.75">
      <c r="A79" s="6"/>
      <c r="G79" s="6"/>
    </row>
    <row r="80" spans="1:7" ht="12.75">
      <c r="A80" s="6"/>
      <c r="G80" s="6"/>
    </row>
  </sheetData>
  <sheetProtection/>
  <mergeCells count="7">
    <mergeCell ref="C41:M41"/>
    <mergeCell ref="C2:L2"/>
    <mergeCell ref="C3:L3"/>
    <mergeCell ref="C4:L4"/>
    <mergeCell ref="B12:C12"/>
    <mergeCell ref="B21:C21"/>
    <mergeCell ref="C40:M40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M45"/>
  <sheetViews>
    <sheetView zoomScalePageLayoutView="0" workbookViewId="0" topLeftCell="C1">
      <selection activeCell="P18" sqref="P18"/>
    </sheetView>
  </sheetViews>
  <sheetFormatPr defaultColWidth="9.140625" defaultRowHeight="12.75"/>
  <cols>
    <col min="1" max="1" width="7.00390625" style="0" customWidth="1"/>
    <col min="4" max="4" width="33.140625" style="0" customWidth="1"/>
    <col min="5" max="5" width="13.421875" style="0" bestFit="1" customWidth="1"/>
    <col min="6" max="6" width="1.421875" style="0" customWidth="1"/>
    <col min="7" max="7" width="14.421875" style="0" customWidth="1"/>
    <col min="8" max="8" width="2.57421875" style="0" customWidth="1"/>
    <col min="9" max="9" width="16.57421875" style="0" bestFit="1" customWidth="1"/>
    <col min="10" max="10" width="3.28125" style="0" customWidth="1"/>
    <col min="11" max="11" width="18.140625" style="0" bestFit="1" customWidth="1"/>
    <col min="12" max="12" width="6.7109375" style="0" customWidth="1"/>
    <col min="13" max="13" width="14.57421875" style="0" bestFit="1" customWidth="1"/>
  </cols>
  <sheetData>
    <row r="1" ht="12.75">
      <c r="M1" s="152" t="s">
        <v>925</v>
      </c>
    </row>
    <row r="2" spans="1:13" ht="15">
      <c r="A2" s="395"/>
      <c r="B2" s="395"/>
      <c r="C2" s="817" t="s">
        <v>0</v>
      </c>
      <c r="D2" s="817"/>
      <c r="E2" s="817"/>
      <c r="F2" s="817"/>
      <c r="G2" s="817"/>
      <c r="H2" s="817"/>
      <c r="I2" s="817"/>
      <c r="J2" s="817"/>
      <c r="K2" s="817"/>
      <c r="L2" s="817"/>
      <c r="M2" s="375" t="s">
        <v>193</v>
      </c>
    </row>
    <row r="3" spans="1:13" ht="15">
      <c r="A3" s="395"/>
      <c r="B3" s="395"/>
      <c r="C3" s="818" t="s">
        <v>620</v>
      </c>
      <c r="D3" s="818"/>
      <c r="E3" s="818"/>
      <c r="F3" s="818"/>
      <c r="G3" s="818"/>
      <c r="H3" s="818"/>
      <c r="I3" s="818"/>
      <c r="J3" s="818"/>
      <c r="K3" s="818"/>
      <c r="L3" s="818"/>
      <c r="M3" s="2" t="s">
        <v>804</v>
      </c>
    </row>
    <row r="4" spans="1:13" ht="15">
      <c r="A4" s="395"/>
      <c r="B4" s="395"/>
      <c r="C4" s="818" t="s">
        <v>347</v>
      </c>
      <c r="D4" s="818"/>
      <c r="E4" s="818"/>
      <c r="F4" s="818"/>
      <c r="G4" s="818"/>
      <c r="H4" s="818"/>
      <c r="I4" s="818"/>
      <c r="J4" s="818"/>
      <c r="K4" s="818"/>
      <c r="L4" s="818"/>
      <c r="M4" s="375" t="s">
        <v>622</v>
      </c>
    </row>
    <row r="5" spans="1:13" ht="15">
      <c r="A5" s="395"/>
      <c r="B5" s="395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3"/>
    </row>
    <row r="6" spans="1:13" ht="15">
      <c r="A6" s="395"/>
      <c r="B6" s="395"/>
      <c r="C6" s="395"/>
      <c r="D6" s="395"/>
      <c r="E6" s="388" t="s">
        <v>555</v>
      </c>
      <c r="F6" s="395"/>
      <c r="G6" s="395"/>
      <c r="H6" s="395"/>
      <c r="I6" s="388" t="s">
        <v>556</v>
      </c>
      <c r="J6" s="395"/>
      <c r="K6" s="395"/>
      <c r="L6" s="395"/>
      <c r="M6" s="395"/>
    </row>
    <row r="7" spans="1:13" ht="15">
      <c r="A7" s="395"/>
      <c r="B7" s="395"/>
      <c r="C7" s="395"/>
      <c r="D7" s="395"/>
      <c r="E7" s="388" t="s">
        <v>557</v>
      </c>
      <c r="F7" s="395"/>
      <c r="G7" s="395"/>
      <c r="H7" s="395"/>
      <c r="I7" s="388" t="s">
        <v>558</v>
      </c>
      <c r="J7" s="395"/>
      <c r="K7" s="388" t="s">
        <v>558</v>
      </c>
      <c r="L7" s="395"/>
      <c r="M7" s="388" t="s">
        <v>558</v>
      </c>
    </row>
    <row r="8" spans="1:13" ht="15">
      <c r="A8" s="395"/>
      <c r="B8" s="394"/>
      <c r="C8" s="394"/>
      <c r="D8" s="394"/>
      <c r="E8" s="388" t="s">
        <v>559</v>
      </c>
      <c r="F8" s="394"/>
      <c r="G8" s="388" t="s">
        <v>560</v>
      </c>
      <c r="H8" s="394"/>
      <c r="I8" s="388" t="s">
        <v>561</v>
      </c>
      <c r="J8" s="394"/>
      <c r="K8" s="388" t="s">
        <v>283</v>
      </c>
      <c r="L8" s="394"/>
      <c r="M8" s="388" t="s">
        <v>283</v>
      </c>
    </row>
    <row r="9" spans="1:13" ht="15">
      <c r="A9" s="394" t="s">
        <v>42</v>
      </c>
      <c r="B9" s="394" t="s">
        <v>562</v>
      </c>
      <c r="C9" s="394"/>
      <c r="D9" s="394"/>
      <c r="E9" s="380" t="s">
        <v>563</v>
      </c>
      <c r="F9" s="382"/>
      <c r="G9" s="380" t="s">
        <v>564</v>
      </c>
      <c r="H9" s="382"/>
      <c r="I9" s="380" t="s">
        <v>565</v>
      </c>
      <c r="J9" s="382"/>
      <c r="K9" s="380" t="s">
        <v>566</v>
      </c>
      <c r="L9" s="394"/>
      <c r="M9" s="388" t="s">
        <v>567</v>
      </c>
    </row>
    <row r="10" spans="1:13" ht="14.25">
      <c r="A10" s="390" t="s">
        <v>7</v>
      </c>
      <c r="B10" s="390" t="s">
        <v>7</v>
      </c>
      <c r="C10" s="390" t="s">
        <v>8</v>
      </c>
      <c r="D10" s="390"/>
      <c r="E10" s="379">
        <v>41912</v>
      </c>
      <c r="F10" s="378"/>
      <c r="G10" s="314" t="s">
        <v>569</v>
      </c>
      <c r="H10" s="378"/>
      <c r="I10" s="314" t="s">
        <v>866</v>
      </c>
      <c r="J10" s="378"/>
      <c r="K10" s="314" t="s">
        <v>570</v>
      </c>
      <c r="L10" s="390"/>
      <c r="M10" s="387" t="s">
        <v>867</v>
      </c>
    </row>
    <row r="11" spans="1:13" ht="15">
      <c r="A11" s="465">
        <v>-1</v>
      </c>
      <c r="B11" s="465">
        <v>-2</v>
      </c>
      <c r="C11" s="465">
        <v>-3</v>
      </c>
      <c r="D11" s="465"/>
      <c r="E11" s="465">
        <v>-4</v>
      </c>
      <c r="F11" s="465"/>
      <c r="G11" s="465">
        <v>-5</v>
      </c>
      <c r="H11" s="465"/>
      <c r="I11" s="465">
        <v>-6</v>
      </c>
      <c r="J11" s="465"/>
      <c r="K11" s="465">
        <v>-7</v>
      </c>
      <c r="L11" s="465"/>
      <c r="M11" s="465">
        <v>-8</v>
      </c>
    </row>
    <row r="12" spans="1:13" ht="15">
      <c r="A12" s="395"/>
      <c r="B12" s="819" t="s">
        <v>609</v>
      </c>
      <c r="C12" s="819"/>
      <c r="D12" s="395"/>
      <c r="E12" s="395"/>
      <c r="F12" s="395"/>
      <c r="G12" s="395"/>
      <c r="H12" s="395"/>
      <c r="I12" s="395"/>
      <c r="J12" s="395"/>
      <c r="K12" s="395"/>
      <c r="L12" s="395"/>
      <c r="M12" s="395"/>
    </row>
    <row r="13" spans="1:13" ht="15">
      <c r="A13" s="394">
        <v>1</v>
      </c>
      <c r="B13" s="394">
        <v>311</v>
      </c>
      <c r="C13" s="460" t="s">
        <v>610</v>
      </c>
      <c r="D13" s="395"/>
      <c r="E13" s="393">
        <v>8281670</v>
      </c>
      <c r="F13" s="395"/>
      <c r="G13" s="389">
        <v>0.0378</v>
      </c>
      <c r="H13" s="395"/>
      <c r="I13" s="393">
        <v>313047</v>
      </c>
      <c r="J13" s="395"/>
      <c r="K13" s="395"/>
      <c r="L13" s="395"/>
      <c r="M13" s="392"/>
    </row>
    <row r="14" spans="1:13" ht="15">
      <c r="A14" s="394">
        <v>2</v>
      </c>
      <c r="B14" s="394">
        <v>312</v>
      </c>
      <c r="C14" s="460" t="s">
        <v>611</v>
      </c>
      <c r="D14" s="395"/>
      <c r="E14" s="393">
        <v>16913298</v>
      </c>
      <c r="F14" s="395"/>
      <c r="G14" s="389">
        <v>0.0378</v>
      </c>
      <c r="H14" s="395"/>
      <c r="I14" s="393">
        <v>639323</v>
      </c>
      <c r="J14" s="395"/>
      <c r="K14" s="393"/>
      <c r="L14" s="395"/>
      <c r="M14" s="392"/>
    </row>
    <row r="15" spans="1:13" ht="15">
      <c r="A15" s="394">
        <v>3</v>
      </c>
      <c r="B15" s="394">
        <v>312</v>
      </c>
      <c r="C15" s="460" t="s">
        <v>612</v>
      </c>
      <c r="D15" s="395"/>
      <c r="E15" s="315">
        <v>0</v>
      </c>
      <c r="F15" s="395"/>
      <c r="G15" s="389">
        <v>0.0478</v>
      </c>
      <c r="H15" s="395"/>
      <c r="I15" s="393">
        <v>0</v>
      </c>
      <c r="J15" s="395"/>
      <c r="K15" s="393"/>
      <c r="L15" s="395"/>
      <c r="M15" s="392"/>
    </row>
    <row r="16" spans="1:13" ht="15">
      <c r="A16" s="394">
        <v>4</v>
      </c>
      <c r="B16" s="394">
        <v>314</v>
      </c>
      <c r="C16" s="460" t="s">
        <v>613</v>
      </c>
      <c r="D16" s="395"/>
      <c r="E16" s="393">
        <v>61210357</v>
      </c>
      <c r="F16" s="395"/>
      <c r="G16" s="389">
        <v>0.0378</v>
      </c>
      <c r="H16" s="395"/>
      <c r="I16" s="393">
        <v>2313751</v>
      </c>
      <c r="J16" s="395"/>
      <c r="K16" s="393"/>
      <c r="L16" s="395"/>
      <c r="M16" s="392"/>
    </row>
    <row r="17" spans="1:13" ht="15">
      <c r="A17" s="394">
        <v>5</v>
      </c>
      <c r="B17" s="394">
        <v>315</v>
      </c>
      <c r="C17" s="460" t="s">
        <v>614</v>
      </c>
      <c r="D17" s="395"/>
      <c r="E17" s="393">
        <v>3652831</v>
      </c>
      <c r="F17" s="395"/>
      <c r="G17" s="389">
        <v>0.0378</v>
      </c>
      <c r="H17" s="395"/>
      <c r="I17" s="393">
        <v>138077</v>
      </c>
      <c r="J17" s="395"/>
      <c r="K17" s="393"/>
      <c r="L17" s="395"/>
      <c r="M17" s="392"/>
    </row>
    <row r="18" spans="1:13" ht="15">
      <c r="A18" s="394">
        <v>6</v>
      </c>
      <c r="B18" s="394">
        <v>316</v>
      </c>
      <c r="C18" s="460" t="s">
        <v>615</v>
      </c>
      <c r="D18" s="395"/>
      <c r="E18" s="385">
        <v>2517028</v>
      </c>
      <c r="F18" s="395"/>
      <c r="G18" s="389">
        <v>0.0378</v>
      </c>
      <c r="H18" s="395"/>
      <c r="I18" s="385">
        <v>95144</v>
      </c>
      <c r="J18" s="395"/>
      <c r="K18" s="393"/>
      <c r="L18" s="395"/>
      <c r="M18" s="392"/>
    </row>
    <row r="19" spans="1:13" ht="15">
      <c r="A19" s="394">
        <v>7</v>
      </c>
      <c r="B19" s="395" t="s">
        <v>621</v>
      </c>
      <c r="C19" s="460"/>
      <c r="D19" s="395"/>
      <c r="E19" s="393">
        <v>92575184</v>
      </c>
      <c r="F19" s="395"/>
      <c r="G19" s="389"/>
      <c r="H19" s="395"/>
      <c r="I19" s="393">
        <v>3499342</v>
      </c>
      <c r="J19" s="395"/>
      <c r="K19" s="393">
        <v>20888265</v>
      </c>
      <c r="L19" s="395" t="s">
        <v>37</v>
      </c>
      <c r="M19" s="392">
        <v>-17388923</v>
      </c>
    </row>
    <row r="20" spans="1:13" ht="15">
      <c r="A20" s="395"/>
      <c r="B20" s="395"/>
      <c r="C20" s="460"/>
      <c r="D20" s="395"/>
      <c r="E20" s="393"/>
      <c r="F20" s="395"/>
      <c r="G20" s="389"/>
      <c r="H20" s="395"/>
      <c r="I20" s="393"/>
      <c r="J20" s="395"/>
      <c r="K20" s="393"/>
      <c r="L20" s="395"/>
      <c r="M20" s="392"/>
    </row>
    <row r="21" spans="1:13" ht="15">
      <c r="A21" s="395"/>
      <c r="B21" s="819" t="s">
        <v>571</v>
      </c>
      <c r="C21" s="819"/>
      <c r="D21" s="395"/>
      <c r="E21" s="393"/>
      <c r="F21" s="395"/>
      <c r="G21" s="389"/>
      <c r="H21" s="395"/>
      <c r="I21" s="393"/>
      <c r="J21" s="395"/>
      <c r="K21" s="393"/>
      <c r="L21" s="395"/>
      <c r="M21" s="392"/>
    </row>
    <row r="22" spans="1:13" ht="15">
      <c r="A22" s="394">
        <v>8</v>
      </c>
      <c r="B22" s="394">
        <v>350.1</v>
      </c>
      <c r="C22" s="460" t="s">
        <v>572</v>
      </c>
      <c r="D22" s="395"/>
      <c r="E22" s="393">
        <v>0</v>
      </c>
      <c r="F22" s="395"/>
      <c r="G22" s="389">
        <v>0.0144</v>
      </c>
      <c r="H22" s="395"/>
      <c r="I22" s="393">
        <v>0</v>
      </c>
      <c r="J22" s="395"/>
      <c r="K22" s="393"/>
      <c r="L22" s="395"/>
      <c r="M22" s="392"/>
    </row>
    <row r="23" spans="1:13" ht="15">
      <c r="A23" s="394">
        <v>9</v>
      </c>
      <c r="B23" s="394">
        <v>352</v>
      </c>
      <c r="C23" s="460" t="s">
        <v>573</v>
      </c>
      <c r="D23" s="395"/>
      <c r="E23" s="393">
        <v>9740</v>
      </c>
      <c r="F23" s="395"/>
      <c r="G23" s="389">
        <v>0.0208</v>
      </c>
      <c r="H23" s="395"/>
      <c r="I23" s="393">
        <v>203</v>
      </c>
      <c r="J23" s="395"/>
      <c r="K23" s="393"/>
      <c r="L23" s="395"/>
      <c r="M23" s="392"/>
    </row>
    <row r="24" spans="1:13" ht="15">
      <c r="A24" s="394">
        <v>10</v>
      </c>
      <c r="B24" s="394">
        <v>353</v>
      </c>
      <c r="C24" s="460" t="s">
        <v>574</v>
      </c>
      <c r="D24" s="395"/>
      <c r="E24" s="393">
        <v>603417</v>
      </c>
      <c r="F24" s="395"/>
      <c r="G24" s="389">
        <v>0.0215</v>
      </c>
      <c r="H24" s="395"/>
      <c r="I24" s="393">
        <v>12973</v>
      </c>
      <c r="J24" s="395"/>
      <c r="K24" s="393"/>
      <c r="L24" s="395"/>
      <c r="M24" s="392"/>
    </row>
    <row r="25" spans="1:13" ht="15">
      <c r="A25" s="394">
        <v>11</v>
      </c>
      <c r="B25" s="394">
        <v>354</v>
      </c>
      <c r="C25" s="460" t="s">
        <v>575</v>
      </c>
      <c r="D25" s="395"/>
      <c r="E25" s="393">
        <v>0</v>
      </c>
      <c r="F25" s="395"/>
      <c r="G25" s="389">
        <v>0.0261</v>
      </c>
      <c r="H25" s="395"/>
      <c r="I25" s="393">
        <v>0</v>
      </c>
      <c r="J25" s="395"/>
      <c r="K25" s="393"/>
      <c r="L25" s="395"/>
      <c r="M25" s="392"/>
    </row>
    <row r="26" spans="1:13" ht="15">
      <c r="A26" s="394">
        <v>12</v>
      </c>
      <c r="B26" s="394">
        <v>355</v>
      </c>
      <c r="C26" s="460" t="s">
        <v>576</v>
      </c>
      <c r="D26" s="395"/>
      <c r="E26" s="393">
        <v>0</v>
      </c>
      <c r="F26" s="395"/>
      <c r="G26" s="389">
        <v>0.0395</v>
      </c>
      <c r="H26" s="395"/>
      <c r="I26" s="393">
        <v>0</v>
      </c>
      <c r="J26" s="395"/>
      <c r="K26" s="393"/>
      <c r="L26" s="395"/>
      <c r="M26" s="392"/>
    </row>
    <row r="27" spans="1:13" ht="15">
      <c r="A27" s="394">
        <v>13</v>
      </c>
      <c r="B27" s="394">
        <v>356</v>
      </c>
      <c r="C27" s="460" t="s">
        <v>577</v>
      </c>
      <c r="D27" s="395"/>
      <c r="E27" s="393">
        <v>0</v>
      </c>
      <c r="F27" s="395"/>
      <c r="G27" s="389">
        <v>0.0291</v>
      </c>
      <c r="H27" s="395"/>
      <c r="I27" s="393">
        <v>0</v>
      </c>
      <c r="J27" s="395"/>
      <c r="K27" s="393"/>
      <c r="L27" s="395"/>
      <c r="M27" s="392"/>
    </row>
    <row r="28" spans="1:13" ht="15">
      <c r="A28" s="394">
        <v>14</v>
      </c>
      <c r="B28" s="394">
        <v>357</v>
      </c>
      <c r="C28" s="460" t="s">
        <v>578</v>
      </c>
      <c r="D28" s="395"/>
      <c r="E28" s="393">
        <v>0</v>
      </c>
      <c r="F28" s="395"/>
      <c r="G28" s="389">
        <v>0.0299</v>
      </c>
      <c r="H28" s="395"/>
      <c r="I28" s="393">
        <v>0</v>
      </c>
      <c r="J28" s="395"/>
      <c r="K28" s="393"/>
      <c r="L28" s="395"/>
      <c r="M28" s="392"/>
    </row>
    <row r="29" spans="1:13" ht="15">
      <c r="A29" s="394">
        <v>15</v>
      </c>
      <c r="B29" s="394">
        <v>358</v>
      </c>
      <c r="C29" s="460" t="s">
        <v>579</v>
      </c>
      <c r="D29" s="395"/>
      <c r="E29" s="385">
        <v>0</v>
      </c>
      <c r="F29" s="395"/>
      <c r="G29" s="389">
        <v>0.0262</v>
      </c>
      <c r="H29" s="395"/>
      <c r="I29" s="385">
        <v>0</v>
      </c>
      <c r="J29" s="395"/>
      <c r="K29" s="393"/>
      <c r="L29" s="395"/>
      <c r="M29" s="392"/>
    </row>
    <row r="30" spans="1:13" ht="15">
      <c r="A30" s="394">
        <v>16</v>
      </c>
      <c r="B30" s="395" t="s">
        <v>580</v>
      </c>
      <c r="C30" s="460"/>
      <c r="D30" s="395"/>
      <c r="E30" s="385">
        <v>613157</v>
      </c>
      <c r="F30" s="395"/>
      <c r="G30" s="389"/>
      <c r="H30" s="395"/>
      <c r="I30" s="385">
        <v>13176</v>
      </c>
      <c r="J30" s="395"/>
      <c r="K30" s="385">
        <v>28152</v>
      </c>
      <c r="L30" s="395"/>
      <c r="M30" s="384">
        <v>-14976</v>
      </c>
    </row>
    <row r="31" spans="1:13" ht="15">
      <c r="A31" s="395"/>
      <c r="B31" s="395"/>
      <c r="C31" s="460"/>
      <c r="D31" s="395"/>
      <c r="E31" s="393"/>
      <c r="F31" s="395"/>
      <c r="G31" s="389"/>
      <c r="H31" s="395"/>
      <c r="I31" s="393"/>
      <c r="J31" s="395"/>
      <c r="K31" s="393"/>
      <c r="L31" s="395"/>
      <c r="M31" s="392"/>
    </row>
    <row r="32" spans="1:13" ht="15.75" thickBot="1">
      <c r="A32" s="394">
        <v>17</v>
      </c>
      <c r="B32" s="395"/>
      <c r="C32" s="460" t="s">
        <v>69</v>
      </c>
      <c r="D32" s="395"/>
      <c r="E32" s="313">
        <v>93188341</v>
      </c>
      <c r="F32" s="395"/>
      <c r="G32" s="395"/>
      <c r="H32" s="395"/>
      <c r="I32" s="313">
        <v>3512518</v>
      </c>
      <c r="J32" s="395"/>
      <c r="K32" s="313">
        <v>20916417</v>
      </c>
      <c r="L32" s="395"/>
      <c r="M32" s="313">
        <v>-17403899</v>
      </c>
    </row>
    <row r="33" spans="1:13" ht="15.75" thickTop="1">
      <c r="A33" s="395"/>
      <c r="B33" s="395"/>
      <c r="C33" s="460"/>
      <c r="D33" s="395"/>
      <c r="E33" s="395"/>
      <c r="F33" s="395"/>
      <c r="G33" s="395"/>
      <c r="H33" s="395"/>
      <c r="I33" s="395"/>
      <c r="J33" s="395"/>
      <c r="K33" s="395"/>
      <c r="L33" s="395"/>
      <c r="M33" s="391"/>
    </row>
    <row r="34" spans="1:13" ht="15">
      <c r="A34" s="394">
        <v>18</v>
      </c>
      <c r="B34" s="395"/>
      <c r="C34" s="395" t="s">
        <v>96</v>
      </c>
      <c r="D34" s="395"/>
      <c r="E34" s="395"/>
      <c r="F34" s="395"/>
      <c r="G34" s="395"/>
      <c r="H34" s="395"/>
      <c r="I34" s="395"/>
      <c r="J34" s="395"/>
      <c r="K34" s="395"/>
      <c r="L34" s="395"/>
      <c r="M34" s="377">
        <v>0.989</v>
      </c>
    </row>
    <row r="35" spans="1:13" ht="15">
      <c r="A35" s="395"/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1"/>
    </row>
    <row r="36" spans="1:13" ht="15.75" thickBot="1">
      <c r="A36" s="394">
        <v>19</v>
      </c>
      <c r="B36" s="395"/>
      <c r="C36" s="395" t="s">
        <v>618</v>
      </c>
      <c r="D36" s="395"/>
      <c r="E36" s="395"/>
      <c r="F36" s="395"/>
      <c r="G36" s="395"/>
      <c r="H36" s="395"/>
      <c r="I36" s="395"/>
      <c r="J36" s="395"/>
      <c r="K36" s="395"/>
      <c r="L36" s="395"/>
      <c r="M36" s="313">
        <v>-17212456</v>
      </c>
    </row>
    <row r="37" spans="1:13" ht="15.75" thickTop="1">
      <c r="A37" s="395"/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1"/>
    </row>
    <row r="38" spans="1:13" ht="15.75" thickBot="1">
      <c r="A38" s="394">
        <v>20</v>
      </c>
      <c r="B38" s="395"/>
      <c r="C38" s="743" t="s">
        <v>903</v>
      </c>
      <c r="D38" s="383"/>
      <c r="E38" s="383"/>
      <c r="F38" s="383"/>
      <c r="G38" s="382"/>
      <c r="H38" s="383"/>
      <c r="I38" s="383"/>
      <c r="J38" s="383"/>
      <c r="K38" s="383"/>
      <c r="L38" s="383"/>
      <c r="M38" s="381">
        <v>4511643</v>
      </c>
    </row>
    <row r="39" spans="1:13" ht="15.75" thickTop="1">
      <c r="A39" s="395"/>
      <c r="B39" s="395"/>
      <c r="C39" s="383"/>
      <c r="D39" s="383"/>
      <c r="E39" s="383"/>
      <c r="F39" s="383"/>
      <c r="G39" s="382"/>
      <c r="H39" s="383"/>
      <c r="I39" s="383"/>
      <c r="J39" s="383"/>
      <c r="K39" s="383"/>
      <c r="L39" s="383"/>
      <c r="M39" s="324"/>
    </row>
    <row r="40" spans="1:13" ht="15">
      <c r="A40" s="395"/>
      <c r="B40" s="395"/>
      <c r="C40" s="395" t="s">
        <v>868</v>
      </c>
      <c r="D40" s="395"/>
      <c r="E40" s="395"/>
      <c r="F40" s="395"/>
      <c r="G40" s="395"/>
      <c r="H40" s="395"/>
      <c r="I40" s="395"/>
      <c r="J40" s="395"/>
      <c r="K40" s="395"/>
      <c r="L40" s="395"/>
      <c r="M40" s="391"/>
    </row>
    <row r="41" spans="1:13" ht="15" customHeight="1">
      <c r="A41" s="395"/>
      <c r="B41" s="395"/>
      <c r="C41" s="816" t="s">
        <v>603</v>
      </c>
      <c r="D41" s="816"/>
      <c r="E41" s="816"/>
      <c r="F41" s="816"/>
      <c r="G41" s="816"/>
      <c r="H41" s="816"/>
      <c r="I41" s="816"/>
      <c r="J41" s="816"/>
      <c r="K41" s="816"/>
      <c r="L41" s="816"/>
      <c r="M41" s="816"/>
    </row>
    <row r="42" spans="1:13" ht="15">
      <c r="A42" s="395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1"/>
    </row>
    <row r="43" spans="1:13" ht="15">
      <c r="A43" s="395"/>
      <c r="B43" s="395"/>
      <c r="C43" s="376"/>
      <c r="D43" s="386"/>
      <c r="E43" s="395"/>
      <c r="F43" s="395"/>
      <c r="G43" s="395"/>
      <c r="H43" s="395"/>
      <c r="I43" s="395"/>
      <c r="J43" s="395"/>
      <c r="K43" s="395"/>
      <c r="L43" s="395"/>
      <c r="M43" s="395"/>
    </row>
    <row r="45" spans="1:13" ht="15">
      <c r="A45" s="395"/>
      <c r="B45" s="395"/>
      <c r="C45" s="395" t="s">
        <v>604</v>
      </c>
      <c r="D45" s="395"/>
      <c r="E45" s="395"/>
      <c r="F45" s="395"/>
      <c r="G45" s="395"/>
      <c r="H45" s="395"/>
      <c r="I45" s="395"/>
      <c r="J45" s="395"/>
      <c r="K45" s="395"/>
      <c r="L45" s="395"/>
      <c r="M45" s="395"/>
    </row>
  </sheetData>
  <sheetProtection/>
  <mergeCells count="6">
    <mergeCell ref="C41:M41"/>
    <mergeCell ref="C2:L2"/>
    <mergeCell ref="C3:L3"/>
    <mergeCell ref="C4:L4"/>
    <mergeCell ref="B12:C12"/>
    <mergeCell ref="B21:C21"/>
  </mergeCells>
  <printOptions/>
  <pageMargins left="0.7" right="0.7" top="0.75" bottom="0.75" header="0.3" footer="0.3"/>
  <pageSetup fitToHeight="1" fitToWidth="1" horizontalDpi="600" verticalDpi="600" orientation="portrait" scale="5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5"/>
  </sheetPr>
  <dimension ref="A1:E21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2.421875" style="0" customWidth="1"/>
    <col min="3" max="3" width="36.28125" style="0" bestFit="1" customWidth="1"/>
    <col min="4" max="4" width="3.140625" style="0" customWidth="1"/>
    <col min="5" max="5" width="16.57421875" style="0" customWidth="1"/>
  </cols>
  <sheetData>
    <row r="1" spans="1:5" ht="12.75">
      <c r="A1" s="369"/>
      <c r="B1" s="369"/>
      <c r="C1" s="820" t="s">
        <v>0</v>
      </c>
      <c r="D1" s="820"/>
      <c r="E1" s="152" t="s">
        <v>925</v>
      </c>
    </row>
    <row r="2" spans="1:5" ht="12.75">
      <c r="A2" s="369"/>
      <c r="B2" s="369"/>
      <c r="C2" s="821" t="s">
        <v>623</v>
      </c>
      <c r="D2" s="822"/>
      <c r="E2" s="316" t="s">
        <v>193</v>
      </c>
    </row>
    <row r="3" spans="1:5" ht="12.75">
      <c r="A3" s="369"/>
      <c r="B3" s="369"/>
      <c r="C3" s="823" t="s">
        <v>347</v>
      </c>
      <c r="D3" s="820"/>
      <c r="E3" s="2" t="s">
        <v>804</v>
      </c>
    </row>
    <row r="4" spans="1:5" ht="12.75">
      <c r="A4" s="369"/>
      <c r="B4" s="369"/>
      <c r="C4" s="369"/>
      <c r="D4" s="369"/>
      <c r="E4" s="316" t="s">
        <v>625</v>
      </c>
    </row>
    <row r="6" spans="1:5" ht="12.75">
      <c r="A6" s="369"/>
      <c r="B6" s="369"/>
      <c r="C6" s="369"/>
      <c r="D6" s="369"/>
      <c r="E6" s="362"/>
    </row>
    <row r="7" spans="1:5" ht="25.5">
      <c r="A7" s="362" t="s">
        <v>121</v>
      </c>
      <c r="B7" s="362"/>
      <c r="C7" s="362" t="s">
        <v>8</v>
      </c>
      <c r="D7" s="362"/>
      <c r="E7" s="362" t="s">
        <v>348</v>
      </c>
    </row>
    <row r="8" spans="1:5" ht="12.75">
      <c r="A8" s="361">
        <v>-1</v>
      </c>
      <c r="B8" s="361"/>
      <c r="C8" s="361">
        <v>-2</v>
      </c>
      <c r="D8" s="361"/>
      <c r="E8" s="361">
        <v>-3</v>
      </c>
    </row>
    <row r="9" spans="1:5" ht="12.75">
      <c r="A9" s="360"/>
      <c r="B9" s="360"/>
      <c r="C9" s="369"/>
      <c r="D9" s="369"/>
      <c r="E9" s="369"/>
    </row>
    <row r="10" spans="1:5" ht="25.5">
      <c r="A10" s="360">
        <v>1</v>
      </c>
      <c r="B10" s="360"/>
      <c r="C10" s="317" t="s">
        <v>624</v>
      </c>
      <c r="D10" s="359"/>
      <c r="E10" s="711">
        <v>240771</v>
      </c>
    </row>
    <row r="11" spans="1:5" ht="12.75">
      <c r="A11" s="360"/>
      <c r="B11" s="360"/>
      <c r="C11" s="318"/>
      <c r="D11" s="318"/>
      <c r="E11" s="316"/>
    </row>
    <row r="12" spans="1:5" ht="12.75">
      <c r="A12" s="360">
        <v>2</v>
      </c>
      <c r="B12" s="360"/>
      <c r="C12" s="318" t="s">
        <v>110</v>
      </c>
      <c r="D12" s="359"/>
      <c r="E12" s="353">
        <v>0.986</v>
      </c>
    </row>
    <row r="13" spans="1:5" ht="12.75">
      <c r="A13" s="360"/>
      <c r="B13" s="360"/>
      <c r="C13" s="317" t="s">
        <v>41</v>
      </c>
      <c r="D13" s="359"/>
      <c r="E13" s="319"/>
    </row>
    <row r="14" spans="1:5" ht="12.75">
      <c r="A14" s="360"/>
      <c r="B14" s="360"/>
      <c r="C14" s="318"/>
      <c r="D14" s="318"/>
      <c r="E14" s="316" t="s">
        <v>14</v>
      </c>
    </row>
    <row r="15" spans="1:5" ht="12.75">
      <c r="A15" s="360"/>
      <c r="B15" s="360"/>
      <c r="C15" s="318"/>
      <c r="D15" s="318"/>
      <c r="E15" s="316"/>
    </row>
    <row r="16" spans="1:5" ht="12.75">
      <c r="A16" s="360">
        <v>3</v>
      </c>
      <c r="B16" s="360"/>
      <c r="C16" s="358" t="s">
        <v>15</v>
      </c>
      <c r="D16" s="318"/>
      <c r="E16" s="712">
        <v>237400.206</v>
      </c>
    </row>
    <row r="17" spans="1:5" ht="12.75">
      <c r="A17" s="360"/>
      <c r="B17" s="360"/>
      <c r="C17" s="318"/>
      <c r="D17" s="318"/>
      <c r="E17" s="316"/>
    </row>
    <row r="18" spans="1:5" ht="12.75">
      <c r="A18" s="360"/>
      <c r="B18" s="360"/>
      <c r="C18" s="318"/>
      <c r="D18" s="318"/>
      <c r="E18" s="368"/>
    </row>
    <row r="19" spans="1:5" ht="12.75">
      <c r="A19" s="360"/>
      <c r="B19" s="360"/>
      <c r="C19" s="318" t="s">
        <v>351</v>
      </c>
      <c r="D19" s="318"/>
      <c r="E19" s="316"/>
    </row>
    <row r="20" spans="1:5" ht="12.75">
      <c r="A20" s="360"/>
      <c r="B20" s="360"/>
      <c r="C20" s="318"/>
      <c r="D20" s="318"/>
      <c r="E20" s="316"/>
    </row>
    <row r="21" spans="1:5" ht="12.75">
      <c r="A21" s="360"/>
      <c r="B21" s="360"/>
      <c r="C21" s="318"/>
      <c r="D21" s="318"/>
      <c r="E21" s="367"/>
    </row>
  </sheetData>
  <sheetProtection/>
  <mergeCells count="3">
    <mergeCell ref="C1:D1"/>
    <mergeCell ref="C2:D2"/>
    <mergeCell ref="C3:D3"/>
  </mergeCells>
  <printOptions/>
  <pageMargins left="0.7" right="0.7" top="0.75" bottom="0.75" header="0.3" footer="0.3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5"/>
  </sheetPr>
  <dimension ref="A1:E21"/>
  <sheetViews>
    <sheetView zoomScalePageLayoutView="0" workbookViewId="0" topLeftCell="A1">
      <selection activeCell="G10" sqref="G10"/>
    </sheetView>
  </sheetViews>
  <sheetFormatPr defaultColWidth="9.140625" defaultRowHeight="12.75"/>
  <cols>
    <col min="2" max="2" width="3.7109375" style="0" customWidth="1"/>
    <col min="3" max="3" width="36.28125" style="0" bestFit="1" customWidth="1"/>
    <col min="5" max="5" width="16.57421875" style="0" customWidth="1"/>
  </cols>
  <sheetData>
    <row r="1" spans="1:5" ht="12.75">
      <c r="A1" s="366"/>
      <c r="B1" s="366"/>
      <c r="C1" s="820" t="s">
        <v>0</v>
      </c>
      <c r="D1" s="820"/>
      <c r="E1" s="152" t="s">
        <v>925</v>
      </c>
    </row>
    <row r="2" spans="1:5" ht="12.75">
      <c r="A2" s="366"/>
      <c r="B2" s="366"/>
      <c r="C2" s="821" t="s">
        <v>626</v>
      </c>
      <c r="D2" s="822"/>
      <c r="E2" s="316" t="s">
        <v>193</v>
      </c>
    </row>
    <row r="3" spans="1:5" ht="12.75">
      <c r="A3" s="366"/>
      <c r="B3" s="366"/>
      <c r="C3" s="823" t="s">
        <v>347</v>
      </c>
      <c r="D3" s="820"/>
      <c r="E3" s="2" t="s">
        <v>804</v>
      </c>
    </row>
    <row r="4" spans="1:5" ht="12.75">
      <c r="A4" s="366"/>
      <c r="B4" s="366"/>
      <c r="C4" s="366"/>
      <c r="D4" s="366"/>
      <c r="E4" s="316" t="s">
        <v>629</v>
      </c>
    </row>
    <row r="6" spans="1:5" ht="12.75">
      <c r="A6" s="366"/>
      <c r="B6" s="366"/>
      <c r="C6" s="366"/>
      <c r="D6" s="366"/>
      <c r="E6" s="362"/>
    </row>
    <row r="7" spans="1:5" ht="25.5">
      <c r="A7" s="362" t="s">
        <v>121</v>
      </c>
      <c r="B7" s="362"/>
      <c r="C7" s="362" t="s">
        <v>8</v>
      </c>
      <c r="D7" s="362"/>
      <c r="E7" s="362" t="s">
        <v>348</v>
      </c>
    </row>
    <row r="8" spans="1:5" ht="12.75">
      <c r="A8" s="361">
        <v>-1</v>
      </c>
      <c r="B8" s="361"/>
      <c r="C8" s="361">
        <v>-2</v>
      </c>
      <c r="D8" s="361"/>
      <c r="E8" s="361">
        <v>-3</v>
      </c>
    </row>
    <row r="9" spans="1:5" ht="12.75">
      <c r="A9" s="360"/>
      <c r="B9" s="360"/>
      <c r="C9" s="366"/>
      <c r="D9" s="366"/>
      <c r="E9" s="366"/>
    </row>
    <row r="10" spans="1:5" ht="38.25">
      <c r="A10" s="360">
        <v>1</v>
      </c>
      <c r="B10" s="360"/>
      <c r="C10" s="317" t="s">
        <v>627</v>
      </c>
      <c r="D10" s="359"/>
      <c r="E10" s="711">
        <v>-151844</v>
      </c>
    </row>
    <row r="11" spans="1:5" ht="12.75">
      <c r="A11" s="360"/>
      <c r="B11" s="360"/>
      <c r="C11" s="318"/>
      <c r="D11" s="318"/>
      <c r="E11" s="316"/>
    </row>
    <row r="12" spans="1:5" ht="12.75">
      <c r="A12" s="360">
        <v>2</v>
      </c>
      <c r="B12" s="360"/>
      <c r="C12" s="318" t="s">
        <v>628</v>
      </c>
      <c r="D12" s="359"/>
      <c r="E12" s="353">
        <v>0.986</v>
      </c>
    </row>
    <row r="13" spans="1:5" ht="12.75">
      <c r="A13" s="360"/>
      <c r="B13" s="360"/>
      <c r="C13" s="317" t="s">
        <v>41</v>
      </c>
      <c r="D13" s="359"/>
      <c r="E13" s="319"/>
    </row>
    <row r="14" spans="1:5" ht="12.75">
      <c r="A14" s="360"/>
      <c r="B14" s="360"/>
      <c r="C14" s="318"/>
      <c r="D14" s="318"/>
      <c r="E14" s="316" t="s">
        <v>14</v>
      </c>
    </row>
    <row r="15" spans="1:5" ht="12.75">
      <c r="A15" s="360"/>
      <c r="B15" s="360"/>
      <c r="C15" s="318"/>
      <c r="D15" s="318"/>
      <c r="E15" s="316"/>
    </row>
    <row r="16" spans="1:5" ht="12.75">
      <c r="A16" s="360">
        <v>3</v>
      </c>
      <c r="B16" s="360"/>
      <c r="C16" s="358" t="s">
        <v>15</v>
      </c>
      <c r="D16" s="318"/>
      <c r="E16" s="712">
        <v>-149718.184</v>
      </c>
    </row>
    <row r="17" spans="1:5" ht="12.75">
      <c r="A17" s="360"/>
      <c r="B17" s="360"/>
      <c r="C17" s="318"/>
      <c r="D17" s="318"/>
      <c r="E17" s="316"/>
    </row>
    <row r="18" spans="1:5" ht="12.75">
      <c r="A18" s="357"/>
      <c r="B18" s="357"/>
      <c r="C18" s="301" t="s">
        <v>351</v>
      </c>
      <c r="D18" s="356"/>
      <c r="E18" s="355"/>
    </row>
    <row r="19" spans="1:5" ht="12.75">
      <c r="A19" s="357"/>
      <c r="B19" s="357"/>
      <c r="C19" s="306"/>
      <c r="D19" s="306"/>
      <c r="E19" s="354"/>
    </row>
    <row r="20" spans="1:5" ht="12.75">
      <c r="A20" s="357"/>
      <c r="B20" s="357"/>
      <c r="C20" s="306"/>
      <c r="D20" s="356"/>
      <c r="E20" s="353"/>
    </row>
    <row r="21" spans="1:5" ht="12.75">
      <c r="A21" s="320"/>
      <c r="B21" s="357"/>
      <c r="C21" s="301"/>
      <c r="D21" s="356"/>
      <c r="E21" s="352"/>
    </row>
  </sheetData>
  <sheetProtection/>
  <mergeCells count="3">
    <mergeCell ref="C1:D1"/>
    <mergeCell ref="C2:D2"/>
    <mergeCell ref="C3:D3"/>
  </mergeCells>
  <printOptions/>
  <pageMargins left="0.7" right="0.7" top="0.75" bottom="0.75" header="0.3" footer="0.3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5"/>
  </sheetPr>
  <dimension ref="A1:F21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8.421875" style="0" customWidth="1"/>
    <col min="2" max="2" width="2.28125" style="0" customWidth="1"/>
    <col min="3" max="3" width="36.28125" style="0" bestFit="1" customWidth="1"/>
    <col min="5" max="5" width="10.28125" style="0" customWidth="1"/>
    <col min="6" max="6" width="13.57421875" style="0" bestFit="1" customWidth="1"/>
  </cols>
  <sheetData>
    <row r="1" spans="1:6" ht="12.75">
      <c r="A1" s="372"/>
      <c r="B1" s="372"/>
      <c r="C1" s="820" t="s">
        <v>0</v>
      </c>
      <c r="D1" s="820"/>
      <c r="E1" s="545"/>
      <c r="F1" s="152" t="s">
        <v>925</v>
      </c>
    </row>
    <row r="2" spans="1:6" ht="12.75" customHeight="1">
      <c r="A2" s="372"/>
      <c r="B2" s="372"/>
      <c r="C2" s="546" t="s">
        <v>827</v>
      </c>
      <c r="D2" s="629"/>
      <c r="E2" s="362"/>
      <c r="F2" s="316" t="s">
        <v>193</v>
      </c>
    </row>
    <row r="3" spans="1:6" ht="12.75">
      <c r="A3" s="372"/>
      <c r="B3" s="372"/>
      <c r="C3" s="6" t="s">
        <v>828</v>
      </c>
      <c r="E3" s="545"/>
      <c r="F3" s="628" t="s">
        <v>804</v>
      </c>
    </row>
    <row r="4" spans="1:6" ht="12.75">
      <c r="A4" s="372"/>
      <c r="B4" s="372"/>
      <c r="C4" s="823" t="s">
        <v>347</v>
      </c>
      <c r="D4" s="820"/>
      <c r="E4" s="372"/>
      <c r="F4" s="316" t="s">
        <v>632</v>
      </c>
    </row>
    <row r="6" spans="1:6" ht="12.75">
      <c r="A6" s="372"/>
      <c r="B6" s="372"/>
      <c r="C6" s="372"/>
      <c r="D6" s="372"/>
      <c r="E6" s="372"/>
      <c r="F6" s="362"/>
    </row>
    <row r="7" spans="1:6" ht="25.5">
      <c r="A7" s="362" t="s">
        <v>121</v>
      </c>
      <c r="B7" s="362"/>
      <c r="C7" s="362" t="s">
        <v>8</v>
      </c>
      <c r="D7" s="362"/>
      <c r="E7" s="362"/>
      <c r="F7" s="362" t="s">
        <v>348</v>
      </c>
    </row>
    <row r="8" spans="1:6" ht="12.75">
      <c r="A8" s="361">
        <v>-1</v>
      </c>
      <c r="B8" s="361"/>
      <c r="C8" s="361">
        <v>-2</v>
      </c>
      <c r="D8" s="361"/>
      <c r="E8" s="361"/>
      <c r="F8" s="361">
        <v>-3</v>
      </c>
    </row>
    <row r="9" spans="1:6" ht="12.75">
      <c r="A9" s="360"/>
      <c r="B9" s="360"/>
      <c r="C9" s="372"/>
      <c r="D9" s="372"/>
      <c r="E9" s="372"/>
      <c r="F9" s="372"/>
    </row>
    <row r="10" spans="1:6" ht="25.5">
      <c r="A10" s="360">
        <v>1</v>
      </c>
      <c r="B10" s="360"/>
      <c r="C10" s="317" t="s">
        <v>630</v>
      </c>
      <c r="D10" s="359"/>
      <c r="E10" s="359"/>
      <c r="F10" s="744">
        <v>368701</v>
      </c>
    </row>
    <row r="11" spans="1:6" ht="12.75">
      <c r="A11" s="360"/>
      <c r="B11" s="360"/>
      <c r="C11" s="318"/>
      <c r="D11" s="318"/>
      <c r="E11" s="318"/>
      <c r="F11" s="316"/>
    </row>
    <row r="12" spans="1:6" ht="12.75">
      <c r="A12" s="360">
        <v>2</v>
      </c>
      <c r="B12" s="360"/>
      <c r="C12" s="318" t="s">
        <v>110</v>
      </c>
      <c r="D12" s="359"/>
      <c r="E12" s="359"/>
      <c r="F12" s="353">
        <v>0.986</v>
      </c>
    </row>
    <row r="13" spans="1:6" ht="12.75">
      <c r="A13" s="360"/>
      <c r="B13" s="360"/>
      <c r="C13" s="317" t="s">
        <v>41</v>
      </c>
      <c r="D13" s="359"/>
      <c r="E13" s="359"/>
      <c r="F13" s="319"/>
    </row>
    <row r="14" spans="1:6" ht="12.75">
      <c r="A14" s="360"/>
      <c r="B14" s="360"/>
      <c r="C14" s="318"/>
      <c r="D14" s="318"/>
      <c r="E14" s="318"/>
      <c r="F14" s="316" t="s">
        <v>14</v>
      </c>
    </row>
    <row r="15" spans="1:6" ht="12.75">
      <c r="A15" s="360"/>
      <c r="B15" s="360"/>
      <c r="C15" s="318"/>
      <c r="D15" s="318"/>
      <c r="E15" s="318"/>
      <c r="F15" s="316"/>
    </row>
    <row r="16" spans="1:6" ht="12.75">
      <c r="A16" s="360">
        <v>3</v>
      </c>
      <c r="B16" s="360"/>
      <c r="C16" s="358" t="s">
        <v>15</v>
      </c>
      <c r="D16" s="318"/>
      <c r="E16" s="318"/>
      <c r="F16" s="745">
        <v>363539.186</v>
      </c>
    </row>
    <row r="17" spans="1:6" ht="12.75">
      <c r="A17" s="360"/>
      <c r="B17" s="360"/>
      <c r="C17" s="318"/>
      <c r="D17" s="318"/>
      <c r="E17" s="318"/>
      <c r="F17" s="316"/>
    </row>
    <row r="18" spans="1:6" ht="12.75">
      <c r="A18" s="357"/>
      <c r="B18" s="357"/>
      <c r="C18" s="301"/>
      <c r="D18" s="356"/>
      <c r="E18" s="356"/>
      <c r="F18" s="355"/>
    </row>
    <row r="19" spans="1:6" ht="12.75">
      <c r="A19" s="357"/>
      <c r="B19" s="357"/>
      <c r="C19" s="306"/>
      <c r="D19" s="306"/>
      <c r="E19" s="306"/>
      <c r="F19" s="354"/>
    </row>
    <row r="20" spans="1:6" ht="12.75">
      <c r="A20" s="357"/>
      <c r="B20" s="357"/>
      <c r="C20" s="306" t="s">
        <v>631</v>
      </c>
      <c r="D20" s="356"/>
      <c r="E20" s="356"/>
      <c r="F20" s="353"/>
    </row>
    <row r="21" spans="1:6" ht="12.75">
      <c r="A21" s="320"/>
      <c r="B21" s="357"/>
      <c r="C21" s="301"/>
      <c r="D21" s="356"/>
      <c r="E21" s="356"/>
      <c r="F21" s="352"/>
    </row>
  </sheetData>
  <sheetProtection/>
  <mergeCells count="2">
    <mergeCell ref="C1:D1"/>
    <mergeCell ref="C4:D4"/>
  </mergeCells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5"/>
  </sheetPr>
  <dimension ref="A1:E2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.140625" style="0" customWidth="1"/>
    <col min="2" max="2" width="43.28125" style="0" bestFit="1" customWidth="1"/>
    <col min="3" max="3" width="12.00390625" style="0" customWidth="1"/>
  </cols>
  <sheetData>
    <row r="1" spans="1:5" ht="15">
      <c r="A1" s="281" t="s">
        <v>0</v>
      </c>
      <c r="B1" s="280"/>
      <c r="C1" s="281"/>
      <c r="E1" s="152" t="s">
        <v>925</v>
      </c>
    </row>
    <row r="2" spans="1:5" ht="15">
      <c r="A2" s="281" t="s">
        <v>633</v>
      </c>
      <c r="B2" s="280"/>
      <c r="C2" s="281"/>
      <c r="E2" s="316" t="s">
        <v>193</v>
      </c>
    </row>
    <row r="3" spans="1:5" ht="15">
      <c r="A3" s="281" t="s">
        <v>634</v>
      </c>
      <c r="B3" s="280"/>
      <c r="C3" s="281"/>
      <c r="E3" s="2" t="s">
        <v>804</v>
      </c>
    </row>
    <row r="4" spans="1:5" ht="12.75">
      <c r="A4" s="348"/>
      <c r="B4" s="348"/>
      <c r="C4" s="348"/>
      <c r="E4" s="316" t="s">
        <v>642</v>
      </c>
    </row>
    <row r="5" spans="1:3" ht="12.75">
      <c r="A5" s="348"/>
      <c r="B5" s="348"/>
      <c r="C5" s="348"/>
    </row>
    <row r="6" spans="1:3" ht="38.25">
      <c r="A6" s="349" t="s">
        <v>635</v>
      </c>
      <c r="B6" s="349" t="s">
        <v>636</v>
      </c>
      <c r="C6" s="350" t="s">
        <v>637</v>
      </c>
    </row>
    <row r="7" spans="1:3" ht="51">
      <c r="A7" s="279">
        <v>1</v>
      </c>
      <c r="B7" s="278" t="s">
        <v>638</v>
      </c>
      <c r="C7" s="277">
        <v>9665018</v>
      </c>
    </row>
    <row r="8" spans="1:3" ht="12.75">
      <c r="A8" s="275"/>
      <c r="B8" s="274"/>
      <c r="C8" s="276"/>
    </row>
    <row r="9" spans="1:3" ht="12.75">
      <c r="A9" s="275"/>
      <c r="B9" s="275"/>
      <c r="C9" s="273" t="s">
        <v>639</v>
      </c>
    </row>
    <row r="10" spans="1:3" ht="12.75">
      <c r="A10" s="275"/>
      <c r="B10" s="275"/>
      <c r="C10" s="276"/>
    </row>
    <row r="11" spans="1:3" ht="38.25">
      <c r="A11" s="279">
        <v>2</v>
      </c>
      <c r="B11" s="272" t="s">
        <v>640</v>
      </c>
      <c r="C11" s="277">
        <v>9346989</v>
      </c>
    </row>
    <row r="12" spans="1:3" ht="12.75">
      <c r="A12" s="275"/>
      <c r="B12" s="275"/>
      <c r="C12" s="276"/>
    </row>
    <row r="13" spans="1:3" ht="12.75">
      <c r="A13" s="275"/>
      <c r="B13" s="275"/>
      <c r="C13" s="273" t="s">
        <v>639</v>
      </c>
    </row>
    <row r="14" spans="1:3" ht="12.75">
      <c r="A14" s="279">
        <v>3</v>
      </c>
      <c r="B14" s="275" t="s">
        <v>829</v>
      </c>
      <c r="C14" s="276">
        <v>318029</v>
      </c>
    </row>
    <row r="15" spans="1:3" ht="12.75">
      <c r="A15" s="348"/>
      <c r="B15" s="348"/>
      <c r="C15" s="348"/>
    </row>
    <row r="16" spans="1:3" ht="12.75">
      <c r="A16" s="347">
        <v>4</v>
      </c>
      <c r="B16" s="345" t="s">
        <v>96</v>
      </c>
      <c r="C16" s="270">
        <v>0.989</v>
      </c>
    </row>
    <row r="17" spans="1:3" ht="12.75">
      <c r="A17" s="347"/>
      <c r="B17" s="345"/>
      <c r="C17" s="271" t="s">
        <v>641</v>
      </c>
    </row>
    <row r="18" spans="1:3" ht="12.75">
      <c r="A18" s="347">
        <v>5</v>
      </c>
      <c r="B18" s="345" t="s">
        <v>76</v>
      </c>
      <c r="C18" s="346">
        <v>314530.681</v>
      </c>
    </row>
    <row r="19" spans="1:3" ht="12.75">
      <c r="A19" s="347"/>
      <c r="B19" s="348"/>
      <c r="C19" s="344" t="s">
        <v>16</v>
      </c>
    </row>
    <row r="20" spans="1:3" ht="12.75">
      <c r="A20" s="348"/>
      <c r="B20" s="348"/>
      <c r="C20" s="345"/>
    </row>
    <row r="21" spans="1:3" ht="12.75">
      <c r="A21" s="348"/>
      <c r="B21" s="348"/>
      <c r="C21" s="345"/>
    </row>
    <row r="22" spans="1:3" ht="12.75">
      <c r="A22" s="348"/>
      <c r="B22" s="348"/>
      <c r="C22" s="345"/>
    </row>
    <row r="23" spans="1:3" ht="12.75">
      <c r="A23" s="348"/>
      <c r="B23" s="348"/>
      <c r="C23" s="345"/>
    </row>
    <row r="24" spans="1:3" ht="12.75">
      <c r="A24" s="348"/>
      <c r="B24" s="348"/>
      <c r="C24" s="345"/>
    </row>
    <row r="25" spans="1:3" ht="12.75">
      <c r="A25" s="348"/>
      <c r="B25" s="288" t="s">
        <v>12</v>
      </c>
      <c r="C25" s="348"/>
    </row>
    <row r="26" spans="1:3" ht="12.75">
      <c r="A26" s="348"/>
      <c r="B26" s="348"/>
      <c r="C26" s="3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5"/>
  </sheetPr>
  <dimension ref="A1:N52"/>
  <sheetViews>
    <sheetView zoomScalePageLayoutView="0" workbookViewId="0" topLeftCell="A1">
      <pane ySplit="11" topLeftCell="A12" activePane="bottomLeft" state="frozen"/>
      <selection pane="topLeft" activeCell="R44" sqref="R44"/>
      <selection pane="bottomLeft" activeCell="L9" sqref="L9"/>
    </sheetView>
  </sheetViews>
  <sheetFormatPr defaultColWidth="9.140625" defaultRowHeight="12.75"/>
  <cols>
    <col min="1" max="1" width="4.140625" style="0" customWidth="1"/>
    <col min="2" max="2" width="3.00390625" style="0" customWidth="1"/>
    <col min="3" max="3" width="15.7109375" style="0" customWidth="1"/>
    <col min="4" max="4" width="9.8515625" style="0" customWidth="1"/>
    <col min="5" max="5" width="3.28125" style="0" customWidth="1"/>
    <col min="6" max="6" width="11.421875" style="0" customWidth="1"/>
    <col min="7" max="7" width="2.57421875" style="17" customWidth="1"/>
    <col min="8" max="8" width="17.57421875" style="17" customWidth="1"/>
    <col min="9" max="9" width="4.7109375" style="0" customWidth="1"/>
    <col min="10" max="10" width="10.00390625" style="52" customWidth="1"/>
    <col min="11" max="11" width="0.85546875" style="0" customWidth="1"/>
    <col min="12" max="12" width="13.140625" style="0" customWidth="1"/>
    <col min="13" max="13" width="2.7109375" style="0" customWidth="1"/>
    <col min="15" max="15" width="2.7109375" style="0" customWidth="1"/>
  </cols>
  <sheetData>
    <row r="1" ht="12.75">
      <c r="J1" s="152" t="s">
        <v>925</v>
      </c>
    </row>
    <row r="2" ht="12.75">
      <c r="J2" s="2" t="s">
        <v>1</v>
      </c>
    </row>
    <row r="3" ht="12.75">
      <c r="J3" s="2" t="s">
        <v>804</v>
      </c>
    </row>
    <row r="4" spans="1:10" ht="12.75">
      <c r="A4" s="4"/>
      <c r="B4" s="4"/>
      <c r="C4" s="4"/>
      <c r="D4" s="4"/>
      <c r="E4" s="4"/>
      <c r="F4" s="4"/>
      <c r="G4" s="119"/>
      <c r="H4" s="119"/>
      <c r="I4" s="4"/>
      <c r="J4" s="2" t="s">
        <v>643</v>
      </c>
    </row>
    <row r="5" spans="1:12" ht="12.75" customHeight="1">
      <c r="A5" s="796" t="s">
        <v>0</v>
      </c>
      <c r="B5" s="796"/>
      <c r="C5" s="796"/>
      <c r="D5" s="796"/>
      <c r="E5" s="796"/>
      <c r="F5" s="796"/>
      <c r="G5" s="796"/>
      <c r="H5" s="796"/>
      <c r="I5" s="796"/>
      <c r="J5" s="796"/>
      <c r="L5" s="62"/>
    </row>
    <row r="6" spans="1:12" ht="12.75">
      <c r="A6" s="766" t="s">
        <v>62</v>
      </c>
      <c r="B6" s="766"/>
      <c r="C6" s="766"/>
      <c r="D6" s="766"/>
      <c r="E6" s="766"/>
      <c r="F6" s="766"/>
      <c r="G6" s="766"/>
      <c r="H6" s="766"/>
      <c r="I6" s="766"/>
      <c r="J6" s="766"/>
      <c r="L6" s="62"/>
    </row>
    <row r="7" spans="1:13" ht="12.75">
      <c r="A7" s="766" t="s">
        <v>63</v>
      </c>
      <c r="B7" s="766"/>
      <c r="C7" s="766"/>
      <c r="D7" s="766"/>
      <c r="E7" s="766"/>
      <c r="F7" s="766"/>
      <c r="G7" s="766"/>
      <c r="H7" s="766"/>
      <c r="I7" s="766"/>
      <c r="J7" s="766"/>
      <c r="L7" s="63"/>
      <c r="M7" s="32"/>
    </row>
    <row r="8" spans="1:12" ht="12.75">
      <c r="A8" s="766" t="s">
        <v>138</v>
      </c>
      <c r="B8" s="766"/>
      <c r="C8" s="766"/>
      <c r="D8" s="766"/>
      <c r="E8" s="766"/>
      <c r="F8" s="766"/>
      <c r="G8" s="766"/>
      <c r="H8" s="766"/>
      <c r="I8" s="766"/>
      <c r="J8" s="766"/>
      <c r="K8" s="47"/>
      <c r="L8" s="47"/>
    </row>
    <row r="9" spans="1:10" ht="12.75">
      <c r="A9" s="766" t="s">
        <v>64</v>
      </c>
      <c r="B9" s="766"/>
      <c r="C9" s="766"/>
      <c r="D9" s="766"/>
      <c r="E9" s="766"/>
      <c r="F9" s="766"/>
      <c r="G9" s="766"/>
      <c r="H9" s="766"/>
      <c r="I9" s="766"/>
      <c r="J9" s="766"/>
    </row>
    <row r="10" spans="1:12" ht="12.75">
      <c r="A10" s="4"/>
      <c r="B10" s="4"/>
      <c r="C10" s="765"/>
      <c r="D10" s="765"/>
      <c r="E10" s="765"/>
      <c r="F10" s="765"/>
      <c r="G10" s="120"/>
      <c r="H10" s="120"/>
      <c r="I10" s="4"/>
      <c r="J10" s="3"/>
      <c r="K10" s="40"/>
      <c r="L10" s="40"/>
    </row>
    <row r="11" ht="12.75">
      <c r="K11" s="6"/>
    </row>
    <row r="12" spans="8:11" ht="12.75">
      <c r="H12" s="6" t="s">
        <v>65</v>
      </c>
      <c r="K12" s="8"/>
    </row>
    <row r="13" spans="1:12" ht="12.75">
      <c r="A13" s="4" t="s">
        <v>6</v>
      </c>
      <c r="C13" s="6" t="s">
        <v>41</v>
      </c>
      <c r="D13" s="6"/>
      <c r="E13" s="6"/>
      <c r="F13" s="6" t="s">
        <v>66</v>
      </c>
      <c r="G13" s="104"/>
      <c r="H13" s="6" t="s">
        <v>135</v>
      </c>
      <c r="I13" s="6"/>
      <c r="J13" s="6" t="s">
        <v>67</v>
      </c>
      <c r="K13" s="10"/>
      <c r="L13" s="6"/>
    </row>
    <row r="14" spans="1:12" ht="12.75">
      <c r="A14" s="64" t="s">
        <v>21</v>
      </c>
      <c r="B14" s="64"/>
      <c r="C14" s="8" t="s">
        <v>22</v>
      </c>
      <c r="D14" s="8" t="s">
        <v>23</v>
      </c>
      <c r="E14" s="8"/>
      <c r="F14" s="8" t="s">
        <v>68</v>
      </c>
      <c r="G14" s="105"/>
      <c r="H14" s="8" t="s">
        <v>136</v>
      </c>
      <c r="I14" s="8"/>
      <c r="J14" s="8" t="s">
        <v>182</v>
      </c>
      <c r="L14" s="8"/>
    </row>
    <row r="15" spans="1:12" ht="12.75">
      <c r="A15" s="26">
        <v>-1</v>
      </c>
      <c r="B15" s="26"/>
      <c r="C15" s="26">
        <f>A15-1</f>
        <v>-2</v>
      </c>
      <c r="D15" s="26">
        <v>-3</v>
      </c>
      <c r="E15" s="26"/>
      <c r="F15" s="26">
        <f>D15-1</f>
        <v>-4</v>
      </c>
      <c r="G15" s="106"/>
      <c r="H15" s="26">
        <f>F15-1</f>
        <v>-5</v>
      </c>
      <c r="I15" s="8"/>
      <c r="J15" s="26">
        <f>H15-1</f>
        <v>-6</v>
      </c>
      <c r="L15" s="10"/>
    </row>
    <row r="16" ht="12.75">
      <c r="H16"/>
    </row>
    <row r="17" spans="1:14" ht="12.75">
      <c r="A17" s="6">
        <v>1</v>
      </c>
      <c r="C17" s="42" t="str">
        <f>'[1]W4'!C15</f>
        <v>October</v>
      </c>
      <c r="D17" s="1">
        <f>'[1]W4'!D15</f>
        <v>2013</v>
      </c>
      <c r="E17" s="1"/>
      <c r="F17" s="68">
        <v>78854</v>
      </c>
      <c r="G17" s="68"/>
      <c r="H17" s="138">
        <f>ROUND($H$41/12,0)</f>
        <v>89129</v>
      </c>
      <c r="I17" s="630"/>
      <c r="J17" s="631">
        <f>H17-F17</f>
        <v>10275</v>
      </c>
      <c r="K17" s="17"/>
      <c r="L17" s="138"/>
      <c r="M17" s="17"/>
      <c r="N17" s="17"/>
    </row>
    <row r="18" spans="1:14" ht="12.75">
      <c r="A18" s="6"/>
      <c r="C18" s="42" t="s">
        <v>41</v>
      </c>
      <c r="D18" s="1"/>
      <c r="E18" s="1"/>
      <c r="F18" s="68" t="s">
        <v>41</v>
      </c>
      <c r="G18" s="69"/>
      <c r="H18" s="68"/>
      <c r="I18" s="630"/>
      <c r="J18" s="631" t="s">
        <v>41</v>
      </c>
      <c r="K18" s="17"/>
      <c r="L18" s="17"/>
      <c r="M18" s="17"/>
      <c r="N18" s="17"/>
    </row>
    <row r="19" spans="1:14" ht="12.75">
      <c r="A19" s="6">
        <f>A17+1</f>
        <v>2</v>
      </c>
      <c r="C19" s="42" t="str">
        <f>'[1]W4'!C17</f>
        <v>November</v>
      </c>
      <c r="D19" s="1">
        <f>'[1]W4'!D17</f>
        <v>2013</v>
      </c>
      <c r="E19" s="1"/>
      <c r="F19" s="68">
        <v>78854</v>
      </c>
      <c r="G19" s="68"/>
      <c r="H19" s="138">
        <f>ROUND($H$41/12,0)</f>
        <v>89129</v>
      </c>
      <c r="I19" s="630"/>
      <c r="J19" s="631">
        <f aca="true" t="shared" si="0" ref="J19:J39">H19-F19</f>
        <v>10275</v>
      </c>
      <c r="K19" s="17"/>
      <c r="L19" s="138"/>
      <c r="M19" s="17"/>
      <c r="N19" s="17"/>
    </row>
    <row r="20" spans="1:14" ht="12.75">
      <c r="A20" s="6"/>
      <c r="C20" s="42" t="s">
        <v>41</v>
      </c>
      <c r="D20" s="1"/>
      <c r="E20" s="1"/>
      <c r="F20" s="68" t="s">
        <v>41</v>
      </c>
      <c r="G20" s="69"/>
      <c r="H20" s="68"/>
      <c r="I20" s="630"/>
      <c r="J20" s="631" t="s">
        <v>41</v>
      </c>
      <c r="K20" s="17"/>
      <c r="L20" s="17"/>
      <c r="M20" s="17"/>
      <c r="N20" s="17"/>
    </row>
    <row r="21" spans="1:14" ht="12.75">
      <c r="A21" s="6">
        <f>A19+1</f>
        <v>3</v>
      </c>
      <c r="C21" s="42" t="str">
        <f>'[1]W4'!C19</f>
        <v>December</v>
      </c>
      <c r="D21" s="1">
        <f>'[1]W4'!D19</f>
        <v>2013</v>
      </c>
      <c r="E21" s="1"/>
      <c r="F21" s="68">
        <v>78854</v>
      </c>
      <c r="G21" s="68"/>
      <c r="H21" s="138">
        <f>ROUND($H$41/12,0)</f>
        <v>89129</v>
      </c>
      <c r="I21" s="630"/>
      <c r="J21" s="631">
        <f t="shared" si="0"/>
        <v>10275</v>
      </c>
      <c r="K21" s="17"/>
      <c r="L21" s="138"/>
      <c r="M21" s="17"/>
      <c r="N21" s="17"/>
    </row>
    <row r="22" spans="1:14" ht="12.75">
      <c r="A22" s="6"/>
      <c r="C22" s="42" t="s">
        <v>41</v>
      </c>
      <c r="D22" s="1"/>
      <c r="E22" s="1"/>
      <c r="F22" s="68" t="s">
        <v>41</v>
      </c>
      <c r="G22" s="69"/>
      <c r="H22" s="68"/>
      <c r="I22" s="630"/>
      <c r="J22" s="631" t="s">
        <v>41</v>
      </c>
      <c r="K22" s="17"/>
      <c r="L22" s="17"/>
      <c r="M22" s="17"/>
      <c r="N22" s="17"/>
    </row>
    <row r="23" spans="1:14" ht="12.75">
      <c r="A23" s="6">
        <f>A21+1</f>
        <v>4</v>
      </c>
      <c r="C23" s="42" t="str">
        <f>'[1]W4'!C21</f>
        <v>January</v>
      </c>
      <c r="D23" s="1">
        <f>'[1]W4'!D21</f>
        <v>2014</v>
      </c>
      <c r="E23" s="1"/>
      <c r="F23" s="68">
        <v>78854</v>
      </c>
      <c r="G23" s="68"/>
      <c r="H23" s="138">
        <f>ROUND($H$41/12,0)</f>
        <v>89129</v>
      </c>
      <c r="I23" s="630"/>
      <c r="J23" s="631">
        <f t="shared" si="0"/>
        <v>10275</v>
      </c>
      <c r="K23" s="17"/>
      <c r="L23" s="138"/>
      <c r="M23" s="17"/>
      <c r="N23" s="17"/>
    </row>
    <row r="24" spans="1:14" ht="12.75">
      <c r="A24" s="6"/>
      <c r="C24" s="42" t="s">
        <v>41</v>
      </c>
      <c r="D24" s="1"/>
      <c r="E24" s="1"/>
      <c r="F24" s="68" t="s">
        <v>41</v>
      </c>
      <c r="G24" s="69"/>
      <c r="H24" s="68"/>
      <c r="I24" s="630"/>
      <c r="J24" s="631" t="s">
        <v>41</v>
      </c>
      <c r="K24" s="17"/>
      <c r="L24" s="17"/>
      <c r="M24" s="17"/>
      <c r="N24" s="17"/>
    </row>
    <row r="25" spans="1:14" ht="12.75">
      <c r="A25" s="6">
        <f>A23+1</f>
        <v>5</v>
      </c>
      <c r="C25" s="42" t="str">
        <f>'[1]W4'!C23</f>
        <v>February</v>
      </c>
      <c r="D25" s="1">
        <f>'[1]W4'!D23</f>
        <v>2014</v>
      </c>
      <c r="E25" s="1"/>
      <c r="F25" s="68">
        <v>78854</v>
      </c>
      <c r="G25" s="68"/>
      <c r="H25" s="138">
        <f>ROUND($H$41/12,0)</f>
        <v>89129</v>
      </c>
      <c r="I25" s="630"/>
      <c r="J25" s="631">
        <f t="shared" si="0"/>
        <v>10275</v>
      </c>
      <c r="K25" s="17"/>
      <c r="L25" s="138"/>
      <c r="M25" s="17"/>
      <c r="N25" s="17"/>
    </row>
    <row r="26" spans="1:14" ht="12.75">
      <c r="A26" s="6"/>
      <c r="C26" s="42" t="s">
        <v>41</v>
      </c>
      <c r="D26" s="1"/>
      <c r="E26" s="1"/>
      <c r="F26" s="68" t="s">
        <v>41</v>
      </c>
      <c r="G26" s="69"/>
      <c r="H26" s="68"/>
      <c r="I26" s="630"/>
      <c r="J26" s="631" t="s">
        <v>41</v>
      </c>
      <c r="K26" s="17"/>
      <c r="L26" s="17"/>
      <c r="M26" s="17"/>
      <c r="N26" s="17"/>
    </row>
    <row r="27" spans="1:14" ht="12.75">
      <c r="A27" s="6">
        <f>A25+1</f>
        <v>6</v>
      </c>
      <c r="C27" s="42" t="str">
        <f>'[1]W4'!C25</f>
        <v>March</v>
      </c>
      <c r="D27" s="1">
        <f>'[1]W4'!D25</f>
        <v>2014</v>
      </c>
      <c r="E27" s="1"/>
      <c r="F27" s="68">
        <v>78854</v>
      </c>
      <c r="G27" s="68"/>
      <c r="H27" s="138">
        <f>ROUND($H$41/12,0)</f>
        <v>89129</v>
      </c>
      <c r="I27" s="630"/>
      <c r="J27" s="631">
        <f t="shared" si="0"/>
        <v>10275</v>
      </c>
      <c r="K27" s="17"/>
      <c r="L27" s="138"/>
      <c r="M27" s="17"/>
      <c r="N27" s="17"/>
    </row>
    <row r="28" spans="1:14" ht="12.75">
      <c r="A28" s="6"/>
      <c r="C28" s="42" t="s">
        <v>41</v>
      </c>
      <c r="D28" s="1"/>
      <c r="E28" s="1"/>
      <c r="F28" s="68" t="s">
        <v>41</v>
      </c>
      <c r="G28" s="69"/>
      <c r="H28" s="68"/>
      <c r="I28" s="630"/>
      <c r="J28" s="631" t="s">
        <v>41</v>
      </c>
      <c r="K28" s="17"/>
      <c r="L28" s="17"/>
      <c r="M28" s="17"/>
      <c r="N28" s="17"/>
    </row>
    <row r="29" spans="1:14" ht="12.75">
      <c r="A29" s="6">
        <f>A27+1</f>
        <v>7</v>
      </c>
      <c r="C29" s="42" t="str">
        <f>'[1]W4'!C27</f>
        <v>April</v>
      </c>
      <c r="D29" s="1">
        <f>'[1]W4'!D27</f>
        <v>2014</v>
      </c>
      <c r="E29" s="1"/>
      <c r="F29" s="68">
        <v>78854</v>
      </c>
      <c r="G29" s="68"/>
      <c r="H29" s="138">
        <f>ROUND($H$41/12,0)</f>
        <v>89129</v>
      </c>
      <c r="I29" s="630"/>
      <c r="J29" s="631">
        <f t="shared" si="0"/>
        <v>10275</v>
      </c>
      <c r="K29" s="17"/>
      <c r="L29" s="138"/>
      <c r="M29" s="17"/>
      <c r="N29" s="17"/>
    </row>
    <row r="30" spans="1:14" ht="12.75">
      <c r="A30" s="6"/>
      <c r="C30" s="42" t="s">
        <v>41</v>
      </c>
      <c r="D30" s="1"/>
      <c r="E30" s="1"/>
      <c r="F30" s="68" t="s">
        <v>41</v>
      </c>
      <c r="G30" s="69"/>
      <c r="H30" s="68"/>
      <c r="I30" s="630"/>
      <c r="J30" s="631" t="s">
        <v>41</v>
      </c>
      <c r="K30" s="17"/>
      <c r="L30" s="17"/>
      <c r="M30" s="17"/>
      <c r="N30" s="17"/>
    </row>
    <row r="31" spans="1:14" ht="12.75">
      <c r="A31" s="6">
        <f>A29+1</f>
        <v>8</v>
      </c>
      <c r="C31" s="42" t="str">
        <f>'[1]W4'!C29</f>
        <v>May</v>
      </c>
      <c r="D31" s="1">
        <f>'[1]W4'!D29</f>
        <v>2014</v>
      </c>
      <c r="E31" s="1"/>
      <c r="F31" s="68">
        <v>78854</v>
      </c>
      <c r="G31" s="68"/>
      <c r="H31" s="138">
        <f>ROUND($H$41/12,0)</f>
        <v>89129</v>
      </c>
      <c r="I31" s="630"/>
      <c r="J31" s="631">
        <f t="shared" si="0"/>
        <v>10275</v>
      </c>
      <c r="K31" s="17"/>
      <c r="L31" s="138"/>
      <c r="M31" s="17"/>
      <c r="N31" s="17"/>
    </row>
    <row r="32" spans="1:14" ht="12.75">
      <c r="A32" s="6"/>
      <c r="C32" s="42" t="s">
        <v>41</v>
      </c>
      <c r="D32" s="1"/>
      <c r="E32" s="1"/>
      <c r="F32" s="68" t="s">
        <v>41</v>
      </c>
      <c r="G32" s="69"/>
      <c r="H32" s="68"/>
      <c r="I32" s="630"/>
      <c r="J32" s="631" t="s">
        <v>41</v>
      </c>
      <c r="K32" s="17"/>
      <c r="L32" s="17"/>
      <c r="M32" s="17"/>
      <c r="N32" s="17"/>
    </row>
    <row r="33" spans="1:14" ht="12.75">
      <c r="A33" s="6">
        <f>A31+1</f>
        <v>9</v>
      </c>
      <c r="C33" s="42" t="str">
        <f>'[1]W4'!C31</f>
        <v>June</v>
      </c>
      <c r="D33" s="1">
        <f>'[1]W4'!D31</f>
        <v>2014</v>
      </c>
      <c r="E33" s="1"/>
      <c r="F33" s="68">
        <v>78854</v>
      </c>
      <c r="G33" s="68"/>
      <c r="H33" s="138">
        <f>ROUND($H$41/12,0)</f>
        <v>89129</v>
      </c>
      <c r="I33" s="630"/>
      <c r="J33" s="631">
        <f t="shared" si="0"/>
        <v>10275</v>
      </c>
      <c r="K33" s="17"/>
      <c r="L33" s="138"/>
      <c r="M33" s="17"/>
      <c r="N33" s="17"/>
    </row>
    <row r="34" spans="1:14" ht="12.75">
      <c r="A34" s="6"/>
      <c r="C34" s="42" t="s">
        <v>41</v>
      </c>
      <c r="D34" s="1"/>
      <c r="E34" s="1"/>
      <c r="F34" s="69"/>
      <c r="G34" s="69"/>
      <c r="H34" s="68"/>
      <c r="I34" s="630"/>
      <c r="J34" s="631" t="s">
        <v>41</v>
      </c>
      <c r="K34" s="17"/>
      <c r="L34" s="16"/>
      <c r="M34" s="17"/>
      <c r="N34" s="17"/>
    </row>
    <row r="35" spans="1:14" ht="12.75">
      <c r="A35" s="6">
        <f>A33+1</f>
        <v>10</v>
      </c>
      <c r="C35" s="42" t="str">
        <f>'[1]W4'!C33</f>
        <v>July</v>
      </c>
      <c r="D35" s="1">
        <f>'[1]W4'!D33</f>
        <v>2014</v>
      </c>
      <c r="E35" s="1"/>
      <c r="F35" s="68">
        <v>89129</v>
      </c>
      <c r="G35" s="68"/>
      <c r="H35" s="138">
        <f>ROUND($H$41/12,0)</f>
        <v>89129</v>
      </c>
      <c r="I35" s="630"/>
      <c r="J35" s="631">
        <f t="shared" si="0"/>
        <v>0</v>
      </c>
      <c r="K35" s="17"/>
      <c r="L35" s="138"/>
      <c r="M35" s="17"/>
      <c r="N35" s="17"/>
    </row>
    <row r="36" spans="1:14" ht="12.75">
      <c r="A36" s="6"/>
      <c r="C36" s="42" t="s">
        <v>41</v>
      </c>
      <c r="D36" s="1"/>
      <c r="E36" s="1"/>
      <c r="F36" s="69"/>
      <c r="G36" s="69"/>
      <c r="H36" s="68"/>
      <c r="I36" s="630"/>
      <c r="J36" s="631" t="s">
        <v>41</v>
      </c>
      <c r="K36" s="17"/>
      <c r="L36" s="16"/>
      <c r="M36" s="17"/>
      <c r="N36" s="17"/>
    </row>
    <row r="37" spans="1:14" ht="12.75">
      <c r="A37" s="6">
        <f>A35+1</f>
        <v>11</v>
      </c>
      <c r="C37" s="42" t="str">
        <f>'[1]W4'!C35</f>
        <v>August</v>
      </c>
      <c r="D37" s="1">
        <f>'[1]W4'!D35</f>
        <v>2014</v>
      </c>
      <c r="E37" s="1"/>
      <c r="F37" s="68">
        <v>89129</v>
      </c>
      <c r="G37" s="68"/>
      <c r="H37" s="138">
        <f>ROUND($H$41/12,0)</f>
        <v>89129</v>
      </c>
      <c r="I37" s="630"/>
      <c r="J37" s="631">
        <f t="shared" si="0"/>
        <v>0</v>
      </c>
      <c r="K37" s="17"/>
      <c r="L37" s="138"/>
      <c r="M37" s="17"/>
      <c r="N37" s="17"/>
    </row>
    <row r="38" spans="1:14" ht="12.75">
      <c r="A38" s="6"/>
      <c r="C38" s="42"/>
      <c r="D38" s="1"/>
      <c r="E38" s="1"/>
      <c r="F38" s="69"/>
      <c r="G38" s="69"/>
      <c r="H38" s="68"/>
      <c r="I38" s="630"/>
      <c r="J38" s="631" t="s">
        <v>41</v>
      </c>
      <c r="K38" s="17"/>
      <c r="L38" s="17"/>
      <c r="M38" s="17"/>
      <c r="N38" s="17"/>
    </row>
    <row r="39" spans="1:14" ht="12.75">
      <c r="A39" s="6">
        <v>12</v>
      </c>
      <c r="C39" s="70" t="str">
        <f>'[1]W4'!C37</f>
        <v>September</v>
      </c>
      <c r="D39" s="6">
        <f>'[1]W4'!D37</f>
        <v>2014</v>
      </c>
      <c r="E39" s="6"/>
      <c r="F39" s="632">
        <v>89129</v>
      </c>
      <c r="G39" s="107"/>
      <c r="H39" s="19">
        <f>ROUND($H$41/12,0)</f>
        <v>89129</v>
      </c>
      <c r="I39" s="630"/>
      <c r="J39" s="633">
        <f t="shared" si="0"/>
        <v>0</v>
      </c>
      <c r="K39" s="17"/>
      <c r="L39" s="138"/>
      <c r="M39" s="17"/>
      <c r="N39" s="17"/>
    </row>
    <row r="40" spans="1:14" ht="12.75">
      <c r="A40" s="6"/>
      <c r="C40" s="54"/>
      <c r="F40" s="17"/>
      <c r="I40" s="630"/>
      <c r="J40" s="631"/>
      <c r="K40" s="17"/>
      <c r="L40" s="17"/>
      <c r="M40" s="17"/>
      <c r="N40" s="17"/>
    </row>
    <row r="41" spans="1:14" ht="13.5" thickBot="1">
      <c r="A41" s="6">
        <f>A39+1</f>
        <v>13</v>
      </c>
      <c r="C41" s="54" t="s">
        <v>69</v>
      </c>
      <c r="F41" s="108">
        <f>F45+SUM(F17:F39)</f>
        <v>977073</v>
      </c>
      <c r="G41" s="107"/>
      <c r="H41" s="108">
        <v>1069553.31</v>
      </c>
      <c r="I41" s="634" t="s">
        <v>37</v>
      </c>
      <c r="J41" s="635">
        <f>SUM(J17:J39)</f>
        <v>92475</v>
      </c>
      <c r="K41" s="17"/>
      <c r="L41" s="138"/>
      <c r="M41" s="17"/>
      <c r="N41" s="17"/>
    </row>
    <row r="42" spans="1:14" ht="13.5" thickTop="1">
      <c r="A42" s="6"/>
      <c r="C42" s="54"/>
      <c r="F42" s="17"/>
      <c r="I42" s="17"/>
      <c r="J42" s="636"/>
      <c r="K42" s="17"/>
      <c r="L42" s="17"/>
      <c r="M42" s="17"/>
      <c r="N42" s="17"/>
    </row>
    <row r="43" spans="1:14" ht="12.75">
      <c r="A43" s="6">
        <f>A41+1</f>
        <v>14</v>
      </c>
      <c r="C43" s="54" t="s">
        <v>11</v>
      </c>
      <c r="F43" s="17"/>
      <c r="I43" s="17"/>
      <c r="J43" s="637">
        <v>1</v>
      </c>
      <c r="K43" s="17"/>
      <c r="L43" s="17"/>
      <c r="M43" s="17"/>
      <c r="N43" s="17"/>
    </row>
    <row r="44" spans="1:14" ht="12.75">
      <c r="A44" s="6"/>
      <c r="C44" s="54"/>
      <c r="F44" s="17"/>
      <c r="I44" s="17"/>
      <c r="J44" s="636"/>
      <c r="K44" s="17"/>
      <c r="L44" s="17"/>
      <c r="M44" s="17"/>
      <c r="N44" s="17"/>
    </row>
    <row r="45" spans="1:10" ht="13.5" thickBot="1">
      <c r="A45" s="6">
        <f>A43+1</f>
        <v>15</v>
      </c>
      <c r="C45" s="56" t="s">
        <v>70</v>
      </c>
      <c r="J45" s="73">
        <f>ROUND(J43*J41,0)</f>
        <v>92475</v>
      </c>
    </row>
    <row r="46" spans="3:10" ht="13.5" thickTop="1">
      <c r="C46" s="54"/>
      <c r="J46" s="72"/>
    </row>
    <row r="47" spans="3:10" ht="12.75">
      <c r="C47" s="54"/>
      <c r="J47" s="72"/>
    </row>
    <row r="49" spans="2:8" ht="12.75">
      <c r="B49" s="4" t="s">
        <v>37</v>
      </c>
      <c r="C49" t="s">
        <v>137</v>
      </c>
      <c r="H49" s="737">
        <v>1069553</v>
      </c>
    </row>
    <row r="50" spans="2:8" ht="12.75">
      <c r="B50" s="4"/>
      <c r="H50" s="109"/>
    </row>
    <row r="52" ht="12.75">
      <c r="B52" s="4" t="s">
        <v>12</v>
      </c>
    </row>
  </sheetData>
  <sheetProtection/>
  <mergeCells count="6">
    <mergeCell ref="A9:J9"/>
    <mergeCell ref="C10:F10"/>
    <mergeCell ref="A5:J5"/>
    <mergeCell ref="A6:J6"/>
    <mergeCell ref="A7:J7"/>
    <mergeCell ref="A8:J8"/>
  </mergeCells>
  <printOptions horizontalCentered="1"/>
  <pageMargins left="0.5" right="0" top="1" bottom="0.5" header="0" footer="0"/>
  <pageSetup horizontalDpi="600" verticalDpi="600" orientation="portrait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G26"/>
  <sheetViews>
    <sheetView zoomScalePageLayoutView="0" workbookViewId="0" topLeftCell="A1">
      <selection activeCell="G10" sqref="G10"/>
    </sheetView>
  </sheetViews>
  <sheetFormatPr defaultColWidth="9.140625" defaultRowHeight="12.75"/>
  <cols>
    <col min="2" max="2" width="50.140625" style="0" bestFit="1" customWidth="1"/>
    <col min="3" max="3" width="2.7109375" style="0" customWidth="1"/>
    <col min="4" max="4" width="14.7109375" style="0" bestFit="1" customWidth="1"/>
    <col min="7" max="7" width="11.28125" style="0" customWidth="1"/>
  </cols>
  <sheetData>
    <row r="1" spans="3:7" ht="12.75">
      <c r="C1" s="351" t="s">
        <v>120</v>
      </c>
      <c r="D1" s="371"/>
      <c r="E1" s="371"/>
      <c r="G1" s="152" t="s">
        <v>925</v>
      </c>
    </row>
    <row r="2" spans="3:7" ht="12.75">
      <c r="C2" s="351" t="s">
        <v>644</v>
      </c>
      <c r="D2" s="371"/>
      <c r="E2" s="371"/>
      <c r="G2" s="2" t="s">
        <v>1</v>
      </c>
    </row>
    <row r="3" spans="3:7" ht="12.75">
      <c r="C3" s="351" t="s">
        <v>645</v>
      </c>
      <c r="D3" s="371"/>
      <c r="E3" s="371"/>
      <c r="G3" s="2" t="s">
        <v>804</v>
      </c>
    </row>
    <row r="4" ht="12.75">
      <c r="G4" s="2" t="s">
        <v>651</v>
      </c>
    </row>
    <row r="7" spans="2:4" ht="12.75">
      <c r="B7" s="470" t="s">
        <v>646</v>
      </c>
      <c r="C7" s="364"/>
      <c r="D7" s="365"/>
    </row>
    <row r="8" spans="2:4" ht="12.75">
      <c r="B8" s="370" t="s">
        <v>647</v>
      </c>
      <c r="C8" s="364"/>
      <c r="D8" s="365"/>
    </row>
    <row r="9" spans="2:4" ht="12.75">
      <c r="B9" s="364"/>
      <c r="C9" s="364"/>
      <c r="D9" s="365"/>
    </row>
    <row r="10" spans="2:4" ht="12.75">
      <c r="B10" s="364"/>
      <c r="C10" s="364"/>
      <c r="D10" s="365"/>
    </row>
    <row r="11" spans="2:4" ht="12.75">
      <c r="B11" s="364"/>
      <c r="C11" s="364"/>
      <c r="D11" s="365"/>
    </row>
    <row r="12" spans="1:4" ht="13.5" thickBot="1">
      <c r="A12" s="748" t="s">
        <v>13</v>
      </c>
      <c r="B12" s="364"/>
      <c r="C12" s="364"/>
      <c r="D12" s="746" t="s">
        <v>9</v>
      </c>
    </row>
    <row r="13" ht="12.75">
      <c r="A13" s="6"/>
    </row>
    <row r="14" spans="1:4" ht="12.75">
      <c r="A14" s="6">
        <v>1</v>
      </c>
      <c r="B14" s="370" t="s">
        <v>648</v>
      </c>
      <c r="C14" s="364"/>
      <c r="D14" s="295">
        <v>-102310</v>
      </c>
    </row>
    <row r="15" spans="1:4" ht="12.75">
      <c r="A15" s="6"/>
      <c r="B15" s="364"/>
      <c r="C15" s="364"/>
      <c r="D15" s="291"/>
    </row>
    <row r="16" spans="1:4" ht="12.75">
      <c r="A16" s="6">
        <v>2</v>
      </c>
      <c r="B16" s="463" t="s">
        <v>649</v>
      </c>
      <c r="C16" s="364"/>
      <c r="D16" s="713">
        <v>15415</v>
      </c>
    </row>
    <row r="17" spans="1:4" ht="12.75">
      <c r="A17" s="6"/>
      <c r="B17" s="364"/>
      <c r="C17" s="364"/>
      <c r="D17" s="291"/>
    </row>
    <row r="18" spans="1:4" ht="12.75">
      <c r="A18" s="6">
        <v>3</v>
      </c>
      <c r="B18" s="364" t="s">
        <v>924</v>
      </c>
      <c r="C18" s="364"/>
      <c r="D18" s="642">
        <v>117725</v>
      </c>
    </row>
    <row r="19" spans="1:4" ht="12.75">
      <c r="A19" s="6"/>
      <c r="B19" s="364"/>
      <c r="C19" s="364"/>
      <c r="D19" s="291"/>
    </row>
    <row r="20" spans="1:4" ht="12.75">
      <c r="A20" s="6">
        <v>4</v>
      </c>
      <c r="B20" s="463" t="s">
        <v>650</v>
      </c>
      <c r="C20" s="364"/>
      <c r="D20" s="758">
        <v>0.989</v>
      </c>
    </row>
    <row r="21" spans="1:4" ht="12.75">
      <c r="A21" s="6"/>
      <c r="B21" s="364"/>
      <c r="C21" s="364"/>
      <c r="D21" s="291"/>
    </row>
    <row r="22" spans="1:4" ht="13.5" thickBot="1">
      <c r="A22" s="6">
        <v>5</v>
      </c>
      <c r="B22" s="470" t="s">
        <v>904</v>
      </c>
      <c r="C22" s="364"/>
      <c r="D22" s="293">
        <v>116430</v>
      </c>
    </row>
    <row r="23" spans="2:4" ht="13.5" thickTop="1">
      <c r="B23" s="364"/>
      <c r="C23" s="364"/>
      <c r="D23" s="364"/>
    </row>
    <row r="26" ht="12.75">
      <c r="B26" s="4" t="s">
        <v>729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G21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7.28125" style="0" customWidth="1"/>
    <col min="2" max="2" width="47.00390625" style="0" customWidth="1"/>
    <col min="3" max="3" width="3.00390625" style="0" customWidth="1"/>
    <col min="4" max="4" width="10.28125" style="0" bestFit="1" customWidth="1"/>
    <col min="7" max="7" width="10.28125" style="0" customWidth="1"/>
  </cols>
  <sheetData>
    <row r="1" spans="3:7" ht="12.75">
      <c r="C1" s="328" t="s">
        <v>120</v>
      </c>
      <c r="D1" s="299"/>
      <c r="E1" s="299"/>
      <c r="G1" s="152" t="s">
        <v>925</v>
      </c>
    </row>
    <row r="2" spans="3:7" ht="12.75">
      <c r="C2" s="328" t="s">
        <v>652</v>
      </c>
      <c r="D2" s="299"/>
      <c r="E2" s="299"/>
      <c r="G2" s="2" t="s">
        <v>1</v>
      </c>
    </row>
    <row r="3" spans="3:7" ht="12.75">
      <c r="C3" s="328" t="s">
        <v>645</v>
      </c>
      <c r="D3" s="299"/>
      <c r="E3" s="299"/>
      <c r="G3" s="2" t="s">
        <v>804</v>
      </c>
    </row>
    <row r="4" ht="12.75">
      <c r="G4" s="2" t="s">
        <v>655</v>
      </c>
    </row>
    <row r="5" spans="2:4" ht="12.75">
      <c r="B5" s="289"/>
      <c r="C5" s="289"/>
      <c r="D5" s="290"/>
    </row>
    <row r="6" spans="1:4" ht="13.5" thickBot="1">
      <c r="A6" s="747" t="s">
        <v>13</v>
      </c>
      <c r="B6" s="289"/>
      <c r="C6" s="289"/>
      <c r="D6" s="749" t="s">
        <v>9</v>
      </c>
    </row>
    <row r="8" spans="1:4" ht="12.75">
      <c r="A8" s="6">
        <v>1</v>
      </c>
      <c r="B8" s="298" t="s">
        <v>653</v>
      </c>
      <c r="C8" s="289"/>
      <c r="D8" s="295">
        <v>-9120</v>
      </c>
    </row>
    <row r="9" spans="1:4" ht="12.75">
      <c r="A9" s="6"/>
      <c r="B9" s="289"/>
      <c r="C9" s="289"/>
      <c r="D9" s="291"/>
    </row>
    <row r="10" spans="1:4" ht="12.75">
      <c r="A10" s="6">
        <v>2</v>
      </c>
      <c r="B10" s="297" t="s">
        <v>654</v>
      </c>
      <c r="C10" s="289"/>
      <c r="D10" s="294">
        <v>0</v>
      </c>
    </row>
    <row r="11" spans="1:4" ht="12.75">
      <c r="A11" s="6"/>
      <c r="B11" s="289"/>
      <c r="C11" s="289"/>
      <c r="D11" s="291"/>
    </row>
    <row r="12" spans="1:4" ht="12.75">
      <c r="A12" s="6">
        <v>3</v>
      </c>
      <c r="B12" s="289" t="s">
        <v>924</v>
      </c>
      <c r="C12" s="289"/>
      <c r="D12" s="642">
        <v>9120</v>
      </c>
    </row>
    <row r="13" spans="1:4" ht="12.75">
      <c r="A13" s="6"/>
      <c r="B13" s="289"/>
      <c r="C13" s="289"/>
      <c r="D13" s="291"/>
    </row>
    <row r="14" spans="1:4" ht="12.75">
      <c r="A14" s="6">
        <v>4</v>
      </c>
      <c r="B14" s="297" t="s">
        <v>650</v>
      </c>
      <c r="C14" s="289"/>
      <c r="D14" s="758">
        <v>0.989</v>
      </c>
    </row>
    <row r="15" spans="1:4" ht="12.75">
      <c r="A15" s="6"/>
      <c r="B15" s="289"/>
      <c r="C15" s="289"/>
      <c r="D15" s="291"/>
    </row>
    <row r="16" spans="1:4" ht="13.5" thickBot="1">
      <c r="A16" s="6">
        <v>5</v>
      </c>
      <c r="B16" s="296" t="s">
        <v>905</v>
      </c>
      <c r="C16" s="289"/>
      <c r="D16" s="293">
        <v>9020</v>
      </c>
    </row>
    <row r="21" ht="12.75">
      <c r="B21" s="4" t="s">
        <v>729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6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5"/>
  </sheetPr>
  <dimension ref="A1:F63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5.7109375" style="6" customWidth="1"/>
    <col min="2" max="2" width="2.8515625" style="0" customWidth="1"/>
    <col min="3" max="3" width="38.57421875" style="0" customWidth="1"/>
    <col min="4" max="4" width="10.28125" style="0" customWidth="1"/>
    <col min="5" max="5" width="14.57421875" style="0" customWidth="1"/>
    <col min="6" max="6" width="16.00390625" style="0" customWidth="1"/>
  </cols>
  <sheetData>
    <row r="1" spans="3:6" ht="12.75">
      <c r="C1" s="798" t="s">
        <v>0</v>
      </c>
      <c r="D1" s="798"/>
      <c r="E1" s="798"/>
      <c r="F1" s="152" t="s">
        <v>925</v>
      </c>
    </row>
    <row r="2" spans="3:6" ht="12.75">
      <c r="C2" s="798" t="s">
        <v>658</v>
      </c>
      <c r="D2" s="798"/>
      <c r="E2" s="798"/>
      <c r="F2" s="32" t="s">
        <v>1</v>
      </c>
    </row>
    <row r="3" spans="3:6" ht="12.75">
      <c r="C3" s="798" t="s">
        <v>64</v>
      </c>
      <c r="D3" s="798"/>
      <c r="E3" s="798"/>
      <c r="F3" s="2" t="s">
        <v>804</v>
      </c>
    </row>
    <row r="4" ht="12.75">
      <c r="F4" s="32" t="s">
        <v>669</v>
      </c>
    </row>
    <row r="6" spans="1:6" ht="25.5">
      <c r="A6" s="715" t="s">
        <v>13</v>
      </c>
      <c r="C6" s="677" t="s">
        <v>8</v>
      </c>
      <c r="F6" s="677" t="s">
        <v>9</v>
      </c>
    </row>
    <row r="9" spans="1:6" ht="12.75">
      <c r="A9" s="6">
        <v>1</v>
      </c>
      <c r="C9" s="4" t="s">
        <v>836</v>
      </c>
      <c r="F9" s="67">
        <v>607976387</v>
      </c>
    </row>
    <row r="10" ht="12.75">
      <c r="F10" s="716"/>
    </row>
    <row r="11" spans="1:6" ht="12.75" customHeight="1">
      <c r="A11" s="6">
        <v>2</v>
      </c>
      <c r="C11" s="654" t="s">
        <v>838</v>
      </c>
      <c r="F11" s="717">
        <v>0.0541</v>
      </c>
    </row>
    <row r="12" spans="3:6" ht="12.75">
      <c r="C12" s="31"/>
      <c r="F12" s="716" t="s">
        <v>14</v>
      </c>
    </row>
    <row r="13" spans="1:6" ht="12.75">
      <c r="A13" s="6">
        <v>3</v>
      </c>
      <c r="C13" s="4" t="s">
        <v>906</v>
      </c>
      <c r="F13" s="67">
        <v>32891523</v>
      </c>
    </row>
    <row r="14" ht="12.75">
      <c r="F14" s="716" t="s">
        <v>14</v>
      </c>
    </row>
    <row r="15" ht="12.75">
      <c r="F15" s="716"/>
    </row>
    <row r="16" spans="1:6" ht="12.75">
      <c r="A16" s="6">
        <v>4</v>
      </c>
      <c r="C16" s="4" t="s">
        <v>837</v>
      </c>
      <c r="F16" s="67">
        <v>-30904414</v>
      </c>
    </row>
    <row r="17" ht="12.75">
      <c r="F17" s="6"/>
    </row>
    <row r="18" spans="1:6" ht="12.75">
      <c r="A18" s="6">
        <v>5</v>
      </c>
      <c r="C18" s="654" t="s">
        <v>839</v>
      </c>
      <c r="F18" s="717">
        <v>0.0025</v>
      </c>
    </row>
    <row r="19" ht="12.75">
      <c r="F19" s="716" t="s">
        <v>14</v>
      </c>
    </row>
    <row r="20" spans="1:6" ht="12.75">
      <c r="A20" s="6">
        <v>6</v>
      </c>
      <c r="C20" s="4" t="s">
        <v>907</v>
      </c>
      <c r="F20" s="67">
        <v>-77261</v>
      </c>
    </row>
    <row r="21" ht="12.75">
      <c r="F21" s="716" t="s">
        <v>14</v>
      </c>
    </row>
    <row r="22" ht="12.75">
      <c r="F22" s="716"/>
    </row>
    <row r="23" spans="1:6" ht="12.75">
      <c r="A23" s="6">
        <v>7</v>
      </c>
      <c r="C23" t="s">
        <v>659</v>
      </c>
      <c r="F23" s="718">
        <v>32814262</v>
      </c>
    </row>
    <row r="24" ht="12.75">
      <c r="F24" s="716" t="s">
        <v>14</v>
      </c>
    </row>
    <row r="25" ht="12.75">
      <c r="F25" s="716"/>
    </row>
    <row r="26" spans="1:6" ht="12.75">
      <c r="A26" s="6">
        <v>8</v>
      </c>
      <c r="C26" s="4" t="s">
        <v>863</v>
      </c>
      <c r="E26" s="714"/>
      <c r="F26" s="718">
        <v>38665107</v>
      </c>
    </row>
    <row r="27" ht="12.75">
      <c r="F27" s="716"/>
    </row>
    <row r="28" spans="1:6" ht="12.75">
      <c r="A28" s="6">
        <v>9</v>
      </c>
      <c r="C28" t="s">
        <v>660</v>
      </c>
      <c r="F28" s="716">
        <v>0.989</v>
      </c>
    </row>
    <row r="29" ht="12.75">
      <c r="F29" s="716" t="s">
        <v>14</v>
      </c>
    </row>
    <row r="30" spans="1:6" ht="12.75">
      <c r="A30" s="6">
        <v>10</v>
      </c>
      <c r="C30" t="s">
        <v>661</v>
      </c>
      <c r="F30" s="67">
        <v>38239791</v>
      </c>
    </row>
    <row r="31" ht="12.75">
      <c r="F31" s="716" t="s">
        <v>14</v>
      </c>
    </row>
    <row r="32" ht="12.75">
      <c r="F32" s="716"/>
    </row>
    <row r="33" spans="1:6" ht="12.75">
      <c r="A33" s="6">
        <v>11</v>
      </c>
      <c r="C33" t="s">
        <v>662</v>
      </c>
      <c r="F33" s="718">
        <v>-5425529</v>
      </c>
    </row>
    <row r="34" ht="12.75">
      <c r="F34" s="716"/>
    </row>
    <row r="35" spans="1:6" ht="12.75">
      <c r="A35" s="6">
        <v>12</v>
      </c>
      <c r="C35" t="s">
        <v>663</v>
      </c>
      <c r="F35" s="719">
        <v>0.057348</v>
      </c>
    </row>
    <row r="36" ht="12.75">
      <c r="F36" s="6" t="s">
        <v>14</v>
      </c>
    </row>
    <row r="37" spans="1:6" ht="12.75">
      <c r="A37" s="6">
        <v>13</v>
      </c>
      <c r="C37" t="s">
        <v>664</v>
      </c>
      <c r="F37" s="67">
        <v>311143</v>
      </c>
    </row>
    <row r="38" ht="12.75">
      <c r="F38" s="6" t="s">
        <v>16</v>
      </c>
    </row>
    <row r="39" ht="12.75">
      <c r="F39" s="6"/>
    </row>
    <row r="40" spans="1:6" ht="12.75">
      <c r="A40" s="6">
        <v>14</v>
      </c>
      <c r="C40" t="s">
        <v>665</v>
      </c>
      <c r="F40" s="67">
        <v>-5114386</v>
      </c>
    </row>
    <row r="41" ht="12.75">
      <c r="F41" s="6"/>
    </row>
    <row r="42" spans="1:6" ht="12.75">
      <c r="A42" s="6">
        <v>15</v>
      </c>
      <c r="C42" t="s">
        <v>666</v>
      </c>
      <c r="F42" s="6">
        <v>0.35</v>
      </c>
    </row>
    <row r="43" ht="12.75">
      <c r="F43" s="6" t="s">
        <v>14</v>
      </c>
    </row>
    <row r="44" spans="1:6" ht="12.75">
      <c r="A44" s="6">
        <v>16</v>
      </c>
      <c r="C44" t="s">
        <v>667</v>
      </c>
      <c r="F44" s="67">
        <v>1790035</v>
      </c>
    </row>
    <row r="45" ht="12.75">
      <c r="F45" s="6" t="s">
        <v>16</v>
      </c>
    </row>
    <row r="46" ht="12.75">
      <c r="F46" s="6"/>
    </row>
    <row r="50" ht="12.75">
      <c r="C50" t="s">
        <v>668</v>
      </c>
    </row>
    <row r="57" ht="12.75">
      <c r="F57" s="35"/>
    </row>
    <row r="58" ht="12.75">
      <c r="F58" s="35"/>
    </row>
    <row r="61" ht="12.75">
      <c r="F61" s="35"/>
    </row>
    <row r="62" ht="12.75">
      <c r="F62" s="35"/>
    </row>
    <row r="63" ht="12.75">
      <c r="F63" s="37"/>
    </row>
  </sheetData>
  <sheetProtection/>
  <mergeCells count="3">
    <mergeCell ref="C3:E3"/>
    <mergeCell ref="C2:E2"/>
    <mergeCell ref="C1:E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G75"/>
  <sheetViews>
    <sheetView zoomScalePageLayoutView="0" workbookViewId="0" topLeftCell="A22">
      <selection activeCell="G20" sqref="G20"/>
    </sheetView>
  </sheetViews>
  <sheetFormatPr defaultColWidth="9.140625" defaultRowHeight="12.75"/>
  <cols>
    <col min="2" max="2" width="3.28125" style="0" customWidth="1"/>
    <col min="3" max="3" width="39.57421875" style="0" customWidth="1"/>
    <col min="4" max="4" width="3.421875" style="0" customWidth="1"/>
    <col min="5" max="5" width="13.7109375" style="0" bestFit="1" customWidth="1"/>
    <col min="7" max="7" width="12.7109375" style="0" bestFit="1" customWidth="1"/>
  </cols>
  <sheetData>
    <row r="1" spans="1:6" ht="15">
      <c r="A1" s="167"/>
      <c r="B1" s="167"/>
      <c r="C1" s="168" t="s">
        <v>0</v>
      </c>
      <c r="D1" s="167"/>
      <c r="E1" s="152" t="s">
        <v>925</v>
      </c>
      <c r="F1" s="179"/>
    </row>
    <row r="2" spans="1:6" ht="15">
      <c r="A2" s="167"/>
      <c r="B2" s="167"/>
      <c r="C2" s="168" t="s">
        <v>207</v>
      </c>
      <c r="D2" s="167"/>
      <c r="E2" s="170" t="s">
        <v>193</v>
      </c>
      <c r="F2" s="179"/>
    </row>
    <row r="3" spans="1:6" ht="15">
      <c r="A3" s="167"/>
      <c r="B3" s="167"/>
      <c r="C3" s="168" t="s">
        <v>195</v>
      </c>
      <c r="D3" s="167"/>
      <c r="E3" s="2" t="s">
        <v>804</v>
      </c>
      <c r="F3" s="179"/>
    </row>
    <row r="4" spans="1:6" ht="15">
      <c r="A4" s="167"/>
      <c r="B4" s="167"/>
      <c r="C4" s="181"/>
      <c r="D4" s="167"/>
      <c r="E4" s="169" t="s">
        <v>224</v>
      </c>
      <c r="F4" s="179"/>
    </row>
    <row r="6" spans="1:6" ht="26.25">
      <c r="A6" s="584" t="s">
        <v>121</v>
      </c>
      <c r="B6" s="167"/>
      <c r="C6" s="584" t="s">
        <v>8</v>
      </c>
      <c r="D6" s="167"/>
      <c r="E6" s="584" t="s">
        <v>9</v>
      </c>
      <c r="F6" s="179"/>
    </row>
    <row r="7" spans="1:6" ht="15">
      <c r="A7" s="585">
        <v>-1</v>
      </c>
      <c r="B7" s="167"/>
      <c r="C7" s="585">
        <v>-2</v>
      </c>
      <c r="D7" s="167"/>
      <c r="E7" s="585">
        <v>-3</v>
      </c>
      <c r="F7" s="179"/>
    </row>
    <row r="8" spans="1:6" ht="15">
      <c r="A8" s="168"/>
      <c r="B8" s="167"/>
      <c r="C8" s="167"/>
      <c r="D8" s="167"/>
      <c r="E8" s="167"/>
      <c r="F8" s="179"/>
    </row>
    <row r="9" spans="1:6" ht="26.25">
      <c r="A9" s="168">
        <v>1</v>
      </c>
      <c r="B9" s="167"/>
      <c r="C9" s="590" t="s">
        <v>817</v>
      </c>
      <c r="D9" s="167"/>
      <c r="E9" s="595">
        <v>553292078.4124868</v>
      </c>
      <c r="F9" s="179"/>
    </row>
    <row r="10" spans="1:6" ht="15">
      <c r="A10" s="168"/>
      <c r="B10" s="167"/>
      <c r="C10" s="587"/>
      <c r="D10" s="167"/>
      <c r="E10" s="596" t="s">
        <v>14</v>
      </c>
      <c r="F10" s="179"/>
    </row>
    <row r="11" spans="1:6" ht="15">
      <c r="A11" s="168">
        <v>2</v>
      </c>
      <c r="B11" s="167"/>
      <c r="C11" s="587" t="s">
        <v>209</v>
      </c>
      <c r="D11" s="167"/>
      <c r="E11" s="595">
        <v>567450376.09</v>
      </c>
      <c r="F11" s="179"/>
    </row>
    <row r="12" spans="1:6" ht="15">
      <c r="A12" s="168">
        <v>3</v>
      </c>
      <c r="B12" s="167"/>
      <c r="C12" s="587" t="s">
        <v>210</v>
      </c>
      <c r="D12" s="167"/>
      <c r="E12" s="595">
        <v>3615458.96</v>
      </c>
      <c r="F12" s="179"/>
    </row>
    <row r="13" spans="1:6" ht="15">
      <c r="A13" s="168">
        <v>4</v>
      </c>
      <c r="B13" s="167"/>
      <c r="C13" s="587" t="s">
        <v>211</v>
      </c>
      <c r="D13" s="167"/>
      <c r="E13" s="595">
        <v>563834917.13</v>
      </c>
      <c r="F13" s="179"/>
    </row>
    <row r="14" spans="1:6" ht="15">
      <c r="A14" s="168"/>
      <c r="B14" s="167"/>
      <c r="C14" s="587"/>
      <c r="D14" s="167"/>
      <c r="E14" s="596"/>
      <c r="F14" s="179"/>
    </row>
    <row r="15" spans="1:6" ht="15">
      <c r="A15" s="168"/>
      <c r="B15" s="167"/>
      <c r="C15" s="587" t="s">
        <v>198</v>
      </c>
      <c r="D15" s="167"/>
      <c r="E15" s="596"/>
      <c r="F15" s="179"/>
    </row>
    <row r="16" spans="1:6" ht="26.25">
      <c r="A16" s="168">
        <v>5</v>
      </c>
      <c r="B16" s="167"/>
      <c r="C16" s="590" t="s">
        <v>212</v>
      </c>
      <c r="D16" s="167"/>
      <c r="E16" s="597">
        <v>5719969.7</v>
      </c>
      <c r="F16" s="179"/>
    </row>
    <row r="17" spans="1:6" ht="26.25">
      <c r="A17" s="168">
        <v>6</v>
      </c>
      <c r="B17" s="167"/>
      <c r="C17" s="590" t="s">
        <v>213</v>
      </c>
      <c r="D17" s="167"/>
      <c r="E17" s="597">
        <v>-2812947.09</v>
      </c>
      <c r="F17" s="179"/>
    </row>
    <row r="18" spans="1:6" ht="15">
      <c r="A18" s="168">
        <v>7</v>
      </c>
      <c r="B18" s="167"/>
      <c r="C18" s="590" t="s">
        <v>214</v>
      </c>
      <c r="D18" s="167"/>
      <c r="E18" s="597">
        <v>2486805.65</v>
      </c>
      <c r="F18" s="179"/>
    </row>
    <row r="19" spans="1:6" ht="15">
      <c r="A19" s="168">
        <v>8</v>
      </c>
      <c r="B19" s="167"/>
      <c r="C19" s="590" t="s">
        <v>215</v>
      </c>
      <c r="D19" s="167"/>
      <c r="E19" s="597">
        <v>-70659</v>
      </c>
      <c r="F19" s="179"/>
    </row>
    <row r="20" spans="1:6" ht="15">
      <c r="A20" s="168">
        <v>9</v>
      </c>
      <c r="B20" s="167"/>
      <c r="C20" s="590" t="s">
        <v>216</v>
      </c>
      <c r="D20" s="167"/>
      <c r="E20" s="597">
        <v>0</v>
      </c>
      <c r="F20" s="179"/>
    </row>
    <row r="21" spans="1:6" ht="15">
      <c r="A21" s="168"/>
      <c r="B21" s="167"/>
      <c r="C21" s="587"/>
      <c r="D21" s="167"/>
      <c r="E21" s="596" t="s">
        <v>14</v>
      </c>
      <c r="F21" s="179"/>
    </row>
    <row r="22" spans="1:6" ht="15">
      <c r="A22" s="168"/>
      <c r="B22" s="167"/>
      <c r="C22" s="587"/>
      <c r="D22" s="167"/>
      <c r="E22" s="598"/>
      <c r="F22" s="179"/>
    </row>
    <row r="23" spans="1:7" ht="26.25">
      <c r="A23" s="168">
        <v>10</v>
      </c>
      <c r="B23" s="167"/>
      <c r="C23" s="587" t="s">
        <v>871</v>
      </c>
      <c r="D23" s="167"/>
      <c r="E23" s="598">
        <v>558511747.87</v>
      </c>
      <c r="F23" s="179"/>
      <c r="G23" s="41"/>
    </row>
    <row r="24" spans="1:6" ht="15">
      <c r="A24" s="168"/>
      <c r="B24" s="167"/>
      <c r="C24" s="587"/>
      <c r="D24" s="167"/>
      <c r="E24" s="596"/>
      <c r="F24" s="179"/>
    </row>
    <row r="25" spans="1:6" ht="26.25">
      <c r="A25" s="168">
        <v>11</v>
      </c>
      <c r="B25" s="167"/>
      <c r="C25" s="587" t="s">
        <v>835</v>
      </c>
      <c r="D25" s="167"/>
      <c r="E25" s="598">
        <v>-5298776</v>
      </c>
      <c r="F25" s="179"/>
    </row>
    <row r="26" spans="1:6" ht="15">
      <c r="A26" s="168"/>
      <c r="B26" s="167"/>
      <c r="C26" s="587"/>
      <c r="D26" s="167"/>
      <c r="E26" s="170" t="s">
        <v>14</v>
      </c>
      <c r="F26" s="179"/>
    </row>
    <row r="27" spans="1:6" ht="15">
      <c r="A27" s="168"/>
      <c r="B27" s="167"/>
      <c r="C27" s="587"/>
      <c r="D27" s="167"/>
      <c r="E27" s="170"/>
      <c r="F27" s="179"/>
    </row>
    <row r="28" spans="1:6" ht="15">
      <c r="A28" s="168">
        <v>12</v>
      </c>
      <c r="B28" s="167"/>
      <c r="C28" s="587" t="s">
        <v>872</v>
      </c>
      <c r="D28" s="167"/>
      <c r="E28" s="588">
        <v>553212971.87</v>
      </c>
      <c r="F28" s="179"/>
    </row>
    <row r="29" spans="1:6" ht="15">
      <c r="A29" s="168"/>
      <c r="B29" s="167"/>
      <c r="C29" s="587"/>
      <c r="D29" s="167"/>
      <c r="E29" s="170" t="s">
        <v>14</v>
      </c>
      <c r="F29" s="179"/>
    </row>
    <row r="30" spans="1:6" ht="15">
      <c r="A30" s="168"/>
      <c r="B30" s="167"/>
      <c r="C30" s="587"/>
      <c r="D30" s="167"/>
      <c r="E30" s="170"/>
      <c r="F30" s="179"/>
    </row>
    <row r="31" spans="1:7" ht="26.25">
      <c r="A31" s="168">
        <v>13</v>
      </c>
      <c r="B31" s="167"/>
      <c r="C31" s="587" t="s">
        <v>873</v>
      </c>
      <c r="D31" s="167"/>
      <c r="E31" s="588">
        <v>79106.54248678684</v>
      </c>
      <c r="F31" s="179"/>
      <c r="G31" s="41"/>
    </row>
    <row r="32" spans="1:6" ht="15">
      <c r="A32" s="167"/>
      <c r="B32" s="167"/>
      <c r="C32" s="586"/>
      <c r="D32" s="167"/>
      <c r="E32" s="170" t="s">
        <v>16</v>
      </c>
      <c r="F32" s="179"/>
    </row>
    <row r="33" spans="1:6" ht="15">
      <c r="A33" s="168"/>
      <c r="B33" s="167"/>
      <c r="C33" s="586"/>
      <c r="D33" s="167"/>
      <c r="E33" s="588"/>
      <c r="F33" s="179"/>
    </row>
    <row r="34" spans="1:6" ht="15">
      <c r="A34" s="168"/>
      <c r="B34" s="167"/>
      <c r="C34" s="586"/>
      <c r="D34" s="167"/>
      <c r="E34" s="588"/>
      <c r="F34" s="179"/>
    </row>
    <row r="35" spans="1:6" ht="15">
      <c r="A35" s="168">
        <v>14</v>
      </c>
      <c r="B35" s="167"/>
      <c r="C35" s="586" t="s">
        <v>217</v>
      </c>
      <c r="D35" s="167"/>
      <c r="E35" s="588">
        <v>-70659</v>
      </c>
      <c r="F35" s="179"/>
    </row>
    <row r="36" spans="1:6" ht="15">
      <c r="A36" s="168"/>
      <c r="B36" s="167"/>
      <c r="C36" s="586"/>
      <c r="D36" s="167"/>
      <c r="E36" s="170" t="s">
        <v>14</v>
      </c>
      <c r="F36" s="179"/>
    </row>
    <row r="37" spans="1:6" ht="15">
      <c r="A37" s="168"/>
      <c r="B37" s="167"/>
      <c r="C37" s="586" t="s">
        <v>218</v>
      </c>
      <c r="D37" s="167"/>
      <c r="E37" s="588"/>
      <c r="F37" s="179"/>
    </row>
    <row r="38" spans="1:6" ht="15">
      <c r="A38" s="168">
        <v>15</v>
      </c>
      <c r="B38" s="167"/>
      <c r="C38" s="592" t="s">
        <v>219</v>
      </c>
      <c r="D38" s="167"/>
      <c r="E38" s="588">
        <v>149765.54248678684</v>
      </c>
      <c r="F38" s="179"/>
    </row>
    <row r="39" spans="1:6" ht="15">
      <c r="A39" s="168"/>
      <c r="B39" s="167"/>
      <c r="C39" s="586"/>
      <c r="D39" s="167"/>
      <c r="E39" s="170" t="s">
        <v>16</v>
      </c>
      <c r="F39" s="179"/>
    </row>
    <row r="40" spans="1:6" ht="15">
      <c r="A40" s="168"/>
      <c r="B40" s="168"/>
      <c r="C40" s="583"/>
      <c r="D40" s="167"/>
      <c r="E40" s="588"/>
      <c r="F40" s="179"/>
    </row>
    <row r="41" spans="1:6" ht="15">
      <c r="A41" s="168"/>
      <c r="B41" s="167"/>
      <c r="C41" s="586"/>
      <c r="D41" s="167"/>
      <c r="E41" s="591"/>
      <c r="F41" s="179"/>
    </row>
    <row r="42" spans="1:6" ht="15">
      <c r="A42" s="168"/>
      <c r="B42" s="167"/>
      <c r="C42" s="594" t="s">
        <v>220</v>
      </c>
      <c r="D42" s="167"/>
      <c r="E42" s="591"/>
      <c r="F42" s="179"/>
    </row>
    <row r="43" spans="1:6" ht="15">
      <c r="A43" s="168">
        <v>16</v>
      </c>
      <c r="B43" s="167"/>
      <c r="C43" s="586" t="s">
        <v>801</v>
      </c>
      <c r="D43" s="167"/>
      <c r="E43" s="180">
        <v>-70659</v>
      </c>
      <c r="F43" s="179"/>
    </row>
    <row r="44" spans="1:6" ht="15">
      <c r="A44" s="168">
        <v>17</v>
      </c>
      <c r="B44" s="167"/>
      <c r="C44" s="586" t="s">
        <v>802</v>
      </c>
      <c r="D44" s="167"/>
      <c r="E44" s="180">
        <v>6129</v>
      </c>
      <c r="F44" s="179"/>
    </row>
    <row r="45" spans="1:6" ht="15">
      <c r="A45" s="168">
        <v>18</v>
      </c>
      <c r="B45" s="167"/>
      <c r="C45" s="583" t="s">
        <v>221</v>
      </c>
      <c r="D45" s="167"/>
      <c r="E45" s="180">
        <v>1213</v>
      </c>
      <c r="F45" s="179"/>
    </row>
    <row r="46" spans="1:6" ht="15">
      <c r="A46" s="168">
        <v>19</v>
      </c>
      <c r="B46" s="167"/>
      <c r="C46" s="586" t="s">
        <v>222</v>
      </c>
      <c r="D46" s="167"/>
      <c r="E46" s="180">
        <v>1337</v>
      </c>
      <c r="F46" s="179"/>
    </row>
    <row r="47" spans="1:6" ht="15">
      <c r="A47" s="168">
        <v>20</v>
      </c>
      <c r="B47" s="167"/>
      <c r="C47" s="593" t="s">
        <v>223</v>
      </c>
      <c r="D47" s="167"/>
      <c r="E47" s="180">
        <v>1366</v>
      </c>
      <c r="F47" s="179"/>
    </row>
    <row r="48" spans="1:6" ht="15">
      <c r="A48" s="168">
        <v>21</v>
      </c>
      <c r="B48" s="167"/>
      <c r="C48" s="586" t="s">
        <v>69</v>
      </c>
      <c r="D48" s="167"/>
      <c r="E48" s="180">
        <v>-60614</v>
      </c>
      <c r="F48" s="179"/>
    </row>
    <row r="49" spans="1:5" ht="12.75">
      <c r="A49" s="167"/>
      <c r="B49" s="167"/>
      <c r="C49" s="586"/>
      <c r="D49" s="167"/>
      <c r="E49" s="170"/>
    </row>
    <row r="50" spans="1:5" ht="12.75">
      <c r="A50" s="168"/>
      <c r="B50" s="167"/>
      <c r="D50" s="167"/>
      <c r="E50" s="588"/>
    </row>
    <row r="51" spans="1:5" ht="12.75">
      <c r="A51" s="167"/>
      <c r="B51" s="167" t="s">
        <v>40</v>
      </c>
      <c r="C51" s="603" t="s">
        <v>864</v>
      </c>
      <c r="D51" s="167"/>
      <c r="E51" s="588"/>
    </row>
    <row r="52" spans="1:5" ht="12.75">
      <c r="A52" s="168"/>
      <c r="B52" s="167"/>
      <c r="C52" s="586"/>
      <c r="D52" s="167"/>
      <c r="E52" s="589"/>
    </row>
    <row r="53" spans="1:5" ht="12.75">
      <c r="A53" s="167"/>
      <c r="B53" s="167"/>
      <c r="C53" s="586"/>
      <c r="D53" s="167"/>
      <c r="E53" s="170"/>
    </row>
    <row r="54" spans="1:5" ht="12.75">
      <c r="A54" s="168"/>
      <c r="B54" s="167"/>
      <c r="C54" s="586"/>
      <c r="D54" s="167"/>
      <c r="E54" s="588"/>
    </row>
    <row r="55" spans="1:5" ht="12.75">
      <c r="A55" s="167"/>
      <c r="B55" s="167"/>
      <c r="C55" s="171" t="s">
        <v>202</v>
      </c>
      <c r="D55" s="167"/>
      <c r="E55" s="170"/>
    </row>
    <row r="56" spans="1:5" ht="12.75">
      <c r="A56" s="167"/>
      <c r="B56" s="167"/>
      <c r="C56" s="586"/>
      <c r="D56" s="167"/>
      <c r="E56" s="588"/>
    </row>
    <row r="57" spans="1:5" ht="12.75">
      <c r="A57" s="167"/>
      <c r="B57" s="167"/>
      <c r="C57" s="586"/>
      <c r="D57" s="167"/>
      <c r="E57" s="588"/>
    </row>
    <row r="58" spans="1:5" ht="12.75">
      <c r="A58" s="167"/>
      <c r="B58" s="167"/>
      <c r="C58" s="586"/>
      <c r="D58" s="167"/>
      <c r="E58" s="588"/>
    </row>
    <row r="59" spans="1:5" ht="12.75">
      <c r="A59" s="167"/>
      <c r="B59" s="167"/>
      <c r="C59" s="586"/>
      <c r="D59" s="167"/>
      <c r="E59" s="588"/>
    </row>
    <row r="60" spans="1:5" ht="12.75">
      <c r="A60" s="167"/>
      <c r="B60" s="167"/>
      <c r="C60" s="586"/>
      <c r="D60" s="167"/>
      <c r="E60" s="588"/>
    </row>
    <row r="61" spans="1:5" ht="12.75">
      <c r="A61" s="167"/>
      <c r="B61" s="167"/>
      <c r="C61" s="586"/>
      <c r="D61" s="167"/>
      <c r="E61" s="588"/>
    </row>
    <row r="62" spans="1:5" ht="12.75">
      <c r="A62" s="167"/>
      <c r="B62" s="167"/>
      <c r="C62" s="586"/>
      <c r="D62" s="167"/>
      <c r="E62" s="588"/>
    </row>
    <row r="63" spans="1:5" ht="12.75">
      <c r="A63" s="167"/>
      <c r="B63" s="167"/>
      <c r="C63" s="586"/>
      <c r="D63" s="167"/>
      <c r="E63" s="588"/>
    </row>
    <row r="64" spans="1:5" ht="12.75">
      <c r="A64" s="167"/>
      <c r="B64" s="167"/>
      <c r="C64" s="586"/>
      <c r="D64" s="167"/>
      <c r="E64" s="588"/>
    </row>
    <row r="65" spans="3:5" ht="12.75">
      <c r="C65" s="586"/>
      <c r="D65" s="167"/>
      <c r="E65" s="588"/>
    </row>
    <row r="66" spans="3:5" ht="12.75">
      <c r="C66" s="586"/>
      <c r="D66" s="167"/>
      <c r="E66" s="588"/>
    </row>
    <row r="67" spans="3:5" ht="12.75">
      <c r="C67" s="586"/>
      <c r="D67" s="167"/>
      <c r="E67" s="588"/>
    </row>
    <row r="68" spans="3:5" ht="12.75">
      <c r="C68" s="586"/>
      <c r="D68" s="167"/>
      <c r="E68" s="588"/>
    </row>
    <row r="69" spans="3:5" ht="12.75">
      <c r="C69" s="586"/>
      <c r="D69" s="167"/>
      <c r="E69" s="588"/>
    </row>
    <row r="70" spans="3:5" ht="12.75">
      <c r="C70" s="586"/>
      <c r="D70" s="167"/>
      <c r="E70" s="588"/>
    </row>
    <row r="71" spans="3:5" ht="12.75">
      <c r="C71" s="586"/>
      <c r="D71" s="167"/>
      <c r="E71" s="588"/>
    </row>
    <row r="72" spans="3:5" ht="12.75">
      <c r="C72" s="586"/>
      <c r="D72" s="167"/>
      <c r="E72" s="588"/>
    </row>
    <row r="73" spans="3:5" ht="12.75">
      <c r="C73" s="586"/>
      <c r="D73" s="167"/>
      <c r="E73" s="588"/>
    </row>
    <row r="74" spans="3:5" ht="12.75">
      <c r="C74" s="586"/>
      <c r="D74" s="167"/>
      <c r="E74" s="588"/>
    </row>
    <row r="75" spans="3:5" ht="12.75">
      <c r="C75" s="586"/>
      <c r="D75" s="167"/>
      <c r="E75" s="588"/>
    </row>
  </sheetData>
  <sheetProtection/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N28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6.28125" style="0" customWidth="1"/>
    <col min="6" max="6" width="2.28125" style="0" customWidth="1"/>
    <col min="7" max="7" width="2.8515625" style="0" customWidth="1"/>
    <col min="8" max="8" width="14.57421875" style="0" bestFit="1" customWidth="1"/>
    <col min="9" max="9" width="3.28125" style="0" customWidth="1"/>
    <col min="10" max="10" width="15.57421875" style="0" bestFit="1" customWidth="1"/>
    <col min="11" max="11" width="3.28125" style="0" customWidth="1"/>
    <col min="12" max="12" width="17.140625" style="0" customWidth="1"/>
  </cols>
  <sheetData>
    <row r="1" spans="2:12" ht="15.75" customHeight="1">
      <c r="B1" s="798" t="s">
        <v>0</v>
      </c>
      <c r="C1" s="798"/>
      <c r="D1" s="798"/>
      <c r="E1" s="798"/>
      <c r="F1" s="798"/>
      <c r="G1" s="798"/>
      <c r="H1" s="798"/>
      <c r="I1" s="798"/>
      <c r="J1" s="798"/>
      <c r="K1" s="798"/>
      <c r="L1" s="152" t="s">
        <v>925</v>
      </c>
    </row>
    <row r="2" spans="2:12" ht="15.75" customHeight="1">
      <c r="B2" s="765" t="s">
        <v>912</v>
      </c>
      <c r="C2" s="765"/>
      <c r="D2" s="765"/>
      <c r="E2" s="765"/>
      <c r="F2" s="765"/>
      <c r="G2" s="765"/>
      <c r="H2" s="765"/>
      <c r="I2" s="765"/>
      <c r="J2" s="765"/>
      <c r="K2" s="765"/>
      <c r="L2" s="32" t="s">
        <v>1</v>
      </c>
    </row>
    <row r="3" spans="2:12" ht="12.75">
      <c r="B3" s="798" t="s">
        <v>64</v>
      </c>
      <c r="C3" s="798"/>
      <c r="D3" s="798"/>
      <c r="E3" s="798"/>
      <c r="F3" s="798"/>
      <c r="G3" s="798"/>
      <c r="H3" s="798"/>
      <c r="I3" s="798"/>
      <c r="J3" s="798"/>
      <c r="K3" s="798"/>
      <c r="L3" s="152" t="s">
        <v>804</v>
      </c>
    </row>
    <row r="4" spans="8:12" ht="12.75">
      <c r="H4" s="483"/>
      <c r="J4" s="483"/>
      <c r="L4" s="152" t="s">
        <v>112</v>
      </c>
    </row>
    <row r="5" spans="8:12" ht="12.75">
      <c r="H5" s="483"/>
      <c r="J5" s="483"/>
      <c r="L5" s="483"/>
    </row>
    <row r="6" spans="6:14" ht="12.75">
      <c r="F6" s="17"/>
      <c r="G6" s="17"/>
      <c r="H6" s="650"/>
      <c r="I6" s="17"/>
      <c r="J6" s="650"/>
      <c r="K6" s="17"/>
      <c r="L6" s="650"/>
      <c r="M6" s="17"/>
      <c r="N6" s="17"/>
    </row>
    <row r="7" spans="6:14" ht="12.75">
      <c r="F7" s="17"/>
      <c r="G7" s="17"/>
      <c r="H7" s="650"/>
      <c r="I7" s="17"/>
      <c r="J7" s="650"/>
      <c r="K7" s="17"/>
      <c r="L7" s="650"/>
      <c r="M7" s="17"/>
      <c r="N7" s="17"/>
    </row>
    <row r="8" spans="1:14" ht="26.25" thickBot="1">
      <c r="A8" s="725" t="s">
        <v>13</v>
      </c>
      <c r="F8" s="17"/>
      <c r="G8" s="646"/>
      <c r="H8" s="651">
        <v>2011</v>
      </c>
      <c r="I8" s="646"/>
      <c r="J8" s="651">
        <v>2012</v>
      </c>
      <c r="K8" s="17"/>
      <c r="L8" s="651">
        <v>2013</v>
      </c>
      <c r="M8" s="17"/>
      <c r="N8" s="17"/>
    </row>
    <row r="9" spans="6:14" ht="12.75">
      <c r="F9" s="17"/>
      <c r="G9" s="17"/>
      <c r="H9" s="650"/>
      <c r="I9" s="17"/>
      <c r="J9" s="650"/>
      <c r="K9" s="17"/>
      <c r="L9" s="650"/>
      <c r="M9" s="17"/>
      <c r="N9" s="17"/>
    </row>
    <row r="10" spans="1:14" ht="13.5" thickBot="1">
      <c r="A10" s="6">
        <v>1</v>
      </c>
      <c r="B10" s="40" t="s">
        <v>670</v>
      </c>
      <c r="F10" s="17"/>
      <c r="G10" s="648"/>
      <c r="H10" s="720">
        <v>-5198929</v>
      </c>
      <c r="I10" s="721"/>
      <c r="J10" s="720">
        <v>-11335207</v>
      </c>
      <c r="K10" s="721"/>
      <c r="L10" s="720">
        <v>-7376136</v>
      </c>
      <c r="M10" s="17"/>
      <c r="N10" s="17"/>
    </row>
    <row r="11" spans="1:14" ht="13.5" thickTop="1">
      <c r="A11" s="6"/>
      <c r="B11" s="13"/>
      <c r="C11" s="13"/>
      <c r="D11" s="13"/>
      <c r="E11" s="13"/>
      <c r="F11" s="15"/>
      <c r="G11" s="15"/>
      <c r="H11" s="652"/>
      <c r="I11" s="15"/>
      <c r="J11" s="652"/>
      <c r="K11" s="15"/>
      <c r="L11" s="652"/>
      <c r="M11" s="17"/>
      <c r="N11" s="17"/>
    </row>
    <row r="12" spans="1:14" ht="12.75">
      <c r="A12" s="6">
        <v>2</v>
      </c>
      <c r="B12" s="486" t="s">
        <v>671</v>
      </c>
      <c r="C12" s="13"/>
      <c r="D12" s="13"/>
      <c r="E12" s="13"/>
      <c r="F12" s="15"/>
      <c r="G12" s="15"/>
      <c r="H12" s="652"/>
      <c r="I12" s="15"/>
      <c r="J12" s="652"/>
      <c r="K12" s="15"/>
      <c r="L12" s="722">
        <f>ROUND(SUM(H10:L10)/3,0)</f>
        <v>-7970091</v>
      </c>
      <c r="M12" s="17"/>
      <c r="N12" s="17"/>
    </row>
    <row r="13" spans="1:14" ht="12.75">
      <c r="A13" s="6"/>
      <c r="B13" s="13"/>
      <c r="C13" s="13"/>
      <c r="D13" s="13"/>
      <c r="E13" s="13"/>
      <c r="F13" s="15"/>
      <c r="G13" s="15"/>
      <c r="H13" s="652"/>
      <c r="I13" s="15"/>
      <c r="J13" s="652"/>
      <c r="K13" s="15"/>
      <c r="L13" s="722"/>
      <c r="M13" s="17"/>
      <c r="N13" s="17"/>
    </row>
    <row r="14" spans="1:14" ht="12.75">
      <c r="A14" s="6">
        <v>3</v>
      </c>
      <c r="B14" s="486" t="s">
        <v>672</v>
      </c>
      <c r="C14" s="13"/>
      <c r="D14" s="13"/>
      <c r="E14" s="13"/>
      <c r="F14" s="15"/>
      <c r="G14" s="15"/>
      <c r="H14" s="652"/>
      <c r="I14" s="15"/>
      <c r="J14" s="652"/>
      <c r="K14" s="15"/>
      <c r="L14" s="268">
        <v>-8300000</v>
      </c>
      <c r="M14" s="17"/>
      <c r="N14" s="17"/>
    </row>
    <row r="15" spans="1:14" ht="12.75">
      <c r="A15" s="6"/>
      <c r="B15" s="13"/>
      <c r="C15" s="13"/>
      <c r="D15" s="13"/>
      <c r="E15" s="13"/>
      <c r="F15" s="15"/>
      <c r="G15" s="15"/>
      <c r="H15" s="652"/>
      <c r="I15" s="15"/>
      <c r="J15" s="652"/>
      <c r="K15" s="15"/>
      <c r="L15" s="722"/>
      <c r="M15" s="17"/>
      <c r="N15" s="17"/>
    </row>
    <row r="16" spans="1:14" ht="13.5" thickBot="1">
      <c r="A16" s="6">
        <v>4</v>
      </c>
      <c r="B16" s="486" t="s">
        <v>908</v>
      </c>
      <c r="C16" s="13"/>
      <c r="D16" s="13"/>
      <c r="E16" s="13"/>
      <c r="F16" s="15"/>
      <c r="G16" s="15"/>
      <c r="H16" s="652"/>
      <c r="I16" s="15"/>
      <c r="J16" s="652"/>
      <c r="K16" s="15"/>
      <c r="L16" s="723">
        <f>L12-L14</f>
        <v>329909</v>
      </c>
      <c r="M16" s="17"/>
      <c r="N16" s="17"/>
    </row>
    <row r="17" spans="1:14" ht="13.5" thickTop="1">
      <c r="A17" s="6"/>
      <c r="B17" s="13"/>
      <c r="C17" s="13"/>
      <c r="D17" s="13"/>
      <c r="E17" s="13"/>
      <c r="F17" s="15"/>
      <c r="G17" s="15"/>
      <c r="H17" s="652"/>
      <c r="I17" s="15"/>
      <c r="J17" s="652"/>
      <c r="K17" s="15"/>
      <c r="L17" s="722"/>
      <c r="M17" s="17"/>
      <c r="N17" s="17"/>
    </row>
    <row r="18" spans="1:14" ht="12.75">
      <c r="A18" s="6">
        <v>5</v>
      </c>
      <c r="B18" s="486" t="s">
        <v>909</v>
      </c>
      <c r="C18" s="13"/>
      <c r="D18" s="13"/>
      <c r="E18" s="13"/>
      <c r="F18" s="15"/>
      <c r="G18" s="15"/>
      <c r="H18" s="652"/>
      <c r="I18" s="15"/>
      <c r="J18" s="652"/>
      <c r="K18" s="15"/>
      <c r="L18" s="750">
        <v>0.989</v>
      </c>
      <c r="M18" s="17"/>
      <c r="N18" s="17"/>
    </row>
    <row r="19" spans="1:14" ht="12.75">
      <c r="A19" s="6"/>
      <c r="B19" s="13"/>
      <c r="C19" s="13"/>
      <c r="D19" s="13"/>
      <c r="E19" s="13"/>
      <c r="F19" s="15"/>
      <c r="G19" s="15"/>
      <c r="H19" s="652"/>
      <c r="I19" s="15"/>
      <c r="J19" s="652"/>
      <c r="K19" s="15"/>
      <c r="L19" s="722"/>
      <c r="M19" s="17"/>
      <c r="N19" s="17"/>
    </row>
    <row r="20" spans="1:14" ht="13.5" thickBot="1">
      <c r="A20" s="6">
        <v>6</v>
      </c>
      <c r="B20" s="486" t="s">
        <v>910</v>
      </c>
      <c r="C20" s="13"/>
      <c r="D20" s="13"/>
      <c r="E20" s="13"/>
      <c r="F20" s="15"/>
      <c r="G20" s="15"/>
      <c r="H20" s="487"/>
      <c r="I20" s="15"/>
      <c r="J20" s="653"/>
      <c r="K20" s="15"/>
      <c r="L20" s="724">
        <f>ROUND(L16*L18,0)</f>
        <v>326280</v>
      </c>
      <c r="M20" s="17"/>
      <c r="N20" s="17"/>
    </row>
    <row r="21" spans="1:14" ht="13.5" thickTop="1">
      <c r="A21" s="6"/>
      <c r="B21" s="13"/>
      <c r="C21" s="13"/>
      <c r="D21" s="13"/>
      <c r="E21" s="13"/>
      <c r="F21" s="15"/>
      <c r="G21" s="15"/>
      <c r="H21" s="652"/>
      <c r="I21" s="15"/>
      <c r="J21" s="652"/>
      <c r="K21" s="15"/>
      <c r="L21" s="722"/>
      <c r="M21" s="17"/>
      <c r="N21" s="17"/>
    </row>
    <row r="22" spans="1:14" ht="12.75">
      <c r="A22" s="6"/>
      <c r="B22" s="13"/>
      <c r="C22" s="13"/>
      <c r="D22" s="13"/>
      <c r="E22" s="13"/>
      <c r="F22" s="15"/>
      <c r="G22" s="15"/>
      <c r="H22" s="652"/>
      <c r="I22" s="15"/>
      <c r="J22" s="652"/>
      <c r="K22" s="15"/>
      <c r="L22" s="652"/>
      <c r="M22" s="15"/>
      <c r="N22" s="17"/>
    </row>
    <row r="23" spans="1:14" ht="12.75">
      <c r="A23" s="6"/>
      <c r="B23" s="13"/>
      <c r="C23" s="13"/>
      <c r="D23" s="13"/>
      <c r="E23" s="13"/>
      <c r="F23" s="15"/>
      <c r="G23" s="15"/>
      <c r="H23" s="15"/>
      <c r="I23" s="15"/>
      <c r="J23" s="15"/>
      <c r="K23" s="15"/>
      <c r="L23" s="15"/>
      <c r="M23" s="15"/>
      <c r="N23" s="17"/>
    </row>
    <row r="24" spans="1:14" ht="12.75">
      <c r="A24" s="6"/>
      <c r="F24" s="17"/>
      <c r="G24" s="17"/>
      <c r="H24" s="17"/>
      <c r="I24" s="17"/>
      <c r="J24" s="17"/>
      <c r="K24" s="17"/>
      <c r="L24" s="17"/>
      <c r="M24" s="17"/>
      <c r="N24" s="17"/>
    </row>
    <row r="25" spans="6:14" ht="12.75">
      <c r="F25" s="17"/>
      <c r="G25" s="17"/>
      <c r="H25" s="17"/>
      <c r="I25" s="17"/>
      <c r="J25" s="17"/>
      <c r="K25" s="17"/>
      <c r="L25" s="17"/>
      <c r="M25" s="17"/>
      <c r="N25" s="17"/>
    </row>
    <row r="26" spans="2:14" ht="12.75">
      <c r="B26" s="4" t="s">
        <v>674</v>
      </c>
      <c r="F26" s="17"/>
      <c r="G26" s="17"/>
      <c r="H26" s="17"/>
      <c r="I26" s="17"/>
      <c r="J26" s="17"/>
      <c r="K26" s="17"/>
      <c r="L26" s="17"/>
      <c r="M26" s="17"/>
      <c r="N26" s="17"/>
    </row>
    <row r="27" spans="6:14" ht="12.75">
      <c r="F27" s="17"/>
      <c r="G27" s="17"/>
      <c r="H27" s="17"/>
      <c r="I27" s="17"/>
      <c r="J27" s="17"/>
      <c r="K27" s="17"/>
      <c r="L27" s="17"/>
      <c r="M27" s="17"/>
      <c r="N27" s="17"/>
    </row>
    <row r="28" spans="6:14" ht="12.75">
      <c r="F28" s="17"/>
      <c r="G28" s="17"/>
      <c r="H28" s="17"/>
      <c r="I28" s="17"/>
      <c r="J28" s="17"/>
      <c r="K28" s="17"/>
      <c r="L28" s="17"/>
      <c r="M28" s="17"/>
      <c r="N28" s="17"/>
    </row>
  </sheetData>
  <sheetProtection/>
  <mergeCells count="3">
    <mergeCell ref="B3:K3"/>
    <mergeCell ref="B2:K2"/>
    <mergeCell ref="B1:K1"/>
  </mergeCells>
  <printOptions/>
  <pageMargins left="0.7" right="0.7" top="0.75" bottom="0.75" header="0.3" footer="0.3"/>
  <pageSetup fitToHeight="1" fitToWidth="1" horizontalDpi="600" verticalDpi="600" orientation="portrait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O27"/>
  <sheetViews>
    <sheetView zoomScalePageLayoutView="0" workbookViewId="0" topLeftCell="B1">
      <selection activeCell="N18" sqref="N18"/>
    </sheetView>
  </sheetViews>
  <sheetFormatPr defaultColWidth="9.140625" defaultRowHeight="12.75"/>
  <cols>
    <col min="1" max="1" width="9.140625" style="0" hidden="1" customWidth="1"/>
    <col min="2" max="2" width="5.28125" style="0" customWidth="1"/>
    <col min="9" max="9" width="11.8515625" style="0" bestFit="1" customWidth="1"/>
    <col min="11" max="11" width="12.8515625" style="0" bestFit="1" customWidth="1"/>
    <col min="13" max="13" width="18.00390625" style="0" customWidth="1"/>
  </cols>
  <sheetData>
    <row r="1" spans="1:13" ht="12.75" customHeight="1">
      <c r="A1" s="798" t="s">
        <v>0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152" t="s">
        <v>925</v>
      </c>
    </row>
    <row r="2" spans="1:13" ht="12.75" customHeight="1">
      <c r="A2" s="765" t="s">
        <v>676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32" t="s">
        <v>1</v>
      </c>
    </row>
    <row r="3" spans="1:13" ht="12.75">
      <c r="A3" s="798" t="s">
        <v>5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32" t="s">
        <v>804</v>
      </c>
    </row>
    <row r="4" ht="12.75">
      <c r="M4" s="152" t="s">
        <v>677</v>
      </c>
    </row>
    <row r="6" spans="1:14" ht="15.75">
      <c r="A6" s="484"/>
      <c r="B6" s="484"/>
      <c r="H6" s="17"/>
      <c r="I6" s="645"/>
      <c r="J6" s="17"/>
      <c r="K6" s="645"/>
      <c r="L6" s="17"/>
      <c r="M6" s="645"/>
      <c r="N6" s="17"/>
    </row>
    <row r="7" spans="8:14" ht="12.75">
      <c r="H7" s="17"/>
      <c r="I7" s="645"/>
      <c r="J7" s="17"/>
      <c r="K7" s="645"/>
      <c r="L7" s="17"/>
      <c r="M7" s="645"/>
      <c r="N7" s="17"/>
    </row>
    <row r="8" spans="2:14" ht="29.25" customHeight="1" thickBot="1">
      <c r="B8" s="725" t="s">
        <v>13</v>
      </c>
      <c r="H8" s="646"/>
      <c r="I8" s="647">
        <v>2011</v>
      </c>
      <c r="J8" s="646"/>
      <c r="K8" s="647">
        <v>2012</v>
      </c>
      <c r="L8" s="17"/>
      <c r="M8" s="647">
        <v>2013</v>
      </c>
      <c r="N8" s="646"/>
    </row>
    <row r="9" spans="8:14" ht="12.75">
      <c r="H9" s="17"/>
      <c r="I9" s="645"/>
      <c r="J9" s="17"/>
      <c r="K9" s="645"/>
      <c r="L9" s="17"/>
      <c r="M9" s="645"/>
      <c r="N9" s="17"/>
    </row>
    <row r="10" spans="1:14" ht="13.5" thickBot="1">
      <c r="A10" s="6"/>
      <c r="B10" s="6">
        <v>1</v>
      </c>
      <c r="C10" s="40" t="s">
        <v>675</v>
      </c>
      <c r="H10" s="648"/>
      <c r="I10" s="720">
        <v>-42781</v>
      </c>
      <c r="J10" s="721"/>
      <c r="K10" s="720">
        <v>-312571</v>
      </c>
      <c r="L10" s="721"/>
      <c r="M10" s="720">
        <v>0</v>
      </c>
      <c r="N10" s="648"/>
    </row>
    <row r="11" spans="2:15" ht="13.5" thickTop="1">
      <c r="B11" s="7"/>
      <c r="C11" s="13"/>
      <c r="D11" s="13"/>
      <c r="E11" s="13"/>
      <c r="F11" s="13"/>
      <c r="G11" s="13"/>
      <c r="H11" s="15"/>
      <c r="I11" s="722"/>
      <c r="J11" s="722"/>
      <c r="K11" s="722"/>
      <c r="L11" s="722"/>
      <c r="M11" s="722"/>
      <c r="N11" s="15"/>
      <c r="O11" s="13"/>
    </row>
    <row r="12" spans="2:15" ht="12.75">
      <c r="B12" s="7">
        <v>2</v>
      </c>
      <c r="C12" s="486" t="s">
        <v>671</v>
      </c>
      <c r="D12" s="13"/>
      <c r="E12" s="13"/>
      <c r="F12" s="13"/>
      <c r="G12" s="13"/>
      <c r="H12" s="15"/>
      <c r="I12" s="722"/>
      <c r="J12" s="722"/>
      <c r="K12" s="722"/>
      <c r="L12" s="722"/>
      <c r="M12" s="722">
        <f>ROUND(SUM(I10:M10)/3,0)</f>
        <v>-118451</v>
      </c>
      <c r="N12" s="15"/>
      <c r="O12" s="13"/>
    </row>
    <row r="13" spans="2:15" ht="12.75">
      <c r="B13" s="7"/>
      <c r="C13" s="13"/>
      <c r="D13" s="13"/>
      <c r="E13" s="13"/>
      <c r="F13" s="13"/>
      <c r="G13" s="13"/>
      <c r="H13" s="15"/>
      <c r="I13" s="722"/>
      <c r="J13" s="722"/>
      <c r="K13" s="722"/>
      <c r="L13" s="722"/>
      <c r="M13" s="722"/>
      <c r="N13" s="15"/>
      <c r="O13" s="13"/>
    </row>
    <row r="14" spans="2:15" ht="12.75">
      <c r="B14" s="7">
        <v>3</v>
      </c>
      <c r="C14" s="486" t="s">
        <v>672</v>
      </c>
      <c r="D14" s="13"/>
      <c r="E14" s="13"/>
      <c r="F14" s="13"/>
      <c r="G14" s="13"/>
      <c r="H14" s="15"/>
      <c r="I14" s="722"/>
      <c r="J14" s="722"/>
      <c r="K14" s="722"/>
      <c r="L14" s="722"/>
      <c r="M14" s="268">
        <v>0</v>
      </c>
      <c r="N14" s="15"/>
      <c r="O14" s="13"/>
    </row>
    <row r="15" spans="2:15" ht="12.75">
      <c r="B15" s="7"/>
      <c r="C15" s="13"/>
      <c r="D15" s="13"/>
      <c r="E15" s="13"/>
      <c r="F15" s="13"/>
      <c r="G15" s="13"/>
      <c r="H15" s="15"/>
      <c r="I15" s="722"/>
      <c r="J15" s="722"/>
      <c r="K15" s="722"/>
      <c r="L15" s="722"/>
      <c r="M15" s="722"/>
      <c r="N15" s="15"/>
      <c r="O15" s="13"/>
    </row>
    <row r="16" spans="2:15" ht="12.75">
      <c r="B16" s="7">
        <v>4</v>
      </c>
      <c r="C16" s="486" t="s">
        <v>673</v>
      </c>
      <c r="D16" s="13"/>
      <c r="E16" s="13"/>
      <c r="F16" s="13"/>
      <c r="G16" s="13"/>
      <c r="H16" s="15"/>
      <c r="I16" s="722"/>
      <c r="J16" s="722"/>
      <c r="K16" s="722"/>
      <c r="L16" s="722"/>
      <c r="M16" s="722">
        <f>M12-M14</f>
        <v>-118451</v>
      </c>
      <c r="N16" s="15"/>
      <c r="O16" s="13"/>
    </row>
    <row r="17" spans="2:15" ht="12.75">
      <c r="B17" s="7"/>
      <c r="C17" s="13"/>
      <c r="D17" s="13"/>
      <c r="E17" s="13"/>
      <c r="F17" s="13"/>
      <c r="G17" s="13"/>
      <c r="H17" s="15"/>
      <c r="I17" s="649"/>
      <c r="J17" s="15"/>
      <c r="K17" s="649"/>
      <c r="L17" s="15"/>
      <c r="M17" s="649"/>
      <c r="N17" s="15"/>
      <c r="O17" s="13"/>
    </row>
    <row r="18" spans="2:15" ht="12.75">
      <c r="B18" s="7">
        <v>5</v>
      </c>
      <c r="C18" s="486" t="s">
        <v>909</v>
      </c>
      <c r="D18" s="13"/>
      <c r="E18" s="13"/>
      <c r="F18" s="13"/>
      <c r="G18" s="13"/>
      <c r="H18" s="15"/>
      <c r="I18" s="649"/>
      <c r="J18" s="15"/>
      <c r="K18" s="649"/>
      <c r="L18" s="15"/>
      <c r="M18" s="751">
        <v>0.989</v>
      </c>
      <c r="N18" s="15"/>
      <c r="O18" s="13"/>
    </row>
    <row r="19" spans="2:15" ht="12.75">
      <c r="B19" s="7"/>
      <c r="C19" s="13"/>
      <c r="D19" s="13"/>
      <c r="E19" s="13"/>
      <c r="F19" s="13"/>
      <c r="G19" s="13"/>
      <c r="H19" s="15"/>
      <c r="I19" s="649"/>
      <c r="J19" s="15"/>
      <c r="K19" s="649"/>
      <c r="L19" s="15"/>
      <c r="M19" s="649"/>
      <c r="N19" s="15"/>
      <c r="O19" s="13"/>
    </row>
    <row r="20" spans="2:15" ht="12.75">
      <c r="B20" s="7">
        <v>6</v>
      </c>
      <c r="C20" s="486" t="s">
        <v>910</v>
      </c>
      <c r="D20" s="13"/>
      <c r="E20" s="13"/>
      <c r="F20" s="13"/>
      <c r="G20" s="13"/>
      <c r="H20" s="15"/>
      <c r="I20" s="487"/>
      <c r="J20" s="15"/>
      <c r="K20" s="644"/>
      <c r="L20" s="15"/>
      <c r="M20" s="726">
        <f>ROUND(M16*M18,0)</f>
        <v>-117148</v>
      </c>
      <c r="N20" s="15"/>
      <c r="O20" s="13"/>
    </row>
    <row r="21" spans="2:15" ht="12.75">
      <c r="B21" s="7"/>
      <c r="C21" s="13"/>
      <c r="D21" s="13"/>
      <c r="E21" s="13"/>
      <c r="F21" s="13"/>
      <c r="G21" s="13"/>
      <c r="H21" s="15"/>
      <c r="I21" s="649"/>
      <c r="J21" s="15"/>
      <c r="K21" s="649"/>
      <c r="L21" s="15"/>
      <c r="M21" s="649"/>
      <c r="N21" s="15"/>
      <c r="O21" s="13"/>
    </row>
    <row r="22" spans="2:15" ht="12.75">
      <c r="B22" s="13"/>
      <c r="C22" s="13"/>
      <c r="D22" s="13"/>
      <c r="E22" s="13"/>
      <c r="F22" s="13"/>
      <c r="G22" s="13"/>
      <c r="H22" s="15"/>
      <c r="I22" s="649"/>
      <c r="J22" s="15"/>
      <c r="K22" s="649"/>
      <c r="L22" s="15"/>
      <c r="M22" s="649"/>
      <c r="N22" s="15"/>
      <c r="O22" s="13"/>
    </row>
    <row r="23" spans="3:15" ht="12.75">
      <c r="C23" s="13"/>
      <c r="D23" s="13"/>
      <c r="E23" s="13"/>
      <c r="F23" s="13"/>
      <c r="G23" s="13"/>
      <c r="H23" s="15"/>
      <c r="I23" s="15"/>
      <c r="J23" s="15"/>
      <c r="K23" s="15"/>
      <c r="L23" s="15"/>
      <c r="M23" s="15"/>
      <c r="N23" s="15"/>
      <c r="O23" s="13"/>
    </row>
    <row r="24" spans="8:14" ht="12.75">
      <c r="H24" s="17"/>
      <c r="I24" s="17"/>
      <c r="J24" s="17"/>
      <c r="K24" s="17"/>
      <c r="L24" s="17"/>
      <c r="M24" s="17"/>
      <c r="N24" s="17"/>
    </row>
    <row r="25" spans="2:14" ht="12.75">
      <c r="B25" s="4" t="s">
        <v>674</v>
      </c>
      <c r="H25" s="17"/>
      <c r="I25" s="17"/>
      <c r="J25" s="17"/>
      <c r="K25" s="17"/>
      <c r="L25" s="17"/>
      <c r="M25" s="17"/>
      <c r="N25" s="17"/>
    </row>
    <row r="26" spans="7:13" ht="12.75">
      <c r="G26" s="17"/>
      <c r="H26" s="17"/>
      <c r="I26" s="17"/>
      <c r="J26" s="17"/>
      <c r="K26" s="17"/>
      <c r="L26" s="17"/>
      <c r="M26" s="17"/>
    </row>
    <row r="27" spans="7:13" ht="12.75">
      <c r="G27" s="17"/>
      <c r="H27" s="17"/>
      <c r="I27" s="17"/>
      <c r="J27" s="17"/>
      <c r="K27" s="17"/>
      <c r="L27" s="17"/>
      <c r="M27" s="17"/>
    </row>
  </sheetData>
  <sheetProtection/>
  <mergeCells count="3">
    <mergeCell ref="A3:L3"/>
    <mergeCell ref="A2:L2"/>
    <mergeCell ref="A1:L1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L22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8.57421875" style="0" customWidth="1"/>
    <col min="2" max="2" width="2.140625" style="0" customWidth="1"/>
    <col min="5" max="5" width="11.421875" style="0" customWidth="1"/>
    <col min="6" max="6" width="5.7109375" style="0" customWidth="1"/>
    <col min="7" max="7" width="15.57421875" style="0" bestFit="1" customWidth="1"/>
    <col min="8" max="8" width="3.421875" style="0" customWidth="1"/>
    <col min="9" max="9" width="15.57421875" style="0" bestFit="1" customWidth="1"/>
    <col min="10" max="10" width="3.421875" style="0" customWidth="1"/>
    <col min="11" max="11" width="14.57421875" style="0" bestFit="1" customWidth="1"/>
  </cols>
  <sheetData>
    <row r="1" spans="6:11" ht="15.75">
      <c r="F1" s="485"/>
      <c r="G1" s="6" t="s">
        <v>0</v>
      </c>
      <c r="J1" s="483"/>
      <c r="K1" s="152" t="s">
        <v>925</v>
      </c>
    </row>
    <row r="2" spans="6:11" ht="15.75">
      <c r="F2" s="485"/>
      <c r="G2" s="1" t="s">
        <v>686</v>
      </c>
      <c r="J2" s="483"/>
      <c r="K2" s="32" t="s">
        <v>1</v>
      </c>
    </row>
    <row r="3" spans="7:11" ht="12.75">
      <c r="G3" s="6" t="s">
        <v>64</v>
      </c>
      <c r="J3" s="483"/>
      <c r="K3" s="32" t="s">
        <v>804</v>
      </c>
    </row>
    <row r="4" ht="12.75">
      <c r="K4" s="152" t="s">
        <v>687</v>
      </c>
    </row>
    <row r="7" spans="3:11" ht="15.75">
      <c r="C7" s="484"/>
      <c r="D7" s="484"/>
      <c r="E7" s="484"/>
      <c r="F7" s="484"/>
      <c r="G7" s="484"/>
      <c r="H7" s="484"/>
      <c r="I7" s="488"/>
      <c r="J7" s="484"/>
      <c r="K7" s="485"/>
    </row>
    <row r="8" spans="3:12" ht="12.75">
      <c r="C8" s="40"/>
      <c r="D8" s="40"/>
      <c r="E8" s="40"/>
      <c r="F8" s="40"/>
      <c r="G8" s="489"/>
      <c r="H8" s="4"/>
      <c r="I8" s="489"/>
      <c r="J8" s="4"/>
      <c r="K8" s="489"/>
      <c r="L8" s="4"/>
    </row>
    <row r="9" spans="3:12" ht="12.75">
      <c r="C9" s="4"/>
      <c r="D9" s="4"/>
      <c r="E9" s="4"/>
      <c r="F9" s="4"/>
      <c r="G9" s="489" t="s">
        <v>564</v>
      </c>
      <c r="H9" s="486"/>
      <c r="I9" s="489" t="s">
        <v>678</v>
      </c>
      <c r="J9" s="486"/>
      <c r="K9" s="489" t="s">
        <v>679</v>
      </c>
      <c r="L9" s="4"/>
    </row>
    <row r="10" spans="1:12" ht="12.75">
      <c r="A10" s="490" t="s">
        <v>13</v>
      </c>
      <c r="B10" s="486"/>
      <c r="C10" s="490" t="s">
        <v>680</v>
      </c>
      <c r="D10" s="490"/>
      <c r="E10" s="490"/>
      <c r="F10" s="486"/>
      <c r="G10" s="491" t="s">
        <v>681</v>
      </c>
      <c r="H10" s="486"/>
      <c r="I10" s="491" t="s">
        <v>682</v>
      </c>
      <c r="J10" s="486"/>
      <c r="K10" s="491" t="s">
        <v>683</v>
      </c>
      <c r="L10" s="4"/>
    </row>
    <row r="11" spans="1:12" ht="12.75">
      <c r="A11" s="486"/>
      <c r="B11" s="486"/>
      <c r="C11" s="4"/>
      <c r="D11" s="4"/>
      <c r="E11" s="4"/>
      <c r="F11" s="4"/>
      <c r="G11" s="492"/>
      <c r="H11" s="4"/>
      <c r="I11" s="492"/>
      <c r="J11" s="4"/>
      <c r="K11" s="492"/>
      <c r="L11" s="4"/>
    </row>
    <row r="12" spans="1:12" ht="12.75">
      <c r="A12" s="752">
        <v>1</v>
      </c>
      <c r="B12" s="752"/>
      <c r="C12" s="40" t="s">
        <v>684</v>
      </c>
      <c r="D12" s="4"/>
      <c r="E12" s="4"/>
      <c r="F12" s="4"/>
      <c r="G12" s="679">
        <v>-15744000</v>
      </c>
      <c r="H12" s="421"/>
      <c r="I12" s="679">
        <f>ROUND(G12/12*9,0)</f>
        <v>-11808000</v>
      </c>
      <c r="J12" s="421"/>
      <c r="K12" s="679">
        <f>G12-I12</f>
        <v>-3936000</v>
      </c>
      <c r="L12" s="4"/>
    </row>
    <row r="13" spans="1:12" ht="12.75">
      <c r="A13" s="752"/>
      <c r="B13" s="752"/>
      <c r="C13" s="4"/>
      <c r="D13" s="4"/>
      <c r="E13" s="4"/>
      <c r="F13" s="4"/>
      <c r="G13" s="679"/>
      <c r="H13" s="421"/>
      <c r="I13" s="679"/>
      <c r="J13" s="421"/>
      <c r="K13" s="679"/>
      <c r="L13" s="4"/>
    </row>
    <row r="14" spans="1:12" ht="13.5" thickBot="1">
      <c r="A14" s="752">
        <v>2</v>
      </c>
      <c r="B14" s="752"/>
      <c r="C14" s="40" t="s">
        <v>685</v>
      </c>
      <c r="D14" s="4"/>
      <c r="E14" s="4"/>
      <c r="F14" s="4"/>
      <c r="G14" s="727">
        <f>SUM(G11:G13)</f>
        <v>-15744000</v>
      </c>
      <c r="H14" s="421"/>
      <c r="I14" s="727">
        <f>ROUND(G14/12*9,0)</f>
        <v>-11808000</v>
      </c>
      <c r="J14" s="421"/>
      <c r="K14" s="727">
        <f>G14-I14</f>
        <v>-3936000</v>
      </c>
      <c r="L14" s="4"/>
    </row>
    <row r="15" spans="1:12" ht="13.5" thickTop="1">
      <c r="A15" s="752"/>
      <c r="B15" s="752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752">
        <v>3</v>
      </c>
      <c r="B16" s="752"/>
      <c r="C16" s="40" t="s">
        <v>909</v>
      </c>
      <c r="D16" s="4"/>
      <c r="E16" s="4"/>
      <c r="F16" s="4"/>
      <c r="G16" s="4"/>
      <c r="H16" s="4"/>
      <c r="I16" s="4"/>
      <c r="J16" s="4"/>
      <c r="K16" s="4">
        <v>0.989</v>
      </c>
      <c r="L16" s="4"/>
    </row>
    <row r="17" spans="1:12" ht="12.75">
      <c r="A17" s="752"/>
      <c r="B17" s="752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3.5" thickBot="1">
      <c r="A18" s="752">
        <v>4</v>
      </c>
      <c r="B18" s="752"/>
      <c r="C18" s="486" t="s">
        <v>911</v>
      </c>
      <c r="D18" s="50"/>
      <c r="E18" s="50"/>
      <c r="F18" s="50"/>
      <c r="G18" s="481"/>
      <c r="H18" s="50"/>
      <c r="I18" s="644"/>
      <c r="J18" s="50"/>
      <c r="K18" s="728">
        <f>ROUND(K14*K16,0)</f>
        <v>-3892704</v>
      </c>
      <c r="L18" s="4"/>
    </row>
    <row r="19" spans="1:2" ht="13.5" thickTop="1">
      <c r="A19" s="486"/>
      <c r="B19" s="486"/>
    </row>
    <row r="22" ht="12.75">
      <c r="D22" s="4" t="s">
        <v>674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3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H67"/>
  <sheetViews>
    <sheetView zoomScalePageLayoutView="0" workbookViewId="0" topLeftCell="A1">
      <selection activeCell="J18" sqref="J18"/>
    </sheetView>
  </sheetViews>
  <sheetFormatPr defaultColWidth="8.8515625" defaultRowHeight="12.75"/>
  <cols>
    <col min="1" max="2" width="8.8515625" style="0" customWidth="1"/>
    <col min="3" max="3" width="41.8515625" style="0" customWidth="1"/>
    <col min="4" max="4" width="8.8515625" style="0" customWidth="1"/>
    <col min="5" max="5" width="19.8515625" style="0" customWidth="1"/>
    <col min="6" max="6" width="3.421875" style="0" customWidth="1"/>
    <col min="7" max="7" width="16.8515625" style="0" customWidth="1"/>
  </cols>
  <sheetData>
    <row r="1" spans="1:8" ht="12.75">
      <c r="A1" s="4"/>
      <c r="B1" s="765" t="s">
        <v>0</v>
      </c>
      <c r="C1" s="765"/>
      <c r="D1" s="765"/>
      <c r="E1" s="765"/>
      <c r="F1" s="765"/>
      <c r="G1" s="152" t="s">
        <v>925</v>
      </c>
      <c r="H1" s="4"/>
    </row>
    <row r="2" spans="1:8" ht="12.75">
      <c r="A2" s="4"/>
      <c r="B2" s="765" t="s">
        <v>688</v>
      </c>
      <c r="C2" s="765"/>
      <c r="D2" s="765"/>
      <c r="E2" s="765"/>
      <c r="F2" s="765"/>
      <c r="G2" s="2" t="s">
        <v>1</v>
      </c>
      <c r="H2" s="4"/>
    </row>
    <row r="3" spans="1:8" ht="12.75">
      <c r="A3" s="4"/>
      <c r="B3" s="765" t="s">
        <v>64</v>
      </c>
      <c r="C3" s="765"/>
      <c r="D3" s="765"/>
      <c r="E3" s="765"/>
      <c r="F3" s="765"/>
      <c r="G3" s="2" t="s">
        <v>804</v>
      </c>
      <c r="H3" s="4"/>
    </row>
    <row r="4" spans="1:8" ht="12.75">
      <c r="A4" s="4"/>
      <c r="B4" s="4"/>
      <c r="C4" s="1"/>
      <c r="D4" s="4"/>
      <c r="E4" s="4"/>
      <c r="F4" s="1"/>
      <c r="G4" s="2" t="s">
        <v>699</v>
      </c>
      <c r="H4" s="4"/>
    </row>
    <row r="5" spans="1:8" ht="12.75">
      <c r="A5" s="4"/>
      <c r="B5" s="4"/>
      <c r="C5" s="1"/>
      <c r="D5" s="4"/>
      <c r="E5" s="4"/>
      <c r="F5" s="4"/>
      <c r="G5" s="4"/>
      <c r="H5" s="4"/>
    </row>
    <row r="6" spans="1:8" ht="12.75">
      <c r="A6" s="4"/>
      <c r="B6" s="4"/>
      <c r="C6" s="1"/>
      <c r="D6" s="4"/>
      <c r="E6" s="4"/>
      <c r="F6" s="4"/>
      <c r="G6" s="4"/>
      <c r="H6" s="4"/>
    </row>
    <row r="7" spans="1:8" ht="25.5">
      <c r="A7" s="561" t="s">
        <v>13</v>
      </c>
      <c r="B7" s="563"/>
      <c r="C7" s="561" t="s">
        <v>8</v>
      </c>
      <c r="D7" s="563"/>
      <c r="E7" s="561" t="s">
        <v>689</v>
      </c>
      <c r="F7" s="563"/>
      <c r="G7" s="561" t="s">
        <v>690</v>
      </c>
      <c r="H7" s="4"/>
    </row>
    <row r="8" spans="1:8" ht="12.75">
      <c r="A8" s="557">
        <v>-1</v>
      </c>
      <c r="B8" s="563"/>
      <c r="C8" s="557">
        <v>-2</v>
      </c>
      <c r="D8" s="563"/>
      <c r="E8" s="557">
        <v>-3</v>
      </c>
      <c r="F8" s="563"/>
      <c r="G8" s="557">
        <v>-4</v>
      </c>
      <c r="H8" s="4"/>
    </row>
    <row r="9" spans="1:8" ht="12.75">
      <c r="A9" s="562"/>
      <c r="B9" s="563"/>
      <c r="C9" s="563"/>
      <c r="D9" s="563"/>
      <c r="E9" s="563"/>
      <c r="F9" s="563"/>
      <c r="G9" s="563"/>
      <c r="H9" s="4"/>
    </row>
    <row r="10" spans="1:8" ht="25.5">
      <c r="A10" s="562">
        <v>1</v>
      </c>
      <c r="B10" s="563"/>
      <c r="C10" s="574" t="s">
        <v>832</v>
      </c>
      <c r="D10" s="563"/>
      <c r="E10" s="581">
        <v>80210719</v>
      </c>
      <c r="F10" s="563"/>
      <c r="G10" s="551"/>
      <c r="H10" s="4"/>
    </row>
    <row r="11" spans="1:8" ht="12.75">
      <c r="A11" s="562"/>
      <c r="B11" s="563"/>
      <c r="C11" s="574"/>
      <c r="D11" s="563"/>
      <c r="E11" s="581"/>
      <c r="F11" s="563"/>
      <c r="G11" s="551"/>
      <c r="H11" s="4"/>
    </row>
    <row r="12" spans="1:8" ht="12.75">
      <c r="A12" s="562">
        <v>2</v>
      </c>
      <c r="B12" s="563"/>
      <c r="C12" s="574" t="s">
        <v>691</v>
      </c>
      <c r="D12" s="563"/>
      <c r="E12" s="573">
        <v>3923125</v>
      </c>
      <c r="F12" s="563"/>
      <c r="G12" s="560"/>
      <c r="H12" s="4"/>
    </row>
    <row r="13" spans="1:8" ht="12.75">
      <c r="A13" s="562"/>
      <c r="B13" s="563"/>
      <c r="C13" s="574"/>
      <c r="D13" s="563"/>
      <c r="E13" s="559" t="s">
        <v>14</v>
      </c>
      <c r="F13" s="563"/>
      <c r="G13" s="560"/>
      <c r="H13" s="4"/>
    </row>
    <row r="14" spans="1:8" ht="25.5">
      <c r="A14" s="562">
        <v>3</v>
      </c>
      <c r="B14" s="563"/>
      <c r="C14" s="574" t="s">
        <v>692</v>
      </c>
      <c r="D14" s="563"/>
      <c r="E14" s="573">
        <v>76287594</v>
      </c>
      <c r="F14" s="563"/>
      <c r="G14" s="560"/>
      <c r="H14" s="4"/>
    </row>
    <row r="15" spans="1:8" ht="12.75">
      <c r="A15" s="562"/>
      <c r="B15" s="563"/>
      <c r="C15" s="574"/>
      <c r="D15" s="563"/>
      <c r="E15" s="573"/>
      <c r="F15" s="563"/>
      <c r="G15" s="560"/>
      <c r="H15" s="4"/>
    </row>
    <row r="16" spans="1:8" ht="25.5">
      <c r="A16" s="562">
        <v>4</v>
      </c>
      <c r="B16" s="563"/>
      <c r="C16" s="643" t="s">
        <v>842</v>
      </c>
      <c r="D16" s="656"/>
      <c r="E16" s="581">
        <v>74280499</v>
      </c>
      <c r="F16" s="563"/>
      <c r="G16" s="551"/>
      <c r="H16" s="4"/>
    </row>
    <row r="17" spans="1:8" ht="12.75">
      <c r="A17" s="562" t="s">
        <v>41</v>
      </c>
      <c r="B17" s="563"/>
      <c r="C17" s="561"/>
      <c r="D17" s="563"/>
      <c r="E17" s="572"/>
      <c r="F17" s="563"/>
      <c r="G17" s="560"/>
      <c r="H17" s="4"/>
    </row>
    <row r="18" spans="1:8" ht="25.5">
      <c r="A18" s="562">
        <v>5</v>
      </c>
      <c r="B18" s="563"/>
      <c r="C18" s="574" t="s">
        <v>833</v>
      </c>
      <c r="D18" s="563"/>
      <c r="E18" s="558">
        <v>0.0771</v>
      </c>
      <c r="F18" s="563"/>
      <c r="G18" s="551"/>
      <c r="H18" s="4"/>
    </row>
    <row r="19" spans="1:8" ht="12.75">
      <c r="A19" s="562" t="s">
        <v>41</v>
      </c>
      <c r="B19" s="563"/>
      <c r="C19" s="561"/>
      <c r="D19" s="563"/>
      <c r="E19" s="559" t="s">
        <v>14</v>
      </c>
      <c r="F19" s="563"/>
      <c r="G19" s="572"/>
      <c r="H19" s="4"/>
    </row>
    <row r="20" spans="1:8" ht="12.75">
      <c r="A20" s="562">
        <v>6</v>
      </c>
      <c r="B20" s="563"/>
      <c r="C20" s="574" t="s">
        <v>693</v>
      </c>
      <c r="D20" s="563"/>
      <c r="E20" s="572">
        <v>5727026</v>
      </c>
      <c r="F20" s="563"/>
      <c r="G20" s="581">
        <v>5664029</v>
      </c>
      <c r="H20" s="4"/>
    </row>
    <row r="21" spans="1:8" ht="12.75">
      <c r="A21" s="562" t="s">
        <v>41</v>
      </c>
      <c r="B21" s="563"/>
      <c r="C21" s="561"/>
      <c r="D21" s="563"/>
      <c r="E21" s="572"/>
      <c r="F21" s="563"/>
      <c r="G21" s="572"/>
      <c r="H21" s="4"/>
    </row>
    <row r="22" spans="1:8" ht="25.5">
      <c r="A22" s="562">
        <v>7</v>
      </c>
      <c r="B22" s="563"/>
      <c r="C22" s="643" t="s">
        <v>834</v>
      </c>
      <c r="D22" s="563"/>
      <c r="E22" s="581">
        <v>5577610.349999999</v>
      </c>
      <c r="F22" s="578"/>
      <c r="G22" s="581">
        <v>5521834</v>
      </c>
      <c r="H22" s="4"/>
    </row>
    <row r="23" spans="1:8" ht="12.75">
      <c r="A23" s="562"/>
      <c r="B23" s="563"/>
      <c r="C23" s="574"/>
      <c r="D23" s="563"/>
      <c r="E23" s="581"/>
      <c r="F23" s="578"/>
      <c r="G23" s="581"/>
      <c r="H23" s="4"/>
    </row>
    <row r="24" spans="1:8" ht="12.75">
      <c r="A24" s="562">
        <v>8</v>
      </c>
      <c r="B24" s="563"/>
      <c r="C24" s="574" t="s">
        <v>694</v>
      </c>
      <c r="D24" s="563"/>
      <c r="E24" s="581">
        <v>109212</v>
      </c>
      <c r="F24" s="578"/>
      <c r="G24" s="581">
        <v>108229</v>
      </c>
      <c r="H24" s="4"/>
    </row>
    <row r="25" spans="1:8" ht="12.75">
      <c r="A25" s="562" t="s">
        <v>41</v>
      </c>
      <c r="B25" s="563"/>
      <c r="C25" s="561"/>
      <c r="D25" s="563"/>
      <c r="E25" s="559" t="s">
        <v>14</v>
      </c>
      <c r="F25" s="563"/>
      <c r="G25" s="559" t="s">
        <v>14</v>
      </c>
      <c r="H25" s="4"/>
    </row>
    <row r="26" spans="1:8" ht="12.75">
      <c r="A26" s="562">
        <v>9</v>
      </c>
      <c r="B26" s="563"/>
      <c r="C26" s="570" t="s">
        <v>695</v>
      </c>
      <c r="D26" s="563"/>
      <c r="E26" s="572">
        <v>5468398.349999999</v>
      </c>
      <c r="F26" s="563"/>
      <c r="G26" s="572">
        <v>5413605</v>
      </c>
      <c r="H26" s="4"/>
    </row>
    <row r="27" spans="1:8" ht="12.75">
      <c r="A27" s="562"/>
      <c r="B27" s="563"/>
      <c r="C27" s="574"/>
      <c r="D27" s="563"/>
      <c r="E27" s="572"/>
      <c r="F27" s="563"/>
      <c r="G27" s="572"/>
      <c r="H27" s="4"/>
    </row>
    <row r="28" spans="1:8" ht="12.75">
      <c r="A28" s="562">
        <v>10</v>
      </c>
      <c r="B28" s="563"/>
      <c r="C28" s="574" t="s">
        <v>696</v>
      </c>
      <c r="D28" s="563"/>
      <c r="E28" s="552">
        <v>258627.6500000013</v>
      </c>
      <c r="F28" s="563"/>
      <c r="G28" s="552">
        <v>250424</v>
      </c>
      <c r="H28" s="4"/>
    </row>
    <row r="29" spans="1:8" ht="12.75">
      <c r="A29" s="562">
        <v>11</v>
      </c>
      <c r="B29" s="563"/>
      <c r="C29" s="561"/>
      <c r="D29" s="563"/>
      <c r="E29" s="559"/>
      <c r="F29" s="563"/>
      <c r="G29" s="559"/>
      <c r="H29" s="4"/>
    </row>
    <row r="30" spans="1:8" ht="12.75">
      <c r="A30" s="562">
        <v>12</v>
      </c>
      <c r="B30" s="563"/>
      <c r="C30" s="574" t="s">
        <v>697</v>
      </c>
      <c r="D30" s="563"/>
      <c r="E30" s="581">
        <v>756483</v>
      </c>
      <c r="F30" s="563"/>
      <c r="G30" s="581">
        <v>748162</v>
      </c>
      <c r="H30" s="4"/>
    </row>
    <row r="31" spans="1:8" ht="12.75">
      <c r="A31" s="562"/>
      <c r="B31" s="563"/>
      <c r="C31" s="561"/>
      <c r="D31" s="563"/>
      <c r="E31" s="572"/>
      <c r="F31" s="563"/>
      <c r="G31" s="572"/>
      <c r="H31" s="4"/>
    </row>
    <row r="32" spans="1:8" ht="12.75">
      <c r="A32" s="562">
        <v>13</v>
      </c>
      <c r="B32" s="563"/>
      <c r="C32" s="643" t="s">
        <v>843</v>
      </c>
      <c r="D32" s="578"/>
      <c r="E32" s="581">
        <v>665443</v>
      </c>
      <c r="F32" s="578"/>
      <c r="G32" s="581">
        <v>658123</v>
      </c>
      <c r="H32" s="4"/>
    </row>
    <row r="33" spans="1:8" ht="12.75">
      <c r="A33" s="562"/>
      <c r="B33" s="563"/>
      <c r="C33" s="561"/>
      <c r="D33" s="563"/>
      <c r="E33" s="559" t="s">
        <v>14</v>
      </c>
      <c r="F33" s="563"/>
      <c r="G33" s="559" t="s">
        <v>14</v>
      </c>
      <c r="H33" s="4"/>
    </row>
    <row r="34" spans="1:8" ht="12.75">
      <c r="A34" s="562">
        <v>14</v>
      </c>
      <c r="B34" s="563"/>
      <c r="C34" s="574" t="s">
        <v>698</v>
      </c>
      <c r="D34" s="563"/>
      <c r="E34" s="572">
        <v>91040</v>
      </c>
      <c r="F34" s="563"/>
      <c r="G34" s="572">
        <v>90039</v>
      </c>
      <c r="H34" s="4"/>
    </row>
    <row r="35" spans="1:8" ht="12.75">
      <c r="A35" s="562"/>
      <c r="B35" s="563"/>
      <c r="C35" s="561"/>
      <c r="D35" s="563"/>
      <c r="E35" s="559" t="s">
        <v>16</v>
      </c>
      <c r="F35" s="563"/>
      <c r="G35" s="559" t="s">
        <v>16</v>
      </c>
      <c r="H35" s="4"/>
    </row>
    <row r="36" spans="1:8" ht="12.75">
      <c r="A36" s="562"/>
      <c r="B36" s="563"/>
      <c r="C36" s="561"/>
      <c r="D36" s="563"/>
      <c r="E36" s="572"/>
      <c r="F36" s="563"/>
      <c r="G36" s="572"/>
      <c r="H36" s="4"/>
    </row>
    <row r="37" spans="1:8" ht="12.75">
      <c r="A37" s="562"/>
      <c r="B37" s="563"/>
      <c r="C37" s="561"/>
      <c r="D37" s="563"/>
      <c r="E37" s="572"/>
      <c r="F37" s="563"/>
      <c r="G37" s="572"/>
      <c r="H37" s="4"/>
    </row>
    <row r="38" spans="1:8" ht="12.75">
      <c r="A38" s="562"/>
      <c r="B38" s="563"/>
      <c r="C38" s="638"/>
      <c r="D38" s="563"/>
      <c r="E38" s="572"/>
      <c r="F38" s="563"/>
      <c r="G38" s="572"/>
      <c r="H38" s="4"/>
    </row>
    <row r="39" spans="1:8" ht="12.75">
      <c r="A39" s="562"/>
      <c r="B39" s="563"/>
      <c r="C39" s="639" t="s">
        <v>805</v>
      </c>
      <c r="D39" s="563"/>
      <c r="E39" s="572"/>
      <c r="F39" s="563"/>
      <c r="G39" s="572"/>
      <c r="H39" s="4"/>
    </row>
    <row r="40" spans="1:8" ht="12.75">
      <c r="A40" s="562"/>
      <c r="B40" s="556" t="s">
        <v>40</v>
      </c>
      <c r="C40" s="639" t="s">
        <v>806</v>
      </c>
      <c r="D40" s="563"/>
      <c r="E40" s="572">
        <v>2161380</v>
      </c>
      <c r="F40" s="563"/>
      <c r="G40" s="572"/>
      <c r="H40" s="4"/>
    </row>
    <row r="41" spans="1:8" ht="12.75">
      <c r="A41" s="562"/>
      <c r="B41" s="563"/>
      <c r="C41" s="639"/>
      <c r="D41" s="563"/>
      <c r="E41" s="548"/>
      <c r="F41" s="563"/>
      <c r="G41" s="569"/>
      <c r="H41" s="4"/>
    </row>
    <row r="42" spans="1:8" ht="12.75">
      <c r="A42" s="562"/>
      <c r="B42" s="563"/>
      <c r="C42" s="570" t="s">
        <v>666</v>
      </c>
      <c r="D42" s="563"/>
      <c r="E42" s="565">
        <v>0.35</v>
      </c>
      <c r="F42" s="563"/>
      <c r="G42" s="565"/>
      <c r="H42" s="76"/>
    </row>
    <row r="43" spans="1:8" ht="12.75">
      <c r="A43" s="562"/>
      <c r="B43" s="563"/>
      <c r="C43" s="577"/>
      <c r="D43" s="563"/>
      <c r="E43" s="559" t="s">
        <v>14</v>
      </c>
      <c r="F43" s="563"/>
      <c r="G43" s="559"/>
      <c r="H43" s="4"/>
    </row>
    <row r="44" spans="1:8" ht="12.75">
      <c r="A44" s="562"/>
      <c r="B44" s="563"/>
      <c r="C44" s="577"/>
      <c r="D44" s="563"/>
      <c r="E44" s="582">
        <v>756483</v>
      </c>
      <c r="F44" s="563"/>
      <c r="G44" s="553"/>
      <c r="H44" s="4"/>
    </row>
    <row r="45" spans="1:8" ht="12.75">
      <c r="A45" s="562"/>
      <c r="B45" s="563"/>
      <c r="C45" s="577"/>
      <c r="D45" s="563"/>
      <c r="E45" s="559" t="s">
        <v>16</v>
      </c>
      <c r="F45" s="563"/>
      <c r="G45" s="563"/>
      <c r="H45" s="4"/>
    </row>
    <row r="46" spans="1:8" ht="12.75">
      <c r="A46" s="563"/>
      <c r="B46" s="563"/>
      <c r="C46" s="577"/>
      <c r="D46" s="563"/>
      <c r="E46" s="565"/>
      <c r="F46" s="563"/>
      <c r="G46" s="565"/>
      <c r="H46" s="4"/>
    </row>
    <row r="47" spans="1:8" ht="12.75">
      <c r="A47" s="562"/>
      <c r="B47" s="563"/>
      <c r="C47" s="577"/>
      <c r="D47" s="563"/>
      <c r="E47" s="572"/>
      <c r="F47" s="563"/>
      <c r="G47" s="563"/>
      <c r="H47" s="4"/>
    </row>
    <row r="48" spans="1:8" ht="12.75">
      <c r="A48" s="563"/>
      <c r="B48" s="563"/>
      <c r="C48" s="577"/>
      <c r="D48" s="563"/>
      <c r="E48" s="553"/>
      <c r="F48" s="563"/>
      <c r="G48" s="553"/>
      <c r="H48" s="4"/>
    </row>
    <row r="49" spans="1:8" ht="12.75">
      <c r="A49" s="562"/>
      <c r="B49" s="563"/>
      <c r="C49" s="550" t="s">
        <v>55</v>
      </c>
      <c r="D49" s="563"/>
      <c r="E49" s="572"/>
      <c r="F49" s="563"/>
      <c r="G49" s="563"/>
      <c r="H49" s="4"/>
    </row>
    <row r="50" spans="1:7" ht="12.75">
      <c r="A50" s="563"/>
      <c r="B50" s="563"/>
      <c r="C50" s="570"/>
      <c r="D50" s="563"/>
      <c r="E50" s="572"/>
      <c r="F50" s="563"/>
      <c r="G50" s="572"/>
    </row>
    <row r="51" spans="1:7" ht="12.75">
      <c r="A51" s="562"/>
      <c r="B51" s="563"/>
      <c r="C51" s="563"/>
      <c r="D51" s="563"/>
      <c r="E51" s="572"/>
      <c r="F51" s="563"/>
      <c r="G51" s="572"/>
    </row>
    <row r="52" spans="1:7" ht="12.75">
      <c r="A52" s="563"/>
      <c r="B52" s="563"/>
      <c r="C52" s="570"/>
      <c r="D52" s="563"/>
      <c r="E52" s="566"/>
      <c r="F52" s="563"/>
      <c r="G52" s="566"/>
    </row>
    <row r="53" spans="1:7" ht="12.75">
      <c r="A53" s="562"/>
      <c r="B53" s="563"/>
      <c r="C53" s="563"/>
      <c r="D53" s="563"/>
      <c r="E53" s="572"/>
      <c r="F53" s="563"/>
      <c r="G53" s="572"/>
    </row>
    <row r="54" spans="1:7" ht="12.75">
      <c r="A54" s="563"/>
      <c r="B54" s="561"/>
      <c r="C54" s="570"/>
      <c r="D54" s="563"/>
      <c r="E54" s="572"/>
      <c r="F54" s="563"/>
      <c r="G54" s="572"/>
    </row>
    <row r="55" spans="1:7" ht="12.75">
      <c r="A55" s="562" t="s">
        <v>6</v>
      </c>
      <c r="B55" s="563"/>
      <c r="C55" s="563"/>
      <c r="D55" s="563"/>
      <c r="E55" s="572"/>
      <c r="F55" s="563"/>
      <c r="G55" s="572"/>
    </row>
    <row r="56" spans="1:7" ht="12.75">
      <c r="A56" s="562" t="s">
        <v>21</v>
      </c>
      <c r="B56" s="563"/>
      <c r="C56" s="563"/>
      <c r="D56" s="563"/>
      <c r="E56" s="572"/>
      <c r="F56" s="563"/>
      <c r="G56" s="563"/>
    </row>
    <row r="57" spans="1:7" ht="12.75">
      <c r="A57" s="562">
        <v>1</v>
      </c>
      <c r="B57" s="563"/>
      <c r="C57" s="568" t="s">
        <v>807</v>
      </c>
      <c r="D57" s="563"/>
      <c r="E57" s="572">
        <v>5727026.4729</v>
      </c>
      <c r="F57" s="563"/>
      <c r="G57" s="563"/>
    </row>
    <row r="58" spans="1:7" ht="12.75">
      <c r="A58" s="562"/>
      <c r="B58" s="563"/>
      <c r="C58" s="568"/>
      <c r="D58" s="563"/>
      <c r="E58" s="572"/>
      <c r="F58" s="563"/>
      <c r="G58" s="563"/>
    </row>
    <row r="59" spans="1:7" ht="12.75">
      <c r="A59" s="562">
        <v>2</v>
      </c>
      <c r="B59" s="563"/>
      <c r="C59" s="568" t="s">
        <v>808</v>
      </c>
      <c r="D59" s="563"/>
      <c r="E59" s="555">
        <v>0.0771</v>
      </c>
      <c r="F59" s="563"/>
      <c r="G59" s="563"/>
    </row>
    <row r="60" spans="1:7" ht="12.75">
      <c r="A60" s="562">
        <v>3</v>
      </c>
      <c r="B60" s="563"/>
      <c r="C60" s="568" t="s">
        <v>809</v>
      </c>
      <c r="D60" s="562" t="s">
        <v>810</v>
      </c>
      <c r="E60" s="567">
        <v>0.048</v>
      </c>
      <c r="F60" s="563"/>
      <c r="G60" s="563"/>
    </row>
    <row r="61" spans="1:7" ht="12.75">
      <c r="A61" s="562">
        <v>4</v>
      </c>
      <c r="B61" s="563"/>
      <c r="C61" s="571" t="s">
        <v>179</v>
      </c>
      <c r="D61" s="563"/>
      <c r="E61" s="553">
        <v>0.0291</v>
      </c>
      <c r="F61" s="563"/>
      <c r="G61" s="563"/>
    </row>
    <row r="62" spans="1:7" ht="12.75">
      <c r="A62" s="562">
        <v>5</v>
      </c>
      <c r="B62" s="563"/>
      <c r="C62" s="571" t="s">
        <v>808</v>
      </c>
      <c r="D62" s="554" t="s">
        <v>811</v>
      </c>
      <c r="E62" s="567">
        <v>0.0771</v>
      </c>
      <c r="F62" s="563"/>
      <c r="G62" s="563"/>
    </row>
    <row r="63" spans="1:7" ht="12.75">
      <c r="A63" s="562">
        <v>6</v>
      </c>
      <c r="B63" s="563"/>
      <c r="C63" s="571" t="s">
        <v>812</v>
      </c>
      <c r="D63" s="563"/>
      <c r="E63" s="553">
        <v>0.3774</v>
      </c>
      <c r="F63" s="563"/>
      <c r="G63" s="563"/>
    </row>
    <row r="64" spans="1:7" ht="12.75">
      <c r="A64" s="562"/>
      <c r="B64" s="563"/>
      <c r="C64" s="571"/>
      <c r="D64" s="563"/>
      <c r="E64" s="563"/>
      <c r="F64" s="563"/>
      <c r="G64" s="563"/>
    </row>
    <row r="65" spans="1:5" ht="12.75">
      <c r="A65" s="562">
        <v>7</v>
      </c>
      <c r="B65" s="563"/>
      <c r="C65" s="571" t="s">
        <v>813</v>
      </c>
      <c r="D65" s="563"/>
      <c r="E65" s="572">
        <v>5727026.4729</v>
      </c>
    </row>
    <row r="66" spans="1:5" ht="12.75">
      <c r="A66" s="562">
        <v>8</v>
      </c>
      <c r="B66" s="563"/>
      <c r="C66" s="571"/>
      <c r="D66" s="550" t="s">
        <v>814</v>
      </c>
      <c r="E66" s="580">
        <v>0.3774</v>
      </c>
    </row>
    <row r="67" spans="1:5" ht="12.75">
      <c r="A67" s="562">
        <v>9</v>
      </c>
      <c r="B67" s="563"/>
      <c r="C67" s="571" t="s">
        <v>815</v>
      </c>
      <c r="D67" s="563"/>
      <c r="E67" s="572">
        <v>2161379.79087246</v>
      </c>
    </row>
  </sheetData>
  <sheetProtection/>
  <mergeCells count="3">
    <mergeCell ref="B3:F3"/>
    <mergeCell ref="B2:F2"/>
    <mergeCell ref="B1:F1"/>
  </mergeCells>
  <printOptions/>
  <pageMargins left="0.7" right="0.7" top="0.75" bottom="0.75" header="0.3" footer="0.3"/>
  <pageSetup fitToHeight="1" fitToWidth="1" horizontalDpi="600" verticalDpi="600" orientation="portrait" scale="85" r:id="rId1"/>
  <rowBreaks count="1" manualBreakCount="1">
    <brk id="51" max="6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5"/>
  </sheetPr>
  <dimension ref="A1:H22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3" width="24.57421875" style="0" customWidth="1"/>
    <col min="4" max="4" width="13.7109375" style="0" bestFit="1" customWidth="1"/>
    <col min="5" max="5" width="5.57421875" style="0" customWidth="1"/>
    <col min="8" max="8" width="16.28125" style="0" customWidth="1"/>
  </cols>
  <sheetData>
    <row r="1" spans="1:8" ht="12.75">
      <c r="A1" s="147"/>
      <c r="B1" s="770" t="s">
        <v>0</v>
      </c>
      <c r="C1" s="770"/>
      <c r="D1" s="770"/>
      <c r="E1" s="770"/>
      <c r="F1" s="770"/>
      <c r="G1" s="770"/>
      <c r="H1" s="152" t="s">
        <v>925</v>
      </c>
    </row>
    <row r="2" spans="1:8" ht="12.75">
      <c r="A2" s="147"/>
      <c r="B2" s="770" t="s">
        <v>700</v>
      </c>
      <c r="C2" s="770"/>
      <c r="D2" s="770"/>
      <c r="E2" s="770"/>
      <c r="F2" s="770"/>
      <c r="G2" s="770"/>
      <c r="H2" s="2" t="s">
        <v>1</v>
      </c>
    </row>
    <row r="3" spans="1:8" ht="12.75">
      <c r="A3" s="147"/>
      <c r="B3" s="770" t="s">
        <v>64</v>
      </c>
      <c r="C3" s="770"/>
      <c r="D3" s="770"/>
      <c r="E3" s="770"/>
      <c r="F3" s="770"/>
      <c r="G3" s="770"/>
      <c r="H3" s="2" t="s">
        <v>804</v>
      </c>
    </row>
    <row r="4" spans="1:8" ht="12.75">
      <c r="A4" s="482"/>
      <c r="B4" s="482"/>
      <c r="C4" s="482"/>
      <c r="D4" s="482"/>
      <c r="E4" s="482"/>
      <c r="F4" s="482"/>
      <c r="G4" s="482"/>
      <c r="H4" s="2" t="s">
        <v>701</v>
      </c>
    </row>
    <row r="5" spans="1:8" ht="12.75">
      <c r="A5" s="147"/>
      <c r="B5" s="147"/>
      <c r="C5" s="147"/>
      <c r="D5" s="147"/>
      <c r="E5" s="147"/>
      <c r="F5" s="147"/>
      <c r="G5" s="147"/>
      <c r="H5" s="147"/>
    </row>
    <row r="6" spans="1:8" ht="38.25">
      <c r="A6" s="715" t="s">
        <v>13</v>
      </c>
      <c r="B6" s="824" t="s">
        <v>8</v>
      </c>
      <c r="C6" s="824"/>
      <c r="D6" s="494" t="s">
        <v>702</v>
      </c>
      <c r="E6" s="494"/>
      <c r="F6" s="494" t="s">
        <v>703</v>
      </c>
      <c r="G6" s="494" t="s">
        <v>704</v>
      </c>
      <c r="H6" s="494" t="s">
        <v>705</v>
      </c>
    </row>
    <row r="7" spans="1:8" ht="12.75">
      <c r="A7" s="495">
        <v>-1</v>
      </c>
      <c r="B7" s="825">
        <f>A7-1</f>
        <v>-2</v>
      </c>
      <c r="C7" s="825"/>
      <c r="D7" s="495">
        <f>B7-1</f>
        <v>-3</v>
      </c>
      <c r="E7" s="495"/>
      <c r="F7" s="495">
        <f>D7-1</f>
        <v>-4</v>
      </c>
      <c r="G7" s="495">
        <f>F7-1</f>
        <v>-5</v>
      </c>
      <c r="H7" s="495">
        <f>G7-1</f>
        <v>-6</v>
      </c>
    </row>
    <row r="8" spans="1:8" ht="12.75">
      <c r="A8" s="147"/>
      <c r="B8" s="147"/>
      <c r="C8" s="147"/>
      <c r="D8" s="147"/>
      <c r="E8" s="147"/>
      <c r="F8" s="147"/>
      <c r="G8" s="147"/>
      <c r="H8" s="147"/>
    </row>
    <row r="9" spans="1:8" ht="12.75">
      <c r="A9" s="147"/>
      <c r="B9" s="155" t="s">
        <v>41</v>
      </c>
      <c r="C9" s="147"/>
      <c r="D9" s="496"/>
      <c r="E9" s="496"/>
      <c r="F9" s="147"/>
      <c r="G9" s="147"/>
      <c r="H9" s="147"/>
    </row>
    <row r="10" spans="1:8" ht="25.5">
      <c r="A10" s="134">
        <v>1</v>
      </c>
      <c r="B10" s="147"/>
      <c r="C10" s="497" t="s">
        <v>914</v>
      </c>
      <c r="D10" s="496">
        <v>327193411.90500003</v>
      </c>
      <c r="E10" s="496"/>
      <c r="F10" s="498" t="s">
        <v>113</v>
      </c>
      <c r="G10" s="499">
        <v>0.986</v>
      </c>
      <c r="H10" s="496">
        <f>ROUND(D10*G10,0)</f>
        <v>322612704</v>
      </c>
    </row>
    <row r="11" spans="1:8" ht="12.75">
      <c r="A11" s="134"/>
      <c r="B11" s="147"/>
      <c r="C11" s="497"/>
      <c r="D11" s="496"/>
      <c r="E11" s="496"/>
      <c r="F11" s="498"/>
      <c r="G11" s="499"/>
      <c r="H11" s="496"/>
    </row>
    <row r="12" spans="1:8" ht="25.5">
      <c r="A12" s="134">
        <f>A10+1</f>
        <v>2</v>
      </c>
      <c r="B12" s="147"/>
      <c r="C12" s="497" t="s">
        <v>915</v>
      </c>
      <c r="D12" s="496">
        <v>76112981.98000008</v>
      </c>
      <c r="E12" s="496"/>
      <c r="F12" s="498" t="s">
        <v>113</v>
      </c>
      <c r="G12" s="499">
        <f>G10</f>
        <v>0.986</v>
      </c>
      <c r="H12" s="496">
        <f>ROUND(D12*G12,0)</f>
        <v>75047400</v>
      </c>
    </row>
    <row r="13" spans="1:8" ht="12.75">
      <c r="A13" s="134"/>
      <c r="B13" s="147"/>
      <c r="C13" s="497"/>
      <c r="D13" s="147"/>
      <c r="E13" s="147"/>
      <c r="F13" s="147"/>
      <c r="G13" s="134"/>
      <c r="H13" s="147"/>
    </row>
    <row r="14" spans="1:8" ht="25.5">
      <c r="A14" s="134">
        <v>3</v>
      </c>
      <c r="B14" s="147"/>
      <c r="C14" s="497" t="s">
        <v>916</v>
      </c>
      <c r="D14" s="500">
        <v>24747361</v>
      </c>
      <c r="E14" s="496"/>
      <c r="F14" s="498" t="s">
        <v>113</v>
      </c>
      <c r="G14" s="499">
        <f>G10</f>
        <v>0.986</v>
      </c>
      <c r="H14" s="501">
        <f>D14*G14</f>
        <v>24400897.946</v>
      </c>
    </row>
    <row r="15" spans="1:8" ht="12.75">
      <c r="A15" s="134"/>
      <c r="B15" s="147"/>
      <c r="C15" s="497"/>
      <c r="D15" s="502" t="s">
        <v>41</v>
      </c>
      <c r="E15" s="496"/>
      <c r="F15" s="155"/>
      <c r="G15" s="134"/>
      <c r="H15" s="502" t="s">
        <v>41</v>
      </c>
    </row>
    <row r="16" spans="1:8" ht="12.75">
      <c r="A16" s="134"/>
      <c r="B16" s="147"/>
      <c r="C16" s="497"/>
      <c r="D16" s="502"/>
      <c r="E16" s="496"/>
      <c r="F16" s="155"/>
      <c r="G16" s="147"/>
      <c r="H16" s="502"/>
    </row>
    <row r="17" spans="1:3" ht="12.75">
      <c r="A17" s="134"/>
      <c r="B17" s="147"/>
      <c r="C17" s="155" t="s">
        <v>913</v>
      </c>
    </row>
    <row r="18" spans="1:8" ht="12.75">
      <c r="A18" s="134">
        <v>4</v>
      </c>
      <c r="B18" s="147"/>
      <c r="C18" s="147" t="s">
        <v>917</v>
      </c>
      <c r="D18" s="496">
        <f>D10-D12-D14</f>
        <v>226333068.92499995</v>
      </c>
      <c r="E18" s="496"/>
      <c r="F18" s="155" t="s">
        <v>41</v>
      </c>
      <c r="G18" s="147" t="s">
        <v>41</v>
      </c>
      <c r="H18" s="496">
        <f>H10-H12-H14</f>
        <v>223164406.054</v>
      </c>
    </row>
    <row r="19" spans="1:8" ht="12.75">
      <c r="A19" s="147"/>
      <c r="B19" s="147"/>
      <c r="C19" s="147"/>
      <c r="D19" s="502" t="s">
        <v>16</v>
      </c>
      <c r="E19" s="147"/>
      <c r="F19" s="147"/>
      <c r="G19" s="147"/>
      <c r="H19" s="502" t="s">
        <v>16</v>
      </c>
    </row>
    <row r="20" spans="1:8" ht="12.75">
      <c r="A20" s="147"/>
      <c r="B20" s="147"/>
      <c r="C20" s="147"/>
      <c r="D20" s="147"/>
      <c r="E20" s="147"/>
      <c r="F20" s="147"/>
      <c r="G20" s="147"/>
      <c r="H20" s="147"/>
    </row>
    <row r="21" spans="1:8" ht="12.75">
      <c r="A21" s="147"/>
      <c r="B21" s="147"/>
      <c r="C21" s="147"/>
      <c r="D21" s="147"/>
      <c r="E21" s="147"/>
      <c r="F21" s="147"/>
      <c r="G21" s="147"/>
      <c r="H21" s="147"/>
    </row>
    <row r="22" spans="1:8" ht="12.75">
      <c r="A22" s="147"/>
      <c r="B22" s="155" t="s">
        <v>706</v>
      </c>
      <c r="C22" s="147"/>
      <c r="D22" s="147"/>
      <c r="E22" s="147"/>
      <c r="F22" s="147"/>
      <c r="G22" s="147"/>
      <c r="H22" s="147"/>
    </row>
  </sheetData>
  <sheetProtection/>
  <mergeCells count="5">
    <mergeCell ref="B1:G1"/>
    <mergeCell ref="B2:G2"/>
    <mergeCell ref="B3:G3"/>
    <mergeCell ref="B6:C6"/>
    <mergeCell ref="B7:C7"/>
  </mergeCells>
  <printOptions/>
  <pageMargins left="0.7" right="0.7" top="0.75" bottom="0.75" header="0.3" footer="0.3"/>
  <pageSetup horizontalDpi="600" verticalDpi="60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107"/>
  <sheetViews>
    <sheetView zoomScalePageLayoutView="0" workbookViewId="0" topLeftCell="A1">
      <pane ySplit="8" topLeftCell="A9" activePane="bottomLeft" state="frozen"/>
      <selection pane="topLeft" activeCell="R44" sqref="R44"/>
      <selection pane="bottomLeft" activeCell="L13" sqref="L13"/>
    </sheetView>
  </sheetViews>
  <sheetFormatPr defaultColWidth="9.140625" defaultRowHeight="12.75"/>
  <cols>
    <col min="1" max="1" width="5.00390625" style="0" bestFit="1" customWidth="1"/>
    <col min="2" max="2" width="3.7109375" style="0" customWidth="1"/>
    <col min="3" max="3" width="61.28125" style="24" customWidth="1"/>
    <col min="4" max="4" width="3.7109375" style="24" customWidth="1"/>
    <col min="5" max="5" width="13.7109375" style="24" bestFit="1" customWidth="1"/>
    <col min="6" max="6" width="3.7109375" style="24" customWidth="1"/>
    <col min="7" max="7" width="13.140625" style="24" bestFit="1" customWidth="1"/>
    <col min="8" max="8" width="3.7109375" style="0" customWidth="1"/>
    <col min="9" max="9" width="14.00390625" style="34" bestFit="1" customWidth="1"/>
    <col min="10" max="10" width="3.7109375" style="0" customWidth="1"/>
  </cols>
  <sheetData>
    <row r="1" spans="1:9" ht="12.75">
      <c r="A1" s="445"/>
      <c r="B1" s="445"/>
      <c r="C1" s="826" t="s">
        <v>0</v>
      </c>
      <c r="D1" s="826"/>
      <c r="E1" s="826"/>
      <c r="F1" s="826"/>
      <c r="G1" s="826"/>
      <c r="H1" s="445"/>
      <c r="I1" s="762" t="s">
        <v>925</v>
      </c>
    </row>
    <row r="2" spans="1:9" ht="12.75">
      <c r="A2" s="445"/>
      <c r="B2" s="445"/>
      <c r="C2" s="826" t="s">
        <v>107</v>
      </c>
      <c r="D2" s="826"/>
      <c r="E2" s="826"/>
      <c r="F2" s="826"/>
      <c r="G2" s="826"/>
      <c r="H2" s="445"/>
      <c r="I2" s="444" t="s">
        <v>1</v>
      </c>
    </row>
    <row r="3" spans="1:9" ht="12.75">
      <c r="A3" s="445"/>
      <c r="B3" s="445"/>
      <c r="C3" s="826" t="s">
        <v>111</v>
      </c>
      <c r="D3" s="826"/>
      <c r="E3" s="826"/>
      <c r="F3" s="826"/>
      <c r="G3" s="826"/>
      <c r="H3" s="445"/>
      <c r="I3" s="2" t="s">
        <v>804</v>
      </c>
    </row>
    <row r="4" spans="1:9" ht="12.75">
      <c r="A4" s="445"/>
      <c r="B4" s="445"/>
      <c r="C4" s="827" t="s">
        <v>64</v>
      </c>
      <c r="D4" s="826"/>
      <c r="E4" s="826"/>
      <c r="F4" s="826"/>
      <c r="G4" s="826"/>
      <c r="H4" s="445"/>
      <c r="I4" s="444" t="s">
        <v>707</v>
      </c>
    </row>
    <row r="7" spans="1:9" ht="25.5">
      <c r="A7" s="443" t="s">
        <v>13</v>
      </c>
      <c r="B7" s="440"/>
      <c r="C7" s="440" t="s">
        <v>8</v>
      </c>
      <c r="D7" s="440"/>
      <c r="E7" s="440" t="s">
        <v>108</v>
      </c>
      <c r="F7" s="440"/>
      <c r="G7" s="440" t="s">
        <v>109</v>
      </c>
      <c r="H7" s="445"/>
      <c r="I7" s="440" t="s">
        <v>9</v>
      </c>
    </row>
    <row r="8" spans="1:9" ht="12.75">
      <c r="A8" s="442">
        <v>-1</v>
      </c>
      <c r="B8" s="442"/>
      <c r="C8" s="442">
        <v>-2</v>
      </c>
      <c r="D8" s="442"/>
      <c r="E8" s="442">
        <v>-3</v>
      </c>
      <c r="F8" s="442"/>
      <c r="G8" s="442">
        <v>-4</v>
      </c>
      <c r="H8" s="445"/>
      <c r="I8" s="442">
        <v>-5</v>
      </c>
    </row>
    <row r="9" spans="1:9" ht="12.75">
      <c r="A9" s="441"/>
      <c r="B9" s="441"/>
      <c r="C9" s="445"/>
      <c r="D9" s="445"/>
      <c r="E9" s="445"/>
      <c r="F9" s="445"/>
      <c r="G9" s="445"/>
      <c r="H9" s="445"/>
      <c r="I9" s="445"/>
    </row>
    <row r="10" spans="1:9" ht="12.75">
      <c r="A10" s="441">
        <v>1</v>
      </c>
      <c r="B10" s="441"/>
      <c r="C10" s="325" t="s">
        <v>140</v>
      </c>
      <c r="D10" s="325"/>
      <c r="E10" s="439">
        <v>53850.785</v>
      </c>
      <c r="F10" s="438"/>
      <c r="G10" s="437">
        <v>66.77002182976534</v>
      </c>
      <c r="H10" s="436"/>
      <c r="I10" s="435">
        <v>3595618.09</v>
      </c>
    </row>
    <row r="11" spans="1:9" ht="12.75">
      <c r="A11" s="441"/>
      <c r="B11" s="441"/>
      <c r="C11" s="325"/>
      <c r="D11" s="325"/>
      <c r="E11" s="439"/>
      <c r="F11" s="438"/>
      <c r="G11" s="437"/>
      <c r="H11" s="436"/>
      <c r="I11" s="435"/>
    </row>
    <row r="12" spans="1:9" ht="12.75">
      <c r="A12" s="441">
        <v>2</v>
      </c>
      <c r="B12" s="441"/>
      <c r="C12" s="325" t="s">
        <v>141</v>
      </c>
      <c r="D12" s="325"/>
      <c r="E12" s="439">
        <v>110691.53</v>
      </c>
      <c r="F12" s="438"/>
      <c r="G12" s="437">
        <v>57.76353890853257</v>
      </c>
      <c r="H12" s="436"/>
      <c r="I12" s="435">
        <v>6393934.5</v>
      </c>
    </row>
    <row r="13" spans="1:9" ht="12.75">
      <c r="A13" s="441"/>
      <c r="B13" s="441"/>
      <c r="C13" s="433"/>
      <c r="D13" s="433"/>
      <c r="E13" s="432" t="s">
        <v>14</v>
      </c>
      <c r="F13" s="503"/>
      <c r="G13" s="432" t="s">
        <v>14</v>
      </c>
      <c r="H13" s="436"/>
      <c r="I13" s="432" t="s">
        <v>14</v>
      </c>
    </row>
    <row r="14" spans="1:9" ht="12.75">
      <c r="A14" s="441">
        <v>3</v>
      </c>
      <c r="B14" s="441"/>
      <c r="C14" s="325" t="s">
        <v>144</v>
      </c>
      <c r="D14" s="325"/>
      <c r="E14" s="439">
        <v>3716</v>
      </c>
      <c r="F14" s="438"/>
      <c r="G14" s="438"/>
      <c r="H14" s="436"/>
      <c r="I14" s="435"/>
    </row>
    <row r="15" spans="1:9" ht="12.75">
      <c r="A15" s="441"/>
      <c r="B15" s="441"/>
      <c r="C15" s="433"/>
      <c r="D15" s="433"/>
      <c r="E15" s="503"/>
      <c r="F15" s="503"/>
      <c r="G15" s="503"/>
      <c r="H15" s="436"/>
      <c r="I15" s="432"/>
    </row>
    <row r="16" spans="1:9" ht="12.75">
      <c r="A16" s="441">
        <v>4</v>
      </c>
      <c r="B16" s="441"/>
      <c r="C16" s="433" t="s">
        <v>145</v>
      </c>
      <c r="D16" s="433"/>
      <c r="E16" s="729">
        <v>3716</v>
      </c>
      <c r="F16" s="503"/>
      <c r="G16" s="503"/>
      <c r="H16" s="436"/>
      <c r="I16" s="432"/>
    </row>
    <row r="17" spans="1:9" ht="12.75">
      <c r="A17" s="441"/>
      <c r="B17" s="441"/>
      <c r="C17" s="433"/>
      <c r="D17" s="433"/>
      <c r="E17" s="503"/>
      <c r="F17" s="503"/>
      <c r="G17" s="503"/>
      <c r="H17" s="436"/>
      <c r="I17" s="432"/>
    </row>
    <row r="18" spans="1:9" ht="12.75" customHeight="1">
      <c r="A18" s="441">
        <v>5</v>
      </c>
      <c r="B18" s="441"/>
      <c r="C18" s="325" t="s">
        <v>146</v>
      </c>
      <c r="D18" s="325"/>
      <c r="E18" s="439">
        <v>14.4915998385361</v>
      </c>
      <c r="F18" s="438"/>
      <c r="G18" s="438"/>
      <c r="H18" s="436"/>
      <c r="I18" s="435"/>
    </row>
    <row r="19" spans="1:9" ht="12.75">
      <c r="A19" s="441"/>
      <c r="B19" s="441"/>
      <c r="C19" s="325"/>
      <c r="D19" s="325"/>
      <c r="E19" s="439"/>
      <c r="F19" s="438"/>
      <c r="G19" s="438"/>
      <c r="H19" s="436"/>
      <c r="I19" s="504"/>
    </row>
    <row r="20" spans="1:9" ht="12.75" customHeight="1">
      <c r="A20" s="441">
        <v>6</v>
      </c>
      <c r="B20" s="441"/>
      <c r="C20" s="325" t="s">
        <v>147</v>
      </c>
      <c r="D20" s="325"/>
      <c r="E20" s="439">
        <v>29.787817545748116</v>
      </c>
      <c r="F20" s="438"/>
      <c r="G20" s="438"/>
      <c r="H20" s="436"/>
      <c r="I20" s="435"/>
    </row>
    <row r="21" spans="1:9" ht="12.75">
      <c r="A21" s="441"/>
      <c r="B21" s="441"/>
      <c r="C21" s="433"/>
      <c r="D21" s="433"/>
      <c r="E21" s="503"/>
      <c r="F21" s="503"/>
      <c r="G21" s="503"/>
      <c r="H21" s="436"/>
      <c r="I21" s="432"/>
    </row>
    <row r="22" spans="1:9" ht="12.75">
      <c r="A22" s="441">
        <v>7</v>
      </c>
      <c r="B22" s="441"/>
      <c r="C22" s="445" t="s">
        <v>142</v>
      </c>
      <c r="D22" s="445"/>
      <c r="E22" s="439">
        <v>30</v>
      </c>
      <c r="F22" s="436"/>
      <c r="G22" s="436"/>
      <c r="H22" s="436"/>
      <c r="I22" s="505"/>
    </row>
    <row r="23" spans="1:9" ht="12.75">
      <c r="A23" s="441"/>
      <c r="B23" s="441"/>
      <c r="C23" s="433"/>
      <c r="D23" s="433"/>
      <c r="E23" s="307"/>
      <c r="F23" s="503"/>
      <c r="G23" s="503"/>
      <c r="H23" s="436"/>
      <c r="I23" s="432"/>
    </row>
    <row r="24" spans="1:9" ht="12.75">
      <c r="A24" s="441">
        <v>8</v>
      </c>
      <c r="B24" s="441"/>
      <c r="C24" s="445" t="s">
        <v>143</v>
      </c>
      <c r="D24" s="433"/>
      <c r="E24" s="432">
        <v>15</v>
      </c>
      <c r="F24" s="503"/>
      <c r="G24" s="503"/>
      <c r="H24" s="436"/>
      <c r="I24" s="432"/>
    </row>
    <row r="25" spans="1:9" ht="12.75">
      <c r="A25" s="441"/>
      <c r="B25" s="441"/>
      <c r="C25" s="433"/>
      <c r="D25" s="433"/>
      <c r="E25" s="432" t="s">
        <v>14</v>
      </c>
      <c r="F25" s="503"/>
      <c r="G25" s="503"/>
      <c r="H25" s="436"/>
      <c r="I25" s="432"/>
    </row>
    <row r="26" spans="1:9" ht="12.75">
      <c r="A26" s="441">
        <v>9</v>
      </c>
      <c r="B26" s="441"/>
      <c r="C26" s="433" t="s">
        <v>148</v>
      </c>
      <c r="D26" s="433"/>
      <c r="E26" s="439">
        <v>111480</v>
      </c>
      <c r="F26" s="503"/>
      <c r="G26" s="506">
        <v>66.77</v>
      </c>
      <c r="H26" s="436"/>
      <c r="I26" s="507">
        <v>7443520</v>
      </c>
    </row>
    <row r="27" spans="5:9" ht="12.75">
      <c r="E27" s="75"/>
      <c r="F27" s="75"/>
      <c r="G27" s="75"/>
      <c r="H27" s="17"/>
      <c r="I27" s="22"/>
    </row>
    <row r="28" spans="1:9" ht="12.75">
      <c r="A28" s="441">
        <v>10</v>
      </c>
      <c r="B28" s="445"/>
      <c r="C28" s="433" t="s">
        <v>149</v>
      </c>
      <c r="D28" s="445"/>
      <c r="E28" s="508">
        <v>55740</v>
      </c>
      <c r="F28" s="436"/>
      <c r="G28" s="506">
        <v>57.76</v>
      </c>
      <c r="H28" s="436"/>
      <c r="I28" s="507">
        <v>3219542</v>
      </c>
    </row>
    <row r="29" spans="1:9" ht="12.75">
      <c r="A29" s="445"/>
      <c r="B29" s="445"/>
      <c r="C29" s="445"/>
      <c r="D29" s="445"/>
      <c r="E29" s="432" t="s">
        <v>14</v>
      </c>
      <c r="F29" s="436"/>
      <c r="G29" s="432" t="s">
        <v>14</v>
      </c>
      <c r="H29" s="436"/>
      <c r="I29" s="432" t="s">
        <v>14</v>
      </c>
    </row>
    <row r="30" spans="1:9" ht="12.75">
      <c r="A30" s="441">
        <v>11</v>
      </c>
      <c r="B30" s="445"/>
      <c r="C30" s="433" t="s">
        <v>150</v>
      </c>
      <c r="D30" s="445"/>
      <c r="E30" s="508">
        <v>57629.215</v>
      </c>
      <c r="F30" s="436"/>
      <c r="G30" s="432"/>
      <c r="H30" s="436"/>
      <c r="I30" s="507">
        <v>3847901.91</v>
      </c>
    </row>
    <row r="31" spans="1:9" ht="12.75">
      <c r="A31" s="441"/>
      <c r="B31" s="445"/>
      <c r="C31" s="445"/>
      <c r="D31" s="445"/>
      <c r="E31" s="445"/>
      <c r="F31" s="445"/>
      <c r="G31" s="434"/>
      <c r="H31" s="445"/>
      <c r="I31" s="445"/>
    </row>
    <row r="32" spans="1:9" ht="12.75">
      <c r="A32" s="441">
        <v>12</v>
      </c>
      <c r="B32" s="445"/>
      <c r="C32" s="433" t="s">
        <v>151</v>
      </c>
      <c r="D32" s="445"/>
      <c r="E32" s="430">
        <v>-54951.53</v>
      </c>
      <c r="F32" s="445"/>
      <c r="G32" s="434"/>
      <c r="H32" s="445"/>
      <c r="I32" s="429">
        <v>-3174392.5</v>
      </c>
    </row>
    <row r="33" spans="1:9" ht="12.75">
      <c r="A33" s="441"/>
      <c r="B33" s="445"/>
      <c r="C33" s="445"/>
      <c r="D33" s="445"/>
      <c r="E33" s="445"/>
      <c r="F33" s="445"/>
      <c r="G33" s="434"/>
      <c r="H33" s="445"/>
      <c r="I33" s="445"/>
    </row>
    <row r="34" spans="1:9" ht="12.75">
      <c r="A34" s="441"/>
      <c r="B34" s="441"/>
      <c r="C34" s="445"/>
      <c r="D34" s="445"/>
      <c r="E34" s="434" t="s">
        <v>16</v>
      </c>
      <c r="F34" s="445"/>
      <c r="G34" s="445"/>
      <c r="H34" s="445"/>
      <c r="I34" s="434" t="s">
        <v>16</v>
      </c>
    </row>
    <row r="35" spans="1:9" ht="12.75">
      <c r="A35" s="441">
        <v>13</v>
      </c>
      <c r="B35" s="441"/>
      <c r="C35" s="445" t="s">
        <v>918</v>
      </c>
      <c r="D35" s="445"/>
      <c r="E35" s="434"/>
      <c r="F35" s="445"/>
      <c r="G35" s="445"/>
      <c r="H35" s="445"/>
      <c r="I35" s="431">
        <v>673509.4100000001</v>
      </c>
    </row>
    <row r="36" spans="1:9" ht="12.75">
      <c r="A36" s="441"/>
      <c r="B36" s="441"/>
      <c r="C36" s="445"/>
      <c r="D36" s="445"/>
      <c r="E36" s="434"/>
      <c r="F36" s="445"/>
      <c r="G36" s="445"/>
      <c r="H36" s="445"/>
      <c r="I36" s="434"/>
    </row>
    <row r="37" spans="1:9" ht="12.75">
      <c r="A37" s="441">
        <v>14</v>
      </c>
      <c r="B37" s="441"/>
      <c r="C37" s="433" t="s">
        <v>110</v>
      </c>
      <c r="D37" s="433"/>
      <c r="E37" s="433"/>
      <c r="F37" s="433"/>
      <c r="G37" s="433"/>
      <c r="H37" s="445"/>
      <c r="I37" s="509">
        <v>0.986</v>
      </c>
    </row>
    <row r="38" spans="1:9" ht="12.75">
      <c r="A38" s="445"/>
      <c r="B38" s="441"/>
      <c r="C38" s="433"/>
      <c r="D38" s="433"/>
      <c r="E38" s="433"/>
      <c r="F38" s="433"/>
      <c r="G38" s="433"/>
      <c r="H38" s="445"/>
      <c r="I38" s="434" t="s">
        <v>14</v>
      </c>
    </row>
    <row r="39" spans="1:9" ht="12.75">
      <c r="A39" s="441">
        <v>15</v>
      </c>
      <c r="B39" s="441"/>
      <c r="C39" s="303" t="s">
        <v>190</v>
      </c>
      <c r="D39" s="433"/>
      <c r="E39" s="433"/>
      <c r="F39" s="433"/>
      <c r="G39" s="433"/>
      <c r="H39" s="445"/>
      <c r="I39" s="431">
        <v>664080.2782600002</v>
      </c>
    </row>
    <row r="40" spans="1:9" ht="12.75">
      <c r="A40" s="441"/>
      <c r="B40" s="441"/>
      <c r="C40" s="433"/>
      <c r="D40" s="433"/>
      <c r="E40" s="433"/>
      <c r="F40" s="433"/>
      <c r="G40" s="433"/>
      <c r="H40" s="445"/>
      <c r="I40" s="434" t="s">
        <v>16</v>
      </c>
    </row>
    <row r="41" spans="1:9" ht="12.75">
      <c r="A41" s="441"/>
      <c r="B41" s="441"/>
      <c r="C41" s="433"/>
      <c r="D41" s="433"/>
      <c r="E41" s="433"/>
      <c r="F41" s="433"/>
      <c r="G41" s="433"/>
      <c r="H41" s="445"/>
      <c r="I41" s="434"/>
    </row>
    <row r="42" spans="1:9" ht="12.75">
      <c r="A42" s="441"/>
      <c r="B42" s="441"/>
      <c r="C42" s="433"/>
      <c r="D42" s="433"/>
      <c r="E42" s="433"/>
      <c r="F42" s="433"/>
      <c r="G42" s="433"/>
      <c r="H42" s="445"/>
      <c r="I42" s="428"/>
    </row>
    <row r="43" spans="1:9" ht="12.75">
      <c r="A43" s="441"/>
      <c r="B43" s="441"/>
      <c r="C43" s="433"/>
      <c r="D43" s="433"/>
      <c r="E43" s="433"/>
      <c r="F43" s="433"/>
      <c r="G43" s="433"/>
      <c r="H43" s="445"/>
      <c r="I43" s="302"/>
    </row>
    <row r="44" spans="1:9" ht="12.75">
      <c r="A44" s="441"/>
      <c r="B44" s="441"/>
      <c r="C44" s="433"/>
      <c r="D44" s="433"/>
      <c r="E44" s="433"/>
      <c r="F44" s="433"/>
      <c r="G44" s="433"/>
      <c r="H44" s="445"/>
      <c r="I44" s="302"/>
    </row>
    <row r="45" spans="1:9" ht="12.75">
      <c r="A45" s="441"/>
      <c r="B45" s="441"/>
      <c r="C45" s="427" t="s">
        <v>12</v>
      </c>
      <c r="D45" s="433"/>
      <c r="E45" s="433"/>
      <c r="F45" s="433"/>
      <c r="G45" s="433"/>
      <c r="H45" s="445"/>
      <c r="I45" s="308"/>
    </row>
    <row r="46" spans="3:9" ht="12.75">
      <c r="C46" s="29"/>
      <c r="D46" s="29"/>
      <c r="E46" s="29"/>
      <c r="F46" s="29"/>
      <c r="G46" s="29"/>
      <c r="I46" s="32"/>
    </row>
    <row r="47" spans="1:9" ht="12.75">
      <c r="A47" s="6"/>
      <c r="B47" s="6"/>
      <c r="C47" s="29"/>
      <c r="D47" s="29"/>
      <c r="E47" s="29"/>
      <c r="F47" s="29"/>
      <c r="G47" s="29"/>
      <c r="I47" s="35"/>
    </row>
    <row r="48" spans="3:9" ht="12.75">
      <c r="C48" s="29"/>
      <c r="D48" s="29"/>
      <c r="E48" s="29"/>
      <c r="F48" s="29"/>
      <c r="G48" s="29"/>
      <c r="I48" s="35"/>
    </row>
    <row r="49" spans="1:9" ht="12.75">
      <c r="A49" s="6"/>
      <c r="B49" s="6"/>
      <c r="C49" s="29"/>
      <c r="D49" s="29"/>
      <c r="E49" s="29"/>
      <c r="F49" s="29"/>
      <c r="G49" s="29"/>
      <c r="I49" s="37"/>
    </row>
    <row r="50" spans="3:9" ht="12.75">
      <c r="C50" s="29"/>
      <c r="D50" s="29"/>
      <c r="E50" s="29"/>
      <c r="F50" s="29"/>
      <c r="G50" s="29"/>
      <c r="I50" s="32"/>
    </row>
    <row r="51" spans="1:9" ht="12.75">
      <c r="A51" s="6"/>
      <c r="B51" s="6"/>
      <c r="C51" s="29"/>
      <c r="D51" s="29"/>
      <c r="E51" s="29"/>
      <c r="F51" s="29"/>
      <c r="G51" s="29"/>
      <c r="I51" s="35"/>
    </row>
    <row r="52" spans="3:9" ht="12.75">
      <c r="C52" s="29"/>
      <c r="D52" s="29"/>
      <c r="E52" s="29"/>
      <c r="F52" s="29"/>
      <c r="G52" s="29"/>
      <c r="I52" s="32"/>
    </row>
    <row r="53" spans="1:9" ht="12.75">
      <c r="A53" s="6"/>
      <c r="B53" s="6"/>
      <c r="C53" s="29"/>
      <c r="D53" s="29"/>
      <c r="E53" s="29"/>
      <c r="F53" s="29"/>
      <c r="G53" s="29"/>
      <c r="I53" s="35"/>
    </row>
    <row r="54" spans="3:9" ht="12.75">
      <c r="C54" s="29"/>
      <c r="D54" s="29"/>
      <c r="E54" s="29"/>
      <c r="F54" s="29"/>
      <c r="G54" s="29"/>
      <c r="I54" s="32"/>
    </row>
    <row r="55" spans="1:9" ht="12.75">
      <c r="A55" s="6"/>
      <c r="B55" s="6"/>
      <c r="C55" s="29"/>
      <c r="D55" s="29"/>
      <c r="E55" s="29"/>
      <c r="F55" s="29"/>
      <c r="G55" s="29"/>
      <c r="I55" s="35"/>
    </row>
    <row r="56" spans="3:9" ht="12.75">
      <c r="C56" s="29"/>
      <c r="D56" s="29"/>
      <c r="E56" s="29"/>
      <c r="F56" s="29"/>
      <c r="G56" s="29"/>
      <c r="I56" s="35"/>
    </row>
    <row r="57" spans="1:9" ht="12.75">
      <c r="A57" s="6"/>
      <c r="B57" s="6"/>
      <c r="C57" s="29"/>
      <c r="D57" s="29"/>
      <c r="E57" s="29"/>
      <c r="F57" s="29"/>
      <c r="G57" s="29"/>
      <c r="I57" s="37"/>
    </row>
    <row r="58" spans="3:9" ht="12.75">
      <c r="C58" s="29"/>
      <c r="D58" s="29"/>
      <c r="E58" s="29"/>
      <c r="F58" s="29"/>
      <c r="G58" s="29"/>
      <c r="I58" s="32"/>
    </row>
    <row r="59" spans="1:9" ht="12.75">
      <c r="A59" s="6"/>
      <c r="B59" s="6"/>
      <c r="C59" s="29"/>
      <c r="D59" s="29"/>
      <c r="E59" s="29"/>
      <c r="F59" s="29"/>
      <c r="G59" s="29"/>
      <c r="I59" s="35"/>
    </row>
    <row r="60" spans="3:9" ht="12.75">
      <c r="C60" s="29"/>
      <c r="D60" s="29"/>
      <c r="E60" s="29"/>
      <c r="F60" s="29"/>
      <c r="G60" s="29"/>
      <c r="I60" s="32"/>
    </row>
    <row r="61" spans="3:9" ht="12.75">
      <c r="C61" s="29"/>
      <c r="D61" s="29"/>
      <c r="E61" s="29"/>
      <c r="F61" s="29"/>
      <c r="G61" s="29"/>
      <c r="I61" s="35"/>
    </row>
    <row r="62" spans="3:9" ht="12.75">
      <c r="C62" s="29"/>
      <c r="D62" s="29"/>
      <c r="E62" s="29"/>
      <c r="F62" s="29"/>
      <c r="G62" s="29"/>
      <c r="I62" s="35"/>
    </row>
    <row r="63" spans="3:9" ht="12.75">
      <c r="C63" s="29"/>
      <c r="D63" s="29"/>
      <c r="E63" s="29"/>
      <c r="F63" s="29"/>
      <c r="G63" s="29"/>
      <c r="I63" s="35"/>
    </row>
    <row r="64" spans="3:9" ht="12.75">
      <c r="C64" s="29"/>
      <c r="D64" s="29"/>
      <c r="E64" s="29"/>
      <c r="F64" s="29"/>
      <c r="G64" s="29"/>
      <c r="I64" s="35"/>
    </row>
    <row r="65" spans="3:9" ht="12.75">
      <c r="C65" s="29"/>
      <c r="D65" s="29"/>
      <c r="E65" s="29"/>
      <c r="F65" s="29"/>
      <c r="G65" s="29"/>
      <c r="I65" s="35"/>
    </row>
    <row r="66" spans="3:9" ht="12.75">
      <c r="C66" s="29"/>
      <c r="D66" s="29"/>
      <c r="E66" s="29"/>
      <c r="F66" s="29"/>
      <c r="G66" s="29"/>
      <c r="I66" s="35"/>
    </row>
    <row r="67" spans="3:9" ht="12.75">
      <c r="C67" s="29"/>
      <c r="D67" s="29"/>
      <c r="E67" s="29"/>
      <c r="F67" s="29"/>
      <c r="G67" s="29"/>
      <c r="I67" s="35"/>
    </row>
    <row r="68" spans="3:9" ht="12.75">
      <c r="C68" s="29"/>
      <c r="D68" s="29"/>
      <c r="E68" s="29"/>
      <c r="F68" s="29"/>
      <c r="G68" s="29"/>
      <c r="I68" s="35"/>
    </row>
    <row r="69" spans="3:9" ht="12.75">
      <c r="C69" s="29"/>
      <c r="D69" s="29"/>
      <c r="E69" s="29"/>
      <c r="F69" s="29"/>
      <c r="G69" s="29"/>
      <c r="I69" s="35"/>
    </row>
    <row r="70" spans="3:9" ht="12.75">
      <c r="C70" s="29"/>
      <c r="D70" s="29"/>
      <c r="E70" s="29"/>
      <c r="F70" s="29"/>
      <c r="G70" s="29"/>
      <c r="I70" s="35"/>
    </row>
    <row r="71" spans="3:9" ht="12.75">
      <c r="C71" s="29"/>
      <c r="D71" s="29"/>
      <c r="E71" s="29"/>
      <c r="F71" s="29"/>
      <c r="G71" s="29"/>
      <c r="I71" s="35"/>
    </row>
    <row r="72" spans="3:9" ht="12.75">
      <c r="C72" s="29"/>
      <c r="D72" s="29"/>
      <c r="E72" s="29"/>
      <c r="F72" s="29"/>
      <c r="G72" s="29"/>
      <c r="I72" s="35"/>
    </row>
    <row r="73" spans="3:9" ht="12.75">
      <c r="C73" s="29"/>
      <c r="D73" s="29"/>
      <c r="E73" s="29"/>
      <c r="F73" s="29"/>
      <c r="G73" s="29"/>
      <c r="I73" s="35"/>
    </row>
    <row r="74" spans="3:9" ht="12.75">
      <c r="C74" s="29"/>
      <c r="D74" s="29"/>
      <c r="E74" s="29"/>
      <c r="F74" s="29"/>
      <c r="G74" s="29"/>
      <c r="I74" s="35"/>
    </row>
    <row r="75" spans="3:9" ht="12.75">
      <c r="C75" s="29"/>
      <c r="D75" s="29"/>
      <c r="E75" s="29"/>
      <c r="F75" s="29"/>
      <c r="G75" s="29"/>
      <c r="I75" s="35"/>
    </row>
    <row r="76" spans="3:9" ht="12.75">
      <c r="C76" s="29"/>
      <c r="D76" s="29"/>
      <c r="E76" s="29"/>
      <c r="F76" s="29"/>
      <c r="G76" s="29"/>
      <c r="I76" s="35"/>
    </row>
    <row r="77" spans="3:9" ht="12.75">
      <c r="C77" s="29"/>
      <c r="D77" s="29"/>
      <c r="E77" s="29"/>
      <c r="F77" s="29"/>
      <c r="G77" s="29"/>
      <c r="I77" s="35"/>
    </row>
    <row r="78" spans="3:9" ht="12.75">
      <c r="C78" s="29"/>
      <c r="D78" s="29"/>
      <c r="E78" s="29"/>
      <c r="F78" s="29"/>
      <c r="G78" s="29"/>
      <c r="I78" s="35"/>
    </row>
    <row r="79" spans="3:9" ht="12.75">
      <c r="C79" s="29"/>
      <c r="D79" s="29"/>
      <c r="E79" s="29"/>
      <c r="F79" s="29"/>
      <c r="G79" s="29"/>
      <c r="I79" s="35"/>
    </row>
    <row r="80" spans="3:9" ht="12.75">
      <c r="C80" s="29"/>
      <c r="D80" s="29"/>
      <c r="E80" s="29"/>
      <c r="F80" s="29"/>
      <c r="G80" s="29"/>
      <c r="I80" s="35"/>
    </row>
    <row r="81" spans="3:9" ht="12.75">
      <c r="C81" s="29"/>
      <c r="D81" s="29"/>
      <c r="E81" s="29"/>
      <c r="F81" s="29"/>
      <c r="G81" s="29"/>
      <c r="I81" s="35"/>
    </row>
    <row r="82" spans="3:9" ht="12.75">
      <c r="C82" s="29"/>
      <c r="D82" s="29"/>
      <c r="E82" s="29"/>
      <c r="F82" s="29"/>
      <c r="G82" s="29"/>
      <c r="I82" s="35"/>
    </row>
    <row r="83" spans="3:9" ht="12.75">
      <c r="C83" s="29"/>
      <c r="D83" s="29"/>
      <c r="E83" s="29"/>
      <c r="F83" s="29"/>
      <c r="G83" s="29"/>
      <c r="I83" s="35"/>
    </row>
    <row r="84" spans="3:9" ht="12.75">
      <c r="C84" s="29"/>
      <c r="D84" s="29"/>
      <c r="E84" s="29"/>
      <c r="F84" s="29"/>
      <c r="G84" s="29"/>
      <c r="I84" s="35"/>
    </row>
    <row r="85" spans="3:9" ht="12.75">
      <c r="C85" s="29"/>
      <c r="D85" s="29"/>
      <c r="E85" s="29"/>
      <c r="F85" s="29"/>
      <c r="G85" s="29"/>
      <c r="I85" s="35"/>
    </row>
    <row r="86" spans="3:9" ht="12.75">
      <c r="C86" s="29"/>
      <c r="D86" s="29"/>
      <c r="E86" s="29"/>
      <c r="F86" s="29"/>
      <c r="G86" s="29"/>
      <c r="I86" s="35"/>
    </row>
    <row r="87" spans="3:9" ht="12.75">
      <c r="C87" s="29"/>
      <c r="D87" s="29"/>
      <c r="E87" s="29"/>
      <c r="F87" s="29"/>
      <c r="G87" s="29"/>
      <c r="I87" s="35"/>
    </row>
    <row r="88" spans="3:9" ht="12.75">
      <c r="C88" s="29"/>
      <c r="D88" s="29"/>
      <c r="E88" s="29"/>
      <c r="F88" s="29"/>
      <c r="G88" s="29"/>
      <c r="I88" s="35"/>
    </row>
    <row r="89" spans="3:9" ht="12.75">
      <c r="C89" s="29"/>
      <c r="D89" s="29"/>
      <c r="E89" s="29"/>
      <c r="F89" s="29"/>
      <c r="G89" s="29"/>
      <c r="I89" s="35"/>
    </row>
    <row r="90" spans="3:9" ht="12.75">
      <c r="C90" s="29"/>
      <c r="D90" s="29"/>
      <c r="E90" s="29"/>
      <c r="F90" s="29"/>
      <c r="G90" s="29"/>
      <c r="I90" s="35"/>
    </row>
    <row r="91" spans="3:9" ht="12.75">
      <c r="C91" s="29"/>
      <c r="D91" s="29"/>
      <c r="E91" s="29"/>
      <c r="F91" s="29"/>
      <c r="G91" s="29"/>
      <c r="I91" s="35"/>
    </row>
    <row r="92" spans="3:9" ht="12.75">
      <c r="C92" s="29"/>
      <c r="D92" s="29"/>
      <c r="E92" s="29"/>
      <c r="F92" s="29"/>
      <c r="G92" s="29"/>
      <c r="I92" s="35"/>
    </row>
    <row r="93" spans="3:9" ht="12.75">
      <c r="C93" s="29"/>
      <c r="D93" s="29"/>
      <c r="E93" s="29"/>
      <c r="F93" s="29"/>
      <c r="G93" s="29"/>
      <c r="I93" s="35"/>
    </row>
    <row r="94" spans="3:9" ht="12.75">
      <c r="C94" s="29"/>
      <c r="D94" s="29"/>
      <c r="E94" s="29"/>
      <c r="F94" s="29"/>
      <c r="G94" s="29"/>
      <c r="I94" s="35"/>
    </row>
    <row r="95" spans="3:9" ht="12.75">
      <c r="C95" s="29"/>
      <c r="D95" s="29"/>
      <c r="E95" s="29"/>
      <c r="F95" s="29"/>
      <c r="G95" s="29"/>
      <c r="I95" s="35"/>
    </row>
    <row r="96" spans="3:9" ht="12.75">
      <c r="C96" s="29"/>
      <c r="D96" s="29"/>
      <c r="E96" s="29"/>
      <c r="F96" s="29"/>
      <c r="G96" s="29"/>
      <c r="I96" s="35"/>
    </row>
    <row r="97" spans="3:9" ht="12.75">
      <c r="C97" s="29"/>
      <c r="D97" s="29"/>
      <c r="E97" s="29"/>
      <c r="F97" s="29"/>
      <c r="G97" s="29"/>
      <c r="I97" s="35"/>
    </row>
    <row r="98" spans="3:9" ht="12.75">
      <c r="C98" s="29"/>
      <c r="D98" s="29"/>
      <c r="E98" s="29"/>
      <c r="F98" s="29"/>
      <c r="G98" s="29"/>
      <c r="I98" s="35"/>
    </row>
    <row r="99" spans="3:9" ht="12.75">
      <c r="C99" s="29"/>
      <c r="D99" s="29"/>
      <c r="E99" s="29"/>
      <c r="F99" s="29"/>
      <c r="G99" s="29"/>
      <c r="I99" s="35"/>
    </row>
    <row r="100" spans="3:9" ht="12.75">
      <c r="C100" s="29"/>
      <c r="D100" s="29"/>
      <c r="E100" s="29"/>
      <c r="F100" s="29"/>
      <c r="G100" s="29"/>
      <c r="I100" s="35"/>
    </row>
    <row r="101" spans="3:9" ht="12.75">
      <c r="C101" s="29"/>
      <c r="D101" s="29"/>
      <c r="E101" s="29"/>
      <c r="F101" s="29"/>
      <c r="G101" s="29"/>
      <c r="I101" s="35"/>
    </row>
    <row r="102" spans="3:9" ht="12.75">
      <c r="C102" s="29"/>
      <c r="D102" s="29"/>
      <c r="E102" s="29"/>
      <c r="F102" s="29"/>
      <c r="G102" s="29"/>
      <c r="I102" s="35"/>
    </row>
    <row r="103" spans="3:9" ht="12.75">
      <c r="C103" s="29"/>
      <c r="D103" s="29"/>
      <c r="E103" s="29"/>
      <c r="F103" s="29"/>
      <c r="G103" s="29"/>
      <c r="I103" s="35"/>
    </row>
    <row r="104" spans="3:9" ht="12.75">
      <c r="C104" s="29"/>
      <c r="D104" s="29"/>
      <c r="E104" s="29"/>
      <c r="F104" s="29"/>
      <c r="G104" s="29"/>
      <c r="I104" s="35"/>
    </row>
    <row r="105" spans="3:9" ht="12.75">
      <c r="C105" s="29"/>
      <c r="D105" s="29"/>
      <c r="E105" s="29"/>
      <c r="F105" s="29"/>
      <c r="G105" s="29"/>
      <c r="I105" s="35"/>
    </row>
    <row r="106" spans="3:9" ht="12.75">
      <c r="C106" s="29"/>
      <c r="D106" s="29"/>
      <c r="E106" s="29"/>
      <c r="F106" s="29"/>
      <c r="G106" s="29"/>
      <c r="I106" s="35"/>
    </row>
    <row r="107" ht="12.75">
      <c r="I107" s="35"/>
    </row>
  </sheetData>
  <sheetProtection/>
  <mergeCells count="4">
    <mergeCell ref="C1:G1"/>
    <mergeCell ref="C2:G2"/>
    <mergeCell ref="C3:G3"/>
    <mergeCell ref="C4:G4"/>
  </mergeCells>
  <printOptions horizontalCentered="1"/>
  <pageMargins left="0" right="0" top="1" bottom="0.5" header="0" footer="0"/>
  <pageSetup fitToHeight="1" fitToWidth="1" horizontalDpi="600" verticalDpi="600" orientation="portrait" scale="86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5"/>
  </sheetPr>
  <dimension ref="A1:J89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5.00390625" style="0" bestFit="1" customWidth="1"/>
    <col min="2" max="2" width="3.7109375" style="0" customWidth="1"/>
    <col min="3" max="3" width="42.00390625" style="24" customWidth="1"/>
    <col min="4" max="4" width="3.7109375" style="24" customWidth="1"/>
    <col min="5" max="5" width="13.7109375" style="24" bestFit="1" customWidth="1"/>
    <col min="6" max="6" width="3.7109375" style="24" customWidth="1"/>
    <col min="7" max="7" width="13.140625" style="24" bestFit="1" customWidth="1"/>
    <col min="8" max="8" width="3.7109375" style="0" customWidth="1"/>
    <col min="9" max="9" width="13.7109375" style="34" bestFit="1" customWidth="1"/>
    <col min="10" max="10" width="3.7109375" style="0" customWidth="1"/>
  </cols>
  <sheetData>
    <row r="1" spans="3:9" ht="12.75">
      <c r="C1" s="794" t="s">
        <v>0</v>
      </c>
      <c r="D1" s="794"/>
      <c r="E1" s="794"/>
      <c r="F1" s="794"/>
      <c r="G1" s="794"/>
      <c r="I1" s="762" t="s">
        <v>925</v>
      </c>
    </row>
    <row r="2" spans="3:9" ht="12.75">
      <c r="C2" s="794" t="s">
        <v>107</v>
      </c>
      <c r="D2" s="794"/>
      <c r="E2" s="794"/>
      <c r="F2" s="794"/>
      <c r="G2" s="794"/>
      <c r="I2" s="2" t="s">
        <v>1</v>
      </c>
    </row>
    <row r="3" spans="3:9" ht="12.75">
      <c r="C3" s="794" t="s">
        <v>139</v>
      </c>
      <c r="D3" s="794"/>
      <c r="E3" s="794"/>
      <c r="F3" s="794"/>
      <c r="G3" s="794"/>
      <c r="I3" s="2" t="s">
        <v>804</v>
      </c>
    </row>
    <row r="4" spans="3:9" ht="12.75">
      <c r="C4" s="766" t="s">
        <v>64</v>
      </c>
      <c r="D4" s="794"/>
      <c r="E4" s="794"/>
      <c r="F4" s="794"/>
      <c r="G4" s="794"/>
      <c r="I4" s="2" t="s">
        <v>708</v>
      </c>
    </row>
    <row r="7" spans="1:9" ht="25.5">
      <c r="A7" s="76" t="s">
        <v>13</v>
      </c>
      <c r="B7" s="25"/>
      <c r="C7" s="25" t="s">
        <v>8</v>
      </c>
      <c r="D7" s="25"/>
      <c r="E7" s="25" t="s">
        <v>108</v>
      </c>
      <c r="F7" s="25"/>
      <c r="G7" s="25" t="s">
        <v>109</v>
      </c>
      <c r="I7" s="25" t="s">
        <v>9</v>
      </c>
    </row>
    <row r="8" spans="1:9" ht="12.75">
      <c r="A8" s="26">
        <v>-1</v>
      </c>
      <c r="B8" s="26"/>
      <c r="C8" s="26">
        <f>+A8-1</f>
        <v>-2</v>
      </c>
      <c r="D8" s="26"/>
      <c r="E8" s="26">
        <f>+C8-1</f>
        <v>-3</v>
      </c>
      <c r="F8" s="26"/>
      <c r="G8" s="26">
        <f>+E8-1</f>
        <v>-4</v>
      </c>
      <c r="I8" s="26">
        <f>+G8-1</f>
        <v>-5</v>
      </c>
    </row>
    <row r="9" spans="1:2" ht="12.75">
      <c r="A9" s="6"/>
      <c r="B9" s="6"/>
    </row>
    <row r="10" spans="1:10" ht="12.75">
      <c r="A10" s="6">
        <v>1</v>
      </c>
      <c r="B10" s="6"/>
      <c r="C10" s="27" t="s">
        <v>158</v>
      </c>
      <c r="D10" s="28"/>
      <c r="E10" s="88">
        <v>272115.49</v>
      </c>
      <c r="F10" s="89"/>
      <c r="G10" s="510">
        <f>I10/E10</f>
        <v>69.73113923062594</v>
      </c>
      <c r="H10" s="17"/>
      <c r="I10" s="95">
        <v>18974923.12</v>
      </c>
      <c r="J10" s="17"/>
    </row>
    <row r="11" spans="1:10" ht="12.75">
      <c r="A11" s="6"/>
      <c r="B11" s="6"/>
      <c r="C11" s="29"/>
      <c r="D11" s="29"/>
      <c r="E11" s="69" t="s">
        <v>14</v>
      </c>
      <c r="F11" s="79"/>
      <c r="G11" s="69" t="s">
        <v>14</v>
      </c>
      <c r="H11" s="17"/>
      <c r="I11" s="69" t="s">
        <v>14</v>
      </c>
      <c r="J11" s="17"/>
    </row>
    <row r="12" spans="1:10" ht="12.75">
      <c r="A12" s="6">
        <f>A10+1</f>
        <v>2</v>
      </c>
      <c r="B12" s="6"/>
      <c r="C12" s="29" t="s">
        <v>163</v>
      </c>
      <c r="D12" s="29"/>
      <c r="E12" s="88">
        <f>-E10</f>
        <v>-272115.49</v>
      </c>
      <c r="F12" s="79"/>
      <c r="G12" s="79"/>
      <c r="H12" s="17"/>
      <c r="I12" s="68">
        <f>-I10</f>
        <v>-18974923.12</v>
      </c>
      <c r="J12" s="17"/>
    </row>
    <row r="13" spans="1:10" ht="12.75">
      <c r="A13" s="6"/>
      <c r="B13" s="6"/>
      <c r="C13"/>
      <c r="D13"/>
      <c r="E13" s="69" t="s">
        <v>16</v>
      </c>
      <c r="F13" s="17"/>
      <c r="G13" s="17"/>
      <c r="H13" s="17"/>
      <c r="I13" s="96"/>
      <c r="J13" s="17"/>
    </row>
    <row r="14" spans="1:10" ht="12.75">
      <c r="A14" s="6">
        <f>+A12+1</f>
        <v>3</v>
      </c>
      <c r="B14" s="6"/>
      <c r="C14" s="29" t="s">
        <v>110</v>
      </c>
      <c r="D14" s="29"/>
      <c r="E14" s="79"/>
      <c r="F14" s="79"/>
      <c r="G14" s="79"/>
      <c r="H14" s="17"/>
      <c r="I14" s="511">
        <v>0.986</v>
      </c>
      <c r="J14" s="17"/>
    </row>
    <row r="15" spans="1:9" ht="12.75">
      <c r="A15" s="6"/>
      <c r="B15" s="6"/>
      <c r="C15" s="29"/>
      <c r="D15" s="29"/>
      <c r="E15" s="29"/>
      <c r="F15" s="29"/>
      <c r="G15" s="29"/>
      <c r="I15" s="32" t="s">
        <v>14</v>
      </c>
    </row>
    <row r="16" spans="1:9" ht="12.75">
      <c r="A16" s="6">
        <f>+A14+1</f>
        <v>4</v>
      </c>
      <c r="B16" s="6"/>
      <c r="C16" s="33" t="s">
        <v>919</v>
      </c>
      <c r="D16" s="29"/>
      <c r="E16" s="29"/>
      <c r="F16" s="29"/>
      <c r="G16" s="29"/>
      <c r="I16" s="66">
        <f>ROUND(I12*I14,0)</f>
        <v>-18709274</v>
      </c>
    </row>
    <row r="17" spans="1:9" ht="12.75">
      <c r="A17" s="6"/>
      <c r="B17" s="6"/>
      <c r="C17" s="29"/>
      <c r="D17" s="29"/>
      <c r="E17" s="29"/>
      <c r="F17" s="29"/>
      <c r="G17" s="29"/>
      <c r="I17" s="32" t="s">
        <v>16</v>
      </c>
    </row>
    <row r="18" spans="1:9" ht="12.75">
      <c r="A18" s="6"/>
      <c r="B18" s="6"/>
      <c r="C18" s="29"/>
      <c r="D18" s="29"/>
      <c r="E18" s="29"/>
      <c r="F18" s="29"/>
      <c r="G18" s="29"/>
      <c r="I18" s="32"/>
    </row>
    <row r="19" spans="1:9" ht="12.75">
      <c r="A19" s="6"/>
      <c r="B19" s="6"/>
      <c r="C19" s="29"/>
      <c r="D19" s="29"/>
      <c r="E19" s="29"/>
      <c r="F19" s="29"/>
      <c r="G19" s="29"/>
      <c r="I19" s="93"/>
    </row>
    <row r="20" spans="1:9" ht="12.75">
      <c r="A20" s="6"/>
      <c r="B20" s="6"/>
      <c r="C20" s="29"/>
      <c r="D20" s="29"/>
      <c r="E20" s="29"/>
      <c r="F20" s="29"/>
      <c r="G20" s="29"/>
      <c r="I20" s="93"/>
    </row>
    <row r="21" spans="1:9" ht="12.75">
      <c r="A21" s="6"/>
      <c r="B21" s="6"/>
      <c r="I21" s="32"/>
    </row>
    <row r="22" spans="1:7" ht="12.75">
      <c r="A22" s="6"/>
      <c r="B22" s="6"/>
      <c r="C22" s="6"/>
      <c r="D22" s="6"/>
      <c r="E22" s="6"/>
      <c r="F22" s="6"/>
      <c r="G22" s="6"/>
    </row>
    <row r="23" spans="1:9" ht="12.75">
      <c r="A23" s="6"/>
      <c r="B23" s="6"/>
      <c r="I23" s="32"/>
    </row>
    <row r="24" spans="3:7" ht="12.75">
      <c r="C24" s="29"/>
      <c r="D24" s="29"/>
      <c r="E24" s="29"/>
      <c r="F24" s="29"/>
      <c r="G24" s="29"/>
    </row>
    <row r="25" spans="1:9" ht="12.75">
      <c r="A25" s="6"/>
      <c r="B25" s="6"/>
      <c r="C25" s="29"/>
      <c r="D25" s="29"/>
      <c r="E25" s="29"/>
      <c r="F25" s="29"/>
      <c r="G25" s="29"/>
      <c r="I25" s="35"/>
    </row>
    <row r="26" spans="1:9" ht="12.75">
      <c r="A26" s="6"/>
      <c r="B26" s="6"/>
      <c r="C26" s="29"/>
      <c r="D26" s="29"/>
      <c r="E26" s="29"/>
      <c r="F26" s="29"/>
      <c r="G26" s="29"/>
      <c r="I26" s="35"/>
    </row>
    <row r="27" spans="1:9" ht="12.75">
      <c r="A27" s="6"/>
      <c r="B27" s="6"/>
      <c r="C27" s="4" t="s">
        <v>12</v>
      </c>
      <c r="D27" s="29"/>
      <c r="E27" s="29"/>
      <c r="F27" s="29"/>
      <c r="G27" s="29"/>
      <c r="I27" s="36"/>
    </row>
    <row r="28" spans="3:9" ht="12.75">
      <c r="C28" s="29"/>
      <c r="D28" s="29"/>
      <c r="E28" s="29"/>
      <c r="F28" s="29"/>
      <c r="G28" s="29"/>
      <c r="I28" s="32"/>
    </row>
    <row r="29" spans="1:9" ht="12.75">
      <c r="A29" s="6"/>
      <c r="B29" s="6"/>
      <c r="C29" s="29"/>
      <c r="D29" s="29"/>
      <c r="E29" s="29"/>
      <c r="F29" s="29"/>
      <c r="G29" s="29"/>
      <c r="I29" s="35"/>
    </row>
    <row r="30" spans="3:9" ht="12.75">
      <c r="C30" s="79"/>
      <c r="D30" s="29"/>
      <c r="E30" s="29"/>
      <c r="F30" s="29"/>
      <c r="G30" s="29"/>
      <c r="I30" s="35"/>
    </row>
    <row r="31" spans="1:9" ht="12.75">
      <c r="A31" s="6"/>
      <c r="B31" s="6"/>
      <c r="C31" s="29"/>
      <c r="D31" s="29"/>
      <c r="E31" s="29"/>
      <c r="F31" s="29"/>
      <c r="G31" s="29"/>
      <c r="I31" s="37"/>
    </row>
    <row r="32" spans="3:9" ht="12.75">
      <c r="C32" s="29"/>
      <c r="D32" s="29"/>
      <c r="E32" s="29"/>
      <c r="F32" s="29"/>
      <c r="G32" s="29"/>
      <c r="I32" s="32"/>
    </row>
    <row r="33" spans="1:9" ht="12.75">
      <c r="A33" s="6"/>
      <c r="B33" s="6"/>
      <c r="C33" s="29"/>
      <c r="D33" s="29"/>
      <c r="E33" s="29"/>
      <c r="F33" s="29"/>
      <c r="G33" s="29"/>
      <c r="I33" s="35"/>
    </row>
    <row r="34" spans="3:9" ht="12.75">
      <c r="C34" s="29"/>
      <c r="D34" s="29"/>
      <c r="E34" s="29"/>
      <c r="F34" s="29"/>
      <c r="G34" s="29"/>
      <c r="I34" s="32"/>
    </row>
    <row r="35" spans="1:9" ht="12.75">
      <c r="A35" s="6"/>
      <c r="B35" s="6"/>
      <c r="C35" s="29"/>
      <c r="D35" s="29"/>
      <c r="E35" s="29"/>
      <c r="F35" s="29"/>
      <c r="G35" s="29"/>
      <c r="I35" s="35"/>
    </row>
    <row r="36" spans="3:9" ht="12.75">
      <c r="C36" s="29"/>
      <c r="D36" s="29"/>
      <c r="E36" s="29"/>
      <c r="F36" s="29"/>
      <c r="G36" s="29"/>
      <c r="I36" s="32"/>
    </row>
    <row r="37" spans="1:9" ht="12.75">
      <c r="A37" s="6"/>
      <c r="B37" s="6"/>
      <c r="C37" s="29"/>
      <c r="D37" s="29"/>
      <c r="E37" s="29"/>
      <c r="F37" s="29"/>
      <c r="G37" s="29"/>
      <c r="I37" s="35"/>
    </row>
    <row r="38" spans="3:9" ht="12.75">
      <c r="C38" s="29"/>
      <c r="D38" s="29"/>
      <c r="E38" s="29"/>
      <c r="F38" s="29"/>
      <c r="G38" s="29"/>
      <c r="I38" s="35"/>
    </row>
    <row r="39" spans="1:9" ht="12.75">
      <c r="A39" s="6"/>
      <c r="B39" s="6"/>
      <c r="C39" s="29"/>
      <c r="D39" s="29"/>
      <c r="E39" s="29"/>
      <c r="F39" s="29"/>
      <c r="G39" s="29"/>
      <c r="I39" s="37"/>
    </row>
    <row r="40" spans="3:9" ht="12.75">
      <c r="C40" s="29"/>
      <c r="D40" s="29"/>
      <c r="E40" s="29"/>
      <c r="F40" s="29"/>
      <c r="G40" s="29"/>
      <c r="I40" s="32"/>
    </row>
    <row r="41" spans="1:9" ht="12.75">
      <c r="A41" s="6"/>
      <c r="B41" s="6"/>
      <c r="C41" s="29"/>
      <c r="D41" s="29"/>
      <c r="E41" s="29"/>
      <c r="F41" s="29"/>
      <c r="G41" s="29"/>
      <c r="I41" s="35"/>
    </row>
    <row r="42" spans="3:9" ht="12.75">
      <c r="C42" s="29"/>
      <c r="D42" s="29"/>
      <c r="E42" s="29"/>
      <c r="F42" s="29"/>
      <c r="G42" s="29"/>
      <c r="I42" s="32"/>
    </row>
    <row r="43" spans="3:9" ht="12.75">
      <c r="C43" s="29"/>
      <c r="D43" s="29"/>
      <c r="E43" s="29"/>
      <c r="F43" s="29"/>
      <c r="G43" s="29"/>
      <c r="I43" s="35"/>
    </row>
    <row r="44" spans="3:9" ht="12.75">
      <c r="C44" s="29"/>
      <c r="D44" s="29"/>
      <c r="E44" s="29"/>
      <c r="F44" s="29"/>
      <c r="G44" s="29"/>
      <c r="I44" s="35"/>
    </row>
    <row r="45" spans="3:9" ht="12.75">
      <c r="C45" s="29"/>
      <c r="D45" s="29"/>
      <c r="E45" s="29"/>
      <c r="F45" s="29"/>
      <c r="G45" s="29"/>
      <c r="I45" s="35"/>
    </row>
    <row r="46" spans="3:9" ht="12.75">
      <c r="C46" s="29"/>
      <c r="D46" s="29"/>
      <c r="E46" s="29"/>
      <c r="F46" s="29"/>
      <c r="G46" s="29"/>
      <c r="I46" s="35"/>
    </row>
    <row r="47" spans="3:9" ht="12.75">
      <c r="C47" s="29"/>
      <c r="D47" s="29"/>
      <c r="E47" s="29"/>
      <c r="F47" s="29"/>
      <c r="G47" s="29"/>
      <c r="I47" s="35"/>
    </row>
    <row r="48" spans="3:9" ht="12.75">
      <c r="C48" s="29"/>
      <c r="D48" s="29"/>
      <c r="E48" s="29"/>
      <c r="F48" s="29"/>
      <c r="G48" s="29"/>
      <c r="I48" s="35"/>
    </row>
    <row r="49" spans="3:9" ht="12.75">
      <c r="C49" s="29"/>
      <c r="D49" s="29"/>
      <c r="E49" s="29"/>
      <c r="F49" s="29"/>
      <c r="G49" s="29"/>
      <c r="I49" s="35"/>
    </row>
    <row r="50" spans="3:9" ht="12.75">
      <c r="C50" s="29"/>
      <c r="D50" s="29"/>
      <c r="E50" s="29"/>
      <c r="F50" s="29"/>
      <c r="G50" s="29"/>
      <c r="I50" s="35"/>
    </row>
    <row r="51" spans="3:9" ht="12.75">
      <c r="C51" s="29"/>
      <c r="D51" s="29"/>
      <c r="E51" s="29"/>
      <c r="F51" s="29"/>
      <c r="G51" s="29"/>
      <c r="I51" s="35"/>
    </row>
    <row r="52" spans="3:9" ht="12.75">
      <c r="C52" s="29"/>
      <c r="D52" s="29"/>
      <c r="E52" s="29"/>
      <c r="F52" s="29"/>
      <c r="G52" s="29"/>
      <c r="I52" s="35"/>
    </row>
    <row r="53" spans="3:9" ht="12.75">
      <c r="C53" s="29"/>
      <c r="D53" s="29"/>
      <c r="E53" s="29"/>
      <c r="F53" s="29"/>
      <c r="G53" s="29"/>
      <c r="I53" s="35"/>
    </row>
    <row r="54" spans="3:9" ht="12.75">
      <c r="C54" s="29"/>
      <c r="D54" s="29"/>
      <c r="E54" s="29"/>
      <c r="F54" s="29"/>
      <c r="G54" s="29"/>
      <c r="I54" s="35"/>
    </row>
    <row r="55" spans="3:9" ht="12.75">
      <c r="C55" s="29"/>
      <c r="D55" s="29"/>
      <c r="E55" s="29"/>
      <c r="F55" s="29"/>
      <c r="G55" s="29"/>
      <c r="I55" s="35"/>
    </row>
    <row r="56" spans="3:9" ht="12.75">
      <c r="C56" s="29"/>
      <c r="D56" s="29"/>
      <c r="E56" s="29"/>
      <c r="F56" s="29"/>
      <c r="G56" s="29"/>
      <c r="I56" s="35"/>
    </row>
    <row r="57" spans="3:9" ht="12.75">
      <c r="C57" s="29"/>
      <c r="D57" s="29"/>
      <c r="E57" s="29"/>
      <c r="F57" s="29"/>
      <c r="G57" s="29"/>
      <c r="I57" s="35"/>
    </row>
    <row r="58" spans="3:9" ht="12.75">
      <c r="C58" s="29"/>
      <c r="D58" s="29"/>
      <c r="E58" s="29"/>
      <c r="F58" s="29"/>
      <c r="G58" s="29"/>
      <c r="I58" s="35"/>
    </row>
    <row r="59" spans="3:9" ht="12.75">
      <c r="C59" s="29"/>
      <c r="D59" s="29"/>
      <c r="E59" s="29"/>
      <c r="F59" s="29"/>
      <c r="G59" s="29"/>
      <c r="I59" s="35"/>
    </row>
    <row r="60" spans="3:9" ht="12.75">
      <c r="C60" s="29"/>
      <c r="D60" s="29"/>
      <c r="E60" s="29"/>
      <c r="F60" s="29"/>
      <c r="G60" s="29"/>
      <c r="I60" s="35"/>
    </row>
    <row r="61" spans="3:9" ht="12.75">
      <c r="C61" s="29"/>
      <c r="D61" s="29"/>
      <c r="E61" s="29"/>
      <c r="F61" s="29"/>
      <c r="G61" s="29"/>
      <c r="I61" s="35"/>
    </row>
    <row r="62" spans="3:9" ht="12.75">
      <c r="C62" s="29"/>
      <c r="D62" s="29"/>
      <c r="E62" s="29"/>
      <c r="F62" s="29"/>
      <c r="G62" s="29"/>
      <c r="I62" s="35"/>
    </row>
    <row r="63" spans="3:9" ht="12.75">
      <c r="C63" s="29"/>
      <c r="D63" s="29"/>
      <c r="E63" s="29"/>
      <c r="F63" s="29"/>
      <c r="G63" s="29"/>
      <c r="I63" s="35"/>
    </row>
    <row r="64" spans="3:9" ht="12.75">
      <c r="C64" s="29"/>
      <c r="D64" s="29"/>
      <c r="E64" s="29"/>
      <c r="F64" s="29"/>
      <c r="G64" s="29"/>
      <c r="I64" s="35"/>
    </row>
    <row r="65" spans="3:9" ht="12.75">
      <c r="C65" s="29"/>
      <c r="D65" s="29"/>
      <c r="E65" s="29"/>
      <c r="F65" s="29"/>
      <c r="G65" s="29"/>
      <c r="I65" s="35"/>
    </row>
    <row r="66" spans="3:9" ht="12.75">
      <c r="C66" s="29"/>
      <c r="D66" s="29"/>
      <c r="E66" s="29"/>
      <c r="F66" s="29"/>
      <c r="G66" s="29"/>
      <c r="I66" s="35"/>
    </row>
    <row r="67" spans="3:9" ht="12.75">
      <c r="C67" s="29"/>
      <c r="D67" s="29"/>
      <c r="E67" s="29"/>
      <c r="F67" s="29"/>
      <c r="G67" s="29"/>
      <c r="I67" s="35"/>
    </row>
    <row r="68" spans="3:9" ht="12.75">
      <c r="C68" s="29"/>
      <c r="D68" s="29"/>
      <c r="E68" s="29"/>
      <c r="F68" s="29"/>
      <c r="G68" s="29"/>
      <c r="I68" s="35"/>
    </row>
    <row r="69" spans="3:9" ht="12.75">
      <c r="C69" s="29"/>
      <c r="D69" s="29"/>
      <c r="E69" s="29"/>
      <c r="F69" s="29"/>
      <c r="G69" s="29"/>
      <c r="I69" s="35"/>
    </row>
    <row r="70" spans="3:9" ht="12.75">
      <c r="C70" s="29"/>
      <c r="D70" s="29"/>
      <c r="E70" s="29"/>
      <c r="F70" s="29"/>
      <c r="G70" s="29"/>
      <c r="I70" s="35"/>
    </row>
    <row r="71" spans="3:9" ht="12.75">
      <c r="C71" s="29"/>
      <c r="D71" s="29"/>
      <c r="E71" s="29"/>
      <c r="F71" s="29"/>
      <c r="G71" s="29"/>
      <c r="I71" s="35"/>
    </row>
    <row r="72" spans="3:9" ht="12.75">
      <c r="C72" s="29"/>
      <c r="D72" s="29"/>
      <c r="E72" s="29"/>
      <c r="F72" s="29"/>
      <c r="G72" s="29"/>
      <c r="I72" s="35"/>
    </row>
    <row r="73" spans="3:9" ht="12.75">
      <c r="C73" s="29"/>
      <c r="D73" s="29"/>
      <c r="E73" s="29"/>
      <c r="F73" s="29"/>
      <c r="G73" s="29"/>
      <c r="I73" s="35"/>
    </row>
    <row r="74" spans="3:9" ht="12.75">
      <c r="C74" s="29"/>
      <c r="D74" s="29"/>
      <c r="E74" s="29"/>
      <c r="F74" s="29"/>
      <c r="G74" s="29"/>
      <c r="I74" s="35"/>
    </row>
    <row r="75" spans="3:9" ht="12.75">
      <c r="C75" s="29"/>
      <c r="D75" s="29"/>
      <c r="E75" s="29"/>
      <c r="F75" s="29"/>
      <c r="G75" s="29"/>
      <c r="I75" s="35"/>
    </row>
    <row r="76" spans="3:9" ht="12.75">
      <c r="C76" s="29"/>
      <c r="D76" s="29"/>
      <c r="E76" s="29"/>
      <c r="F76" s="29"/>
      <c r="G76" s="29"/>
      <c r="I76" s="35"/>
    </row>
    <row r="77" spans="3:9" ht="12.75">
      <c r="C77" s="29"/>
      <c r="D77" s="29"/>
      <c r="E77" s="29"/>
      <c r="F77" s="29"/>
      <c r="G77" s="29"/>
      <c r="I77" s="35"/>
    </row>
    <row r="78" spans="3:9" ht="12.75">
      <c r="C78" s="29"/>
      <c r="D78" s="29"/>
      <c r="E78" s="29"/>
      <c r="F78" s="29"/>
      <c r="G78" s="29"/>
      <c r="I78" s="35"/>
    </row>
    <row r="79" spans="3:9" ht="12.75">
      <c r="C79" s="29"/>
      <c r="D79" s="29"/>
      <c r="E79" s="29"/>
      <c r="F79" s="29"/>
      <c r="G79" s="29"/>
      <c r="I79" s="35"/>
    </row>
    <row r="80" spans="3:9" ht="12.75">
      <c r="C80" s="29"/>
      <c r="D80" s="29"/>
      <c r="E80" s="29"/>
      <c r="F80" s="29"/>
      <c r="G80" s="29"/>
      <c r="I80" s="35"/>
    </row>
    <row r="81" spans="3:9" ht="12.75">
      <c r="C81" s="29"/>
      <c r="D81" s="29"/>
      <c r="E81" s="29"/>
      <c r="F81" s="29"/>
      <c r="G81" s="29"/>
      <c r="I81" s="35"/>
    </row>
    <row r="82" spans="3:9" ht="12.75">
      <c r="C82" s="29"/>
      <c r="D82" s="29"/>
      <c r="E82" s="29"/>
      <c r="F82" s="29"/>
      <c r="G82" s="29"/>
      <c r="I82" s="35"/>
    </row>
    <row r="83" spans="3:9" ht="12.75">
      <c r="C83" s="29"/>
      <c r="D83" s="29"/>
      <c r="E83" s="29"/>
      <c r="F83" s="29"/>
      <c r="G83" s="29"/>
      <c r="I83" s="35"/>
    </row>
    <row r="84" spans="3:9" ht="12.75">
      <c r="C84" s="29"/>
      <c r="D84" s="29"/>
      <c r="E84" s="29"/>
      <c r="F84" s="29"/>
      <c r="G84" s="29"/>
      <c r="I84" s="35"/>
    </row>
    <row r="85" spans="3:9" ht="12.75">
      <c r="C85" s="29"/>
      <c r="D85" s="29"/>
      <c r="E85" s="29"/>
      <c r="F85" s="29"/>
      <c r="G85" s="29"/>
      <c r="I85" s="35"/>
    </row>
    <row r="86" spans="3:9" ht="12.75">
      <c r="C86" s="29"/>
      <c r="D86" s="29"/>
      <c r="E86" s="29"/>
      <c r="F86" s="29"/>
      <c r="G86" s="29"/>
      <c r="I86" s="35"/>
    </row>
    <row r="87" spans="3:9" ht="12.75">
      <c r="C87" s="29"/>
      <c r="D87" s="29"/>
      <c r="E87" s="29"/>
      <c r="F87" s="29"/>
      <c r="G87" s="29"/>
      <c r="I87" s="35"/>
    </row>
    <row r="88" spans="3:9" ht="12.75">
      <c r="C88" s="29"/>
      <c r="D88" s="29"/>
      <c r="E88" s="29"/>
      <c r="F88" s="29"/>
      <c r="G88" s="29"/>
      <c r="I88" s="35"/>
    </row>
    <row r="89" ht="12.75">
      <c r="I89" s="35"/>
    </row>
  </sheetData>
  <sheetProtection/>
  <mergeCells count="4">
    <mergeCell ref="C1:G1"/>
    <mergeCell ref="C2:G2"/>
    <mergeCell ref="C3:G3"/>
    <mergeCell ref="C4:G4"/>
  </mergeCells>
  <printOptions/>
  <pageMargins left="0.7" right="0.7" top="0.75" bottom="0.75" header="0.3" footer="0.3"/>
  <pageSetup horizontalDpi="600" verticalDpi="600" orientation="portrait" scale="82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5"/>
  </sheetPr>
  <dimension ref="A1:K33"/>
  <sheetViews>
    <sheetView zoomScalePageLayoutView="0" workbookViewId="0" topLeftCell="A1">
      <selection activeCell="L7" sqref="L7:M7"/>
    </sheetView>
  </sheetViews>
  <sheetFormatPr defaultColWidth="9.140625" defaultRowHeight="12.75"/>
  <cols>
    <col min="2" max="2" width="3.140625" style="0" customWidth="1"/>
    <col min="3" max="3" width="34.00390625" style="0" customWidth="1"/>
    <col min="4" max="10" width="3.140625" style="0" customWidth="1"/>
    <col min="11" max="11" width="17.140625" style="0" customWidth="1"/>
  </cols>
  <sheetData>
    <row r="1" spans="3:11" ht="12.75" customHeight="1">
      <c r="C1" s="829" t="s">
        <v>0</v>
      </c>
      <c r="D1" s="829"/>
      <c r="E1" s="829"/>
      <c r="F1" s="829"/>
      <c r="G1" s="829"/>
      <c r="H1" s="829"/>
      <c r="I1" s="829"/>
      <c r="J1" s="829"/>
      <c r="K1" s="152" t="s">
        <v>925</v>
      </c>
    </row>
    <row r="2" spans="3:11" ht="12.75" customHeight="1">
      <c r="C2" s="828" t="s">
        <v>709</v>
      </c>
      <c r="D2" s="828"/>
      <c r="E2" s="828"/>
      <c r="F2" s="828"/>
      <c r="G2" s="828"/>
      <c r="H2" s="828"/>
      <c r="I2" s="828"/>
      <c r="J2" s="828"/>
      <c r="K2" s="502" t="s">
        <v>193</v>
      </c>
    </row>
    <row r="3" spans="3:11" ht="12.75" customHeight="1">
      <c r="C3" s="769" t="s">
        <v>347</v>
      </c>
      <c r="D3" s="769"/>
      <c r="E3" s="769"/>
      <c r="F3" s="769"/>
      <c r="G3" s="769"/>
      <c r="H3" s="769"/>
      <c r="I3" s="769"/>
      <c r="J3" s="769"/>
      <c r="K3" s="628" t="s">
        <v>804</v>
      </c>
    </row>
    <row r="4" ht="12.75">
      <c r="K4" s="502" t="s">
        <v>714</v>
      </c>
    </row>
    <row r="6" ht="12.75">
      <c r="K6" s="516"/>
    </row>
    <row r="7" spans="1:11" ht="25.5">
      <c r="A7" s="753" t="s">
        <v>121</v>
      </c>
      <c r="B7" s="516"/>
      <c r="C7" s="753" t="s">
        <v>8</v>
      </c>
      <c r="D7" s="516"/>
      <c r="E7" s="516"/>
      <c r="F7" s="516"/>
      <c r="G7" s="516"/>
      <c r="H7" s="516"/>
      <c r="I7" s="516"/>
      <c r="J7" s="516"/>
      <c r="K7" s="753" t="s">
        <v>348</v>
      </c>
    </row>
    <row r="8" spans="1:11" ht="12.75">
      <c r="A8" s="522">
        <v>-1</v>
      </c>
      <c r="B8" s="522"/>
      <c r="C8" s="522">
        <v>-2</v>
      </c>
      <c r="D8" s="522"/>
      <c r="E8" s="522"/>
      <c r="F8" s="522"/>
      <c r="G8" s="522"/>
      <c r="H8" s="522"/>
      <c r="I8" s="522"/>
      <c r="J8" s="522"/>
      <c r="K8" s="522">
        <v>-3</v>
      </c>
    </row>
    <row r="9" spans="1:2" ht="12.75">
      <c r="A9" s="134"/>
      <c r="B9" s="134"/>
    </row>
    <row r="10" spans="1:11" ht="25.5">
      <c r="A10" s="134">
        <v>1</v>
      </c>
      <c r="B10" s="134"/>
      <c r="C10" s="163" t="s">
        <v>710</v>
      </c>
      <c r="D10" s="520"/>
      <c r="E10" s="520"/>
      <c r="F10" s="520"/>
      <c r="G10" s="520"/>
      <c r="H10" s="520"/>
      <c r="I10" s="520"/>
      <c r="J10" s="520"/>
      <c r="K10" s="517">
        <v>-460030669.85049564</v>
      </c>
    </row>
    <row r="11" spans="1:11" ht="12.75">
      <c r="A11" s="134"/>
      <c r="B11" s="134"/>
      <c r="C11" s="518"/>
      <c r="D11" s="518"/>
      <c r="E11" s="518"/>
      <c r="F11" s="518"/>
      <c r="G11" s="518"/>
      <c r="H11" s="518"/>
      <c r="I11" s="518"/>
      <c r="J11" s="518"/>
      <c r="K11" s="502"/>
    </row>
    <row r="12" spans="1:11" ht="12.75">
      <c r="A12" s="134">
        <v>2</v>
      </c>
      <c r="B12" s="134"/>
      <c r="C12" s="518" t="s">
        <v>110</v>
      </c>
      <c r="D12" s="518"/>
      <c r="E12" s="518"/>
      <c r="F12" s="518"/>
      <c r="G12" s="518"/>
      <c r="H12" s="518"/>
      <c r="I12" s="518"/>
      <c r="J12" s="518"/>
      <c r="K12" s="523">
        <v>0.986</v>
      </c>
    </row>
    <row r="13" spans="1:11" ht="12.75">
      <c r="A13" s="134"/>
      <c r="B13" s="134"/>
      <c r="C13" s="520"/>
      <c r="D13" s="520"/>
      <c r="E13" s="520"/>
      <c r="F13" s="520"/>
      <c r="G13" s="520"/>
      <c r="H13" s="520"/>
      <c r="I13" s="520"/>
      <c r="J13" s="520"/>
      <c r="K13" s="502" t="s">
        <v>14</v>
      </c>
    </row>
    <row r="14" spans="1:11" ht="12.75">
      <c r="A14" s="134"/>
      <c r="B14" s="134"/>
      <c r="C14" s="520"/>
      <c r="D14" s="520"/>
      <c r="E14" s="520"/>
      <c r="F14" s="520"/>
      <c r="G14" s="520"/>
      <c r="H14" s="520"/>
      <c r="I14" s="520"/>
      <c r="J14" s="520"/>
      <c r="K14" s="502"/>
    </row>
    <row r="15" spans="1:11" ht="12.75">
      <c r="A15" s="134">
        <v>3</v>
      </c>
      <c r="B15" s="134"/>
      <c r="C15" s="518" t="s">
        <v>15</v>
      </c>
      <c r="D15" s="518"/>
      <c r="E15" s="518"/>
      <c r="F15" s="518"/>
      <c r="G15" s="518"/>
      <c r="H15" s="518"/>
      <c r="I15" s="518"/>
      <c r="J15" s="518"/>
      <c r="K15" s="519">
        <v>-453590240.4725887</v>
      </c>
    </row>
    <row r="16" spans="1:11" ht="12.75">
      <c r="A16" s="134"/>
      <c r="B16" s="134"/>
      <c r="C16" s="147"/>
      <c r="D16" s="147"/>
      <c r="E16" s="147"/>
      <c r="F16" s="147"/>
      <c r="G16" s="147"/>
      <c r="H16" s="147"/>
      <c r="I16" s="147"/>
      <c r="J16" s="147"/>
      <c r="K16" s="502" t="s">
        <v>16</v>
      </c>
    </row>
    <row r="17" spans="1:11" ht="38.25">
      <c r="A17" s="134">
        <v>4</v>
      </c>
      <c r="B17" s="134"/>
      <c r="C17" s="163" t="s">
        <v>711</v>
      </c>
      <c r="D17" s="520"/>
      <c r="E17" s="520"/>
      <c r="F17" s="520"/>
      <c r="G17" s="520"/>
      <c r="H17" s="520"/>
      <c r="I17" s="520"/>
      <c r="J17" s="520"/>
      <c r="K17" s="521">
        <v>251842494</v>
      </c>
    </row>
    <row r="18" spans="1:11" ht="12.75">
      <c r="A18" s="134"/>
      <c r="B18" s="134"/>
      <c r="C18" s="163"/>
      <c r="D18" s="520"/>
      <c r="E18" s="520"/>
      <c r="F18" s="520"/>
      <c r="G18" s="520"/>
      <c r="H18" s="520"/>
      <c r="I18" s="520"/>
      <c r="J18" s="520"/>
      <c r="K18" s="521"/>
    </row>
    <row r="19" spans="1:11" ht="12.75">
      <c r="A19" s="134"/>
      <c r="B19" s="134"/>
      <c r="C19" s="518"/>
      <c r="D19" s="518"/>
      <c r="E19" s="518"/>
      <c r="F19" s="518"/>
      <c r="G19" s="518"/>
      <c r="H19" s="518"/>
      <c r="I19" s="518"/>
      <c r="J19" s="518"/>
      <c r="K19" s="502" t="s">
        <v>14</v>
      </c>
    </row>
    <row r="20" spans="1:11" ht="12.75">
      <c r="A20" s="134"/>
      <c r="B20" s="134"/>
      <c r="C20" s="518"/>
      <c r="D20" s="518"/>
      <c r="E20" s="518"/>
      <c r="F20" s="518"/>
      <c r="G20" s="518"/>
      <c r="H20" s="518"/>
      <c r="I20" s="518"/>
      <c r="J20" s="518"/>
      <c r="K20" s="502"/>
    </row>
    <row r="21" spans="1:11" ht="12.75">
      <c r="A21" s="134">
        <v>5</v>
      </c>
      <c r="B21" s="134"/>
      <c r="C21" s="518" t="s">
        <v>110</v>
      </c>
      <c r="D21" s="518"/>
      <c r="E21" s="518"/>
      <c r="F21" s="518"/>
      <c r="G21" s="518"/>
      <c r="H21" s="518"/>
      <c r="I21" s="518"/>
      <c r="J21" s="518"/>
      <c r="K21" s="523">
        <v>0.986</v>
      </c>
    </row>
    <row r="22" spans="1:11" ht="12.75">
      <c r="A22" s="134"/>
      <c r="B22" s="134"/>
      <c r="C22" s="520"/>
      <c r="D22" s="520"/>
      <c r="E22" s="520"/>
      <c r="F22" s="520"/>
      <c r="G22" s="520"/>
      <c r="H22" s="520"/>
      <c r="I22" s="520"/>
      <c r="J22" s="520"/>
      <c r="K22" s="502" t="s">
        <v>14</v>
      </c>
    </row>
    <row r="23" spans="1:11" ht="12.75">
      <c r="A23" s="134">
        <v>6</v>
      </c>
      <c r="B23" s="134"/>
      <c r="C23" s="518" t="s">
        <v>320</v>
      </c>
      <c r="D23" s="518"/>
      <c r="E23" s="518"/>
      <c r="F23" s="518"/>
      <c r="G23" s="518"/>
      <c r="H23" s="518"/>
      <c r="I23" s="518"/>
      <c r="J23" s="518"/>
      <c r="K23" s="519">
        <v>248316699.084</v>
      </c>
    </row>
    <row r="24" spans="1:11" ht="12.75">
      <c r="A24" s="134"/>
      <c r="B24" s="134"/>
      <c r="C24" s="147"/>
      <c r="D24" s="147"/>
      <c r="E24" s="147"/>
      <c r="F24" s="147"/>
      <c r="G24" s="147"/>
      <c r="H24" s="147"/>
      <c r="I24" s="147"/>
      <c r="J24" s="147"/>
      <c r="K24" s="502" t="s">
        <v>14</v>
      </c>
    </row>
    <row r="25" spans="1:11" ht="12.75">
      <c r="A25" s="134">
        <v>7</v>
      </c>
      <c r="B25" s="134"/>
      <c r="C25" s="518" t="s">
        <v>713</v>
      </c>
      <c r="D25" s="518"/>
      <c r="E25" s="518"/>
      <c r="F25" s="518"/>
      <c r="G25" s="518"/>
      <c r="H25" s="518"/>
      <c r="I25" s="518"/>
      <c r="J25" s="518"/>
      <c r="K25" s="519">
        <f>SUM(K15+K23)</f>
        <v>-205273541.38858873</v>
      </c>
    </row>
    <row r="26" spans="1:11" ht="12.75">
      <c r="A26" s="134"/>
      <c r="B26" s="134"/>
      <c r="C26" s="147"/>
      <c r="D26" s="147"/>
      <c r="E26" s="147"/>
      <c r="F26" s="147"/>
      <c r="G26" s="147"/>
      <c r="H26" s="147"/>
      <c r="I26" s="147"/>
      <c r="J26" s="147"/>
      <c r="K26" s="147"/>
    </row>
    <row r="27" spans="1:11" ht="12.75">
      <c r="A27" s="134">
        <v>8</v>
      </c>
      <c r="C27" s="518" t="s">
        <v>712</v>
      </c>
      <c r="D27" s="518"/>
      <c r="E27" s="518"/>
      <c r="F27" s="518"/>
      <c r="G27" s="518"/>
      <c r="H27" s="518"/>
      <c r="I27" s="518"/>
      <c r="J27" s="518"/>
      <c r="K27" s="519">
        <v>57290476</v>
      </c>
    </row>
    <row r="28" spans="1:11" ht="12.75">
      <c r="A28" s="134"/>
      <c r="C28" s="518"/>
      <c r="D28" s="518"/>
      <c r="E28" s="518"/>
      <c r="F28" s="518"/>
      <c r="G28" s="518"/>
      <c r="H28" s="518"/>
      <c r="I28" s="518"/>
      <c r="J28" s="518"/>
      <c r="K28" s="502" t="s">
        <v>14</v>
      </c>
    </row>
    <row r="29" spans="1:11" ht="12.75">
      <c r="A29" s="134">
        <v>9</v>
      </c>
      <c r="C29" s="518" t="s">
        <v>715</v>
      </c>
      <c r="D29" s="518"/>
      <c r="E29" s="518"/>
      <c r="F29" s="518"/>
      <c r="G29" s="518"/>
      <c r="H29" s="518"/>
      <c r="I29" s="518"/>
      <c r="J29" s="518"/>
      <c r="K29" s="519">
        <f>K25+K27</f>
        <v>-147983065.38858873</v>
      </c>
    </row>
    <row r="30" spans="3:11" ht="12.75">
      <c r="C30" s="518"/>
      <c r="D30" s="518"/>
      <c r="E30" s="518"/>
      <c r="F30" s="518"/>
      <c r="G30" s="518"/>
      <c r="H30" s="518"/>
      <c r="I30" s="518"/>
      <c r="J30" s="518"/>
      <c r="K30" s="502" t="s">
        <v>16</v>
      </c>
    </row>
    <row r="31" spans="4:11" ht="12.75">
      <c r="D31" s="518"/>
      <c r="E31" s="518"/>
      <c r="F31" s="518"/>
      <c r="G31" s="518"/>
      <c r="H31" s="518"/>
      <c r="I31" s="518"/>
      <c r="J31" s="518"/>
      <c r="K31" s="519"/>
    </row>
    <row r="33" ht="12.75">
      <c r="C33" s="518" t="s">
        <v>841</v>
      </c>
    </row>
  </sheetData>
  <sheetProtection/>
  <mergeCells count="3">
    <mergeCell ref="C3:J3"/>
    <mergeCell ref="C2:J2"/>
    <mergeCell ref="C1:J1"/>
  </mergeCells>
  <printOptions/>
  <pageMargins left="0.7" right="0.7" top="0.75" bottom="0.75" header="0.3" footer="0.3"/>
  <pageSetup horizontalDpi="600" verticalDpi="60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5"/>
  </sheetPr>
  <dimension ref="A1:G18"/>
  <sheetViews>
    <sheetView zoomScalePageLayoutView="0" workbookViewId="0" topLeftCell="A1">
      <selection activeCell="H13" sqref="H13"/>
    </sheetView>
  </sheetViews>
  <sheetFormatPr defaultColWidth="9.140625" defaultRowHeight="12.75"/>
  <cols>
    <col min="2" max="2" width="4.140625" style="0" customWidth="1"/>
    <col min="3" max="3" width="28.140625" style="0" customWidth="1"/>
    <col min="4" max="5" width="8.8515625" style="0" customWidth="1"/>
    <col min="6" max="6" width="17.140625" style="0" customWidth="1"/>
    <col min="7" max="7" width="13.57421875" style="0" bestFit="1" customWidth="1"/>
  </cols>
  <sheetData>
    <row r="1" spans="2:7" ht="12.75">
      <c r="B1" s="829" t="s">
        <v>0</v>
      </c>
      <c r="C1" s="829"/>
      <c r="D1" s="829"/>
      <c r="E1" s="829"/>
      <c r="G1" s="152" t="s">
        <v>925</v>
      </c>
    </row>
    <row r="2" spans="2:7" ht="12.75" customHeight="1">
      <c r="B2" s="828" t="s">
        <v>716</v>
      </c>
      <c r="C2" s="828"/>
      <c r="D2" s="828"/>
      <c r="E2" s="828"/>
      <c r="G2" s="502" t="s">
        <v>193</v>
      </c>
    </row>
    <row r="3" spans="2:7" ht="12.75">
      <c r="B3" s="769" t="s">
        <v>347</v>
      </c>
      <c r="C3" s="769"/>
      <c r="D3" s="769"/>
      <c r="E3" s="769"/>
      <c r="G3" s="2" t="s">
        <v>804</v>
      </c>
    </row>
    <row r="4" ht="12.75">
      <c r="G4" s="502" t="s">
        <v>719</v>
      </c>
    </row>
    <row r="5" spans="1:6" ht="25.5">
      <c r="A5" s="754" t="s">
        <v>121</v>
      </c>
      <c r="B5" s="528"/>
      <c r="C5" s="754" t="s">
        <v>8</v>
      </c>
      <c r="D5" s="528"/>
      <c r="E5" s="528"/>
      <c r="F5" s="754" t="s">
        <v>348</v>
      </c>
    </row>
    <row r="6" spans="1:6" ht="12.75">
      <c r="A6" s="529">
        <v>-1</v>
      </c>
      <c r="B6" s="529"/>
      <c r="C6" s="529">
        <v>-2</v>
      </c>
      <c r="D6" s="529"/>
      <c r="E6" s="529"/>
      <c r="F6" s="529">
        <v>-3</v>
      </c>
    </row>
    <row r="7" spans="1:6" ht="12.75">
      <c r="A7" s="527"/>
      <c r="B7" s="527"/>
      <c r="C7" s="526"/>
      <c r="D7" s="526"/>
      <c r="E7" s="526"/>
      <c r="F7" s="526"/>
    </row>
    <row r="8" spans="1:6" ht="12.75">
      <c r="A8" s="527">
        <v>1</v>
      </c>
      <c r="B8" s="527"/>
      <c r="C8" s="535" t="s">
        <v>717</v>
      </c>
      <c r="D8" s="532"/>
      <c r="E8" s="532"/>
      <c r="F8" s="711">
        <v>-6357348</v>
      </c>
    </row>
    <row r="9" spans="1:6" ht="12.75">
      <c r="A9" s="527"/>
      <c r="B9" s="527"/>
      <c r="C9" s="530"/>
      <c r="D9" s="530"/>
      <c r="E9" s="530"/>
      <c r="F9" s="533"/>
    </row>
    <row r="10" spans="1:6" ht="12.75">
      <c r="A10" s="527">
        <v>2</v>
      </c>
      <c r="B10" s="527"/>
      <c r="C10" s="530" t="s">
        <v>718</v>
      </c>
      <c r="D10" s="532"/>
      <c r="E10" s="532"/>
      <c r="F10" s="537">
        <v>0.986</v>
      </c>
    </row>
    <row r="11" spans="1:6" ht="12.75">
      <c r="A11" s="527"/>
      <c r="B11" s="527"/>
      <c r="C11" s="535" t="s">
        <v>41</v>
      </c>
      <c r="D11" s="532"/>
      <c r="E11" s="532"/>
      <c r="F11" s="534"/>
    </row>
    <row r="12" spans="1:6" ht="12.75">
      <c r="A12" s="527"/>
      <c r="B12" s="527"/>
      <c r="C12" s="530"/>
      <c r="D12" s="530"/>
      <c r="E12" s="530"/>
      <c r="F12" s="533" t="s">
        <v>14</v>
      </c>
    </row>
    <row r="13" spans="1:6" ht="12.75">
      <c r="A13" s="527"/>
      <c r="B13" s="527"/>
      <c r="C13" s="530"/>
      <c r="D13" s="530"/>
      <c r="E13" s="530"/>
      <c r="F13" s="533"/>
    </row>
    <row r="14" spans="1:6" ht="12.75">
      <c r="A14" s="527">
        <v>3</v>
      </c>
      <c r="B14" s="527"/>
      <c r="C14" s="536" t="s">
        <v>15</v>
      </c>
      <c r="D14" s="530"/>
      <c r="E14" s="530"/>
      <c r="F14" s="712">
        <v>-6268345.128</v>
      </c>
    </row>
    <row r="15" spans="1:6" ht="12.75">
      <c r="A15" s="527"/>
      <c r="B15" s="527"/>
      <c r="C15" s="530"/>
      <c r="D15" s="530"/>
      <c r="E15" s="530"/>
      <c r="F15" s="533"/>
    </row>
    <row r="16" spans="1:6" ht="12.75">
      <c r="A16" s="527"/>
      <c r="B16" s="527"/>
      <c r="C16" s="530"/>
      <c r="D16" s="530"/>
      <c r="E16" s="530"/>
      <c r="F16" s="531"/>
    </row>
    <row r="17" spans="1:6" ht="12.75">
      <c r="A17" s="527"/>
      <c r="B17" s="527"/>
      <c r="C17" s="530" t="s">
        <v>631</v>
      </c>
      <c r="D17" s="530"/>
      <c r="E17" s="530"/>
      <c r="F17" s="533"/>
    </row>
    <row r="18" spans="1:6" ht="12.75">
      <c r="A18" s="527"/>
      <c r="B18" s="527"/>
      <c r="C18" s="530"/>
      <c r="D18" s="530"/>
      <c r="E18" s="530"/>
      <c r="F18" s="533"/>
    </row>
  </sheetData>
  <sheetProtection/>
  <mergeCells count="3">
    <mergeCell ref="B3:E3"/>
    <mergeCell ref="B2:E2"/>
    <mergeCell ref="B1:E1"/>
  </mergeCells>
  <printOptions/>
  <pageMargins left="0.7" right="0.7" top="0.75" bottom="0.75" header="0.3" footer="0.3"/>
  <pageSetup horizontalDpi="600" verticalDpi="60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F27"/>
  <sheetViews>
    <sheetView zoomScalePageLayoutView="0" workbookViewId="0" topLeftCell="A1">
      <selection activeCell="K38" sqref="K38"/>
    </sheetView>
  </sheetViews>
  <sheetFormatPr defaultColWidth="9.140625" defaultRowHeight="12.75"/>
  <cols>
    <col min="2" max="2" width="4.140625" style="0" customWidth="1"/>
    <col min="3" max="3" width="31.7109375" style="0" customWidth="1"/>
    <col min="4" max="5" width="16.8515625" style="0" customWidth="1"/>
    <col min="6" max="6" width="17.140625" style="0" customWidth="1"/>
  </cols>
  <sheetData>
    <row r="1" spans="1:6" ht="12.75" customHeight="1">
      <c r="A1" s="538"/>
      <c r="B1" s="820" t="s">
        <v>0</v>
      </c>
      <c r="C1" s="820"/>
      <c r="D1" s="820"/>
      <c r="E1" s="820"/>
      <c r="F1" s="152" t="s">
        <v>925</v>
      </c>
    </row>
    <row r="2" spans="1:6" ht="12.75" customHeight="1">
      <c r="A2" s="538"/>
      <c r="B2" s="821" t="s">
        <v>720</v>
      </c>
      <c r="C2" s="821"/>
      <c r="D2" s="821"/>
      <c r="E2" s="821"/>
      <c r="F2" s="316" t="s">
        <v>193</v>
      </c>
    </row>
    <row r="3" spans="1:6" ht="12.75" customHeight="1">
      <c r="A3" s="538"/>
      <c r="B3" s="823" t="s">
        <v>347</v>
      </c>
      <c r="C3" s="823"/>
      <c r="D3" s="823"/>
      <c r="E3" s="823"/>
      <c r="F3" s="2" t="s">
        <v>804</v>
      </c>
    </row>
    <row r="4" spans="1:6" ht="12.75">
      <c r="A4" s="538"/>
      <c r="B4" s="538"/>
      <c r="C4" s="538"/>
      <c r="D4" s="538"/>
      <c r="E4" s="538"/>
      <c r="F4" s="316" t="s">
        <v>723</v>
      </c>
    </row>
    <row r="6" spans="1:6" ht="12.75">
      <c r="A6" s="538"/>
      <c r="B6" s="538"/>
      <c r="C6" s="538"/>
      <c r="D6" s="538"/>
      <c r="E6" s="538"/>
      <c r="F6" s="362"/>
    </row>
    <row r="7" spans="1:6" ht="25.5">
      <c r="A7" s="755" t="s">
        <v>121</v>
      </c>
      <c r="B7" s="362"/>
      <c r="C7" s="755" t="s">
        <v>8</v>
      </c>
      <c r="D7" s="362"/>
      <c r="E7" s="362"/>
      <c r="F7" s="755" t="s">
        <v>348</v>
      </c>
    </row>
    <row r="8" spans="1:6" ht="12.75">
      <c r="A8" s="361">
        <v>-1</v>
      </c>
      <c r="B8" s="361"/>
      <c r="C8" s="361">
        <v>-2</v>
      </c>
      <c r="D8" s="361"/>
      <c r="E8" s="361"/>
      <c r="F8" s="361">
        <v>-3</v>
      </c>
    </row>
    <row r="9" spans="1:6" ht="12.75">
      <c r="A9" s="360"/>
      <c r="B9" s="360"/>
      <c r="C9" s="538"/>
      <c r="D9" s="538"/>
      <c r="E9" s="538"/>
      <c r="F9" s="538"/>
    </row>
    <row r="10" spans="1:6" ht="27" customHeight="1">
      <c r="A10" s="360">
        <v>1</v>
      </c>
      <c r="B10" s="360"/>
      <c r="C10" s="830" t="s">
        <v>721</v>
      </c>
      <c r="D10" s="830"/>
      <c r="E10" s="359"/>
      <c r="F10" s="711">
        <v>-1607100</v>
      </c>
    </row>
    <row r="11" spans="1:6" ht="12.75">
      <c r="A11" s="360"/>
      <c r="B11" s="360"/>
      <c r="C11" s="318"/>
      <c r="D11" s="318"/>
      <c r="E11" s="318"/>
      <c r="F11" s="316"/>
    </row>
    <row r="12" spans="1:6" ht="12.75">
      <c r="A12" s="360">
        <v>2</v>
      </c>
      <c r="B12" s="360"/>
      <c r="C12" s="318" t="s">
        <v>110</v>
      </c>
      <c r="D12" s="359"/>
      <c r="E12" s="359"/>
      <c r="F12" s="353">
        <v>0.986</v>
      </c>
    </row>
    <row r="13" spans="1:6" ht="12.75">
      <c r="A13" s="360"/>
      <c r="B13" s="360"/>
      <c r="C13" s="317" t="s">
        <v>41</v>
      </c>
      <c r="D13" s="359"/>
      <c r="E13" s="359"/>
      <c r="F13" s="319"/>
    </row>
    <row r="14" spans="1:6" ht="12.75">
      <c r="A14" s="360"/>
      <c r="B14" s="360"/>
      <c r="C14" s="318"/>
      <c r="D14" s="318"/>
      <c r="E14" s="318"/>
      <c r="F14" s="316" t="s">
        <v>14</v>
      </c>
    </row>
    <row r="15" spans="1:6" ht="12.75">
      <c r="A15" s="360"/>
      <c r="B15" s="360"/>
      <c r="C15" s="318"/>
      <c r="D15" s="318"/>
      <c r="E15" s="318"/>
      <c r="F15" s="316"/>
    </row>
    <row r="16" spans="1:6" ht="12.75">
      <c r="A16" s="360">
        <v>3</v>
      </c>
      <c r="B16" s="360"/>
      <c r="C16" s="358" t="s">
        <v>15</v>
      </c>
      <c r="D16" s="318"/>
      <c r="E16" s="318"/>
      <c r="F16" s="712">
        <v>-1584600.6</v>
      </c>
    </row>
    <row r="17" spans="1:6" ht="12.75">
      <c r="A17" s="360"/>
      <c r="B17" s="360"/>
      <c r="C17" s="318"/>
      <c r="D17" s="318"/>
      <c r="E17" s="318"/>
      <c r="F17" s="316"/>
    </row>
    <row r="18" spans="1:6" ht="27" customHeight="1">
      <c r="A18" s="360">
        <v>4</v>
      </c>
      <c r="B18" s="360"/>
      <c r="C18" s="830" t="s">
        <v>722</v>
      </c>
      <c r="D18" s="830"/>
      <c r="E18" s="359"/>
      <c r="F18" s="711">
        <v>-3773786</v>
      </c>
    </row>
    <row r="19" spans="1:6" ht="12.75">
      <c r="A19" s="360"/>
      <c r="B19" s="360"/>
      <c r="C19" s="318"/>
      <c r="D19" s="318"/>
      <c r="E19" s="318"/>
      <c r="F19" s="316"/>
    </row>
    <row r="20" spans="1:6" ht="12.75">
      <c r="A20" s="360">
        <v>5</v>
      </c>
      <c r="B20" s="360"/>
      <c r="C20" s="318" t="s">
        <v>110</v>
      </c>
      <c r="D20" s="359"/>
      <c r="E20" s="359"/>
      <c r="F20" s="353">
        <v>0.986</v>
      </c>
    </row>
    <row r="21" spans="1:6" ht="12.75">
      <c r="A21" s="538"/>
      <c r="B21" s="360"/>
      <c r="C21" s="317" t="s">
        <v>41</v>
      </c>
      <c r="D21" s="359"/>
      <c r="E21" s="359"/>
      <c r="F21" s="319"/>
    </row>
    <row r="22" spans="1:6" ht="12.75">
      <c r="A22" s="360"/>
      <c r="B22" s="360"/>
      <c r="C22" s="318"/>
      <c r="D22" s="318"/>
      <c r="E22" s="318"/>
      <c r="F22" s="316" t="s">
        <v>14</v>
      </c>
    </row>
    <row r="23" spans="1:6" ht="12.75">
      <c r="A23" s="360"/>
      <c r="B23" s="360"/>
      <c r="C23" s="318"/>
      <c r="D23" s="318"/>
      <c r="E23" s="318"/>
      <c r="F23" s="316"/>
    </row>
    <row r="24" spans="1:6" ht="13.5" thickBot="1">
      <c r="A24" s="360">
        <v>6</v>
      </c>
      <c r="B24" s="360"/>
      <c r="C24" s="358" t="s">
        <v>320</v>
      </c>
      <c r="D24" s="318"/>
      <c r="E24" s="318"/>
      <c r="F24" s="756">
        <v>-3720952.996</v>
      </c>
    </row>
    <row r="25" spans="1:6" ht="13.5" thickTop="1">
      <c r="A25" s="360"/>
      <c r="B25" s="360"/>
      <c r="C25" s="318"/>
      <c r="D25" s="318"/>
      <c r="E25" s="318"/>
      <c r="F25" s="368"/>
    </row>
    <row r="26" spans="1:6" ht="12.75">
      <c r="A26" s="360"/>
      <c r="B26" s="360"/>
      <c r="C26" s="318"/>
      <c r="D26" s="318"/>
      <c r="E26" s="318"/>
      <c r="F26" s="368"/>
    </row>
    <row r="27" spans="1:6" ht="12.75">
      <c r="A27" s="360"/>
      <c r="B27" s="360"/>
      <c r="C27" s="318" t="s">
        <v>351</v>
      </c>
      <c r="D27" s="318"/>
      <c r="E27" s="318"/>
      <c r="F27" s="316"/>
    </row>
  </sheetData>
  <sheetProtection/>
  <mergeCells count="5">
    <mergeCell ref="C10:D10"/>
    <mergeCell ref="C18:D18"/>
    <mergeCell ref="B3:E3"/>
    <mergeCell ref="B2:E2"/>
    <mergeCell ref="B1:E1"/>
  </mergeCells>
  <printOptions/>
  <pageMargins left="0.7" right="0.7" top="0.75" bottom="0.75" header="0.3" footer="0.3"/>
  <pageSetup fitToHeight="1" fitToWidth="1"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G3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00390625" style="0" bestFit="1" customWidth="1"/>
    <col min="2" max="2" width="1.7109375" style="0" bestFit="1" customWidth="1"/>
    <col min="3" max="3" width="52.8515625" style="0" bestFit="1" customWidth="1"/>
    <col min="4" max="4" width="5.57421875" style="0" customWidth="1"/>
    <col min="5" max="5" width="13.7109375" style="0" bestFit="1" customWidth="1"/>
    <col min="7" max="7" width="9.7109375" style="0" bestFit="1" customWidth="1"/>
  </cols>
  <sheetData>
    <row r="1" spans="1:5" ht="12.75">
      <c r="A1" s="155"/>
      <c r="B1" s="155"/>
      <c r="C1" s="133" t="s">
        <v>0</v>
      </c>
      <c r="D1" s="155"/>
      <c r="E1" s="152" t="s">
        <v>925</v>
      </c>
    </row>
    <row r="2" spans="1:5" ht="12.75">
      <c r="A2" s="155"/>
      <c r="B2" s="155"/>
      <c r="C2" s="133" t="s">
        <v>225</v>
      </c>
      <c r="D2" s="155"/>
      <c r="E2" s="164" t="s">
        <v>193</v>
      </c>
    </row>
    <row r="3" spans="1:5" ht="12.75">
      <c r="A3" s="155"/>
      <c r="B3" s="155"/>
      <c r="C3" s="133" t="s">
        <v>195</v>
      </c>
      <c r="D3" s="155"/>
      <c r="E3" s="2" t="s">
        <v>804</v>
      </c>
    </row>
    <row r="4" spans="1:5" ht="12.75">
      <c r="A4" s="155"/>
      <c r="B4" s="155"/>
      <c r="C4" s="155"/>
      <c r="D4" s="155"/>
      <c r="E4" s="164" t="s">
        <v>226</v>
      </c>
    </row>
    <row r="5" spans="1:5" ht="15">
      <c r="A5" s="130"/>
      <c r="B5" s="130"/>
      <c r="C5" s="130"/>
      <c r="D5" s="130"/>
      <c r="E5" s="130"/>
    </row>
    <row r="6" spans="1:5" ht="15">
      <c r="A6" s="130"/>
      <c r="B6" s="130"/>
      <c r="C6" s="130"/>
      <c r="D6" s="130"/>
      <c r="E6" s="130"/>
    </row>
    <row r="7" spans="1:5" ht="25.5">
      <c r="A7" s="165" t="s">
        <v>121</v>
      </c>
      <c r="B7" s="155"/>
      <c r="C7" s="165" t="s">
        <v>8</v>
      </c>
      <c r="D7" s="155"/>
      <c r="E7" s="165" t="s">
        <v>9</v>
      </c>
    </row>
    <row r="8" spans="1:5" ht="12.75">
      <c r="A8" s="159">
        <v>-1</v>
      </c>
      <c r="B8" s="155"/>
      <c r="C8" s="159">
        <v>-2</v>
      </c>
      <c r="D8" s="155"/>
      <c r="E8" s="159">
        <v>-3</v>
      </c>
    </row>
    <row r="9" spans="1:5" ht="12.75">
      <c r="A9" s="133"/>
      <c r="B9" s="155"/>
      <c r="C9" s="155"/>
      <c r="D9" s="155"/>
      <c r="E9" s="155"/>
    </row>
    <row r="10" spans="1:5" ht="12.75">
      <c r="A10" s="133">
        <v>1</v>
      </c>
      <c r="B10" s="155"/>
      <c r="C10" t="s">
        <v>197</v>
      </c>
      <c r="E10" s="180">
        <v>-399403.4991539717</v>
      </c>
    </row>
    <row r="11" spans="1:5" ht="12.75">
      <c r="A11" s="133"/>
      <c r="B11" s="155"/>
      <c r="E11" s="180"/>
    </row>
    <row r="12" spans="1:5" ht="12.75">
      <c r="A12" s="133"/>
      <c r="B12" s="155"/>
      <c r="C12" t="s">
        <v>198</v>
      </c>
      <c r="E12" s="180"/>
    </row>
    <row r="13" spans="1:5" ht="12.75">
      <c r="A13" s="133"/>
      <c r="B13" s="155"/>
      <c r="E13" s="180"/>
    </row>
    <row r="14" spans="1:5" ht="12.75">
      <c r="A14" s="133">
        <v>2</v>
      </c>
      <c r="B14" s="155"/>
      <c r="C14" t="s">
        <v>199</v>
      </c>
      <c r="E14" s="180">
        <v>-239052</v>
      </c>
    </row>
    <row r="15" spans="1:5" ht="12.75">
      <c r="A15" s="133"/>
      <c r="B15" s="155"/>
      <c r="E15" s="180" t="s">
        <v>14</v>
      </c>
    </row>
    <row r="16" spans="1:7" ht="12.75">
      <c r="A16" s="133">
        <v>3</v>
      </c>
      <c r="B16" s="155"/>
      <c r="C16" t="s">
        <v>200</v>
      </c>
      <c r="E16" s="180">
        <v>-160351.49915397167</v>
      </c>
      <c r="G16" s="41"/>
    </row>
    <row r="17" spans="1:5" ht="12.75">
      <c r="A17" s="133"/>
      <c r="B17" s="155"/>
      <c r="E17" s="180"/>
    </row>
    <row r="18" spans="1:5" ht="12.75">
      <c r="A18" s="133">
        <v>4</v>
      </c>
      <c r="B18" s="155"/>
      <c r="C18" t="s">
        <v>11</v>
      </c>
      <c r="E18" s="740">
        <v>1</v>
      </c>
    </row>
    <row r="19" spans="1:5" ht="12.75">
      <c r="A19" s="133"/>
      <c r="B19" s="155"/>
      <c r="E19" s="180" t="s">
        <v>14</v>
      </c>
    </row>
    <row r="20" spans="1:5" ht="12.75">
      <c r="A20" s="133">
        <v>5</v>
      </c>
      <c r="B20" s="155"/>
      <c r="C20" t="s">
        <v>76</v>
      </c>
      <c r="E20" s="180">
        <v>-160351.49915397167</v>
      </c>
    </row>
    <row r="21" spans="1:5" ht="12.75">
      <c r="A21" s="155"/>
      <c r="B21" s="155"/>
      <c r="E21" s="180" t="s">
        <v>16</v>
      </c>
    </row>
    <row r="22" spans="1:2" ht="12.75">
      <c r="A22" s="133"/>
      <c r="B22" s="155"/>
    </row>
    <row r="23" spans="1:5" ht="12.75">
      <c r="A23" s="155"/>
      <c r="B23" s="155"/>
      <c r="C23" s="163"/>
      <c r="D23" s="155"/>
      <c r="E23" s="158"/>
    </row>
    <row r="24" spans="1:5" ht="12.75">
      <c r="A24" s="133"/>
      <c r="B24" s="155"/>
      <c r="C24" s="163"/>
      <c r="D24" s="155"/>
      <c r="E24" s="158"/>
    </row>
    <row r="25" spans="1:5" ht="12.75">
      <c r="A25" s="133"/>
      <c r="B25" s="133" t="s">
        <v>37</v>
      </c>
      <c r="C25" s="135" t="s">
        <v>201</v>
      </c>
      <c r="D25" s="155"/>
      <c r="E25" s="182">
        <v>0.598558374358475</v>
      </c>
    </row>
    <row r="26" spans="1:5" ht="12.75">
      <c r="A26" s="133"/>
      <c r="B26" s="155"/>
      <c r="C26" s="163"/>
      <c r="D26" s="155"/>
      <c r="E26" s="158"/>
    </row>
    <row r="27" spans="1:5" ht="12.75">
      <c r="A27" s="133"/>
      <c r="B27" s="155"/>
      <c r="C27" s="161"/>
      <c r="D27" s="155"/>
      <c r="E27" s="162"/>
    </row>
    <row r="28" spans="1:5" ht="12.75">
      <c r="A28" s="133"/>
      <c r="B28" s="155"/>
      <c r="C28" s="161"/>
      <c r="D28" s="155"/>
      <c r="E28" s="156"/>
    </row>
    <row r="29" spans="1:5" ht="12.75">
      <c r="A29" s="133"/>
      <c r="B29" s="155"/>
      <c r="C29" s="161"/>
      <c r="D29" s="155"/>
      <c r="E29" s="156"/>
    </row>
    <row r="30" spans="1:5" ht="12.75">
      <c r="A30" s="133"/>
      <c r="B30" s="155"/>
      <c r="C30" s="161"/>
      <c r="D30" s="155"/>
      <c r="E30" s="156"/>
    </row>
    <row r="31" spans="1:5" ht="12.75">
      <c r="A31" s="133"/>
      <c r="B31" s="155"/>
      <c r="C31" s="155"/>
      <c r="D31" s="155"/>
      <c r="E31" s="157"/>
    </row>
    <row r="32" spans="1:5" ht="12.75">
      <c r="A32" s="155"/>
      <c r="B32" s="127"/>
      <c r="C32" s="161" t="s">
        <v>202</v>
      </c>
      <c r="D32" s="155"/>
      <c r="E32" s="157"/>
    </row>
    <row r="33" spans="1:5" ht="12.75">
      <c r="A33" s="155"/>
      <c r="B33" s="155"/>
      <c r="C33" s="155"/>
      <c r="D33" s="155"/>
      <c r="E33" s="157"/>
    </row>
    <row r="34" spans="1:5" ht="12.75">
      <c r="A34" s="155"/>
      <c r="B34" s="155"/>
      <c r="C34" s="155"/>
      <c r="D34" s="155"/>
      <c r="E34" s="1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M23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4.00390625" style="0" customWidth="1"/>
    <col min="4" max="4" width="27.7109375" style="0" customWidth="1"/>
    <col min="5" max="6" width="15.140625" style="0" customWidth="1"/>
    <col min="7" max="7" width="18.140625" style="0" customWidth="1"/>
  </cols>
  <sheetData>
    <row r="1" spans="2:7" ht="12.75">
      <c r="B1" s="820" t="s">
        <v>0</v>
      </c>
      <c r="C1" s="820"/>
      <c r="D1" s="820"/>
      <c r="E1" s="820"/>
      <c r="F1" s="820"/>
      <c r="G1" s="152" t="s">
        <v>925</v>
      </c>
    </row>
    <row r="2" spans="2:7" ht="12.75" customHeight="1">
      <c r="B2" s="821" t="s">
        <v>724</v>
      </c>
      <c r="C2" s="821"/>
      <c r="D2" s="821"/>
      <c r="E2" s="821"/>
      <c r="F2" s="821"/>
      <c r="G2" s="316" t="s">
        <v>193</v>
      </c>
    </row>
    <row r="3" spans="2:7" ht="12.75">
      <c r="B3" s="823" t="s">
        <v>347</v>
      </c>
      <c r="C3" s="823"/>
      <c r="D3" s="823"/>
      <c r="E3" s="823"/>
      <c r="F3" s="823"/>
      <c r="G3" s="2" t="s">
        <v>804</v>
      </c>
    </row>
    <row r="4" spans="2:7" ht="12.75">
      <c r="B4" s="546"/>
      <c r="C4" s="546"/>
      <c r="D4" s="546"/>
      <c r="E4" s="546"/>
      <c r="F4" s="546"/>
      <c r="G4" s="316" t="s">
        <v>725</v>
      </c>
    </row>
    <row r="5" spans="2:7" ht="12.75">
      <c r="B5" s="546"/>
      <c r="C5" s="546"/>
      <c r="D5" s="546"/>
      <c r="E5" s="546"/>
      <c r="F5" s="546"/>
      <c r="G5" s="316"/>
    </row>
    <row r="6" ht="13.5" thickBot="1">
      <c r="A6" s="757" t="s">
        <v>13</v>
      </c>
    </row>
    <row r="7" ht="13.5" thickTop="1">
      <c r="A7" s="6"/>
    </row>
    <row r="8" spans="1:12" ht="12.75">
      <c r="A8" s="6">
        <v>1</v>
      </c>
      <c r="B8" s="540" t="s">
        <v>726</v>
      </c>
      <c r="C8" s="515"/>
      <c r="D8" s="515"/>
      <c r="F8" s="539"/>
      <c r="G8" s="268">
        <v>-4723865</v>
      </c>
      <c r="H8" s="512"/>
      <c r="I8" s="515"/>
      <c r="J8" s="514"/>
      <c r="K8" s="515"/>
      <c r="L8" s="515"/>
    </row>
    <row r="9" spans="1:12" ht="12.75">
      <c r="A9" s="6"/>
      <c r="B9" s="540"/>
      <c r="C9" s="515"/>
      <c r="D9" s="515"/>
      <c r="F9" s="513"/>
      <c r="G9" s="421"/>
      <c r="H9" s="512"/>
      <c r="I9" s="515"/>
      <c r="J9" s="514"/>
      <c r="K9" s="515"/>
      <c r="L9" s="515"/>
    </row>
    <row r="10" spans="1:12" ht="12.75">
      <c r="A10" s="6">
        <v>2</v>
      </c>
      <c r="B10" s="541" t="s">
        <v>727</v>
      </c>
      <c r="C10" s="524"/>
      <c r="D10" s="524"/>
      <c r="F10" s="640"/>
      <c r="G10" s="730">
        <v>23.59</v>
      </c>
      <c r="H10" s="524"/>
      <c r="I10" s="525"/>
      <c r="J10" s="524"/>
      <c r="K10" s="525"/>
      <c r="L10" s="524"/>
    </row>
    <row r="11" spans="1:12" ht="12.75">
      <c r="A11" s="6"/>
      <c r="B11" s="541"/>
      <c r="C11" s="524"/>
      <c r="D11" s="524"/>
      <c r="F11" s="525"/>
      <c r="G11" s="267"/>
      <c r="H11" s="524"/>
      <c r="I11" s="525"/>
      <c r="J11" s="524"/>
      <c r="K11" s="525"/>
      <c r="L11" s="524"/>
    </row>
    <row r="12" spans="1:12" ht="12.75">
      <c r="A12" s="6">
        <v>3</v>
      </c>
      <c r="B12" s="541" t="s">
        <v>920</v>
      </c>
      <c r="C12" s="524"/>
      <c r="D12" s="524"/>
      <c r="F12" s="539"/>
      <c r="G12" s="268">
        <v>-200249</v>
      </c>
      <c r="H12" s="524"/>
      <c r="I12" s="525"/>
      <c r="J12" s="524"/>
      <c r="K12" s="525"/>
      <c r="L12" s="524"/>
    </row>
    <row r="13" spans="1:12" ht="12.75">
      <c r="A13" s="6"/>
      <c r="B13" s="541"/>
      <c r="C13" s="524"/>
      <c r="D13" s="524"/>
      <c r="F13" s="525"/>
      <c r="G13" s="267"/>
      <c r="H13" s="524"/>
      <c r="I13" s="525"/>
      <c r="J13" s="524"/>
      <c r="K13" s="525"/>
      <c r="L13" s="524"/>
    </row>
    <row r="14" spans="1:12" ht="12.75">
      <c r="A14" s="6">
        <v>4</v>
      </c>
      <c r="B14" s="541" t="s">
        <v>728</v>
      </c>
      <c r="C14" s="524"/>
      <c r="D14" s="524"/>
      <c r="F14" s="292"/>
      <c r="G14" s="731">
        <v>0</v>
      </c>
      <c r="H14" s="524"/>
      <c r="I14" s="525"/>
      <c r="J14" s="524"/>
      <c r="K14" s="525"/>
      <c r="L14" s="524"/>
    </row>
    <row r="15" spans="1:12" ht="12.75">
      <c r="A15" s="6"/>
      <c r="B15" s="541"/>
      <c r="C15" s="524"/>
      <c r="D15" s="524"/>
      <c r="F15" s="291"/>
      <c r="G15" s="291"/>
      <c r="H15" s="524"/>
      <c r="I15" s="525"/>
      <c r="J15" s="524"/>
      <c r="K15" s="525"/>
      <c r="L15" s="524"/>
    </row>
    <row r="16" spans="1:12" ht="12.75">
      <c r="A16" s="6">
        <v>5</v>
      </c>
      <c r="B16" s="540" t="s">
        <v>921</v>
      </c>
      <c r="C16" s="524"/>
      <c r="D16" s="524"/>
      <c r="F16" s="514"/>
      <c r="G16" s="421">
        <v>-200249</v>
      </c>
      <c r="H16" s="524"/>
      <c r="I16" s="525"/>
      <c r="J16" s="524"/>
      <c r="K16" s="525"/>
      <c r="L16" s="524"/>
    </row>
    <row r="17" spans="1:12" ht="12.75">
      <c r="A17" s="6"/>
      <c r="B17" s="540"/>
      <c r="C17" s="524"/>
      <c r="D17" s="524"/>
      <c r="F17" s="515"/>
      <c r="G17" s="291"/>
      <c r="H17" s="524"/>
      <c r="I17" s="525"/>
      <c r="J17" s="524"/>
      <c r="K17" s="525"/>
      <c r="L17" s="524"/>
    </row>
    <row r="18" spans="1:12" ht="12.75">
      <c r="A18" s="6">
        <v>6</v>
      </c>
      <c r="B18" s="542" t="s">
        <v>922</v>
      </c>
      <c r="C18" s="524"/>
      <c r="D18" s="524"/>
      <c r="F18" s="641"/>
      <c r="G18" s="758">
        <v>0.986</v>
      </c>
      <c r="H18" s="524"/>
      <c r="I18" s="525"/>
      <c r="J18" s="524"/>
      <c r="K18" s="525"/>
      <c r="L18" s="524"/>
    </row>
    <row r="19" spans="1:12" ht="12.75">
      <c r="A19" s="6"/>
      <c r="B19" s="540"/>
      <c r="C19" s="524"/>
      <c r="D19" s="524"/>
      <c r="F19" s="291"/>
      <c r="G19" s="291"/>
      <c r="H19" s="524"/>
      <c r="I19" s="525"/>
      <c r="J19" s="524"/>
      <c r="K19" s="525"/>
      <c r="L19" s="524"/>
    </row>
    <row r="20" spans="1:12" ht="13.5" thickBot="1">
      <c r="A20" s="6">
        <v>7</v>
      </c>
      <c r="B20" s="540" t="s">
        <v>923</v>
      </c>
      <c r="C20" s="515"/>
      <c r="D20" s="515"/>
      <c r="F20" s="642"/>
      <c r="G20" s="293">
        <v>-197446</v>
      </c>
      <c r="H20" s="515"/>
      <c r="I20" s="515"/>
      <c r="J20" s="515"/>
      <c r="K20" s="515"/>
      <c r="L20" s="515"/>
    </row>
    <row r="21" spans="2:13" ht="13.5" thickTop="1">
      <c r="B21" s="515"/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</row>
    <row r="23" ht="12.75">
      <c r="B23" s="4" t="s">
        <v>729</v>
      </c>
    </row>
  </sheetData>
  <sheetProtection/>
  <mergeCells count="3">
    <mergeCell ref="B3:F3"/>
    <mergeCell ref="B2:F2"/>
    <mergeCell ref="B1:F1"/>
  </mergeCells>
  <printOptions/>
  <pageMargins left="0.7" right="0.7" top="0.75" bottom="0.75" header="0.3" footer="0.3"/>
  <pageSetup fitToHeight="1" fitToWidth="1" horizontalDpi="600" verticalDpi="600" orientation="portrait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O35"/>
  <sheetViews>
    <sheetView zoomScalePageLayoutView="0" workbookViewId="0" topLeftCell="A1">
      <pane ySplit="4" topLeftCell="A5" activePane="bottomLeft" state="frozen"/>
      <selection pane="topLeft" activeCell="R44" sqref="R44"/>
      <selection pane="bottomLeft" activeCell="I1" sqref="I1"/>
    </sheetView>
  </sheetViews>
  <sheetFormatPr defaultColWidth="9.140625" defaultRowHeight="12.75"/>
  <cols>
    <col min="1" max="1" width="5.140625" style="0" customWidth="1"/>
    <col min="2" max="2" width="1.8515625" style="0" customWidth="1"/>
    <col min="3" max="3" width="39.57421875" style="0" customWidth="1"/>
    <col min="4" max="4" width="0.85546875" style="0" customWidth="1"/>
    <col min="5" max="5" width="11.7109375" style="0" bestFit="1" customWidth="1"/>
    <col min="6" max="6" width="0.85546875" style="0" customWidth="1"/>
    <col min="7" max="7" width="6.8515625" style="0" customWidth="1"/>
    <col min="8" max="8" width="0.85546875" style="0" customWidth="1"/>
    <col min="9" max="9" width="14.57421875" style="0" bestFit="1" customWidth="1"/>
    <col min="10" max="10" width="0.85546875" style="0" customWidth="1"/>
    <col min="11" max="11" width="4.140625" style="0" customWidth="1"/>
    <col min="12" max="12" width="3.7109375" style="0" customWidth="1"/>
    <col min="13" max="13" width="10.140625" style="0" customWidth="1"/>
    <col min="14" max="14" width="4.7109375" style="0" customWidth="1"/>
  </cols>
  <sheetData>
    <row r="1" spans="3:12" ht="12.75">
      <c r="C1" s="766" t="s">
        <v>0</v>
      </c>
      <c r="D1" s="767"/>
      <c r="E1" s="767"/>
      <c r="F1" s="767"/>
      <c r="G1" s="767"/>
      <c r="H1" s="53"/>
      <c r="I1" s="152" t="s">
        <v>925</v>
      </c>
      <c r="J1" s="53"/>
      <c r="K1" s="53"/>
      <c r="L1" s="53"/>
    </row>
    <row r="2" spans="2:12" ht="12.75">
      <c r="B2" s="53"/>
      <c r="C2" s="766" t="s">
        <v>56</v>
      </c>
      <c r="D2" s="767"/>
      <c r="E2" s="767"/>
      <c r="F2" s="767"/>
      <c r="G2" s="767"/>
      <c r="H2" s="53"/>
      <c r="I2" s="2" t="s">
        <v>1</v>
      </c>
      <c r="J2" s="53"/>
      <c r="K2" s="53"/>
      <c r="L2" s="53"/>
    </row>
    <row r="3" spans="2:12" ht="12.75">
      <c r="B3" s="53"/>
      <c r="C3" s="768" t="s">
        <v>53</v>
      </c>
      <c r="D3" s="767"/>
      <c r="E3" s="767"/>
      <c r="F3" s="767"/>
      <c r="G3" s="767"/>
      <c r="H3" s="53"/>
      <c r="I3" s="2" t="s">
        <v>804</v>
      </c>
      <c r="J3" s="53"/>
      <c r="K3" s="53"/>
      <c r="L3" s="53"/>
    </row>
    <row r="4" spans="7:10" ht="12.75">
      <c r="G4" s="6"/>
      <c r="H4" s="6"/>
      <c r="I4" s="2" t="s">
        <v>54</v>
      </c>
      <c r="J4" s="6"/>
    </row>
    <row r="5" spans="1:11" ht="12.75">
      <c r="A5" s="1" t="s">
        <v>6</v>
      </c>
      <c r="B5" s="6"/>
      <c r="C5" s="6"/>
      <c r="D5" s="6"/>
      <c r="E5" s="6"/>
      <c r="F5" s="6"/>
      <c r="G5" s="1"/>
      <c r="H5" s="1"/>
      <c r="J5" s="6"/>
      <c r="K5" s="6"/>
    </row>
    <row r="6" spans="1:10" ht="12.75">
      <c r="A6" s="8" t="s">
        <v>21</v>
      </c>
      <c r="B6" s="8"/>
      <c r="C6" s="8" t="s">
        <v>8</v>
      </c>
      <c r="D6" s="8"/>
      <c r="E6" s="8"/>
      <c r="F6" s="8"/>
      <c r="G6" s="8"/>
      <c r="H6" s="8"/>
      <c r="I6" s="8" t="s">
        <v>9</v>
      </c>
      <c r="J6" s="8"/>
    </row>
    <row r="7" spans="1:10" ht="12.75">
      <c r="A7" s="10">
        <v>-1</v>
      </c>
      <c r="B7" s="10"/>
      <c r="C7" s="10">
        <f>+A7-1</f>
        <v>-2</v>
      </c>
      <c r="D7" s="10"/>
      <c r="E7" s="10"/>
      <c r="F7" s="10"/>
      <c r="G7" s="10"/>
      <c r="H7" s="10"/>
      <c r="I7" s="10">
        <v>-3</v>
      </c>
      <c r="J7" s="10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10" spans="1:11" ht="12.75">
      <c r="A10" s="6">
        <v>1</v>
      </c>
      <c r="C10" s="54" t="s">
        <v>58</v>
      </c>
      <c r="E10" s="41"/>
      <c r="G10" s="6"/>
      <c r="I10" s="41"/>
      <c r="K10" s="55"/>
    </row>
    <row r="11" spans="1:11" ht="12.75">
      <c r="A11" s="6"/>
      <c r="C11" s="56" t="s">
        <v>819</v>
      </c>
      <c r="E11" s="41"/>
      <c r="G11" s="6"/>
      <c r="I11" s="57">
        <f>SUM(I13:I16)</f>
        <v>641217.65</v>
      </c>
      <c r="K11" s="55"/>
    </row>
    <row r="12" spans="1:11" ht="12.75">
      <c r="A12" s="6"/>
      <c r="C12" s="56"/>
      <c r="E12" s="41"/>
      <c r="G12" s="6"/>
      <c r="I12" s="57"/>
      <c r="K12" s="55"/>
    </row>
    <row r="13" spans="1:11" ht="12.75">
      <c r="A13" s="6">
        <f>A10+1</f>
        <v>2</v>
      </c>
      <c r="C13" s="54" t="s">
        <v>59</v>
      </c>
      <c r="E13" s="41"/>
      <c r="G13" s="6"/>
      <c r="I13" s="58"/>
      <c r="K13" s="55"/>
    </row>
    <row r="14" spans="1:11" ht="12.75">
      <c r="A14" s="6"/>
      <c r="C14" s="33" t="s">
        <v>820</v>
      </c>
      <c r="E14" s="41"/>
      <c r="G14" s="6"/>
      <c r="I14" s="19">
        <v>389314.65</v>
      </c>
      <c r="K14" s="55"/>
    </row>
    <row r="15" spans="1:15" ht="12.75">
      <c r="A15" s="6"/>
      <c r="C15" s="54"/>
      <c r="E15" s="41"/>
      <c r="G15" s="6"/>
      <c r="I15" s="17"/>
      <c r="K15" s="55"/>
      <c r="O15" s="41"/>
    </row>
    <row r="16" spans="1:13" ht="12.75">
      <c r="A16" s="6">
        <f>A13+1</f>
        <v>3</v>
      </c>
      <c r="C16" s="56" t="s">
        <v>821</v>
      </c>
      <c r="I16" s="138">
        <v>251903</v>
      </c>
      <c r="K16" s="55"/>
      <c r="M16" s="41"/>
    </row>
    <row r="17" spans="1:13" ht="12.75">
      <c r="A17" s="6"/>
      <c r="C17" s="54"/>
      <c r="I17" s="44"/>
      <c r="K17" s="55"/>
      <c r="M17" s="41"/>
    </row>
    <row r="18" spans="1:13" ht="12.75">
      <c r="A18" s="6">
        <f>A16+1</f>
        <v>4</v>
      </c>
      <c r="C18" s="54" t="s">
        <v>11</v>
      </c>
      <c r="I18" s="602">
        <v>1</v>
      </c>
      <c r="K18" s="55"/>
      <c r="M18" s="41"/>
    </row>
    <row r="19" spans="1:13" ht="12.75">
      <c r="A19" s="6"/>
      <c r="C19" s="54"/>
      <c r="I19" s="44"/>
      <c r="K19" s="55"/>
      <c r="M19" s="41"/>
    </row>
    <row r="20" spans="1:11" ht="13.5" thickBot="1">
      <c r="A20" s="6">
        <f>A18+1</f>
        <v>5</v>
      </c>
      <c r="C20" s="56" t="s">
        <v>818</v>
      </c>
      <c r="I20" s="46">
        <f>ROUND(I16*I18,0)</f>
        <v>251903</v>
      </c>
      <c r="K20" s="55"/>
    </row>
    <row r="21" spans="3:11" ht="13.5" thickTop="1">
      <c r="C21" s="54"/>
      <c r="I21" s="13"/>
      <c r="K21" s="55"/>
    </row>
    <row r="22" spans="3:11" ht="12.75">
      <c r="C22" s="54"/>
      <c r="I22" s="13"/>
      <c r="K22" s="55"/>
    </row>
    <row r="23" spans="2:11" ht="14.25">
      <c r="B23" s="600" t="s">
        <v>40</v>
      </c>
      <c r="C23" s="603" t="s">
        <v>823</v>
      </c>
      <c r="I23" s="13"/>
      <c r="K23" s="55"/>
    </row>
    <row r="24" spans="1:11" ht="12.75">
      <c r="A24" s="13"/>
      <c r="B24" s="15"/>
      <c r="C24" s="599"/>
      <c r="D24" s="13"/>
      <c r="E24" s="13"/>
      <c r="F24" s="13"/>
      <c r="G24" s="13"/>
      <c r="H24" s="13"/>
      <c r="I24" s="13"/>
      <c r="K24" s="55"/>
    </row>
    <row r="25" spans="1:11" ht="14.25">
      <c r="A25" s="13"/>
      <c r="B25" s="600" t="s">
        <v>61</v>
      </c>
      <c r="C25" s="601" t="s">
        <v>824</v>
      </c>
      <c r="D25" s="13"/>
      <c r="E25" s="13"/>
      <c r="F25" s="13"/>
      <c r="G25" s="13"/>
      <c r="H25" s="13"/>
      <c r="I25" s="13"/>
      <c r="K25" s="55"/>
    </row>
    <row r="26" spans="1:11" ht="12.75">
      <c r="A26" s="13"/>
      <c r="C26" s="599"/>
      <c r="D26" s="13"/>
      <c r="E26" s="13"/>
      <c r="F26" s="13"/>
      <c r="G26" s="13"/>
      <c r="H26" s="13"/>
      <c r="I26" s="13"/>
      <c r="K26" s="55"/>
    </row>
    <row r="27" spans="1:11" ht="14.25">
      <c r="A27" s="13"/>
      <c r="B27" s="600" t="s">
        <v>822</v>
      </c>
      <c r="C27" s="601" t="s">
        <v>865</v>
      </c>
      <c r="D27" s="13"/>
      <c r="E27" s="13"/>
      <c r="F27" s="13"/>
      <c r="G27" s="13"/>
      <c r="H27" s="13"/>
      <c r="I27" s="13"/>
      <c r="J27" s="13"/>
      <c r="K27" s="60"/>
    </row>
    <row r="28" spans="1:11" ht="12.75">
      <c r="A28" s="13"/>
      <c r="B28" s="13"/>
      <c r="C28" s="59"/>
      <c r="D28" s="13"/>
      <c r="E28" s="13"/>
      <c r="F28" s="13"/>
      <c r="G28" s="13"/>
      <c r="H28" s="13"/>
      <c r="I28" s="13"/>
      <c r="J28" s="13"/>
      <c r="K28" s="60"/>
    </row>
    <row r="29" spans="1:11" ht="12.75">
      <c r="A29" s="13"/>
      <c r="B29" s="13"/>
      <c r="C29" s="59"/>
      <c r="D29" s="13"/>
      <c r="E29" s="13"/>
      <c r="F29" s="13"/>
      <c r="G29" s="13"/>
      <c r="H29" s="13"/>
      <c r="I29" s="13"/>
      <c r="J29" s="13"/>
      <c r="K29" s="60"/>
    </row>
    <row r="30" spans="1:11" ht="12.75">
      <c r="A30" s="13"/>
      <c r="B30" s="13"/>
      <c r="C30" s="59"/>
      <c r="D30" s="13"/>
      <c r="E30" s="13"/>
      <c r="F30" s="13"/>
      <c r="G30" s="13"/>
      <c r="H30" s="13"/>
      <c r="I30" s="13"/>
      <c r="J30" s="13"/>
      <c r="K30" s="60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60"/>
    </row>
    <row r="32" spans="1:11" ht="12.75">
      <c r="A32" s="61"/>
      <c r="B32" t="s">
        <v>12</v>
      </c>
      <c r="C32" s="13"/>
      <c r="D32" s="13"/>
      <c r="E32" s="13"/>
      <c r="F32" s="13"/>
      <c r="G32" s="13"/>
      <c r="H32" s="13"/>
      <c r="I32" s="13"/>
      <c r="J32" s="13"/>
      <c r="K32" s="60"/>
    </row>
    <row r="33" spans="10:11" ht="12.75">
      <c r="J33" s="13"/>
      <c r="K33" s="60"/>
    </row>
    <row r="34" spans="10:11" ht="12.75">
      <c r="J34" s="13"/>
      <c r="K34" s="13"/>
    </row>
    <row r="35" spans="10:11" ht="12.75">
      <c r="J35" s="13"/>
      <c r="K35" s="13"/>
    </row>
  </sheetData>
  <sheetProtection/>
  <mergeCells count="3">
    <mergeCell ref="C1:G1"/>
    <mergeCell ref="C2:G2"/>
    <mergeCell ref="C3:G3"/>
  </mergeCells>
  <printOptions horizontalCentered="1"/>
  <pageMargins left="0" right="0" top="1" bottom="0.5" header="0" footer="0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E32"/>
  <sheetViews>
    <sheetView zoomScalePageLayoutView="0" workbookViewId="0" topLeftCell="A1">
      <selection activeCell="F44" sqref="F44"/>
    </sheetView>
  </sheetViews>
  <sheetFormatPr defaultColWidth="9.140625" defaultRowHeight="12.75"/>
  <cols>
    <col min="2" max="2" width="2.7109375" style="0" customWidth="1"/>
    <col min="3" max="3" width="31.140625" style="0" customWidth="1"/>
    <col min="4" max="4" width="30.28125" style="0" customWidth="1"/>
    <col min="5" max="5" width="15.28125" style="0" bestFit="1" customWidth="1"/>
  </cols>
  <sheetData>
    <row r="1" spans="1:5" ht="12.75">
      <c r="A1" s="147"/>
      <c r="B1" s="147"/>
      <c r="C1" s="769" t="s">
        <v>0</v>
      </c>
      <c r="D1" s="769"/>
      <c r="E1" s="152" t="s">
        <v>925</v>
      </c>
    </row>
    <row r="2" spans="1:5" ht="12.75">
      <c r="A2" s="147"/>
      <c r="B2" s="128"/>
      <c r="C2" s="769" t="s">
        <v>227</v>
      </c>
      <c r="D2" s="770"/>
      <c r="E2" s="154" t="s">
        <v>1</v>
      </c>
    </row>
    <row r="3" spans="1:5" ht="12.75">
      <c r="A3" s="147"/>
      <c r="B3" s="141"/>
      <c r="C3" s="769" t="s">
        <v>64</v>
      </c>
      <c r="D3" s="771"/>
      <c r="E3" s="154" t="s">
        <v>804</v>
      </c>
    </row>
    <row r="4" spans="1:5" ht="12.75">
      <c r="A4" s="147"/>
      <c r="B4" s="142"/>
      <c r="C4" s="127"/>
      <c r="D4" s="125"/>
      <c r="E4" s="154" t="s">
        <v>57</v>
      </c>
    </row>
    <row r="5" spans="1:5" ht="12.75">
      <c r="A5" s="147"/>
      <c r="B5" s="147"/>
      <c r="C5" s="147"/>
      <c r="D5" s="147"/>
      <c r="E5" s="147"/>
    </row>
    <row r="6" spans="1:5" ht="12.75">
      <c r="A6" s="133" t="s">
        <v>6</v>
      </c>
      <c r="B6" s="134"/>
      <c r="C6" s="134"/>
      <c r="D6" s="134"/>
      <c r="E6" s="134"/>
    </row>
    <row r="7" spans="1:5" ht="12.75">
      <c r="A7" s="132" t="s">
        <v>21</v>
      </c>
      <c r="B7" s="132"/>
      <c r="C7" s="132" t="s">
        <v>8</v>
      </c>
      <c r="D7" s="132"/>
      <c r="E7" s="132" t="s">
        <v>9</v>
      </c>
    </row>
    <row r="8" spans="1:5" ht="12.75">
      <c r="A8" s="146">
        <v>-1</v>
      </c>
      <c r="B8" s="146"/>
      <c r="C8" s="146">
        <v>-2</v>
      </c>
      <c r="D8" s="146"/>
      <c r="E8" s="146">
        <v>-3</v>
      </c>
    </row>
    <row r="9" spans="1:5" ht="12.75">
      <c r="A9" s="147"/>
      <c r="B9" s="147"/>
      <c r="C9" s="147"/>
      <c r="D9" s="147"/>
      <c r="E9" s="121"/>
    </row>
    <row r="10" spans="1:5" ht="12.75">
      <c r="A10" s="134">
        <v>1</v>
      </c>
      <c r="B10" s="147"/>
      <c r="C10" s="147" t="s">
        <v>229</v>
      </c>
      <c r="D10" s="155" t="s">
        <v>230</v>
      </c>
      <c r="E10" s="605">
        <v>204806948</v>
      </c>
    </row>
    <row r="11" spans="1:5" ht="12.75">
      <c r="A11" s="134"/>
      <c r="B11" s="147"/>
      <c r="C11" s="147"/>
      <c r="D11" s="147"/>
      <c r="E11" s="606"/>
    </row>
    <row r="12" spans="1:5" ht="12.75">
      <c r="A12" s="134">
        <v>2</v>
      </c>
      <c r="B12" s="147"/>
      <c r="C12" s="155" t="s">
        <v>231</v>
      </c>
      <c r="D12" s="155" t="s">
        <v>232</v>
      </c>
      <c r="E12" s="606">
        <v>214069635</v>
      </c>
    </row>
    <row r="13" spans="1:5" ht="12.75">
      <c r="A13" s="134"/>
      <c r="B13" s="147"/>
      <c r="C13" s="147"/>
      <c r="D13" s="147"/>
      <c r="E13" s="606"/>
    </row>
    <row r="14" spans="1:5" ht="12.75">
      <c r="A14" s="134">
        <v>3</v>
      </c>
      <c r="B14" s="147"/>
      <c r="C14" s="147" t="s">
        <v>233</v>
      </c>
      <c r="D14" s="155" t="s">
        <v>234</v>
      </c>
      <c r="E14" s="605">
        <v>-14561463</v>
      </c>
    </row>
    <row r="15" spans="1:5" ht="12.75">
      <c r="A15" s="134"/>
      <c r="B15" s="147"/>
      <c r="C15" s="147"/>
      <c r="D15" s="147"/>
      <c r="E15" s="606"/>
    </row>
    <row r="16" spans="1:5" ht="12.75">
      <c r="A16" s="134">
        <v>4</v>
      </c>
      <c r="B16" s="147"/>
      <c r="C16" s="147" t="s">
        <v>235</v>
      </c>
      <c r="D16" s="147"/>
      <c r="E16" s="605">
        <v>199508172</v>
      </c>
    </row>
    <row r="17" spans="1:5" ht="12.75">
      <c r="A17" s="134"/>
      <c r="B17" s="147"/>
      <c r="C17" s="147"/>
      <c r="D17" s="147"/>
      <c r="E17" s="606"/>
    </row>
    <row r="18" spans="1:5" ht="12.75">
      <c r="A18" s="134">
        <v>5</v>
      </c>
      <c r="B18" s="147"/>
      <c r="C18" s="147" t="s">
        <v>236</v>
      </c>
      <c r="D18" s="147"/>
      <c r="E18" s="606">
        <v>5298776</v>
      </c>
    </row>
    <row r="19" spans="1:5" ht="12.75">
      <c r="A19" s="134"/>
      <c r="B19" s="147"/>
      <c r="C19" s="147"/>
      <c r="D19" s="147"/>
      <c r="E19" s="606"/>
    </row>
    <row r="20" spans="1:5" ht="12.75">
      <c r="A20" s="134">
        <v>6</v>
      </c>
      <c r="B20" s="147"/>
      <c r="C20" s="147" t="s">
        <v>237</v>
      </c>
      <c r="D20" s="147"/>
      <c r="E20" s="606">
        <v>-5298776</v>
      </c>
    </row>
    <row r="21" spans="1:5" ht="12.75">
      <c r="A21" s="134"/>
      <c r="B21" s="147"/>
      <c r="C21" s="147"/>
      <c r="D21" s="147"/>
      <c r="E21" s="606"/>
    </row>
    <row r="22" spans="1:5" ht="12.75">
      <c r="A22" s="134">
        <v>7</v>
      </c>
      <c r="B22" s="147"/>
      <c r="C22" s="147" t="s">
        <v>11</v>
      </c>
      <c r="D22" s="147"/>
      <c r="E22" s="607">
        <v>1</v>
      </c>
    </row>
    <row r="23" spans="1:5" ht="12.75">
      <c r="A23" s="134"/>
      <c r="B23" s="147"/>
      <c r="C23" s="147"/>
      <c r="D23" s="147"/>
      <c r="E23" s="121"/>
    </row>
    <row r="24" spans="1:5" ht="13.5" thickBot="1">
      <c r="A24" s="134">
        <v>8</v>
      </c>
      <c r="B24" s="147"/>
      <c r="C24" s="147" t="s">
        <v>238</v>
      </c>
      <c r="D24" s="147"/>
      <c r="E24" s="604">
        <v>-5298776</v>
      </c>
    </row>
    <row r="25" spans="1:5" ht="13.5" thickTop="1">
      <c r="A25" s="147"/>
      <c r="B25" s="147"/>
      <c r="C25" s="147"/>
      <c r="D25" s="147"/>
      <c r="E25" s="147"/>
    </row>
    <row r="26" spans="1:5" ht="13.5" thickBot="1">
      <c r="A26" s="134">
        <v>9</v>
      </c>
      <c r="B26" s="147"/>
      <c r="C26" s="155" t="s">
        <v>239</v>
      </c>
      <c r="D26" s="147"/>
      <c r="E26" s="122">
        <v>-1854572</v>
      </c>
    </row>
    <row r="27" spans="1:5" ht="13.5" thickTop="1">
      <c r="A27" s="147"/>
      <c r="B27" s="147"/>
      <c r="C27" s="147"/>
      <c r="D27" s="147"/>
      <c r="E27" s="147"/>
    </row>
    <row r="28" spans="1:5" ht="12.75">
      <c r="A28" s="147"/>
      <c r="B28" s="147"/>
      <c r="C28" s="147"/>
      <c r="D28" s="121"/>
      <c r="E28" s="121"/>
    </row>
    <row r="29" spans="1:5" ht="12.75">
      <c r="A29" s="143"/>
      <c r="B29" s="143"/>
      <c r="C29" s="143"/>
      <c r="D29" s="143"/>
      <c r="E29" s="147"/>
    </row>
    <row r="30" spans="1:5" ht="12.75">
      <c r="A30" s="143"/>
      <c r="B30" s="143"/>
      <c r="C30" s="143"/>
      <c r="D30" s="143"/>
      <c r="E30" s="147"/>
    </row>
    <row r="32" spans="1:5" ht="12.75">
      <c r="A32" s="147"/>
      <c r="B32" s="147"/>
      <c r="C32" s="147" t="s">
        <v>12</v>
      </c>
      <c r="D32" s="147"/>
      <c r="E32" s="147"/>
    </row>
  </sheetData>
  <sheetProtection/>
  <mergeCells count="3">
    <mergeCell ref="C1:D1"/>
    <mergeCell ref="C2:D2"/>
    <mergeCell ref="C3:D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D3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8.28125" style="0" bestFit="1" customWidth="1"/>
    <col min="2" max="2" width="59.00390625" style="0" customWidth="1"/>
    <col min="3" max="3" width="3.140625" style="0" customWidth="1"/>
    <col min="4" max="4" width="13.7109375" style="0" bestFit="1" customWidth="1"/>
  </cols>
  <sheetData>
    <row r="1" spans="1:4" ht="15">
      <c r="A1" s="192"/>
      <c r="B1" s="168" t="s">
        <v>0</v>
      </c>
      <c r="C1" s="167"/>
      <c r="D1" s="152" t="s">
        <v>925</v>
      </c>
    </row>
    <row r="2" spans="1:4" ht="15">
      <c r="A2" s="192"/>
      <c r="B2" s="168" t="s">
        <v>240</v>
      </c>
      <c r="C2" s="167"/>
      <c r="D2" s="170" t="s">
        <v>193</v>
      </c>
    </row>
    <row r="3" spans="1:4" ht="15">
      <c r="A3" s="192"/>
      <c r="B3" s="168" t="s">
        <v>195</v>
      </c>
      <c r="C3" s="167"/>
      <c r="D3" s="154" t="s">
        <v>804</v>
      </c>
    </row>
    <row r="4" spans="1:4" ht="15">
      <c r="A4" s="330"/>
      <c r="B4" s="168"/>
      <c r="C4" s="167"/>
      <c r="D4" s="169" t="s">
        <v>246</v>
      </c>
    </row>
    <row r="6" spans="1:4" ht="15">
      <c r="A6" s="192" t="s">
        <v>13</v>
      </c>
      <c r="B6" s="173" t="s">
        <v>8</v>
      </c>
      <c r="C6" s="192"/>
      <c r="D6" s="738" t="s">
        <v>9</v>
      </c>
    </row>
    <row r="7" spans="1:4" ht="15">
      <c r="A7" s="195">
        <v>-1</v>
      </c>
      <c r="B7" s="195">
        <v>-2</v>
      </c>
      <c r="C7" s="195"/>
      <c r="D7" s="195">
        <v>-3</v>
      </c>
    </row>
    <row r="9" spans="1:4" ht="15">
      <c r="A9" s="193">
        <v>1</v>
      </c>
      <c r="B9" s="192" t="s">
        <v>241</v>
      </c>
      <c r="C9" s="192"/>
      <c r="D9" s="197">
        <v>30370472.06656031</v>
      </c>
    </row>
    <row r="10" spans="1:4" ht="15">
      <c r="A10" s="193"/>
      <c r="B10" s="192"/>
      <c r="C10" s="192"/>
      <c r="D10" s="197"/>
    </row>
    <row r="11" spans="1:4" ht="15">
      <c r="A11" s="772">
        <v>2</v>
      </c>
      <c r="B11" s="192" t="s">
        <v>242</v>
      </c>
      <c r="C11" s="192"/>
      <c r="D11" s="773">
        <v>3615458.96</v>
      </c>
    </row>
    <row r="12" spans="1:4" ht="15">
      <c r="A12" s="772"/>
      <c r="B12" s="198" t="s">
        <v>243</v>
      </c>
      <c r="C12" s="192"/>
      <c r="D12" s="773"/>
    </row>
    <row r="13" spans="1:4" ht="15">
      <c r="A13" s="193"/>
      <c r="B13" s="192"/>
      <c r="C13" s="192"/>
      <c r="D13" s="160" t="s">
        <v>14</v>
      </c>
    </row>
    <row r="14" spans="1:4" ht="15">
      <c r="A14" s="193">
        <v>3</v>
      </c>
      <c r="B14" s="192" t="s">
        <v>874</v>
      </c>
      <c r="C14" s="192"/>
      <c r="D14" s="197">
        <v>33985931.02656031</v>
      </c>
    </row>
    <row r="15" spans="1:4" ht="15">
      <c r="A15" s="193"/>
      <c r="B15" s="192"/>
      <c r="C15" s="192"/>
      <c r="D15" s="197"/>
    </row>
    <row r="16" spans="1:4" ht="15">
      <c r="A16" s="193">
        <v>4</v>
      </c>
      <c r="B16" s="192" t="s">
        <v>244</v>
      </c>
      <c r="C16" s="192"/>
      <c r="D16" s="197">
        <v>44000000</v>
      </c>
    </row>
    <row r="17" spans="1:4" ht="15">
      <c r="A17" s="193"/>
      <c r="B17" s="192"/>
      <c r="C17" s="192"/>
      <c r="D17" s="197"/>
    </row>
    <row r="18" spans="1:4" ht="15">
      <c r="A18" s="193"/>
      <c r="B18" s="192"/>
      <c r="C18" s="192"/>
      <c r="D18" s="160" t="s">
        <v>14</v>
      </c>
    </row>
    <row r="19" spans="1:4" ht="15">
      <c r="A19" s="772">
        <v>5</v>
      </c>
      <c r="B19" s="174" t="s">
        <v>245</v>
      </c>
      <c r="C19" s="192"/>
      <c r="D19" s="774">
        <v>10014068.973439693</v>
      </c>
    </row>
    <row r="20" spans="1:4" ht="15">
      <c r="A20" s="772"/>
      <c r="B20" s="194" t="s">
        <v>875</v>
      </c>
      <c r="C20" s="192"/>
      <c r="D20" s="774"/>
    </row>
    <row r="21" spans="1:4" ht="15">
      <c r="A21" s="193"/>
      <c r="B21" s="192"/>
      <c r="C21" s="192"/>
      <c r="D21" s="160" t="s">
        <v>14</v>
      </c>
    </row>
    <row r="22" spans="1:4" ht="15">
      <c r="A22" s="193">
        <v>6</v>
      </c>
      <c r="B22" s="192" t="s">
        <v>11</v>
      </c>
      <c r="C22" s="192"/>
      <c r="D22" s="196">
        <v>1</v>
      </c>
    </row>
    <row r="23" spans="1:4" ht="15">
      <c r="A23" s="193"/>
      <c r="B23" s="192"/>
      <c r="C23" s="192"/>
      <c r="D23" s="160" t="s">
        <v>14</v>
      </c>
    </row>
    <row r="24" spans="1:4" ht="15">
      <c r="A24" s="193">
        <v>7</v>
      </c>
      <c r="B24" s="192" t="s">
        <v>876</v>
      </c>
      <c r="C24" s="192"/>
      <c r="D24" s="197">
        <v>10014068.973439693</v>
      </c>
    </row>
    <row r="25" spans="1:4" ht="15">
      <c r="A25" s="193"/>
      <c r="B25" s="192"/>
      <c r="C25" s="192"/>
      <c r="D25" s="164" t="s">
        <v>16</v>
      </c>
    </row>
    <row r="26" spans="1:4" ht="15">
      <c r="A26" s="193"/>
      <c r="B26" s="192"/>
      <c r="C26" s="192"/>
      <c r="D26" s="192"/>
    </row>
    <row r="27" spans="1:4" ht="15">
      <c r="A27" s="193"/>
      <c r="B27" s="192"/>
      <c r="C27" s="192"/>
      <c r="D27" s="192"/>
    </row>
    <row r="28" spans="1:4" ht="15">
      <c r="A28" s="193"/>
      <c r="B28" s="192"/>
      <c r="C28" s="192"/>
      <c r="D28" s="192"/>
    </row>
    <row r="30" ht="12.75">
      <c r="B30" s="171" t="s">
        <v>202</v>
      </c>
    </row>
  </sheetData>
  <sheetProtection/>
  <mergeCells count="4">
    <mergeCell ref="A19:A20"/>
    <mergeCell ref="A11:A12"/>
    <mergeCell ref="D11:D12"/>
    <mergeCell ref="D19:D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2014-12-19T00:45:24Z</cp:lastPrinted>
  <dcterms:created xsi:type="dcterms:W3CDTF">2014-10-03T17:27:40Z</dcterms:created>
  <dcterms:modified xsi:type="dcterms:W3CDTF">2014-12-22T13:35:16Z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0x01010036B6BF96168BE34DAD0985F6C0DDEE0A</vt:lpwstr>
  </property>
</Properties>
</file>