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275" windowHeight="9975"/>
  </bookViews>
  <sheets>
    <sheet name="KIUC 1-18 Response" sheetId="6" r:id="rId1"/>
    <sheet name="Detail Summary" sheetId="1" r:id="rId2"/>
    <sheet name="ML rate base detail" sheetId="4" r:id="rId3"/>
  </sheets>
  <definedNames>
    <definedName name="_xlnm.Print_Area" localSheetId="0">'KIUC 1-18 Response'!$A$1:$G$25</definedName>
  </definedNames>
  <calcPr calcId="145621"/>
</workbook>
</file>

<file path=xl/calcChain.xml><?xml version="1.0" encoding="utf-8"?>
<calcChain xmlns="http://schemas.openxmlformats.org/spreadsheetml/2006/main">
  <c r="D11" i="6" l="1"/>
  <c r="C32" i="1"/>
  <c r="C23" i="1" l="1"/>
  <c r="D14" i="6"/>
  <c r="D16" i="4" l="1"/>
  <c r="D25" i="6" l="1"/>
  <c r="C25" i="6"/>
  <c r="C24" i="6"/>
  <c r="C22" i="6"/>
  <c r="E22" i="6"/>
  <c r="E12" i="6"/>
  <c r="E14" i="6"/>
  <c r="C33" i="1" l="1"/>
  <c r="D13" i="6" s="1"/>
  <c r="E13" i="6" s="1"/>
  <c r="C7" i="1" l="1"/>
  <c r="C16" i="1"/>
  <c r="E17" i="1" l="1"/>
  <c r="E19" i="1" s="1"/>
  <c r="E13" i="1"/>
  <c r="E11" i="6" l="1"/>
  <c r="E12" i="1"/>
  <c r="E14" i="1" s="1"/>
  <c r="E23" i="1" s="1"/>
  <c r="D10" i="6" s="1"/>
  <c r="E10" i="6" s="1"/>
  <c r="C31" i="1" l="1"/>
  <c r="C19" i="1"/>
  <c r="C21" i="1"/>
  <c r="C12" i="1" l="1"/>
  <c r="C14" i="1" l="1"/>
  <c r="D9" i="6" s="1"/>
  <c r="E9" i="6" l="1"/>
  <c r="D15" i="6"/>
  <c r="E15" i="6" s="1"/>
  <c r="C30" i="1"/>
  <c r="E24" i="6" l="1"/>
  <c r="E25" i="6" s="1"/>
  <c r="E17" i="6"/>
</calcChain>
</file>

<file path=xl/sharedStrings.xml><?xml version="1.0" encoding="utf-8"?>
<sst xmlns="http://schemas.openxmlformats.org/spreadsheetml/2006/main" count="84" uniqueCount="73">
  <si>
    <t>Return on Rate Base</t>
  </si>
  <si>
    <t>Total Revenue Requirement</t>
  </si>
  <si>
    <t>Per Books Rate Base</t>
  </si>
  <si>
    <t>Mitchell Plant Impact on Base Case Revenue Requirement</t>
  </si>
  <si>
    <t>Test Year Ended September 30, 2014</t>
  </si>
  <si>
    <t>Mitchell</t>
  </si>
  <si>
    <t>Addition</t>
  </si>
  <si>
    <t>Big Sandy</t>
  </si>
  <si>
    <t>Removal</t>
  </si>
  <si>
    <t>ADJ 55</t>
  </si>
  <si>
    <t>ADJ 56</t>
  </si>
  <si>
    <t>ADJ 31</t>
  </si>
  <si>
    <t>ADJ 40</t>
  </si>
  <si>
    <t>Depreciation Exp</t>
  </si>
  <si>
    <t>O&amp;M</t>
  </si>
  <si>
    <t>Rate Base</t>
  </si>
  <si>
    <t>ADJ 54</t>
  </si>
  <si>
    <t>ADJ 33</t>
  </si>
  <si>
    <t>ADJ 34</t>
  </si>
  <si>
    <t>Adjustment</t>
  </si>
  <si>
    <t>Rate of Return (Pre-Tax WACC)</t>
  </si>
  <si>
    <t>ADJ 39</t>
  </si>
  <si>
    <t>Description</t>
  </si>
  <si>
    <t>ADJ 57</t>
  </si>
  <si>
    <t>ADJ 58</t>
  </si>
  <si>
    <t>M&amp;S</t>
  </si>
  <si>
    <t>CWIP</t>
  </si>
  <si>
    <t>Big Sandy Removal</t>
  </si>
  <si>
    <t>Big Sandy Retirement Rider</t>
  </si>
  <si>
    <t>Remove Pool</t>
  </si>
  <si>
    <t>Amort of BS2 Scrubber</t>
  </si>
  <si>
    <t>ADJ 24</t>
  </si>
  <si>
    <t>Account</t>
  </si>
  <si>
    <t>101-106, 114</t>
  </si>
  <si>
    <t>Utility Plant</t>
  </si>
  <si>
    <t>108, 111, 115</t>
  </si>
  <si>
    <t>Accum Prov for Depreciation &amp; Depletion - Utility</t>
  </si>
  <si>
    <t>Construction Work in Progress, including environmental CWIP</t>
  </si>
  <si>
    <t>Fuel Stock</t>
  </si>
  <si>
    <t>Fuel Stock Undistributed</t>
  </si>
  <si>
    <t>Plant Materials and Operating Supplies</t>
  </si>
  <si>
    <t>158.1, 158.2</t>
  </si>
  <si>
    <t>Allowances</t>
  </si>
  <si>
    <t>Accum Deferred FIT and SIT - Other</t>
  </si>
  <si>
    <t>Case 2013-00197 Juris. Revenues</t>
  </si>
  <si>
    <t>ADJs 31, 40, 55, 56, 57, 58</t>
  </si>
  <si>
    <t>Total Non-Fuel COS Impact</t>
  </si>
  <si>
    <t xml:space="preserve">Current </t>
  </si>
  <si>
    <t>Base Rate Case</t>
  </si>
  <si>
    <t>Decrease/(Increase) Compared to Asset Transfer Estimate</t>
  </si>
  <si>
    <t>In 000's of $</t>
  </si>
  <si>
    <t>Initial Mitchell Increase (ATR)</t>
  </si>
  <si>
    <t>Non Fuel % Increase</t>
  </si>
  <si>
    <t>Mitchell Plant COS</t>
  </si>
  <si>
    <t>Incremental Mitchell  Increase</t>
  </si>
  <si>
    <t>Current Base Case Cost of Service vs. Asset Transfer Estimate</t>
  </si>
  <si>
    <t>ADJ 9 &amp; 32</t>
  </si>
  <si>
    <t>As of 9-30-2014</t>
  </si>
  <si>
    <t>Increase/(Decrease)</t>
  </si>
  <si>
    <t>KPSC 5-10*</t>
  </si>
  <si>
    <t>* Source: The Company's response to KPSC 5-10 in Case No. 2012-00578</t>
  </si>
  <si>
    <t>Rate Case</t>
  </si>
  <si>
    <t>ADJ #</t>
  </si>
  <si>
    <r>
      <t xml:space="preserve">Jan-Sept 2014 Non-Fuel Clause O&amp;M </t>
    </r>
    <r>
      <rPr>
        <vertAlign val="superscript"/>
        <sz val="9.35"/>
        <color theme="1"/>
        <rFont val="Calibri"/>
        <family val="2"/>
      </rPr>
      <t>1</t>
    </r>
  </si>
  <si>
    <t>Notes:</t>
  </si>
  <si>
    <t>1.  Source: KIUC 1-17 Attachment 47, "income statement" tab, cell Y400</t>
  </si>
  <si>
    <r>
      <t xml:space="preserve">ADJ 9 &amp; 32 </t>
    </r>
    <r>
      <rPr>
        <vertAlign val="superscript"/>
        <sz val="9.35"/>
        <color theme="1"/>
        <rFont val="Calibri"/>
        <family val="2"/>
      </rPr>
      <t>2</t>
    </r>
  </si>
  <si>
    <t>2. A portion of ADJ 32 relates to the Pool termination and moving BS 1 PJM costs from base rates to the BS1OR</t>
  </si>
  <si>
    <t>KPCo Mitchell Plant Rate Base</t>
  </si>
  <si>
    <t>BS1OR (from Exhibit AEV-4)</t>
  </si>
  <si>
    <r>
      <t xml:space="preserve">Big Sandy Retirement Rider </t>
    </r>
    <r>
      <rPr>
        <vertAlign val="superscript"/>
        <sz val="9.35"/>
        <color theme="1"/>
        <rFont val="Calibri"/>
        <family val="2"/>
      </rPr>
      <t>3</t>
    </r>
  </si>
  <si>
    <t>3.  Source: Company Exhibit JMY-1</t>
  </si>
  <si>
    <t>Coal Stock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</si>
</sst>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0000%"/>
    <numFmt numFmtId="167" formatCode="_(* #,##0.0_);_(* \(#,##0.0\);&quot;&quot;;_(@_)"/>
    <numFmt numFmtId="168" formatCode="[Blue]#,##0,_);[Red]\(#,##0,\)"/>
    <numFmt numFmtId="169" formatCode="_(* #,##0_);_(* \(#,##0\);_(* &quot;-&quot;??_);_(@_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.35"/>
      <color theme="1"/>
      <name val="Calibri"/>
      <family val="2"/>
    </font>
    <font>
      <sz val="8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3" borderId="2" applyNumberFormat="0" applyAlignment="0" applyProtection="0"/>
    <xf numFmtId="0" fontId="16" fillId="3" borderId="2" applyNumberFormat="0" applyAlignment="0" applyProtection="0"/>
    <xf numFmtId="0" fontId="16" fillId="3" borderId="2" applyNumberFormat="0" applyAlignment="0" applyProtection="0"/>
    <xf numFmtId="0" fontId="16" fillId="3" borderId="2" applyNumberFormat="0" applyAlignment="0" applyProtection="0"/>
    <xf numFmtId="0" fontId="17" fillId="3" borderId="2" applyNumberFormat="0" applyAlignment="0" applyProtection="0"/>
    <xf numFmtId="0" fontId="18" fillId="11" borderId="3" applyNumberFormat="0" applyAlignment="0" applyProtection="0"/>
    <xf numFmtId="0" fontId="19" fillId="11" borderId="3" applyNumberFormat="0" applyAlignment="0" applyProtection="0"/>
    <xf numFmtId="0" fontId="19" fillId="11" borderId="3" applyNumberFormat="0" applyAlignment="0" applyProtection="0"/>
    <xf numFmtId="0" fontId="19" fillId="11" borderId="3" applyNumberFormat="0" applyAlignment="0" applyProtection="0"/>
    <xf numFmtId="0" fontId="20" fillId="26" borderId="3" applyNumberFormat="0" applyAlignment="0" applyProtection="0"/>
    <xf numFmtId="0" fontId="19" fillId="26" borderId="3" applyNumberFormat="0" applyAlignment="0" applyProtection="0"/>
    <xf numFmtId="0" fontId="18" fillId="26" borderId="3" applyNumberFormat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8" applyNumberFormat="0" applyFill="0" applyAlignment="0" applyProtection="0"/>
    <xf numFmtId="0" fontId="42" fillId="0" borderId="8" applyNumberFormat="0" applyFill="0" applyAlignment="0" applyProtection="0"/>
    <xf numFmtId="0" fontId="43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2" applyNumberFormat="0" applyAlignment="0" applyProtection="0"/>
    <xf numFmtId="0" fontId="45" fillId="9" borderId="2" applyNumberFormat="0" applyAlignment="0" applyProtection="0"/>
    <xf numFmtId="0" fontId="45" fillId="9" borderId="2" applyNumberFormat="0" applyAlignment="0" applyProtection="0"/>
    <xf numFmtId="0" fontId="45" fillId="9" borderId="2" applyNumberFormat="0" applyAlignment="0" applyProtection="0"/>
    <xf numFmtId="0" fontId="46" fillId="9" borderId="2" applyNumberFormat="0" applyAlignment="0" applyProtection="0"/>
    <xf numFmtId="41" fontId="47" fillId="0" borderId="0">
      <alignment horizontal="left"/>
    </xf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68" fillId="0" borderId="0"/>
    <xf numFmtId="0" fontId="4" fillId="0" borderId="0"/>
    <xf numFmtId="37" fontId="5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0" fontId="22" fillId="0" borderId="0"/>
    <xf numFmtId="0" fontId="4" fillId="0" borderId="0"/>
    <xf numFmtId="0" fontId="54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2" fillId="0" borderId="0"/>
    <xf numFmtId="0" fontId="4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3" fillId="6" borderId="11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43" fontId="45" fillId="0" borderId="0"/>
    <xf numFmtId="168" fontId="55" fillId="0" borderId="0"/>
    <xf numFmtId="0" fontId="56" fillId="3" borderId="12" applyNumberFormat="0" applyAlignment="0" applyProtection="0"/>
    <xf numFmtId="0" fontId="57" fillId="3" borderId="12" applyNumberFormat="0" applyAlignment="0" applyProtection="0"/>
    <xf numFmtId="0" fontId="57" fillId="3" borderId="12" applyNumberFormat="0" applyAlignment="0" applyProtection="0"/>
    <xf numFmtId="0" fontId="57" fillId="3" borderId="12" applyNumberFormat="0" applyAlignment="0" applyProtection="0"/>
    <xf numFmtId="0" fontId="58" fillId="3" borderId="12" applyNumberFormat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0" fontId="59" fillId="0" borderId="13">
      <alignment horizontal="center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8" borderId="0" xfId="0" applyFill="1"/>
    <xf numFmtId="0" fontId="2" fillId="28" borderId="0" xfId="0" applyFont="1" applyFill="1" applyAlignment="1">
      <alignment horizontal="center"/>
    </xf>
    <xf numFmtId="0" fontId="2" fillId="28" borderId="0" xfId="0" applyFont="1" applyFill="1"/>
    <xf numFmtId="0" fontId="69" fillId="28" borderId="0" xfId="0" applyFont="1" applyFill="1" applyAlignment="1">
      <alignment horizontal="center"/>
    </xf>
    <xf numFmtId="164" fontId="0" fillId="28" borderId="0" xfId="1" applyNumberFormat="1" applyFont="1" applyFill="1"/>
    <xf numFmtId="0" fontId="0" fillId="28" borderId="1" xfId="0" applyFill="1" applyBorder="1"/>
    <xf numFmtId="164" fontId="0" fillId="28" borderId="1" xfId="1" applyNumberFormat="1" applyFont="1" applyFill="1" applyBorder="1"/>
    <xf numFmtId="164" fontId="0" fillId="28" borderId="0" xfId="0" applyNumberFormat="1" applyFill="1"/>
    <xf numFmtId="0" fontId="0" fillId="28" borderId="16" xfId="0" applyFill="1" applyBorder="1" applyAlignment="1">
      <alignment wrapText="1"/>
    </xf>
    <xf numFmtId="0" fontId="0" fillId="28" borderId="16" xfId="0" applyFill="1" applyBorder="1"/>
    <xf numFmtId="164" fontId="2" fillId="28" borderId="16" xfId="0" applyNumberFormat="1" applyFont="1" applyFill="1" applyBorder="1"/>
    <xf numFmtId="164" fontId="1" fillId="28" borderId="0" xfId="1" applyNumberFormat="1" applyFont="1" applyFill="1"/>
    <xf numFmtId="10" fontId="0" fillId="28" borderId="0" xfId="2" applyNumberFormat="1" applyFont="1" applyFill="1"/>
    <xf numFmtId="164" fontId="0" fillId="28" borderId="0" xfId="276" applyNumberFormat="1" applyFont="1" applyFill="1"/>
    <xf numFmtId="0" fontId="0" fillId="28" borderId="0" xfId="0" applyFill="1" applyBorder="1"/>
    <xf numFmtId="164" fontId="0" fillId="28" borderId="0" xfId="0" applyNumberFormat="1" applyFill="1" applyBorder="1"/>
    <xf numFmtId="10" fontId="0" fillId="28" borderId="0" xfId="2" applyNumberFormat="1" applyFont="1" applyFill="1" applyBorder="1"/>
    <xf numFmtId="0" fontId="69" fillId="28" borderId="0" xfId="0" applyFont="1" applyFill="1" applyBorder="1"/>
    <xf numFmtId="166" fontId="0" fillId="28" borderId="0" xfId="0" applyNumberFormat="1" applyFill="1" applyBorder="1"/>
    <xf numFmtId="10" fontId="0" fillId="28" borderId="0" xfId="0" applyNumberFormat="1" applyFill="1" applyBorder="1"/>
    <xf numFmtId="166" fontId="0" fillId="28" borderId="0" xfId="2" applyNumberFormat="1" applyFont="1" applyFill="1" applyBorder="1"/>
    <xf numFmtId="0" fontId="71" fillId="28" borderId="0" xfId="0" applyFont="1" applyFill="1"/>
    <xf numFmtId="0" fontId="74" fillId="28" borderId="0" xfId="0" applyFont="1" applyFill="1"/>
    <xf numFmtId="164" fontId="0" fillId="28" borderId="0" xfId="1" applyNumberFormat="1" applyFont="1" applyFill="1" applyAlignment="1">
      <alignment horizontal="center"/>
    </xf>
    <xf numFmtId="0" fontId="0" fillId="28" borderId="0" xfId="0" applyFill="1" applyAlignment="1">
      <alignment horizontal="center"/>
    </xf>
    <xf numFmtId="164" fontId="72" fillId="28" borderId="0" xfId="1" applyNumberFormat="1" applyFont="1" applyFill="1" applyAlignment="1">
      <alignment horizontal="center"/>
    </xf>
    <xf numFmtId="164" fontId="0" fillId="28" borderId="0" xfId="1" applyNumberFormat="1" applyFont="1" applyFill="1" applyBorder="1"/>
    <xf numFmtId="165" fontId="1" fillId="28" borderId="0" xfId="2" applyNumberFormat="1" applyFont="1" applyFill="1" applyAlignment="1">
      <alignment horizontal="center"/>
    </xf>
    <xf numFmtId="165" fontId="0" fillId="28" borderId="0" xfId="2" applyNumberFormat="1" applyFont="1" applyFill="1" applyAlignment="1">
      <alignment horizontal="center"/>
    </xf>
    <xf numFmtId="165" fontId="2" fillId="28" borderId="0" xfId="2" applyNumberFormat="1" applyFont="1" applyFill="1" applyBorder="1" applyAlignment="1">
      <alignment vertical="center"/>
    </xf>
    <xf numFmtId="165" fontId="2" fillId="28" borderId="0" xfId="2" applyNumberFormat="1" applyFont="1" applyFill="1" applyBorder="1" applyAlignment="1">
      <alignment horizontal="left" vertical="center"/>
    </xf>
    <xf numFmtId="164" fontId="0" fillId="28" borderId="0" xfId="1" applyNumberFormat="1" applyFont="1" applyFill="1" applyBorder="1" applyAlignment="1">
      <alignment horizontal="center"/>
    </xf>
    <xf numFmtId="164" fontId="72" fillId="28" borderId="0" xfId="1" applyNumberFormat="1" applyFont="1" applyFill="1" applyBorder="1" applyAlignment="1">
      <alignment horizontal="center"/>
    </xf>
    <xf numFmtId="165" fontId="2" fillId="28" borderId="0" xfId="2" applyNumberFormat="1" applyFont="1" applyFill="1" applyBorder="1"/>
    <xf numFmtId="169" fontId="76" fillId="28" borderId="0" xfId="712" quotePrefix="1" applyNumberFormat="1" applyFont="1" applyFill="1" applyBorder="1" applyAlignment="1">
      <alignment horizontal="left" vertical="top"/>
    </xf>
    <xf numFmtId="165" fontId="1" fillId="28" borderId="0" xfId="2" quotePrefix="1" applyNumberFormat="1" applyFont="1" applyFill="1" applyBorder="1" applyAlignment="1">
      <alignment horizontal="center"/>
    </xf>
    <xf numFmtId="165" fontId="0" fillId="28" borderId="0" xfId="2" applyNumberFormat="1" applyFont="1" applyFill="1" applyBorder="1"/>
    <xf numFmtId="0" fontId="73" fillId="28" borderId="0" xfId="0" applyFont="1" applyFill="1" applyAlignment="1">
      <alignment horizontal="center"/>
    </xf>
    <xf numFmtId="0" fontId="0" fillId="28" borderId="0" xfId="0" applyFill="1" applyBorder="1" applyAlignment="1">
      <alignment horizontal="left" wrapText="1"/>
    </xf>
  </cellXfs>
  <cellStyles count="713">
    <cellStyle name="20% - Accent1 2" xfId="3"/>
    <cellStyle name="20% - Accent1 2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3 2" xfId="17"/>
    <cellStyle name="20% - Accent3 2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4 8" xfId="32"/>
    <cellStyle name="20% - Accent5 2" xfId="33"/>
    <cellStyle name="20% - Accent5 2 2" xfId="34"/>
    <cellStyle name="20% - Accent5 3" xfId="35"/>
    <cellStyle name="20% - Accent5 4" xfId="36"/>
    <cellStyle name="20% - Accent5 5" xfId="37"/>
    <cellStyle name="20% - Accent5 6" xfId="38"/>
    <cellStyle name="20% - Accent6 2" xfId="39"/>
    <cellStyle name="20% - Accent6 2 2" xfId="40"/>
    <cellStyle name="20% - Accent6 3" xfId="41"/>
    <cellStyle name="20% - Accent6 4" xfId="42"/>
    <cellStyle name="20% - Accent6 5" xfId="43"/>
    <cellStyle name="20% - Accent6 6" xfId="44"/>
    <cellStyle name="40% - Accent1 2" xfId="45"/>
    <cellStyle name="40% - Accent1 2 2" xfId="46"/>
    <cellStyle name="40% - Accent1 3" xfId="47"/>
    <cellStyle name="40% - Accent1 4" xfId="48"/>
    <cellStyle name="40% - Accent1 5" xfId="49"/>
    <cellStyle name="40% - Accent1 6" xfId="50"/>
    <cellStyle name="40% - Accent1 7" xfId="51"/>
    <cellStyle name="40% - Accent1 8" xfId="52"/>
    <cellStyle name="40% - Accent2 2" xfId="53"/>
    <cellStyle name="40% - Accent2 2 2" xfId="54"/>
    <cellStyle name="40% - Accent2 3" xfId="55"/>
    <cellStyle name="40% - Accent2 4" xfId="56"/>
    <cellStyle name="40% - Accent2 5" xfId="57"/>
    <cellStyle name="40% - Accent2 6" xfId="58"/>
    <cellStyle name="40% - Accent3 2" xfId="59"/>
    <cellStyle name="40% - Accent3 2 2" xfId="60"/>
    <cellStyle name="40% - Accent3 3" xfId="61"/>
    <cellStyle name="40% - Accent3 4" xfId="62"/>
    <cellStyle name="40% - Accent3 5" xfId="63"/>
    <cellStyle name="40% - Accent3 6" xfId="64"/>
    <cellStyle name="40% - Accent3 7" xfId="65"/>
    <cellStyle name="40% - Accent3 8" xfId="66"/>
    <cellStyle name="40% - Accent4 2" xfId="67"/>
    <cellStyle name="40% - Accent4 2 2" xfId="68"/>
    <cellStyle name="40% - Accent4 3" xfId="69"/>
    <cellStyle name="40% - Accent4 4" xfId="70"/>
    <cellStyle name="40% - Accent4 5" xfId="71"/>
    <cellStyle name="40% - Accent4 6" xfId="72"/>
    <cellStyle name="40% - Accent4 7" xfId="73"/>
    <cellStyle name="40% - Accent4 8" xfId="74"/>
    <cellStyle name="40% - Accent5 2" xfId="75"/>
    <cellStyle name="40% - Accent5 2 2" xfId="76"/>
    <cellStyle name="40% - Accent5 3" xfId="77"/>
    <cellStyle name="40% - Accent5 4" xfId="78"/>
    <cellStyle name="40% - Accent5 5" xfId="79"/>
    <cellStyle name="40% - Accent5 6" xfId="80"/>
    <cellStyle name="40% - Accent6 2" xfId="81"/>
    <cellStyle name="40% - Accent6 2 2" xfId="82"/>
    <cellStyle name="40% - Accent6 3" xfId="83"/>
    <cellStyle name="40% - Accent6 4" xfId="84"/>
    <cellStyle name="40% - Accent6 5" xfId="85"/>
    <cellStyle name="40% - Accent6 6" xfId="86"/>
    <cellStyle name="40% - Accent6 7" xfId="87"/>
    <cellStyle name="40% - Accent6 8" xfId="88"/>
    <cellStyle name="60% - Accent1 2" xfId="89"/>
    <cellStyle name="60% - Accent1 3" xfId="90"/>
    <cellStyle name="60% - Accent1 4" xfId="91"/>
    <cellStyle name="60% - Accent1 5" xfId="92"/>
    <cellStyle name="60% - Accent1 6" xfId="93"/>
    <cellStyle name="60% - Accent1 7" xfId="94"/>
    <cellStyle name="60% - Accent1 8" xfId="95"/>
    <cellStyle name="60% - Accent2 2" xfId="96"/>
    <cellStyle name="60% - Accent2 3" xfId="97"/>
    <cellStyle name="60% - Accent2 4" xfId="98"/>
    <cellStyle name="60% - Accent2 5" xfId="99"/>
    <cellStyle name="60% - Accent2 6" xfId="100"/>
    <cellStyle name="60% - Accent3 2" xfId="101"/>
    <cellStyle name="60% - Accent3 3" xfId="102"/>
    <cellStyle name="60% - Accent3 4" xfId="103"/>
    <cellStyle name="60% - Accent3 5" xfId="104"/>
    <cellStyle name="60% - Accent3 6" xfId="105"/>
    <cellStyle name="60% - Accent3 7" xfId="106"/>
    <cellStyle name="60% - Accent3 8" xfId="107"/>
    <cellStyle name="60% - Accent4 2" xfId="108"/>
    <cellStyle name="60% - Accent4 3" xfId="109"/>
    <cellStyle name="60% - Accent4 4" xfId="110"/>
    <cellStyle name="60% - Accent4 5" xfId="111"/>
    <cellStyle name="60% - Accent4 6" xfId="112"/>
    <cellStyle name="60% - Accent4 7" xfId="113"/>
    <cellStyle name="60% - Accent4 8" xfId="114"/>
    <cellStyle name="60% - Accent5 2" xfId="115"/>
    <cellStyle name="60% - Accent5 3" xfId="116"/>
    <cellStyle name="60% - Accent5 4" xfId="117"/>
    <cellStyle name="60% - Accent5 5" xfId="118"/>
    <cellStyle name="60% - Accent5 6" xfId="119"/>
    <cellStyle name="60% - Accent6 2" xfId="120"/>
    <cellStyle name="60% - Accent6 3" xfId="121"/>
    <cellStyle name="60% - Accent6 4" xfId="122"/>
    <cellStyle name="60% - Accent6 5" xfId="123"/>
    <cellStyle name="60% - Accent6 6" xfId="124"/>
    <cellStyle name="60% - Accent6 7" xfId="125"/>
    <cellStyle name="60% - Accent6 8" xfId="126"/>
    <cellStyle name="Accent1 2" xfId="127"/>
    <cellStyle name="Accent1 3" xfId="128"/>
    <cellStyle name="Accent1 4" xfId="129"/>
    <cellStyle name="Accent1 5" xfId="130"/>
    <cellStyle name="Accent1 6" xfId="131"/>
    <cellStyle name="Accent1 7" xfId="132"/>
    <cellStyle name="Accent1 8" xfId="133"/>
    <cellStyle name="Accent2 2" xfId="134"/>
    <cellStyle name="Accent2 3" xfId="135"/>
    <cellStyle name="Accent2 4" xfId="136"/>
    <cellStyle name="Accent2 5" xfId="137"/>
    <cellStyle name="Accent2 6" xfId="138"/>
    <cellStyle name="Accent3 2" xfId="139"/>
    <cellStyle name="Accent3 3" xfId="140"/>
    <cellStyle name="Accent3 4" xfId="141"/>
    <cellStyle name="Accent3 5" xfId="142"/>
    <cellStyle name="Accent3 6" xfId="143"/>
    <cellStyle name="Accent4 2" xfId="144"/>
    <cellStyle name="Accent4 3" xfId="145"/>
    <cellStyle name="Accent4 4" xfId="146"/>
    <cellStyle name="Accent4 5" xfId="147"/>
    <cellStyle name="Accent4 6" xfId="148"/>
    <cellStyle name="Accent4 7" xfId="149"/>
    <cellStyle name="Accent4 8" xfId="150"/>
    <cellStyle name="Accent5 2" xfId="151"/>
    <cellStyle name="Accent5 3" xfId="152"/>
    <cellStyle name="Accent5 4" xfId="153"/>
    <cellStyle name="Accent5 5" xfId="154"/>
    <cellStyle name="Accent5 6" xfId="155"/>
    <cellStyle name="Accent6 2" xfId="156"/>
    <cellStyle name="Accent6 3" xfId="157"/>
    <cellStyle name="Accent6 4" xfId="158"/>
    <cellStyle name="Accent6 5" xfId="159"/>
    <cellStyle name="Accent6 6" xfId="160"/>
    <cellStyle name="Bad 2" xfId="161"/>
    <cellStyle name="Bad 3" xfId="162"/>
    <cellStyle name="Bad 4" xfId="163"/>
    <cellStyle name="Bad 5" xfId="164"/>
    <cellStyle name="Bad 6" xfId="165"/>
    <cellStyle name="Bad 7" xfId="166"/>
    <cellStyle name="Bad 8" xfId="167"/>
    <cellStyle name="Calculation 2" xfId="168"/>
    <cellStyle name="Calculation 3" xfId="169"/>
    <cellStyle name="Calculation 4" xfId="170"/>
    <cellStyle name="Calculation 5" xfId="171"/>
    <cellStyle name="Calculation 6" xfId="172"/>
    <cellStyle name="Check Cell 2" xfId="173"/>
    <cellStyle name="Check Cell 3" xfId="174"/>
    <cellStyle name="Check Cell 4" xfId="175"/>
    <cellStyle name="Check Cell 5" xfId="176"/>
    <cellStyle name="Check Cell 6" xfId="177"/>
    <cellStyle name="Check Cell 7" xfId="178"/>
    <cellStyle name="Check Cell 8" xfId="179"/>
    <cellStyle name="Comma" xfId="712" builtinId="3"/>
    <cellStyle name="Comma 10" xfId="180"/>
    <cellStyle name="Comma 11" xfId="181"/>
    <cellStyle name="Comma 12" xfId="182"/>
    <cellStyle name="Comma 13" xfId="183"/>
    <cellStyle name="Comma 14" xfId="184"/>
    <cellStyle name="Comma 15" xfId="185"/>
    <cellStyle name="Comma 16" xfId="186"/>
    <cellStyle name="Comma 17" xfId="187"/>
    <cellStyle name="Comma 17 2" xfId="188"/>
    <cellStyle name="Comma 17 2 2" xfId="189"/>
    <cellStyle name="Comma 17 2 2 2" xfId="651"/>
    <cellStyle name="Comma 17 2 3" xfId="610"/>
    <cellStyle name="Comma 17 3" xfId="190"/>
    <cellStyle name="Comma 17 3 2" xfId="191"/>
    <cellStyle name="Comma 17 3 2 2" xfId="652"/>
    <cellStyle name="Comma 17 3 3" xfId="630"/>
    <cellStyle name="Comma 17 4" xfId="192"/>
    <cellStyle name="Comma 17 4 2" xfId="650"/>
    <cellStyle name="Comma 17 5" xfId="588"/>
    <cellStyle name="Comma 18" xfId="193"/>
    <cellStyle name="Comma 19" xfId="194"/>
    <cellStyle name="Comma 2" xfId="195"/>
    <cellStyle name="Comma 2 2" xfId="196"/>
    <cellStyle name="Comma 2 2 2" xfId="197"/>
    <cellStyle name="Comma 2 2 3" xfId="198"/>
    <cellStyle name="Comma 2 3" xfId="199"/>
    <cellStyle name="Comma 2 4" xfId="200"/>
    <cellStyle name="Comma 2_Allocators" xfId="201"/>
    <cellStyle name="Comma 20" xfId="202"/>
    <cellStyle name="Comma 20 2" xfId="203"/>
    <cellStyle name="Comma 20 2 2" xfId="204"/>
    <cellStyle name="Comma 20 2 2 2" xfId="654"/>
    <cellStyle name="Comma 20 2 3" xfId="611"/>
    <cellStyle name="Comma 20 3" xfId="205"/>
    <cellStyle name="Comma 20 3 2" xfId="206"/>
    <cellStyle name="Comma 20 3 2 2" xfId="655"/>
    <cellStyle name="Comma 20 3 3" xfId="631"/>
    <cellStyle name="Comma 20 4" xfId="207"/>
    <cellStyle name="Comma 20 4 2" xfId="653"/>
    <cellStyle name="Comma 20 5" xfId="589"/>
    <cellStyle name="Comma 21" xfId="208"/>
    <cellStyle name="Comma 3" xfId="209"/>
    <cellStyle name="Comma 3 10" xfId="210"/>
    <cellStyle name="Comma 3 10 2" xfId="211"/>
    <cellStyle name="Comma 3 10 2 2" xfId="212"/>
    <cellStyle name="Comma 3 10 2 2 2" xfId="657"/>
    <cellStyle name="Comma 3 10 2 3" xfId="628"/>
    <cellStyle name="Comma 3 10 3" xfId="213"/>
    <cellStyle name="Comma 3 10 3 2" xfId="214"/>
    <cellStyle name="Comma 3 10 3 2 2" xfId="658"/>
    <cellStyle name="Comma 3 10 3 3" xfId="648"/>
    <cellStyle name="Comma 3 10 4" xfId="215"/>
    <cellStyle name="Comma 3 10 4 2" xfId="656"/>
    <cellStyle name="Comma 3 10 5" xfId="606"/>
    <cellStyle name="Comma 3 11" xfId="216"/>
    <cellStyle name="Comma 3 12" xfId="217"/>
    <cellStyle name="Comma 3 12 2" xfId="218"/>
    <cellStyle name="Comma 3 12 2 2" xfId="659"/>
    <cellStyle name="Comma 3 12 3" xfId="608"/>
    <cellStyle name="Comma 3 2" xfId="219"/>
    <cellStyle name="Comma 3 3" xfId="220"/>
    <cellStyle name="Comma 3 4" xfId="221"/>
    <cellStyle name="Comma 3 4 2" xfId="222"/>
    <cellStyle name="Comma 3 4 2 2" xfId="223"/>
    <cellStyle name="Comma 3 4 2 2 2" xfId="661"/>
    <cellStyle name="Comma 3 4 2 3" xfId="616"/>
    <cellStyle name="Comma 3 4 3" xfId="224"/>
    <cellStyle name="Comma 3 4 3 2" xfId="225"/>
    <cellStyle name="Comma 3 4 3 2 2" xfId="662"/>
    <cellStyle name="Comma 3 4 3 3" xfId="636"/>
    <cellStyle name="Comma 3 4 4" xfId="226"/>
    <cellStyle name="Comma 3 4 4 2" xfId="660"/>
    <cellStyle name="Comma 3 4 5" xfId="594"/>
    <cellStyle name="Comma 3 5" xfId="227"/>
    <cellStyle name="Comma 3 5 2" xfId="228"/>
    <cellStyle name="Comma 3 5 2 2" xfId="229"/>
    <cellStyle name="Comma 3 5 2 2 2" xfId="664"/>
    <cellStyle name="Comma 3 5 2 3" xfId="618"/>
    <cellStyle name="Comma 3 5 3" xfId="230"/>
    <cellStyle name="Comma 3 5 3 2" xfId="231"/>
    <cellStyle name="Comma 3 5 3 2 2" xfId="665"/>
    <cellStyle name="Comma 3 5 3 3" xfId="638"/>
    <cellStyle name="Comma 3 5 4" xfId="232"/>
    <cellStyle name="Comma 3 5 4 2" xfId="663"/>
    <cellStyle name="Comma 3 5 5" xfId="596"/>
    <cellStyle name="Comma 3 6" xfId="233"/>
    <cellStyle name="Comma 3 6 2" xfId="234"/>
    <cellStyle name="Comma 3 6 2 2" xfId="235"/>
    <cellStyle name="Comma 3 6 2 2 2" xfId="667"/>
    <cellStyle name="Comma 3 6 2 3" xfId="620"/>
    <cellStyle name="Comma 3 6 3" xfId="236"/>
    <cellStyle name="Comma 3 6 3 2" xfId="237"/>
    <cellStyle name="Comma 3 6 3 2 2" xfId="668"/>
    <cellStyle name="Comma 3 6 3 3" xfId="640"/>
    <cellStyle name="Comma 3 6 4" xfId="238"/>
    <cellStyle name="Comma 3 6 4 2" xfId="666"/>
    <cellStyle name="Comma 3 6 5" xfId="598"/>
    <cellStyle name="Comma 3 7" xfId="239"/>
    <cellStyle name="Comma 3 7 2" xfId="240"/>
    <cellStyle name="Comma 3 7 2 2" xfId="241"/>
    <cellStyle name="Comma 3 7 2 2 2" xfId="670"/>
    <cellStyle name="Comma 3 7 2 3" xfId="622"/>
    <cellStyle name="Comma 3 7 3" xfId="242"/>
    <cellStyle name="Comma 3 7 3 2" xfId="243"/>
    <cellStyle name="Comma 3 7 3 2 2" xfId="671"/>
    <cellStyle name="Comma 3 7 3 3" xfId="642"/>
    <cellStyle name="Comma 3 7 4" xfId="244"/>
    <cellStyle name="Comma 3 7 4 2" xfId="669"/>
    <cellStyle name="Comma 3 7 5" xfId="600"/>
    <cellStyle name="Comma 3 8" xfId="245"/>
    <cellStyle name="Comma 3 8 2" xfId="246"/>
    <cellStyle name="Comma 3 8 2 2" xfId="247"/>
    <cellStyle name="Comma 3 8 2 2 2" xfId="673"/>
    <cellStyle name="Comma 3 8 2 3" xfId="624"/>
    <cellStyle name="Comma 3 8 3" xfId="248"/>
    <cellStyle name="Comma 3 8 3 2" xfId="249"/>
    <cellStyle name="Comma 3 8 3 2 2" xfId="674"/>
    <cellStyle name="Comma 3 8 3 3" xfId="644"/>
    <cellStyle name="Comma 3 8 4" xfId="250"/>
    <cellStyle name="Comma 3 8 4 2" xfId="672"/>
    <cellStyle name="Comma 3 8 5" xfId="602"/>
    <cellStyle name="Comma 3 9" xfId="251"/>
    <cellStyle name="Comma 3 9 2" xfId="252"/>
    <cellStyle name="Comma 3 9 2 2" xfId="253"/>
    <cellStyle name="Comma 3 9 2 2 2" xfId="676"/>
    <cellStyle name="Comma 3 9 2 3" xfId="626"/>
    <cellStyle name="Comma 3 9 3" xfId="254"/>
    <cellStyle name="Comma 3 9 3 2" xfId="255"/>
    <cellStyle name="Comma 3 9 3 2 2" xfId="677"/>
    <cellStyle name="Comma 3 9 3 3" xfId="646"/>
    <cellStyle name="Comma 3 9 4" xfId="256"/>
    <cellStyle name="Comma 3 9 4 2" xfId="675"/>
    <cellStyle name="Comma 3 9 5" xfId="604"/>
    <cellStyle name="Comma 4" xfId="257"/>
    <cellStyle name="Comma 4 2" xfId="258"/>
    <cellStyle name="Comma 4 3" xfId="259"/>
    <cellStyle name="Comma 5" xfId="260"/>
    <cellStyle name="Comma 6" xfId="261"/>
    <cellStyle name="Comma 6 2" xfId="262"/>
    <cellStyle name="Comma 7" xfId="263"/>
    <cellStyle name="Comma 7 2" xfId="264"/>
    <cellStyle name="Comma 8" xfId="265"/>
    <cellStyle name="Comma 8 2" xfId="266"/>
    <cellStyle name="Comma 9" xfId="267"/>
    <cellStyle name="CommaBlank" xfId="268"/>
    <cellStyle name="CommaBlank 2" xfId="269"/>
    <cellStyle name="Currency" xfId="1" builtinId="4"/>
    <cellStyle name="Currency 10" xfId="270"/>
    <cellStyle name="Currency 10 2" xfId="271"/>
    <cellStyle name="Currency 10 2 2" xfId="272"/>
    <cellStyle name="Currency 10 2 2 2" xfId="679"/>
    <cellStyle name="Currency 10 2 3" xfId="612"/>
    <cellStyle name="Currency 10 3" xfId="273"/>
    <cellStyle name="Currency 10 3 2" xfId="274"/>
    <cellStyle name="Currency 10 3 2 2" xfId="680"/>
    <cellStyle name="Currency 10 3 3" xfId="632"/>
    <cellStyle name="Currency 10 4" xfId="275"/>
    <cellStyle name="Currency 10 4 2" xfId="678"/>
    <cellStyle name="Currency 10 5" xfId="590"/>
    <cellStyle name="Currency 11" xfId="276"/>
    <cellStyle name="Currency 2" xfId="277"/>
    <cellStyle name="Currency 2 2" xfId="278"/>
    <cellStyle name="Currency 2 3" xfId="279"/>
    <cellStyle name="Currency 3" xfId="280"/>
    <cellStyle name="Currency 3 2" xfId="281"/>
    <cellStyle name="Currency 3 3" xfId="282"/>
    <cellStyle name="Currency 3 4" xfId="283"/>
    <cellStyle name="Currency 3 5" xfId="284"/>
    <cellStyle name="Currency 4" xfId="285"/>
    <cellStyle name="Currency 4 2" xfId="286"/>
    <cellStyle name="Currency 4 3" xfId="287"/>
    <cellStyle name="Currency 4 4" xfId="288"/>
    <cellStyle name="Currency 5" xfId="289"/>
    <cellStyle name="Currency 6" xfId="290"/>
    <cellStyle name="Currency 7" xfId="291"/>
    <cellStyle name="Currency 8" xfId="292"/>
    <cellStyle name="Currency 9" xfId="293"/>
    <cellStyle name="Explanatory Text 2" xfId="294"/>
    <cellStyle name="Explanatory Text 3" xfId="295"/>
    <cellStyle name="Explanatory Text 4" xfId="296"/>
    <cellStyle name="Explanatory Text 5" xfId="297"/>
    <cellStyle name="Explanatory Text 6" xfId="298"/>
    <cellStyle name="Good 2" xfId="299"/>
    <cellStyle name="Good 3" xfId="300"/>
    <cellStyle name="Good 4" xfId="301"/>
    <cellStyle name="Good 5" xfId="302"/>
    <cellStyle name="Good 6" xfId="303"/>
    <cellStyle name="Heading 1 2" xfId="304"/>
    <cellStyle name="Heading 1 3" xfId="305"/>
    <cellStyle name="Heading 1 4" xfId="306"/>
    <cellStyle name="Heading 1 5" xfId="307"/>
    <cellStyle name="Heading 1 6" xfId="308"/>
    <cellStyle name="Heading 1 7" xfId="309"/>
    <cellStyle name="Heading 1 8" xfId="310"/>
    <cellStyle name="Heading 2 2" xfId="311"/>
    <cellStyle name="Heading 2 3" xfId="312"/>
    <cellStyle name="Heading 2 4" xfId="313"/>
    <cellStyle name="Heading 2 5" xfId="314"/>
    <cellStyle name="Heading 2 6" xfId="315"/>
    <cellStyle name="Heading 2 7" xfId="316"/>
    <cellStyle name="Heading 2 8" xfId="317"/>
    <cellStyle name="Heading 3 2" xfId="318"/>
    <cellStyle name="Heading 3 3" xfId="319"/>
    <cellStyle name="Heading 3 4" xfId="320"/>
    <cellStyle name="Heading 3 5" xfId="321"/>
    <cellStyle name="Heading 3 6" xfId="322"/>
    <cellStyle name="Heading 3 7" xfId="323"/>
    <cellStyle name="Heading 3 8" xfId="324"/>
    <cellStyle name="Heading 4 2" xfId="325"/>
    <cellStyle name="Heading 4 3" xfId="326"/>
    <cellStyle name="Heading 4 4" xfId="327"/>
    <cellStyle name="Heading 4 5" xfId="328"/>
    <cellStyle name="Heading 4 6" xfId="329"/>
    <cellStyle name="Heading 4 7" xfId="330"/>
    <cellStyle name="Heading 4 8" xfId="331"/>
    <cellStyle name="Input 2" xfId="332"/>
    <cellStyle name="Input 3" xfId="333"/>
    <cellStyle name="Input 4" xfId="334"/>
    <cellStyle name="Input 5" xfId="335"/>
    <cellStyle name="Input 6" xfId="336"/>
    <cellStyle name="kirkdollars" xfId="337"/>
    <cellStyle name="Linked Cell 2" xfId="338"/>
    <cellStyle name="Linked Cell 3" xfId="339"/>
    <cellStyle name="Linked Cell 4" xfId="340"/>
    <cellStyle name="Linked Cell 5" xfId="341"/>
    <cellStyle name="Linked Cell 6" xfId="342"/>
    <cellStyle name="Neutral 2" xfId="343"/>
    <cellStyle name="Neutral 3" xfId="344"/>
    <cellStyle name="Neutral 4" xfId="345"/>
    <cellStyle name="Neutral 5" xfId="346"/>
    <cellStyle name="Neutral 6" xfId="347"/>
    <cellStyle name="Normal" xfId="0" builtinId="0"/>
    <cellStyle name="Normal 10" xfId="348"/>
    <cellStyle name="Normal 11" xfId="349"/>
    <cellStyle name="Normal 12" xfId="350"/>
    <cellStyle name="Normal 13" xfId="351"/>
    <cellStyle name="Normal 14" xfId="352"/>
    <cellStyle name="Normal 15" xfId="353"/>
    <cellStyle name="Normal 15 2" xfId="354"/>
    <cellStyle name="Normal 15 2 2" xfId="355"/>
    <cellStyle name="Normal 15 2 2 2" xfId="682"/>
    <cellStyle name="Normal 15 2 3" xfId="613"/>
    <cellStyle name="Normal 15 3" xfId="356"/>
    <cellStyle name="Normal 15 3 2" xfId="357"/>
    <cellStyle name="Normal 15 3 2 2" xfId="683"/>
    <cellStyle name="Normal 15 3 3" xfId="633"/>
    <cellStyle name="Normal 15 4" xfId="358"/>
    <cellStyle name="Normal 15 4 2" xfId="681"/>
    <cellStyle name="Normal 15 5" xfId="591"/>
    <cellStyle name="Normal 16" xfId="359"/>
    <cellStyle name="Normal 17" xfId="360"/>
    <cellStyle name="Normal 18" xfId="361"/>
    <cellStyle name="Normal 19" xfId="362"/>
    <cellStyle name="Normal 2" xfId="363"/>
    <cellStyle name="Normal 2 2" xfId="364"/>
    <cellStyle name="Normal 2 3" xfId="365"/>
    <cellStyle name="Normal 2 4" xfId="366"/>
    <cellStyle name="Normal 2_Adjustment WP" xfId="367"/>
    <cellStyle name="Normal 20" xfId="368"/>
    <cellStyle name="Normal 21" xfId="369"/>
    <cellStyle name="Normal 22" xfId="370"/>
    <cellStyle name="Normal 23" xfId="371"/>
    <cellStyle name="Normal 24" xfId="372"/>
    <cellStyle name="Normal 25" xfId="373"/>
    <cellStyle name="Normal 26" xfId="374"/>
    <cellStyle name="Normal 27" xfId="375"/>
    <cellStyle name="Normal 28" xfId="376"/>
    <cellStyle name="Normal 29" xfId="377"/>
    <cellStyle name="Normal 3" xfId="378"/>
    <cellStyle name="Normal 3 2" xfId="379"/>
    <cellStyle name="Normal 3 3" xfId="380"/>
    <cellStyle name="Normal 3 4" xfId="381"/>
    <cellStyle name="Normal 3 5" xfId="382"/>
    <cellStyle name="Normal 3 6" xfId="383"/>
    <cellStyle name="Normal 3_108 Summary" xfId="384"/>
    <cellStyle name="Normal 30" xfId="385"/>
    <cellStyle name="Normal 31" xfId="386"/>
    <cellStyle name="Normal 32" xfId="387"/>
    <cellStyle name="Normal 33" xfId="388"/>
    <cellStyle name="Normal 34" xfId="389"/>
    <cellStyle name="Normal 35" xfId="390"/>
    <cellStyle name="Normal 35 2" xfId="391"/>
    <cellStyle name="Normal 35 2 2" xfId="392"/>
    <cellStyle name="Normal 35 2 2 2" xfId="685"/>
    <cellStyle name="Normal 35 2 3" xfId="614"/>
    <cellStyle name="Normal 35 3" xfId="393"/>
    <cellStyle name="Normal 35 3 2" xfId="394"/>
    <cellStyle name="Normal 35 3 2 2" xfId="686"/>
    <cellStyle name="Normal 35 3 3" xfId="634"/>
    <cellStyle name="Normal 35 4" xfId="395"/>
    <cellStyle name="Normal 35 4 2" xfId="684"/>
    <cellStyle name="Normal 35 5" xfId="592"/>
    <cellStyle name="Normal 36" xfId="396"/>
    <cellStyle name="Normal 37" xfId="397"/>
    <cellStyle name="Normal 38" xfId="398"/>
    <cellStyle name="Normal 39" xfId="587"/>
    <cellStyle name="Normal 4" xfId="399"/>
    <cellStyle name="Normal 4 2" xfId="400"/>
    <cellStyle name="Normal 4 3" xfId="401"/>
    <cellStyle name="Normal 5" xfId="402"/>
    <cellStyle name="Normal 5 2" xfId="403"/>
    <cellStyle name="Normal 5 3" xfId="404"/>
    <cellStyle name="Normal 6" xfId="405"/>
    <cellStyle name="Normal 6 10" xfId="406"/>
    <cellStyle name="Normal 6 10 2" xfId="407"/>
    <cellStyle name="Normal 6 10 2 2" xfId="687"/>
    <cellStyle name="Normal 6 10 3" xfId="609"/>
    <cellStyle name="Normal 6 2" xfId="408"/>
    <cellStyle name="Normal 6 2 2" xfId="409"/>
    <cellStyle name="Normal 6 2 2 2" xfId="410"/>
    <cellStyle name="Normal 6 2 2 2 2" xfId="689"/>
    <cellStyle name="Normal 6 2 2 3" xfId="617"/>
    <cellStyle name="Normal 6 2 3" xfId="411"/>
    <cellStyle name="Normal 6 2 3 2" xfId="412"/>
    <cellStyle name="Normal 6 2 3 2 2" xfId="690"/>
    <cellStyle name="Normal 6 2 3 3" xfId="637"/>
    <cellStyle name="Normal 6 2 4" xfId="413"/>
    <cellStyle name="Normal 6 2 4 2" xfId="688"/>
    <cellStyle name="Normal 6 2 5" xfId="595"/>
    <cellStyle name="Normal 6 3" xfId="414"/>
    <cellStyle name="Normal 6 3 2" xfId="415"/>
    <cellStyle name="Normal 6 3 2 2" xfId="416"/>
    <cellStyle name="Normal 6 3 2 2 2" xfId="692"/>
    <cellStyle name="Normal 6 3 2 3" xfId="619"/>
    <cellStyle name="Normal 6 3 3" xfId="417"/>
    <cellStyle name="Normal 6 3 3 2" xfId="418"/>
    <cellStyle name="Normal 6 3 3 2 2" xfId="693"/>
    <cellStyle name="Normal 6 3 3 3" xfId="639"/>
    <cellStyle name="Normal 6 3 4" xfId="419"/>
    <cellStyle name="Normal 6 3 4 2" xfId="691"/>
    <cellStyle name="Normal 6 3 5" xfId="597"/>
    <cellStyle name="Normal 6 4" xfId="420"/>
    <cellStyle name="Normal 6 4 2" xfId="421"/>
    <cellStyle name="Normal 6 4 2 2" xfId="422"/>
    <cellStyle name="Normal 6 4 2 2 2" xfId="695"/>
    <cellStyle name="Normal 6 4 2 3" xfId="621"/>
    <cellStyle name="Normal 6 4 3" xfId="423"/>
    <cellStyle name="Normal 6 4 3 2" xfId="424"/>
    <cellStyle name="Normal 6 4 3 2 2" xfId="696"/>
    <cellStyle name="Normal 6 4 3 3" xfId="641"/>
    <cellStyle name="Normal 6 4 4" xfId="425"/>
    <cellStyle name="Normal 6 4 4 2" xfId="694"/>
    <cellStyle name="Normal 6 4 5" xfId="599"/>
    <cellStyle name="Normal 6 5" xfId="426"/>
    <cellStyle name="Normal 6 5 2" xfId="427"/>
    <cellStyle name="Normal 6 5 2 2" xfId="428"/>
    <cellStyle name="Normal 6 5 2 2 2" xfId="698"/>
    <cellStyle name="Normal 6 5 2 3" xfId="623"/>
    <cellStyle name="Normal 6 5 3" xfId="429"/>
    <cellStyle name="Normal 6 5 3 2" xfId="430"/>
    <cellStyle name="Normal 6 5 3 2 2" xfId="699"/>
    <cellStyle name="Normal 6 5 3 3" xfId="643"/>
    <cellStyle name="Normal 6 5 4" xfId="431"/>
    <cellStyle name="Normal 6 5 4 2" xfId="697"/>
    <cellStyle name="Normal 6 5 5" xfId="601"/>
    <cellStyle name="Normal 6 6" xfId="432"/>
    <cellStyle name="Normal 6 6 2" xfId="433"/>
    <cellStyle name="Normal 6 6 2 2" xfId="434"/>
    <cellStyle name="Normal 6 6 2 2 2" xfId="701"/>
    <cellStyle name="Normal 6 6 2 3" xfId="625"/>
    <cellStyle name="Normal 6 6 3" xfId="435"/>
    <cellStyle name="Normal 6 6 3 2" xfId="436"/>
    <cellStyle name="Normal 6 6 3 2 2" xfId="702"/>
    <cellStyle name="Normal 6 6 3 3" xfId="645"/>
    <cellStyle name="Normal 6 6 4" xfId="437"/>
    <cellStyle name="Normal 6 6 4 2" xfId="700"/>
    <cellStyle name="Normal 6 6 5" xfId="603"/>
    <cellStyle name="Normal 6 7" xfId="438"/>
    <cellStyle name="Normal 6 7 2" xfId="439"/>
    <cellStyle name="Normal 6 7 2 2" xfId="440"/>
    <cellStyle name="Normal 6 7 2 2 2" xfId="704"/>
    <cellStyle name="Normal 6 7 2 3" xfId="627"/>
    <cellStyle name="Normal 6 7 3" xfId="441"/>
    <cellStyle name="Normal 6 7 3 2" xfId="442"/>
    <cellStyle name="Normal 6 7 3 2 2" xfId="705"/>
    <cellStyle name="Normal 6 7 3 3" xfId="647"/>
    <cellStyle name="Normal 6 7 4" xfId="443"/>
    <cellStyle name="Normal 6 7 4 2" xfId="703"/>
    <cellStyle name="Normal 6 7 5" xfId="605"/>
    <cellStyle name="Normal 6 8" xfId="444"/>
    <cellStyle name="Normal 6 8 2" xfId="445"/>
    <cellStyle name="Normal 6 8 2 2" xfId="446"/>
    <cellStyle name="Normal 6 8 2 2 2" xfId="707"/>
    <cellStyle name="Normal 6 8 2 3" xfId="629"/>
    <cellStyle name="Normal 6 8 3" xfId="447"/>
    <cellStyle name="Normal 6 8 3 2" xfId="448"/>
    <cellStyle name="Normal 6 8 3 2 2" xfId="708"/>
    <cellStyle name="Normal 6 8 3 3" xfId="649"/>
    <cellStyle name="Normal 6 8 4" xfId="449"/>
    <cellStyle name="Normal 6 8 4 2" xfId="706"/>
    <cellStyle name="Normal 6 8 5" xfId="607"/>
    <cellStyle name="Normal 6 9" xfId="450"/>
    <cellStyle name="Normal 7" xfId="451"/>
    <cellStyle name="Normal 8" xfId="452"/>
    <cellStyle name="Normal 9" xfId="453"/>
    <cellStyle name="Note 10" xfId="454"/>
    <cellStyle name="Note 11" xfId="455"/>
    <cellStyle name="Note 2" xfId="456"/>
    <cellStyle name="Note 2 2" xfId="457"/>
    <cellStyle name="Note 2_Allocators" xfId="458"/>
    <cellStyle name="Note 3" xfId="459"/>
    <cellStyle name="Note 3 2" xfId="460"/>
    <cellStyle name="Note 3 3" xfId="461"/>
    <cellStyle name="Note 3_Allocators" xfId="462"/>
    <cellStyle name="Note 4" xfId="463"/>
    <cellStyle name="Note 4 2" xfId="464"/>
    <cellStyle name="Note 4_Allocators" xfId="465"/>
    <cellStyle name="Note 5" xfId="466"/>
    <cellStyle name="Note 6" xfId="467"/>
    <cellStyle name="Note 6 2" xfId="468"/>
    <cellStyle name="Note 6_Allocators" xfId="469"/>
    <cellStyle name="Note 7" xfId="470"/>
    <cellStyle name="Note 7 2" xfId="471"/>
    <cellStyle name="Note 8" xfId="472"/>
    <cellStyle name="Note 9" xfId="473"/>
    <cellStyle name="nPlosion" xfId="474"/>
    <cellStyle name="nvision" xfId="475"/>
    <cellStyle name="Output 2" xfId="476"/>
    <cellStyle name="Output 3" xfId="477"/>
    <cellStyle name="Output 4" xfId="478"/>
    <cellStyle name="Output 5" xfId="479"/>
    <cellStyle name="Output 6" xfId="480"/>
    <cellStyle name="Percent" xfId="2" builtinId="5"/>
    <cellStyle name="Percent 10" xfId="481"/>
    <cellStyle name="Percent 11" xfId="482"/>
    <cellStyle name="Percent 12" xfId="483"/>
    <cellStyle name="Percent 13" xfId="484"/>
    <cellStyle name="Percent 13 2" xfId="485"/>
    <cellStyle name="Percent 13 2 2" xfId="486"/>
    <cellStyle name="Percent 13 2 2 2" xfId="710"/>
    <cellStyle name="Percent 13 2 3" xfId="615"/>
    <cellStyle name="Percent 13 3" xfId="487"/>
    <cellStyle name="Percent 13 3 2" xfId="488"/>
    <cellStyle name="Percent 13 3 2 2" xfId="711"/>
    <cellStyle name="Percent 13 3 3" xfId="635"/>
    <cellStyle name="Percent 13 4" xfId="489"/>
    <cellStyle name="Percent 13 4 2" xfId="709"/>
    <cellStyle name="Percent 13 5" xfId="593"/>
    <cellStyle name="Percent 14" xfId="490"/>
    <cellStyle name="Percent 2" xfId="491"/>
    <cellStyle name="Percent 2 2" xfId="492"/>
    <cellStyle name="Percent 3" xfId="493"/>
    <cellStyle name="Percent 3 2" xfId="494"/>
    <cellStyle name="Percent 3 3" xfId="495"/>
    <cellStyle name="Percent 3 4" xfId="496"/>
    <cellStyle name="Percent 3 5" xfId="497"/>
    <cellStyle name="Percent 4" xfId="498"/>
    <cellStyle name="Percent 4 2" xfId="499"/>
    <cellStyle name="Percent 4 3" xfId="500"/>
    <cellStyle name="Percent 4 4" xfId="501"/>
    <cellStyle name="Percent 5" xfId="502"/>
    <cellStyle name="Percent 5 2" xfId="503"/>
    <cellStyle name="Percent 6" xfId="504"/>
    <cellStyle name="Percent 6 2" xfId="505"/>
    <cellStyle name="Percent 7" xfId="506"/>
    <cellStyle name="Percent 8" xfId="507"/>
    <cellStyle name="Percent 9" xfId="508"/>
    <cellStyle name="PSChar" xfId="509"/>
    <cellStyle name="PSChar 2" xfId="510"/>
    <cellStyle name="PSChar 2 2" xfId="511"/>
    <cellStyle name="PSChar 2 3" xfId="512"/>
    <cellStyle name="PSChar 3" xfId="513"/>
    <cellStyle name="PSChar 3 2" xfId="514"/>
    <cellStyle name="PSChar 4" xfId="515"/>
    <cellStyle name="PSChar 5" xfId="516"/>
    <cellStyle name="PSChar 6" xfId="517"/>
    <cellStyle name="PSDate" xfId="518"/>
    <cellStyle name="PSDate 2" xfId="519"/>
    <cellStyle name="PSDate 2 2" xfId="520"/>
    <cellStyle name="PSDate 2 3" xfId="521"/>
    <cellStyle name="PSDate 3" xfId="522"/>
    <cellStyle name="PSDate 3 2" xfId="523"/>
    <cellStyle name="PSDate 4" xfId="524"/>
    <cellStyle name="PSDate 5" xfId="525"/>
    <cellStyle name="PSDate 6" xfId="526"/>
    <cellStyle name="PSDec" xfId="527"/>
    <cellStyle name="PSDec 2" xfId="528"/>
    <cellStyle name="PSDec 2 2" xfId="529"/>
    <cellStyle name="PSDec 2 3" xfId="530"/>
    <cellStyle name="PSDec 3" xfId="531"/>
    <cellStyle name="PSDec 3 2" xfId="532"/>
    <cellStyle name="PSDec 4" xfId="533"/>
    <cellStyle name="PSDec 5" xfId="534"/>
    <cellStyle name="PSDec 6" xfId="535"/>
    <cellStyle name="PSHeading" xfId="536"/>
    <cellStyle name="PSHeading 10" xfId="537"/>
    <cellStyle name="PSHeading 11" xfId="538"/>
    <cellStyle name="PSHeading 2" xfId="539"/>
    <cellStyle name="PSHeading 2 2" xfId="540"/>
    <cellStyle name="PSHeading 2 3" xfId="541"/>
    <cellStyle name="PSHeading 2_108 Summary" xfId="542"/>
    <cellStyle name="PSHeading 3" xfId="543"/>
    <cellStyle name="PSHeading 3 2" xfId="544"/>
    <cellStyle name="PSHeading 3_108 Summary" xfId="545"/>
    <cellStyle name="PSHeading 4" xfId="546"/>
    <cellStyle name="PSHeading 5" xfId="547"/>
    <cellStyle name="PSHeading 6" xfId="548"/>
    <cellStyle name="PSHeading 7" xfId="549"/>
    <cellStyle name="PSHeading 8" xfId="550"/>
    <cellStyle name="PSHeading 9" xfId="551"/>
    <cellStyle name="PSHeading_101 check" xfId="552"/>
    <cellStyle name="PSInt" xfId="553"/>
    <cellStyle name="PSInt 2" xfId="554"/>
    <cellStyle name="PSInt 2 2" xfId="555"/>
    <cellStyle name="PSInt 2 3" xfId="556"/>
    <cellStyle name="PSInt 3" xfId="557"/>
    <cellStyle name="PSInt 3 2" xfId="558"/>
    <cellStyle name="PSInt 4" xfId="559"/>
    <cellStyle name="PSInt 5" xfId="560"/>
    <cellStyle name="PSInt 6" xfId="561"/>
    <cellStyle name="PSSpacer" xfId="562"/>
    <cellStyle name="PSSpacer 2" xfId="563"/>
    <cellStyle name="PSSpacer 2 2" xfId="564"/>
    <cellStyle name="PSSpacer 2 3" xfId="565"/>
    <cellStyle name="PSSpacer 3" xfId="566"/>
    <cellStyle name="PSSpacer 3 2" xfId="567"/>
    <cellStyle name="PSSpacer 4" xfId="568"/>
    <cellStyle name="PSSpacer 5" xfId="569"/>
    <cellStyle name="PSSpacer 6" xfId="570"/>
    <cellStyle name="Title 2" xfId="571"/>
    <cellStyle name="Title 3" xfId="572"/>
    <cellStyle name="Title 4" xfId="573"/>
    <cellStyle name="Title 5" xfId="574"/>
    <cellStyle name="Total 2" xfId="575"/>
    <cellStyle name="Total 3" xfId="576"/>
    <cellStyle name="Total 4" xfId="577"/>
    <cellStyle name="Total 5" xfId="578"/>
    <cellStyle name="Total 6" xfId="579"/>
    <cellStyle name="Total 7" xfId="580"/>
    <cellStyle name="Total 8" xfId="581"/>
    <cellStyle name="Warning Text 2" xfId="582"/>
    <cellStyle name="Warning Text 3" xfId="583"/>
    <cellStyle name="Warning Text 4" xfId="584"/>
    <cellStyle name="Warning Text 5" xfId="585"/>
    <cellStyle name="Warning Text 6" xfId="5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7"/>
  <sheetViews>
    <sheetView tabSelected="1" workbookViewId="0">
      <selection activeCell="K23" sqref="K23"/>
    </sheetView>
  </sheetViews>
  <sheetFormatPr defaultRowHeight="15"/>
  <cols>
    <col min="1" max="1" width="9.140625" style="1"/>
    <col min="2" max="2" width="29.42578125" style="1" customWidth="1"/>
    <col min="3" max="3" width="14" style="1" customWidth="1"/>
    <col min="4" max="4" width="16.28515625" style="1" customWidth="1"/>
    <col min="5" max="5" width="14.28515625" style="1" bestFit="1" customWidth="1"/>
    <col min="6" max="6" width="9.140625" style="1"/>
    <col min="7" max="7" width="14.42578125" style="1" customWidth="1"/>
    <col min="8" max="16384" width="9.140625" style="1"/>
  </cols>
  <sheetData>
    <row r="3" spans="1:6" ht="15.75">
      <c r="A3" s="38" t="s">
        <v>55</v>
      </c>
      <c r="B3" s="38"/>
      <c r="C3" s="38"/>
      <c r="D3" s="38"/>
      <c r="E3" s="38"/>
      <c r="F3" s="38"/>
    </row>
    <row r="6" spans="1:6">
      <c r="C6" s="2"/>
      <c r="D6" s="2" t="s">
        <v>47</v>
      </c>
      <c r="E6" s="2" t="s">
        <v>47</v>
      </c>
    </row>
    <row r="7" spans="1:6">
      <c r="B7" s="3" t="s">
        <v>50</v>
      </c>
      <c r="C7" s="4" t="s">
        <v>59</v>
      </c>
      <c r="D7" s="4" t="s">
        <v>48</v>
      </c>
      <c r="E7" s="4" t="s">
        <v>48</v>
      </c>
    </row>
    <row r="8" spans="1:6" ht="9.75" customHeight="1"/>
    <row r="9" spans="1:6">
      <c r="B9" s="1" t="s">
        <v>53</v>
      </c>
      <c r="D9" s="5">
        <f>'Detail Summary'!C23</f>
        <v>137244274.96171024</v>
      </c>
      <c r="E9" s="5">
        <f>D9/1000</f>
        <v>137244.27496171024</v>
      </c>
    </row>
    <row r="10" spans="1:6">
      <c r="B10" s="1" t="s">
        <v>27</v>
      </c>
      <c r="D10" s="5">
        <f>'Detail Summary'!E23</f>
        <v>-80855169.891773999</v>
      </c>
      <c r="E10" s="5">
        <f t="shared" ref="E10:E15" si="0">D10/1000</f>
        <v>-80855.169891774</v>
      </c>
      <c r="F10" s="1" t="s">
        <v>45</v>
      </c>
    </row>
    <row r="11" spans="1:6">
      <c r="B11" s="1" t="s">
        <v>28</v>
      </c>
      <c r="D11" s="5">
        <f>'Detail Summary'!C32</f>
        <v>21855982</v>
      </c>
      <c r="E11" s="5">
        <f t="shared" si="0"/>
        <v>21855.982</v>
      </c>
    </row>
    <row r="12" spans="1:6">
      <c r="B12" s="1" t="s">
        <v>69</v>
      </c>
      <c r="D12" s="5">
        <v>18243719</v>
      </c>
      <c r="E12" s="5">
        <f t="shared" si="0"/>
        <v>18243.719000000001</v>
      </c>
    </row>
    <row r="13" spans="1:6">
      <c r="B13" s="1" t="s">
        <v>29</v>
      </c>
      <c r="D13" s="5">
        <f>'Detail Summary'!C33</f>
        <v>-15881365.129999999</v>
      </c>
      <c r="E13" s="5">
        <f t="shared" si="0"/>
        <v>-15881.365129999998</v>
      </c>
      <c r="F13" s="1" t="s">
        <v>56</v>
      </c>
    </row>
    <row r="14" spans="1:6">
      <c r="B14" s="1" t="s">
        <v>30</v>
      </c>
      <c r="C14" s="6"/>
      <c r="D14" s="7">
        <f>'Detail Summary'!C34</f>
        <v>1105293</v>
      </c>
      <c r="E14" s="7">
        <f t="shared" si="0"/>
        <v>1105.2929999999999</v>
      </c>
      <c r="F14" s="1" t="s">
        <v>31</v>
      </c>
    </row>
    <row r="15" spans="1:6">
      <c r="B15" s="1" t="s">
        <v>46</v>
      </c>
      <c r="C15" s="5">
        <v>88222.008508317638</v>
      </c>
      <c r="D15" s="8">
        <f>SUM(D9:D14)</f>
        <v>81712733.93993625</v>
      </c>
      <c r="E15" s="8">
        <f t="shared" si="0"/>
        <v>81712.733939936254</v>
      </c>
    </row>
    <row r="17" spans="1:5" ht="30">
      <c r="B17" s="9" t="s">
        <v>49</v>
      </c>
      <c r="C17" s="10"/>
      <c r="D17" s="10"/>
      <c r="E17" s="11">
        <f>C15-E15</f>
        <v>6509.2745683813846</v>
      </c>
    </row>
    <row r="19" spans="1:5">
      <c r="B19" s="1" t="s">
        <v>44</v>
      </c>
      <c r="C19" s="12">
        <v>511320.97100000002</v>
      </c>
    </row>
    <row r="20" spans="1:5" ht="9.75" customHeight="1"/>
    <row r="21" spans="1:5">
      <c r="B21" s="1" t="s">
        <v>51</v>
      </c>
      <c r="C21" s="5">
        <v>44000</v>
      </c>
      <c r="D21" s="5">
        <v>44000</v>
      </c>
      <c r="E21" s="5">
        <v>44000</v>
      </c>
    </row>
    <row r="22" spans="1:5">
      <c r="B22" s="1" t="s">
        <v>52</v>
      </c>
      <c r="C22" s="13">
        <f>C21/C19</f>
        <v>8.6051624117720757E-2</v>
      </c>
      <c r="E22" s="13">
        <f>E21/C19</f>
        <v>8.6051624117720757E-2</v>
      </c>
    </row>
    <row r="23" spans="1:5" ht="7.5" customHeight="1"/>
    <row r="24" spans="1:5">
      <c r="B24" s="1" t="s">
        <v>54</v>
      </c>
      <c r="C24" s="8">
        <f>C15-C21</f>
        <v>44222.008508317638</v>
      </c>
      <c r="E24" s="8">
        <f>E15-E21</f>
        <v>37712.733939936254</v>
      </c>
    </row>
    <row r="25" spans="1:5">
      <c r="B25" s="1" t="s">
        <v>52</v>
      </c>
      <c r="C25" s="13">
        <f>C24/(C19+C21)</f>
        <v>7.9633240626019217E-2</v>
      </c>
      <c r="D25" s="13">
        <f>D24/(D19+D21)</f>
        <v>0</v>
      </c>
      <c r="E25" s="13">
        <f>E24/(C19+E21)</f>
        <v>6.7911596913087319E-2</v>
      </c>
    </row>
    <row r="27" spans="1:5">
      <c r="A27" s="23" t="s">
        <v>60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5" zoomScaleNormal="85" workbookViewId="0">
      <selection activeCell="B17" sqref="B17"/>
    </sheetView>
  </sheetViews>
  <sheetFormatPr defaultRowHeight="15"/>
  <cols>
    <col min="1" max="1" width="35.28515625" style="1" customWidth="1"/>
    <col min="2" max="2" width="12.28515625" style="1" customWidth="1"/>
    <col min="3" max="3" width="21.42578125" style="5" bestFit="1" customWidth="1"/>
    <col min="4" max="4" width="10.28515625" style="5" bestFit="1" customWidth="1"/>
    <col min="5" max="5" width="14.42578125" style="5" bestFit="1" customWidth="1"/>
    <col min="6" max="6" width="14.5703125" style="27" customWidth="1"/>
    <col min="7" max="7" width="4.5703125" style="27" customWidth="1"/>
    <col min="8" max="8" width="12.5703125" style="27" bestFit="1" customWidth="1"/>
    <col min="9" max="9" width="2.7109375" style="1" customWidth="1"/>
    <col min="10" max="10" width="16.42578125" style="1" bestFit="1" customWidth="1"/>
    <col min="11" max="11" width="16.28515625" style="1" bestFit="1" customWidth="1"/>
    <col min="12" max="12" width="3.42578125" style="1" bestFit="1" customWidth="1"/>
    <col min="13" max="13" width="9.140625" style="1" bestFit="1" customWidth="1"/>
    <col min="14" max="16384" width="9.140625" style="1"/>
  </cols>
  <sheetData>
    <row r="1" spans="1:15">
      <c r="A1" s="3" t="s">
        <v>3</v>
      </c>
      <c r="B1" s="3"/>
    </row>
    <row r="2" spans="1:15">
      <c r="A2" s="1" t="s">
        <v>4</v>
      </c>
    </row>
    <row r="3" spans="1:15">
      <c r="F3" s="32"/>
      <c r="I3" s="15"/>
      <c r="J3" s="15"/>
      <c r="K3" s="15"/>
      <c r="L3" s="15"/>
      <c r="M3" s="15"/>
      <c r="N3" s="15"/>
      <c r="O3" s="15"/>
    </row>
    <row r="4" spans="1:15">
      <c r="B4" s="25" t="s">
        <v>61</v>
      </c>
      <c r="C4" s="24" t="s">
        <v>5</v>
      </c>
      <c r="D4" s="25" t="s">
        <v>61</v>
      </c>
      <c r="E4" s="24" t="s">
        <v>7</v>
      </c>
      <c r="F4" s="32"/>
      <c r="G4" s="32"/>
      <c r="H4" s="32"/>
      <c r="I4" s="15"/>
      <c r="J4" s="15"/>
      <c r="K4" s="15"/>
      <c r="L4" s="15"/>
      <c r="M4" s="15"/>
      <c r="N4" s="15"/>
      <c r="O4" s="15"/>
    </row>
    <row r="5" spans="1:15" ht="17.25">
      <c r="B5" s="26" t="s">
        <v>62</v>
      </c>
      <c r="C5" s="26" t="s">
        <v>6</v>
      </c>
      <c r="D5" s="26" t="s">
        <v>62</v>
      </c>
      <c r="E5" s="26" t="s">
        <v>8</v>
      </c>
      <c r="F5" s="33"/>
      <c r="G5" s="35"/>
      <c r="H5" s="33"/>
      <c r="I5" s="15"/>
      <c r="J5" s="18"/>
      <c r="K5" s="15"/>
      <c r="L5" s="15"/>
      <c r="M5" s="15"/>
      <c r="N5" s="15"/>
      <c r="O5" s="15"/>
    </row>
    <row r="6" spans="1:15">
      <c r="I6" s="15"/>
      <c r="J6" s="15"/>
      <c r="K6" s="15"/>
      <c r="L6" s="15"/>
      <c r="M6" s="15"/>
      <c r="N6" s="15"/>
      <c r="O6" s="15"/>
    </row>
    <row r="7" spans="1:15">
      <c r="A7" s="1" t="s">
        <v>2</v>
      </c>
      <c r="C7" s="5">
        <f>'ML rate base detail'!D16</f>
        <v>567911781.53820002</v>
      </c>
      <c r="D7" s="5" t="s">
        <v>10</v>
      </c>
      <c r="E7" s="5">
        <v>-147983065</v>
      </c>
      <c r="I7" s="15"/>
      <c r="J7" s="15"/>
      <c r="K7" s="16"/>
      <c r="L7" s="16"/>
      <c r="M7" s="15"/>
      <c r="N7" s="15"/>
      <c r="O7" s="15"/>
    </row>
    <row r="8" spans="1:15">
      <c r="A8" s="1" t="s">
        <v>72</v>
      </c>
      <c r="B8" s="1" t="s">
        <v>16</v>
      </c>
      <c r="C8" s="5">
        <v>664080</v>
      </c>
      <c r="D8" s="5" t="s">
        <v>9</v>
      </c>
      <c r="E8" s="5">
        <v>-18709274</v>
      </c>
      <c r="I8" s="15"/>
      <c r="J8" s="15"/>
      <c r="K8" s="16"/>
      <c r="L8" s="16"/>
      <c r="M8" s="15"/>
      <c r="N8" s="15"/>
      <c r="O8" s="15"/>
    </row>
    <row r="9" spans="1:15">
      <c r="A9" s="1" t="s">
        <v>25</v>
      </c>
      <c r="D9" s="5" t="s">
        <v>23</v>
      </c>
      <c r="E9" s="5">
        <v>-6268345</v>
      </c>
      <c r="I9" s="15"/>
      <c r="J9" s="15"/>
      <c r="K9" s="15"/>
      <c r="L9" s="15"/>
      <c r="M9" s="15"/>
      <c r="N9" s="15"/>
      <c r="O9" s="15"/>
    </row>
    <row r="10" spans="1:15">
      <c r="A10" s="1" t="s">
        <v>26</v>
      </c>
      <c r="D10" s="5" t="s">
        <v>24</v>
      </c>
      <c r="E10" s="5">
        <v>-5305554</v>
      </c>
      <c r="I10" s="15"/>
      <c r="J10" s="15"/>
      <c r="K10" s="16"/>
      <c r="L10" s="16"/>
      <c r="M10" s="19"/>
      <c r="N10" s="15"/>
      <c r="O10" s="15"/>
    </row>
    <row r="11" spans="1:15">
      <c r="C11" s="7"/>
      <c r="D11" s="7"/>
      <c r="E11" s="7"/>
      <c r="I11" s="15"/>
      <c r="J11" s="15"/>
      <c r="K11" s="16"/>
      <c r="L11" s="16"/>
      <c r="M11" s="19"/>
      <c r="N11" s="15"/>
      <c r="O11" s="15"/>
    </row>
    <row r="12" spans="1:15">
      <c r="A12" s="1" t="s">
        <v>15</v>
      </c>
      <c r="C12" s="5">
        <f>SUM(C7:C11)</f>
        <v>568575861.53820002</v>
      </c>
      <c r="E12" s="5">
        <f>SUM(E7:E11)</f>
        <v>-178266238</v>
      </c>
      <c r="I12" s="15"/>
      <c r="J12" s="15"/>
      <c r="K12" s="15"/>
      <c r="L12" s="15"/>
      <c r="M12" s="15"/>
      <c r="N12" s="15"/>
      <c r="O12" s="15"/>
    </row>
    <row r="13" spans="1:15">
      <c r="A13" s="1" t="s">
        <v>20</v>
      </c>
      <c r="C13" s="13">
        <v>0.107873</v>
      </c>
      <c r="D13" s="13"/>
      <c r="E13" s="13">
        <f>C13</f>
        <v>0.107873</v>
      </c>
      <c r="F13" s="17"/>
      <c r="G13" s="17"/>
      <c r="H13" s="17"/>
      <c r="I13" s="17"/>
      <c r="J13" s="15"/>
      <c r="K13" s="16"/>
      <c r="L13" s="16"/>
      <c r="M13" s="15"/>
      <c r="N13" s="15"/>
      <c r="O13" s="15"/>
    </row>
    <row r="14" spans="1:15">
      <c r="A14" s="1" t="s">
        <v>0</v>
      </c>
      <c r="C14" s="5">
        <f>C13*C12</f>
        <v>61333983.911710247</v>
      </c>
      <c r="E14" s="5">
        <f>E13*E12</f>
        <v>-19230113.891773999</v>
      </c>
      <c r="I14" s="15"/>
      <c r="J14" s="15"/>
      <c r="K14" s="15"/>
      <c r="L14" s="15"/>
      <c r="M14" s="15"/>
      <c r="N14" s="15"/>
      <c r="O14" s="15"/>
    </row>
    <row r="15" spans="1:15">
      <c r="I15" s="15"/>
      <c r="J15" s="15"/>
      <c r="K15" s="16"/>
      <c r="L15" s="16"/>
      <c r="M15" s="20"/>
      <c r="N15" s="15"/>
      <c r="O15" s="15"/>
    </row>
    <row r="16" spans="1:15">
      <c r="A16" s="1" t="s">
        <v>63</v>
      </c>
      <c r="C16" s="5">
        <f>32563998*0.986</f>
        <v>32108102.028000001</v>
      </c>
      <c r="I16" s="15"/>
      <c r="J16" s="15"/>
      <c r="K16" s="16"/>
      <c r="L16" s="16"/>
      <c r="M16" s="21"/>
      <c r="N16" s="15"/>
      <c r="O16" s="15"/>
    </row>
    <row r="17" spans="1:15">
      <c r="A17" s="1" t="s">
        <v>19</v>
      </c>
      <c r="B17" s="1" t="s">
        <v>17</v>
      </c>
      <c r="C17" s="5">
        <v>10712560</v>
      </c>
      <c r="D17" s="5" t="s">
        <v>11</v>
      </c>
      <c r="E17" s="5">
        <f>-42717337-1695263</f>
        <v>-44412600</v>
      </c>
      <c r="I17" s="15"/>
      <c r="J17" s="15"/>
      <c r="K17" s="15"/>
      <c r="L17" s="15"/>
      <c r="M17" s="15"/>
      <c r="N17" s="15"/>
      <c r="O17" s="15"/>
    </row>
    <row r="18" spans="1:15">
      <c r="A18" s="1" t="s">
        <v>19</v>
      </c>
      <c r="B18" s="1" t="s">
        <v>18</v>
      </c>
      <c r="C18" s="7">
        <v>3223809</v>
      </c>
      <c r="D18" s="7"/>
      <c r="E18" s="7"/>
      <c r="I18" s="15"/>
      <c r="J18" s="15"/>
      <c r="K18" s="16"/>
      <c r="L18" s="16"/>
      <c r="M18" s="15"/>
      <c r="N18" s="15"/>
      <c r="O18" s="15"/>
    </row>
    <row r="19" spans="1:15">
      <c r="A19" s="1" t="s">
        <v>14</v>
      </c>
      <c r="C19" s="5">
        <f>SUM(C16:C18)</f>
        <v>46044471.027999997</v>
      </c>
      <c r="E19" s="5">
        <f>SUM(E16:E18)</f>
        <v>-44412600</v>
      </c>
      <c r="I19" s="15"/>
      <c r="J19" s="15"/>
      <c r="K19" s="16"/>
      <c r="L19" s="16"/>
      <c r="M19" s="20"/>
      <c r="N19" s="15"/>
      <c r="O19" s="15"/>
    </row>
    <row r="20" spans="1:15">
      <c r="I20" s="15"/>
      <c r="J20" s="15"/>
      <c r="K20" s="16"/>
      <c r="L20" s="16"/>
      <c r="M20" s="20"/>
      <c r="N20" s="15"/>
      <c r="O20" s="15"/>
    </row>
    <row r="21" spans="1:15">
      <c r="A21" s="1" t="s">
        <v>13</v>
      </c>
      <c r="B21" s="1" t="s">
        <v>21</v>
      </c>
      <c r="C21" s="5">
        <f>30197998*0.989</f>
        <v>29865820.022</v>
      </c>
      <c r="D21" s="5" t="s">
        <v>12</v>
      </c>
      <c r="E21" s="5">
        <v>-17212456</v>
      </c>
      <c r="I21" s="15"/>
      <c r="J21" s="15"/>
      <c r="K21" s="16"/>
      <c r="L21" s="16"/>
      <c r="M21" s="15"/>
      <c r="N21" s="15"/>
      <c r="O21" s="15"/>
    </row>
    <row r="22" spans="1:15">
      <c r="A22" s="6"/>
      <c r="B22" s="6"/>
      <c r="C22" s="7"/>
      <c r="D22" s="7"/>
      <c r="E22" s="7"/>
      <c r="I22" s="15"/>
      <c r="J22" s="15"/>
      <c r="K22" s="15"/>
      <c r="L22" s="15"/>
      <c r="M22" s="15"/>
      <c r="N22" s="15"/>
      <c r="O22" s="15"/>
    </row>
    <row r="23" spans="1:15">
      <c r="A23" s="1" t="s">
        <v>1</v>
      </c>
      <c r="C23" s="5">
        <f>C21+C19+C14</f>
        <v>137244274.96171024</v>
      </c>
      <c r="E23" s="5">
        <f>E21+E19+E14</f>
        <v>-80855169.891773999</v>
      </c>
      <c r="I23" s="15"/>
      <c r="J23" s="15"/>
      <c r="K23" s="16"/>
      <c r="L23" s="16"/>
      <c r="M23" s="20"/>
      <c r="N23" s="15"/>
      <c r="O23" s="15"/>
    </row>
    <row r="24" spans="1:15">
      <c r="I24" s="15"/>
      <c r="J24" s="15"/>
      <c r="K24" s="15"/>
      <c r="L24" s="15"/>
      <c r="M24" s="15"/>
      <c r="N24" s="15"/>
      <c r="O24" s="15"/>
    </row>
    <row r="25" spans="1:15">
      <c r="I25" s="15"/>
      <c r="J25" s="15"/>
      <c r="K25" s="17"/>
      <c r="L25" s="17"/>
      <c r="M25" s="15"/>
      <c r="N25" s="15"/>
      <c r="O25" s="15"/>
    </row>
    <row r="26" spans="1:15">
      <c r="I26" s="15"/>
      <c r="J26" s="15"/>
      <c r="K26" s="15"/>
      <c r="L26" s="15"/>
      <c r="M26" s="15"/>
      <c r="N26" s="15"/>
      <c r="O26" s="15"/>
    </row>
    <row r="27" spans="1:15">
      <c r="C27" s="28"/>
      <c r="D27" s="28"/>
      <c r="E27" s="29"/>
      <c r="F27" s="36"/>
      <c r="G27" s="34"/>
      <c r="H27" s="34"/>
      <c r="I27" s="15"/>
      <c r="J27" s="15"/>
      <c r="K27" s="15"/>
      <c r="L27" s="15"/>
      <c r="M27" s="15"/>
      <c r="N27" s="15"/>
      <c r="O27" s="15"/>
    </row>
    <row r="28" spans="1:15" ht="17.25">
      <c r="C28" s="26" t="s">
        <v>58</v>
      </c>
      <c r="D28" s="26"/>
      <c r="E28" s="26"/>
      <c r="F28" s="33"/>
      <c r="I28" s="15"/>
      <c r="J28" s="39"/>
      <c r="K28" s="39"/>
      <c r="L28" s="39"/>
      <c r="M28" s="39"/>
      <c r="N28" s="15"/>
      <c r="O28" s="15"/>
    </row>
    <row r="29" spans="1:15">
      <c r="I29" s="15"/>
      <c r="J29" s="39"/>
      <c r="K29" s="39"/>
      <c r="L29" s="39"/>
      <c r="M29" s="39"/>
      <c r="N29" s="15"/>
      <c r="O29" s="15"/>
    </row>
    <row r="30" spans="1:15">
      <c r="A30" s="1" t="s">
        <v>5</v>
      </c>
      <c r="C30" s="5">
        <f>C23</f>
        <v>137244274.96171024</v>
      </c>
      <c r="F30" s="37"/>
      <c r="H30" s="15"/>
      <c r="I30" s="15"/>
      <c r="J30" s="39"/>
      <c r="K30" s="39"/>
      <c r="L30" s="39"/>
      <c r="M30" s="39"/>
      <c r="N30" s="15"/>
      <c r="O30" s="15"/>
    </row>
    <row r="31" spans="1:15">
      <c r="A31" s="1" t="s">
        <v>27</v>
      </c>
      <c r="C31" s="5">
        <f>E23</f>
        <v>-80855169.891773999</v>
      </c>
      <c r="F31" s="37"/>
      <c r="H31" s="30"/>
      <c r="I31" s="15"/>
      <c r="J31" s="15"/>
      <c r="K31" s="15"/>
      <c r="L31" s="15"/>
      <c r="M31" s="15"/>
      <c r="N31" s="15"/>
      <c r="O31" s="15"/>
    </row>
    <row r="32" spans="1:15">
      <c r="A32" s="1" t="s">
        <v>70</v>
      </c>
      <c r="C32" s="5">
        <f>ROUND(22166309.89*0.986,0)</f>
        <v>21855982</v>
      </c>
      <c r="F32" s="37"/>
      <c r="H32" s="31"/>
      <c r="I32" s="15"/>
      <c r="J32" s="15"/>
      <c r="K32" s="15"/>
      <c r="L32" s="15"/>
      <c r="M32" s="15"/>
      <c r="N32" s="15"/>
      <c r="O32" s="15"/>
    </row>
    <row r="33" spans="1:15">
      <c r="A33" s="1" t="s">
        <v>29</v>
      </c>
      <c r="B33" s="1" t="s">
        <v>66</v>
      </c>
      <c r="C33" s="27">
        <f>-10480841-(1177095*0.986)-(4300110*0.986)</f>
        <v>-15881365.129999999</v>
      </c>
      <c r="F33" s="37"/>
      <c r="I33" s="15"/>
      <c r="J33" s="15"/>
      <c r="K33" s="15"/>
      <c r="L33" s="15"/>
      <c r="M33" s="15"/>
      <c r="N33" s="15"/>
      <c r="O33" s="15"/>
    </row>
    <row r="34" spans="1:15">
      <c r="A34" s="1" t="s">
        <v>30</v>
      </c>
      <c r="B34" s="1" t="s">
        <v>31</v>
      </c>
      <c r="C34" s="27">
        <v>1105293</v>
      </c>
      <c r="F34" s="37"/>
      <c r="I34" s="15"/>
      <c r="J34" s="15"/>
      <c r="K34" s="15"/>
      <c r="L34" s="15"/>
      <c r="M34" s="15"/>
      <c r="N34" s="15"/>
      <c r="O34" s="15"/>
    </row>
    <row r="35" spans="1:15">
      <c r="F35" s="37"/>
    </row>
    <row r="37" spans="1:15">
      <c r="A37" s="22" t="s">
        <v>64</v>
      </c>
    </row>
    <row r="38" spans="1:15">
      <c r="A38" s="22" t="s">
        <v>65</v>
      </c>
    </row>
    <row r="39" spans="1:15">
      <c r="A39" s="22" t="s">
        <v>67</v>
      </c>
    </row>
    <row r="40" spans="1:15">
      <c r="A40" s="22" t="s">
        <v>71</v>
      </c>
    </row>
  </sheetData>
  <mergeCells count="1">
    <mergeCell ref="J28:M30"/>
  </mergeCells>
  <pageMargins left="0.25" right="0.25" top="0.25" bottom="0.2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5" sqref="D15"/>
    </sheetView>
  </sheetViews>
  <sheetFormatPr defaultRowHeight="15"/>
  <cols>
    <col min="1" max="1" width="9.140625" style="1"/>
    <col min="2" max="2" width="6.42578125" style="1" customWidth="1"/>
    <col min="3" max="3" width="57" style="1" bestFit="1" customWidth="1"/>
    <col min="4" max="4" width="15.28515625" style="1" bestFit="1" customWidth="1"/>
    <col min="5" max="5" width="9.140625" style="1"/>
    <col min="6" max="6" width="12.5703125" style="1" bestFit="1" customWidth="1"/>
    <col min="7" max="16384" width="9.140625" style="1"/>
  </cols>
  <sheetData>
    <row r="1" spans="1:4">
      <c r="A1" s="1" t="s">
        <v>68</v>
      </c>
    </row>
    <row r="6" spans="1:4">
      <c r="A6" s="1" t="s">
        <v>32</v>
      </c>
      <c r="C6" s="1" t="s">
        <v>22</v>
      </c>
      <c r="D6" s="3" t="s">
        <v>57</v>
      </c>
    </row>
    <row r="7" spans="1:4">
      <c r="A7" s="1" t="s">
        <v>33</v>
      </c>
      <c r="C7" s="1" t="s">
        <v>34</v>
      </c>
      <c r="D7" s="14">
        <v>994451609.72000003</v>
      </c>
    </row>
    <row r="8" spans="1:4">
      <c r="A8" s="1" t="s">
        <v>35</v>
      </c>
      <c r="C8" s="1" t="s">
        <v>36</v>
      </c>
      <c r="D8" s="14">
        <v>-336254607.20999998</v>
      </c>
    </row>
    <row r="9" spans="1:4">
      <c r="A9" s="1">
        <v>107</v>
      </c>
      <c r="C9" s="1" t="s">
        <v>37</v>
      </c>
      <c r="D9" s="14">
        <v>28190434.120000005</v>
      </c>
    </row>
    <row r="10" spans="1:4">
      <c r="A10" s="1">
        <v>151</v>
      </c>
      <c r="C10" s="1" t="s">
        <v>38</v>
      </c>
      <c r="D10" s="14">
        <v>11462570.330000004</v>
      </c>
    </row>
    <row r="11" spans="1:4">
      <c r="A11" s="1">
        <v>152</v>
      </c>
      <c r="C11" s="1" t="s">
        <v>39</v>
      </c>
      <c r="D11" s="14">
        <v>203176.50999999978</v>
      </c>
    </row>
    <row r="12" spans="1:4">
      <c r="A12" s="1">
        <v>154</v>
      </c>
      <c r="C12" s="1" t="s">
        <v>40</v>
      </c>
      <c r="D12" s="14">
        <v>10300213</v>
      </c>
    </row>
    <row r="13" spans="1:4">
      <c r="A13" s="1" t="s">
        <v>41</v>
      </c>
      <c r="C13" s="1" t="s">
        <v>42</v>
      </c>
      <c r="D13" s="14">
        <v>2275889.0682000001</v>
      </c>
    </row>
    <row r="14" spans="1:4">
      <c r="A14" s="1">
        <v>283.10000000000002</v>
      </c>
      <c r="C14" s="1" t="s">
        <v>43</v>
      </c>
      <c r="D14" s="14">
        <v>-142717504</v>
      </c>
    </row>
    <row r="15" spans="1:4">
      <c r="D15" s="14"/>
    </row>
    <row r="16" spans="1:4">
      <c r="D16" s="14">
        <f>SUM(D7:D14)</f>
        <v>567911781.53820002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KIUC 1-18 Response</vt:lpstr>
      <vt:lpstr>Detail Summary</vt:lpstr>
      <vt:lpstr>ML rate base detail</vt:lpstr>
      <vt:lpstr>'KIUC 1-18 Response'!Print_Area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AEP</cp:lastModifiedBy>
  <cp:lastPrinted>2014-12-11T19:47:33Z</cp:lastPrinted>
  <dcterms:created xsi:type="dcterms:W3CDTF">2014-12-08T14:17:24Z</dcterms:created>
  <dcterms:modified xsi:type="dcterms:W3CDTF">2015-03-04T16:34:01Z</dcterms:modified>
</cp:coreProperties>
</file>