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40" yWindow="-30" windowWidth="5670" windowHeight="9030" tabRatio="752"/>
  </bookViews>
  <sheets>
    <sheet name="Scenario Comparison 5yr" sheetId="1" r:id="rId1"/>
    <sheet name="2014 Cost Per Mile thru Sept" sheetId="8" r:id="rId2"/>
    <sheet name="Scenario Mileage 5yr" sheetId="3" r:id="rId3"/>
  </sheets>
  <calcPr calcId="145621" calcMode="autoNoTable"/>
</workbook>
</file>

<file path=xl/calcChain.xml><?xml version="1.0" encoding="utf-8"?>
<calcChain xmlns="http://schemas.openxmlformats.org/spreadsheetml/2006/main">
  <c r="E11" i="1" l="1"/>
  <c r="E10" i="1"/>
  <c r="E9" i="1"/>
  <c r="E8" i="1"/>
  <c r="C11" i="1"/>
  <c r="C10" i="1"/>
  <c r="C9" i="1"/>
  <c r="C8" i="1"/>
  <c r="O73" i="3" l="1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F20" i="8" l="1"/>
  <c r="C22" i="1" s="1"/>
  <c r="C24" i="1" l="1"/>
  <c r="B22" i="1"/>
  <c r="B24" i="1" s="1"/>
  <c r="B25" i="1" s="1"/>
  <c r="B26" i="1" s="1"/>
  <c r="B27" i="1" s="1"/>
  <c r="B40" i="1"/>
  <c r="C25" i="1" l="1"/>
  <c r="D9" i="1" s="1"/>
  <c r="D8" i="1"/>
  <c r="I27" i="1"/>
  <c r="B28" i="1"/>
  <c r="I25" i="1"/>
  <c r="H25" i="1"/>
  <c r="C26" i="1"/>
  <c r="H24" i="1"/>
  <c r="C12" i="1" l="1"/>
  <c r="E12" i="1"/>
  <c r="I26" i="1"/>
  <c r="D10" i="1"/>
  <c r="I24" i="1"/>
  <c r="B29" i="1"/>
  <c r="C27" i="1"/>
  <c r="D11" i="1" s="1"/>
  <c r="H26" i="1"/>
  <c r="C13" i="1" l="1"/>
  <c r="E13" i="1"/>
  <c r="I29" i="1"/>
  <c r="C28" i="1"/>
  <c r="B30" i="1"/>
  <c r="B12" i="1" l="1"/>
  <c r="D12" i="1"/>
  <c r="E14" i="1"/>
  <c r="C14" i="1"/>
  <c r="H27" i="1"/>
  <c r="H29" i="1" s="1"/>
  <c r="H31" i="1" s="1"/>
  <c r="J34" i="1" s="1"/>
  <c r="B31" i="1"/>
  <c r="C29" i="1"/>
  <c r="E15" i="1" l="1"/>
  <c r="C15" i="1"/>
  <c r="B13" i="1"/>
  <c r="D13" i="1"/>
  <c r="C30" i="1"/>
  <c r="B32" i="1"/>
  <c r="B14" i="1" l="1"/>
  <c r="D14" i="1"/>
  <c r="D16" i="1"/>
  <c r="C16" i="1"/>
  <c r="E16" i="1"/>
  <c r="E18" i="1" s="1"/>
  <c r="C31" i="1"/>
  <c r="C18" i="1"/>
  <c r="C19" i="1" s="1"/>
  <c r="D18" i="1" l="1"/>
  <c r="D19" i="1" s="1"/>
  <c r="B15" i="1"/>
  <c r="B18" i="1" s="1"/>
  <c r="B19" i="1" s="1"/>
  <c r="D15" i="1"/>
  <c r="C32" i="1"/>
  <c r="B16" i="1" s="1"/>
  <c r="E19" i="1"/>
</calcChain>
</file>

<file path=xl/sharedStrings.xml><?xml version="1.0" encoding="utf-8"?>
<sst xmlns="http://schemas.openxmlformats.org/spreadsheetml/2006/main" count="107" uniqueCount="59">
  <si>
    <t>Year</t>
  </si>
  <si>
    <t>Scenario 2</t>
  </si>
  <si>
    <t>Scenario 3</t>
  </si>
  <si>
    <t>Scenario 4</t>
  </si>
  <si>
    <t>Scenario 1</t>
  </si>
  <si>
    <t>Cost/Mile</t>
  </si>
  <si>
    <t xml:space="preserve">Re-Clear Cost </t>
  </si>
  <si>
    <t xml:space="preserve">Test Year O&amp;M Expenditures TYE, 09/30/2014 </t>
  </si>
  <si>
    <t>Additional Annual Funding for Scenario 2</t>
  </si>
  <si>
    <t xml:space="preserve">Scenario 2 Difference </t>
  </si>
  <si>
    <t>Scenario 2 average</t>
  </si>
  <si>
    <t>110</t>
  </si>
  <si>
    <t>In Org Budget View</t>
  </si>
  <si>
    <t>Out of Org Budget View</t>
  </si>
  <si>
    <t>Internal Labor</t>
  </si>
  <si>
    <t>Outside Services</t>
  </si>
  <si>
    <t>Material &amp; Supplies</t>
  </si>
  <si>
    <t>Other Cost Category</t>
  </si>
  <si>
    <t>Fleet Services</t>
  </si>
  <si>
    <t>Incentives</t>
  </si>
  <si>
    <t>Other Clearings/Billings</t>
  </si>
  <si>
    <t>(01) Jan</t>
  </si>
  <si>
    <t>(02) Feb</t>
  </si>
  <si>
    <t>(03) Mar</t>
  </si>
  <si>
    <t>(04) Apr</t>
  </si>
  <si>
    <t>(05) May</t>
  </si>
  <si>
    <t>(06) Jun</t>
  </si>
  <si>
    <t>(07) Jul</t>
  </si>
  <si>
    <t>(08) Aug</t>
  </si>
  <si>
    <t>(09) Sep</t>
  </si>
  <si>
    <t>Totals</t>
  </si>
  <si>
    <t>2014 Cost per Mile    =</t>
  </si>
  <si>
    <r>
      <rPr>
        <b/>
        <sz val="12"/>
        <color theme="1"/>
        <rFont val="Times New Roman"/>
        <family val="1"/>
      </rPr>
      <t>September Status (3rd Quarter Updated Miles)    =</t>
    </r>
    <r>
      <rPr>
        <sz val="12"/>
        <color theme="1"/>
        <rFont val="Times New Roman"/>
        <family val="1"/>
      </rPr>
      <t xml:space="preserve"> </t>
    </r>
  </si>
  <si>
    <t>Table 6:  Scenario 1 (Mileage Required for 5 Year Cycle)</t>
  </si>
  <si>
    <t>Yr 1 Miles</t>
  </si>
  <si>
    <t>8.5 years growth</t>
  </si>
  <si>
    <t>Yr 2 Miles</t>
  </si>
  <si>
    <t>Yr 3 Miles</t>
  </si>
  <si>
    <t>Yr 4 Miles</t>
  </si>
  <si>
    <t>Yr 5 Miles</t>
  </si>
  <si>
    <t>Yr 6 Miles</t>
  </si>
  <si>
    <t>Yr 7 Miles</t>
  </si>
  <si>
    <t>Yr 8 Miles</t>
  </si>
  <si>
    <t>Yr 9 Miles</t>
  </si>
  <si>
    <t>Program Miles</t>
  </si>
  <si>
    <t>Task 1 - # Miles (Unanimous Settlement Agreement)</t>
  </si>
  <si>
    <t>Task 2 - # Miles at Re-Clear Cost (Start at 8.5 yrs growth)</t>
  </si>
  <si>
    <t>Table 7:  Scenario 2 (Mileage Required for 5 Year Cycle)</t>
  </si>
  <si>
    <t xml:space="preserve">      5 years growth</t>
  </si>
  <si>
    <t>Task 2 - # Miles Interim Clear at Maintained Cost (4 - 5 yrs growth)</t>
  </si>
  <si>
    <t>Task 3 - # Miles at Maintained Cost (5 yrs growth)</t>
  </si>
  <si>
    <t>Table 8:  Scenario 3 (Mileage Required for 5 Year Cycle)</t>
  </si>
  <si>
    <t>7 years growth</t>
  </si>
  <si>
    <t>Task 2 - # Miles at Re-clear Cost (7 yrs growth)</t>
  </si>
  <si>
    <t>Table 9:  Scenario 4 (Mileage Required for 5 Year Cycle)</t>
  </si>
  <si>
    <t xml:space="preserve">    5 years growth</t>
  </si>
  <si>
    <t xml:space="preserve">Scenario Cost Comparison for 5 yr Cycle </t>
  </si>
  <si>
    <t xml:space="preserve">Maintenance Cost </t>
  </si>
  <si>
    <t>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</si>
</sst>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#,##0;\(#,##0\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rgb="FF009900"/>
      <name val="Calibri"/>
      <family val="2"/>
      <scheme val="minor"/>
    </font>
    <font>
      <b/>
      <sz val="12"/>
      <color theme="1"/>
      <name val="Arial"/>
      <family val="2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65"/>
        <bgColor indexed="8"/>
      </patternFill>
    </fill>
    <fill>
      <patternFill patternType="mediumGray">
        <fgColor indexed="8"/>
        <bgColor theme="2"/>
      </patternFill>
    </fill>
    <fill>
      <patternFill patternType="solid">
        <fgColor indexed="65"/>
        <bgColor indexed="10"/>
      </patternFill>
    </fill>
    <fill>
      <patternFill patternType="solid">
        <fgColor theme="2"/>
        <bgColor indexed="10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9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9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9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9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2" fontId="4" fillId="0" borderId="0" xfId="0" applyNumberFormat="1" applyFont="1" applyAlignment="1">
      <alignment horizontal="center"/>
    </xf>
    <xf numFmtId="42" fontId="4" fillId="0" borderId="0" xfId="0" applyNumberFormat="1" applyFont="1" applyAlignment="1"/>
    <xf numFmtId="0" fontId="5" fillId="7" borderId="25" xfId="0" applyNumberFormat="1" applyFont="1" applyFill="1" applyBorder="1" applyAlignment="1">
      <alignment horizontal="center" vertical="center"/>
    </xf>
    <xf numFmtId="0" fontId="5" fillId="7" borderId="11" xfId="0" applyNumberFormat="1" applyFont="1" applyFill="1" applyBorder="1" applyAlignment="1">
      <alignment horizontal="center" vertical="center"/>
    </xf>
    <xf numFmtId="0" fontId="5" fillId="7" borderId="18" xfId="0" applyNumberFormat="1" applyFont="1" applyFill="1" applyBorder="1" applyAlignment="1">
      <alignment horizontal="center" vertical="center"/>
    </xf>
    <xf numFmtId="0" fontId="5" fillId="7" borderId="18" xfId="0" applyNumberFormat="1" applyFont="1" applyFill="1" applyBorder="1" applyAlignment="1">
      <alignment vertical="center"/>
    </xf>
    <xf numFmtId="0" fontId="5" fillId="8" borderId="6" xfId="0" applyNumberFormat="1" applyFont="1" applyFill="1" applyBorder="1" applyAlignment="1">
      <alignment horizontal="center" vertical="center"/>
    </xf>
    <xf numFmtId="0" fontId="5" fillId="7" borderId="17" xfId="0" applyNumberFormat="1" applyFont="1" applyFill="1" applyBorder="1" applyAlignment="1">
      <alignment vertical="center"/>
    </xf>
    <xf numFmtId="0" fontId="5" fillId="7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2" fontId="9" fillId="0" borderId="3" xfId="0" applyNumberFormat="1" applyFont="1" applyBorder="1" applyAlignment="1">
      <alignment horizontal="center"/>
    </xf>
    <xf numFmtId="42" fontId="9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7" fillId="0" borderId="0" xfId="0" quotePrefix="1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42" fontId="7" fillId="0" borderId="0" xfId="0" applyNumberFormat="1" applyFont="1" applyAlignment="1">
      <alignment horizontal="center"/>
    </xf>
    <xf numFmtId="42" fontId="7" fillId="0" borderId="0" xfId="0" applyNumberFormat="1" applyFont="1" applyAlignment="1"/>
    <xf numFmtId="0" fontId="9" fillId="0" borderId="0" xfId="0" applyFont="1" applyAlignment="1">
      <alignment horizontal="center"/>
    </xf>
    <xf numFmtId="6" fontId="7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42" fontId="7" fillId="0" borderId="0" xfId="0" applyNumberFormat="1" applyFont="1" applyAlignment="1">
      <alignment horizontal="left"/>
    </xf>
    <xf numFmtId="0" fontId="9" fillId="0" borderId="0" xfId="0" applyFont="1" applyAlignment="1">
      <alignment horizontal="center" wrapText="1"/>
    </xf>
    <xf numFmtId="42" fontId="9" fillId="0" borderId="0" xfId="0" applyNumberFormat="1" applyFont="1" applyAlignment="1">
      <alignment horizontal="center"/>
    </xf>
    <xf numFmtId="42" fontId="7" fillId="0" borderId="0" xfId="0" applyNumberFormat="1" applyFont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42" fontId="10" fillId="0" borderId="0" xfId="0" applyNumberFormat="1" applyFont="1" applyFill="1" applyAlignment="1">
      <alignment horizontal="center"/>
    </xf>
    <xf numFmtId="0" fontId="9" fillId="0" borderId="0" xfId="0" applyFont="1"/>
    <xf numFmtId="42" fontId="9" fillId="0" borderId="0" xfId="0" applyNumberFormat="1" applyFont="1"/>
    <xf numFmtId="42" fontId="10" fillId="2" borderId="1" xfId="0" applyNumberFormat="1" applyFont="1" applyFill="1" applyBorder="1"/>
    <xf numFmtId="44" fontId="7" fillId="0" borderId="0" xfId="0" applyNumberFormat="1" applyFont="1"/>
    <xf numFmtId="7" fontId="7" fillId="0" borderId="0" xfId="0" applyNumberFormat="1" applyFont="1" applyAlignment="1">
      <alignment horizontal="center"/>
    </xf>
    <xf numFmtId="0" fontId="10" fillId="0" borderId="12" xfId="0" applyNumberFormat="1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center" vertical="center"/>
    </xf>
    <xf numFmtId="1" fontId="10" fillId="0" borderId="16" xfId="0" applyNumberFormat="1" applyFont="1" applyFill="1" applyBorder="1" applyAlignment="1">
      <alignment horizontal="center" vertical="center"/>
    </xf>
    <xf numFmtId="0" fontId="10" fillId="3" borderId="20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3" borderId="22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right" vertical="center"/>
    </xf>
    <xf numFmtId="165" fontId="5" fillId="3" borderId="10" xfId="0" applyNumberFormat="1" applyFont="1" applyFill="1" applyBorder="1" applyAlignment="1">
      <alignment vertical="center"/>
    </xf>
    <xf numFmtId="165" fontId="10" fillId="4" borderId="22" xfId="0" applyNumberFormat="1" applyFont="1" applyFill="1" applyBorder="1" applyAlignment="1">
      <alignment horizontal="right" vertical="center"/>
    </xf>
    <xf numFmtId="0" fontId="10" fillId="5" borderId="25" xfId="0" applyNumberFormat="1" applyFont="1" applyFill="1" applyBorder="1" applyAlignment="1">
      <alignment horizontal="center" vertical="center"/>
    </xf>
    <xf numFmtId="165" fontId="10" fillId="5" borderId="10" xfId="0" applyNumberFormat="1" applyFont="1" applyFill="1" applyBorder="1" applyAlignment="1">
      <alignment horizontal="center" vertical="center"/>
    </xf>
    <xf numFmtId="165" fontId="10" fillId="5" borderId="10" xfId="0" applyNumberFormat="1" applyFont="1" applyFill="1" applyBorder="1" applyAlignment="1">
      <alignment horizontal="right" vertical="center"/>
    </xf>
    <xf numFmtId="165" fontId="10" fillId="5" borderId="10" xfId="0" applyNumberFormat="1" applyFont="1" applyFill="1" applyBorder="1" applyAlignment="1">
      <alignment vertical="center"/>
    </xf>
    <xf numFmtId="165" fontId="10" fillId="6" borderId="22" xfId="0" applyNumberFormat="1" applyFont="1" applyFill="1" applyBorder="1" applyAlignment="1">
      <alignment horizontal="right" vertical="center"/>
    </xf>
    <xf numFmtId="165" fontId="10" fillId="5" borderId="22" xfId="0" applyNumberFormat="1" applyFont="1" applyFill="1" applyBorder="1" applyAlignment="1">
      <alignment horizontal="right" vertical="center"/>
    </xf>
    <xf numFmtId="0" fontId="10" fillId="5" borderId="7" xfId="0" applyNumberFormat="1" applyFont="1" applyFill="1" applyBorder="1" applyAlignment="1">
      <alignment horizontal="center" vertical="center"/>
    </xf>
    <xf numFmtId="165" fontId="10" fillId="4" borderId="15" xfId="0" applyNumberFormat="1" applyFont="1" applyFill="1" applyBorder="1" applyAlignment="1">
      <alignment horizontal="center" vertical="center"/>
    </xf>
    <xf numFmtId="165" fontId="10" fillId="4" borderId="19" xfId="0" applyNumberFormat="1" applyFont="1" applyFill="1" applyBorder="1" applyAlignment="1">
      <alignment horizontal="right" vertical="center"/>
    </xf>
    <xf numFmtId="165" fontId="10" fillId="4" borderId="19" xfId="0" applyNumberFormat="1" applyFont="1" applyFill="1" applyBorder="1" applyAlignment="1">
      <alignment vertical="center"/>
    </xf>
    <xf numFmtId="165" fontId="10" fillId="9" borderId="2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164" fontId="11" fillId="0" borderId="0" xfId="0" quotePrefix="1" applyNumberFormat="1" applyFont="1"/>
    <xf numFmtId="5" fontId="10" fillId="0" borderId="0" xfId="0" applyNumberFormat="1" applyFont="1" applyBorder="1" applyAlignment="1">
      <alignment horizontal="center"/>
    </xf>
    <xf numFmtId="5" fontId="11" fillId="0" borderId="8" xfId="0" applyNumberFormat="1" applyFont="1" applyBorder="1" applyAlignment="1">
      <alignment horizontal="center"/>
    </xf>
    <xf numFmtId="5" fontId="11" fillId="0" borderId="9" xfId="0" applyNumberFormat="1" applyFont="1" applyBorder="1" applyAlignment="1"/>
    <xf numFmtId="5" fontId="7" fillId="0" borderId="0" xfId="0" applyNumberFormat="1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5" fontId="7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0" fontId="9" fillId="2" borderId="0" xfId="0" applyFont="1" applyFill="1"/>
    <xf numFmtId="0" fontId="7" fillId="2" borderId="0" xfId="0" applyFont="1" applyFill="1" applyAlignment="1">
      <alignment horizontal="center"/>
    </xf>
    <xf numFmtId="42" fontId="7" fillId="2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4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2" fontId="7" fillId="0" borderId="0" xfId="0" applyNumberFormat="1" applyFont="1" applyFill="1" applyAlignment="1">
      <alignment horizontal="center"/>
    </xf>
    <xf numFmtId="42" fontId="10" fillId="0" borderId="0" xfId="0" applyNumberFormat="1" applyFont="1" applyFill="1" applyBorder="1"/>
    <xf numFmtId="0" fontId="16" fillId="0" borderId="5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0" fillId="0" borderId="30" xfId="0" applyBorder="1"/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0" fillId="0" borderId="34" xfId="0" applyBorder="1"/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1" fillId="0" borderId="37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10" borderId="39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10" borderId="36" xfId="0" applyFill="1" applyBorder="1"/>
    <xf numFmtId="0" fontId="0" fillId="11" borderId="35" xfId="0" applyFill="1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23" fillId="0" borderId="31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13" borderId="36" xfId="0" applyFill="1" applyBorder="1" applyAlignment="1">
      <alignment horizontal="center"/>
    </xf>
    <xf numFmtId="0" fontId="0" fillId="13" borderId="37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10" borderId="35" xfId="0" applyFill="1" applyBorder="1"/>
    <xf numFmtId="0" fontId="0" fillId="12" borderId="35" xfId="0" applyFill="1" applyBorder="1"/>
    <xf numFmtId="0" fontId="0" fillId="13" borderId="51" xfId="0" applyFill="1" applyBorder="1"/>
    <xf numFmtId="0" fontId="0" fillId="0" borderId="35" xfId="0" applyFill="1" applyBorder="1" applyAlignment="1">
      <alignment horizontal="center"/>
    </xf>
    <xf numFmtId="0" fontId="20" fillId="0" borderId="35" xfId="0" applyFont="1" applyFill="1" applyBorder="1" applyAlignment="1">
      <alignment horizontal="center"/>
    </xf>
    <xf numFmtId="0" fontId="21" fillId="11" borderId="35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1" fillId="0" borderId="43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11" borderId="53" xfId="0" applyFill="1" applyBorder="1"/>
    <xf numFmtId="0" fontId="15" fillId="0" borderId="36" xfId="0" applyFont="1" applyBorder="1" applyAlignment="1"/>
    <xf numFmtId="0" fontId="0" fillId="0" borderId="35" xfId="0" applyBorder="1"/>
    <xf numFmtId="0" fontId="15" fillId="0" borderId="46" xfId="0" applyFont="1" applyBorder="1" applyAlignment="1"/>
    <xf numFmtId="0" fontId="0" fillId="0" borderId="46" xfId="0" applyBorder="1"/>
    <xf numFmtId="0" fontId="15" fillId="0" borderId="52" xfId="0" applyFont="1" applyBorder="1" applyAlignment="1"/>
    <xf numFmtId="0" fontId="0" fillId="0" borderId="51" xfId="0" applyBorder="1"/>
    <xf numFmtId="0" fontId="15" fillId="0" borderId="48" xfId="0" applyFont="1" applyBorder="1" applyAlignment="1"/>
    <xf numFmtId="0" fontId="0" fillId="0" borderId="48" xfId="0" applyBorder="1"/>
    <xf numFmtId="0" fontId="0" fillId="0" borderId="49" xfId="0" applyBorder="1" applyAlignment="1">
      <alignment horizontal="center"/>
    </xf>
    <xf numFmtId="0" fontId="21" fillId="12" borderId="35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21" fillId="13" borderId="35" xfId="0" applyFont="1" applyFill="1" applyBorder="1" applyAlignment="1">
      <alignment horizontal="center"/>
    </xf>
    <xf numFmtId="0" fontId="0" fillId="12" borderId="53" xfId="0" applyFill="1" applyBorder="1"/>
    <xf numFmtId="4" fontId="7" fillId="0" borderId="0" xfId="0" applyNumberFormat="1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vertical="center"/>
    </xf>
    <xf numFmtId="0" fontId="12" fillId="0" borderId="14" xfId="0" applyNumberFormat="1" applyFont="1" applyFill="1" applyBorder="1" applyAlignment="1">
      <alignment vertical="center"/>
    </xf>
    <xf numFmtId="0" fontId="10" fillId="0" borderId="28" xfId="0" applyNumberFormat="1" applyFont="1" applyFill="1" applyBorder="1" applyAlignment="1">
      <alignment horizontal="center" vertical="center"/>
    </xf>
    <xf numFmtId="0" fontId="12" fillId="0" borderId="26" xfId="0" applyNumberFormat="1" applyFont="1" applyFill="1" applyBorder="1" applyAlignment="1">
      <alignment vertical="center"/>
    </xf>
    <xf numFmtId="0" fontId="12" fillId="0" borderId="27" xfId="0" applyNumberFormat="1" applyFont="1" applyFill="1" applyBorder="1" applyAlignment="1">
      <alignment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5" fillId="0" borderId="28" xfId="0" applyNumberFormat="1" applyFont="1" applyFill="1" applyBorder="1" applyAlignment="1">
      <alignment horizontal="left" vertical="center"/>
    </xf>
    <xf numFmtId="0" fontId="13" fillId="0" borderId="26" xfId="0" applyNumberFormat="1" applyFont="1" applyFill="1" applyBorder="1" applyAlignment="1">
      <alignment vertical="center"/>
    </xf>
    <xf numFmtId="0" fontId="13" fillId="0" borderId="27" xfId="0" applyNumberFormat="1" applyFont="1" applyFill="1" applyBorder="1" applyAlignment="1">
      <alignment vertical="center"/>
    </xf>
    <xf numFmtId="0" fontId="5" fillId="0" borderId="26" xfId="0" applyNumberFormat="1" applyFont="1" applyFill="1" applyBorder="1" applyAlignment="1">
      <alignment horizontal="left" vertical="center"/>
    </xf>
    <xf numFmtId="0" fontId="10" fillId="5" borderId="28" xfId="0" applyNumberFormat="1" applyFont="1" applyFill="1" applyBorder="1" applyAlignment="1">
      <alignment horizontal="left" vertical="center"/>
    </xf>
    <xf numFmtId="0" fontId="14" fillId="5" borderId="26" xfId="0" applyNumberFormat="1" applyFont="1" applyFill="1" applyBorder="1" applyAlignment="1">
      <alignment vertical="center"/>
    </xf>
    <xf numFmtId="0" fontId="14" fillId="5" borderId="27" xfId="0" applyNumberFormat="1" applyFont="1" applyFill="1" applyBorder="1" applyAlignment="1">
      <alignment vertical="center"/>
    </xf>
    <xf numFmtId="0" fontId="10" fillId="5" borderId="26" xfId="0" applyNumberFormat="1" applyFont="1" applyFill="1" applyBorder="1" applyAlignment="1">
      <alignment horizontal="right" vertical="center"/>
    </xf>
    <xf numFmtId="0" fontId="5" fillId="7" borderId="28" xfId="0" applyNumberFormat="1" applyFont="1" applyFill="1" applyBorder="1" applyAlignment="1">
      <alignment horizontal="center" vertical="center"/>
    </xf>
    <xf numFmtId="0" fontId="6" fillId="7" borderId="26" xfId="0" applyNumberFormat="1" applyFont="1" applyFill="1" applyBorder="1" applyAlignment="1">
      <alignment vertical="center"/>
    </xf>
    <xf numFmtId="0" fontId="6" fillId="7" borderId="27" xfId="0" applyNumberFormat="1" applyFont="1" applyFill="1" applyBorder="1" applyAlignment="1">
      <alignment vertical="center"/>
    </xf>
    <xf numFmtId="0" fontId="5" fillId="7" borderId="2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5" borderId="29" xfId="0" applyNumberFormat="1" applyFont="1" applyFill="1" applyBorder="1" applyAlignment="1">
      <alignment horizontal="center" vertical="center"/>
    </xf>
    <xf numFmtId="0" fontId="14" fillId="5" borderId="8" xfId="0" applyNumberFormat="1" applyFont="1" applyFill="1" applyBorder="1" applyAlignment="1">
      <alignment vertical="center"/>
    </xf>
    <xf numFmtId="0" fontId="14" fillId="5" borderId="24" xfId="0" applyNumberFormat="1" applyFont="1" applyFill="1" applyBorder="1" applyAlignment="1">
      <alignment vertical="center"/>
    </xf>
    <xf numFmtId="0" fontId="10" fillId="5" borderId="23" xfId="0" applyNumberFormat="1" applyFont="1" applyFill="1" applyBorder="1" applyAlignment="1">
      <alignment horizontal="right" vertical="center"/>
    </xf>
    <xf numFmtId="0" fontId="15" fillId="0" borderId="36" xfId="0" applyFont="1" applyBorder="1" applyAlignment="1">
      <alignment horizontal="left"/>
    </xf>
    <xf numFmtId="0" fontId="15" fillId="0" borderId="46" xfId="0" applyFont="1" applyBorder="1" applyAlignment="1">
      <alignment horizontal="left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5" fillId="0" borderId="47" xfId="0" applyFont="1" applyBorder="1" applyAlignment="1">
      <alignment horizontal="left"/>
    </xf>
    <xf numFmtId="0" fontId="15" fillId="0" borderId="48" xfId="0" applyFont="1" applyBorder="1" applyAlignment="1">
      <alignment horizontal="left"/>
    </xf>
    <xf numFmtId="0" fontId="15" fillId="0" borderId="49" xfId="0" applyFont="1" applyBorder="1" applyAlignment="1">
      <alignment horizontal="left"/>
    </xf>
    <xf numFmtId="0" fontId="15" fillId="0" borderId="5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9">
    <cellStyle name="Normal" xfId="0" builtinId="0"/>
    <cellStyle name="Normal 2" xfId="1"/>
    <cellStyle name="Normal 3" xfId="2"/>
    <cellStyle name="Normal 4" xfId="3"/>
    <cellStyle name="Normal 4 2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5</xdr:row>
      <xdr:rowOff>127000</xdr:rowOff>
    </xdr:from>
    <xdr:to>
      <xdr:col>4</xdr:col>
      <xdr:colOff>419100</xdr:colOff>
      <xdr:row>5</xdr:row>
      <xdr:rowOff>139700</xdr:rowOff>
    </xdr:to>
    <xdr:cxnSp macro="">
      <xdr:nvCxnSpPr>
        <xdr:cNvPr id="6" name="Straight Arrow Connector 5"/>
        <xdr:cNvCxnSpPr/>
      </xdr:nvCxnSpPr>
      <xdr:spPr>
        <a:xfrm flipH="1" flipV="1">
          <a:off x="10814686" y="1544320"/>
          <a:ext cx="1232534" cy="1270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5</xdr:row>
      <xdr:rowOff>123825</xdr:rowOff>
    </xdr:from>
    <xdr:to>
      <xdr:col>9</xdr:col>
      <xdr:colOff>438150</xdr:colOff>
      <xdr:row>5</xdr:row>
      <xdr:rowOff>139700</xdr:rowOff>
    </xdr:to>
    <xdr:cxnSp macro="">
      <xdr:nvCxnSpPr>
        <xdr:cNvPr id="7" name="Straight Arrow Connector 6"/>
        <xdr:cNvCxnSpPr/>
      </xdr:nvCxnSpPr>
      <xdr:spPr>
        <a:xfrm flipV="1">
          <a:off x="13586460" y="1541145"/>
          <a:ext cx="834390" cy="1587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25</xdr:row>
      <xdr:rowOff>139700</xdr:rowOff>
    </xdr:from>
    <xdr:to>
      <xdr:col>6</xdr:col>
      <xdr:colOff>46566</xdr:colOff>
      <xdr:row>25</xdr:row>
      <xdr:rowOff>139700</xdr:rowOff>
    </xdr:to>
    <xdr:cxnSp macro="">
      <xdr:nvCxnSpPr>
        <xdr:cNvPr id="8" name="Straight Arrow Connector 7"/>
        <xdr:cNvCxnSpPr/>
      </xdr:nvCxnSpPr>
      <xdr:spPr>
        <a:xfrm>
          <a:off x="12184380" y="6814820"/>
          <a:ext cx="419946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423334</xdr:colOff>
      <xdr:row>25</xdr:row>
      <xdr:rowOff>131234</xdr:rowOff>
    </xdr:from>
    <xdr:to>
      <xdr:col>2</xdr:col>
      <xdr:colOff>203200</xdr:colOff>
      <xdr:row>25</xdr:row>
      <xdr:rowOff>139700</xdr:rowOff>
    </xdr:to>
    <xdr:cxnSp macro="">
      <xdr:nvCxnSpPr>
        <xdr:cNvPr id="9" name="Straight Arrow Connector 8"/>
        <xdr:cNvCxnSpPr/>
      </xdr:nvCxnSpPr>
      <xdr:spPr>
        <a:xfrm flipH="1">
          <a:off x="10710334" y="6806354"/>
          <a:ext cx="221826" cy="8466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12700</xdr:colOff>
      <xdr:row>45</xdr:row>
      <xdr:rowOff>114300</xdr:rowOff>
    </xdr:from>
    <xdr:to>
      <xdr:col>4</xdr:col>
      <xdr:colOff>76200</xdr:colOff>
      <xdr:row>45</xdr:row>
      <xdr:rowOff>114300</xdr:rowOff>
    </xdr:to>
    <xdr:cxnSp macro="">
      <xdr:nvCxnSpPr>
        <xdr:cNvPr id="10" name="Straight Arrow Connector 9"/>
        <xdr:cNvCxnSpPr/>
      </xdr:nvCxnSpPr>
      <xdr:spPr>
        <a:xfrm flipH="1">
          <a:off x="10741660" y="11658600"/>
          <a:ext cx="96266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419100</xdr:colOff>
      <xdr:row>45</xdr:row>
      <xdr:rowOff>139700</xdr:rowOff>
    </xdr:from>
    <xdr:to>
      <xdr:col>8</xdr:col>
      <xdr:colOff>38100</xdr:colOff>
      <xdr:row>45</xdr:row>
      <xdr:rowOff>139700</xdr:rowOff>
    </xdr:to>
    <xdr:cxnSp macro="">
      <xdr:nvCxnSpPr>
        <xdr:cNvPr id="11" name="Straight Arrow Connector 10"/>
        <xdr:cNvCxnSpPr/>
      </xdr:nvCxnSpPr>
      <xdr:spPr>
        <a:xfrm>
          <a:off x="12976860" y="11684000"/>
          <a:ext cx="609600" cy="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406400</xdr:colOff>
      <xdr:row>64</xdr:row>
      <xdr:rowOff>63500</xdr:rowOff>
    </xdr:from>
    <xdr:to>
      <xdr:col>2</xdr:col>
      <xdr:colOff>165100</xdr:colOff>
      <xdr:row>64</xdr:row>
      <xdr:rowOff>63500</xdr:rowOff>
    </xdr:to>
    <xdr:cxnSp macro="">
      <xdr:nvCxnSpPr>
        <xdr:cNvPr id="12" name="Straight Arrow Connector 11"/>
        <xdr:cNvCxnSpPr/>
      </xdr:nvCxnSpPr>
      <xdr:spPr>
        <a:xfrm flipH="1">
          <a:off x="10693400" y="16035020"/>
          <a:ext cx="200660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101600</xdr:colOff>
      <xdr:row>64</xdr:row>
      <xdr:rowOff>76200</xdr:rowOff>
    </xdr:from>
    <xdr:to>
      <xdr:col>6</xdr:col>
      <xdr:colOff>25400</xdr:colOff>
      <xdr:row>64</xdr:row>
      <xdr:rowOff>76200</xdr:rowOff>
    </xdr:to>
    <xdr:cxnSp macro="">
      <xdr:nvCxnSpPr>
        <xdr:cNvPr id="13" name="Straight Arrow Connector 12"/>
        <xdr:cNvCxnSpPr/>
      </xdr:nvCxnSpPr>
      <xdr:spPr>
        <a:xfrm>
          <a:off x="12171680" y="16047720"/>
          <a:ext cx="411480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2"/>
  <sheetViews>
    <sheetView tabSelected="1" zoomScale="80" zoomScaleNormal="80" workbookViewId="0">
      <selection activeCell="D23" sqref="D23"/>
    </sheetView>
  </sheetViews>
  <sheetFormatPr defaultColWidth="8.85546875" defaultRowHeight="15" x14ac:dyDescent="0.25"/>
  <cols>
    <col min="1" max="1" width="14.42578125" style="2" customWidth="1"/>
    <col min="2" max="2" width="15.28515625" style="2" customWidth="1"/>
    <col min="3" max="3" width="16" style="2" customWidth="1"/>
    <col min="4" max="4" width="15.42578125" style="3" customWidth="1"/>
    <col min="5" max="5" width="15.5703125" style="4" customWidth="1"/>
    <col min="6" max="6" width="9.140625" style="1" customWidth="1"/>
    <col min="7" max="7" width="14.28515625" style="2" customWidth="1"/>
    <col min="8" max="8" width="15.7109375" style="2" customWidth="1"/>
    <col min="9" max="9" width="15.28515625" style="2" customWidth="1"/>
    <col min="10" max="10" width="15" style="1" customWidth="1"/>
    <col min="11" max="11" width="13.7109375" style="1" customWidth="1"/>
    <col min="12" max="12" width="6.28515625" style="1" customWidth="1"/>
    <col min="13" max="13" width="13.5703125" style="1" customWidth="1"/>
    <col min="14" max="14" width="16.28515625" style="1" customWidth="1"/>
    <col min="15" max="15" width="13.85546875" style="1" customWidth="1"/>
    <col min="16" max="16" width="10.7109375" style="1" customWidth="1"/>
    <col min="17" max="17" width="12" style="1" customWidth="1"/>
    <col min="18" max="20" width="5.85546875" style="1" customWidth="1"/>
    <col min="21" max="21" width="5.7109375" style="1" customWidth="1"/>
    <col min="22" max="22" width="6" style="1" customWidth="1"/>
    <col min="23" max="24" width="5.7109375" style="1" customWidth="1"/>
    <col min="25" max="16384" width="8.85546875" style="1"/>
  </cols>
  <sheetData>
    <row r="1" spans="1:11" s="12" customFormat="1" ht="16.149999999999999" thickBot="1" x14ac:dyDescent="0.35">
      <c r="A1" s="154" t="s">
        <v>56</v>
      </c>
      <c r="B1" s="154"/>
      <c r="C1" s="154"/>
      <c r="D1" s="154"/>
      <c r="E1" s="154"/>
    </row>
    <row r="2" spans="1:11" s="12" customFormat="1" ht="16.149999999999999" thickTop="1" x14ac:dyDescent="0.3">
      <c r="A2" s="14" t="s">
        <v>0</v>
      </c>
      <c r="B2" s="15" t="s">
        <v>4</v>
      </c>
      <c r="C2" s="15" t="s">
        <v>1</v>
      </c>
      <c r="D2" s="16" t="s">
        <v>2</v>
      </c>
      <c r="E2" s="17" t="s">
        <v>3</v>
      </c>
    </row>
    <row r="3" spans="1:11" s="12" customFormat="1" ht="15.6" x14ac:dyDescent="0.3">
      <c r="A3" s="18">
        <v>2010</v>
      </c>
      <c r="B3" s="68">
        <v>8950346</v>
      </c>
      <c r="C3" s="68">
        <v>8950346</v>
      </c>
      <c r="D3" s="68">
        <v>8950346</v>
      </c>
      <c r="E3" s="70">
        <v>8950346</v>
      </c>
    </row>
    <row r="4" spans="1:11" s="12" customFormat="1" ht="15.6" x14ac:dyDescent="0.3">
      <c r="A4" s="18">
        <v>2011</v>
      </c>
      <c r="B4" s="68">
        <v>17261128</v>
      </c>
      <c r="C4" s="68">
        <v>17261128</v>
      </c>
      <c r="D4" s="68">
        <v>17261128</v>
      </c>
      <c r="E4" s="70">
        <v>17261128</v>
      </c>
    </row>
    <row r="5" spans="1:11" s="12" customFormat="1" ht="15.6" x14ac:dyDescent="0.3">
      <c r="A5" s="18">
        <v>2012</v>
      </c>
      <c r="B5" s="68">
        <v>17029248</v>
      </c>
      <c r="C5" s="68">
        <v>17029248</v>
      </c>
      <c r="D5" s="68">
        <v>17029248</v>
      </c>
      <c r="E5" s="70">
        <v>17029248</v>
      </c>
    </row>
    <row r="6" spans="1:11" s="12" customFormat="1" ht="15.6" x14ac:dyDescent="0.3">
      <c r="A6" s="18">
        <v>2013</v>
      </c>
      <c r="B6" s="68">
        <v>17466579</v>
      </c>
      <c r="C6" s="68">
        <v>17466579</v>
      </c>
      <c r="D6" s="68">
        <v>17466579</v>
      </c>
      <c r="E6" s="70">
        <v>17466579</v>
      </c>
      <c r="G6" s="155"/>
      <c r="H6" s="155"/>
      <c r="I6" s="155"/>
      <c r="J6" s="155"/>
      <c r="K6" s="155"/>
    </row>
    <row r="7" spans="1:11" s="12" customFormat="1" ht="15.6" x14ac:dyDescent="0.3">
      <c r="A7" s="18">
        <v>2014</v>
      </c>
      <c r="B7" s="68">
        <v>17237965</v>
      </c>
      <c r="C7" s="68">
        <v>17237965</v>
      </c>
      <c r="D7" s="68">
        <v>17237965</v>
      </c>
      <c r="E7" s="70">
        <v>17237965</v>
      </c>
      <c r="G7" s="75"/>
      <c r="H7" s="75"/>
      <c r="I7" s="75"/>
      <c r="J7" s="76"/>
      <c r="K7" s="76"/>
    </row>
    <row r="8" spans="1:11" s="12" customFormat="1" ht="15.6" x14ac:dyDescent="0.3">
      <c r="A8" s="18">
        <v>2015</v>
      </c>
      <c r="B8" s="68">
        <v>17237965</v>
      </c>
      <c r="C8" s="68">
        <f>(987*C24)+(465*B24)+(276*B24*1.5)+1000000</f>
        <v>27661059.552160002</v>
      </c>
      <c r="D8" s="68">
        <f>(C24*1500)+(C24*1.5*78)</f>
        <v>28467335.773800001</v>
      </c>
      <c r="E8" s="69">
        <f>((1008*C24)+(663*B24)+(570*C24*1.5))+1000000</f>
        <v>40801454.989119999</v>
      </c>
      <c r="G8" s="75"/>
      <c r="H8" s="19"/>
      <c r="I8" s="19"/>
      <c r="J8" s="19"/>
      <c r="K8" s="19"/>
    </row>
    <row r="9" spans="1:11" s="12" customFormat="1" ht="15.6" x14ac:dyDescent="0.3">
      <c r="A9" s="18">
        <v>2016</v>
      </c>
      <c r="B9" s="68">
        <v>17237965</v>
      </c>
      <c r="C9" s="68">
        <f>(986*C25)+(500*B25)+(271*B25*1.5)+1000000</f>
        <v>27664598.163471401</v>
      </c>
      <c r="D9" s="68">
        <f>(C25*1500)+(C25*1.5*78)</f>
        <v>28182662.416062001</v>
      </c>
      <c r="E9" s="69">
        <f>((1008*C25)+(732*B25)+(570*C25*1.5))+1000000</f>
        <v>41125000.256189197</v>
      </c>
      <c r="G9" s="75"/>
      <c r="H9" s="19"/>
      <c r="I9" s="19"/>
      <c r="J9" s="19"/>
      <c r="K9" s="19"/>
    </row>
    <row r="10" spans="1:11" s="12" customFormat="1" ht="15.6" x14ac:dyDescent="0.3">
      <c r="A10" s="18">
        <v>2017</v>
      </c>
      <c r="B10" s="68">
        <v>17237965</v>
      </c>
      <c r="C10" s="68">
        <f>(986*C26)+(500*B26)+(288*B26*1.5)+1000000</f>
        <v>27661948.95834633</v>
      </c>
      <c r="D10" s="68">
        <f>(C26*1500)+(C26*1.5*96)</f>
        <v>28366712.456330165</v>
      </c>
      <c r="E10" s="69">
        <f>((504*C26)+(891*B26)+(285*C26*1.5))+1000000</f>
        <v>26297102.878482752</v>
      </c>
      <c r="G10" s="75"/>
      <c r="H10" s="19"/>
      <c r="I10" s="19"/>
      <c r="J10" s="19"/>
      <c r="K10" s="19"/>
    </row>
    <row r="11" spans="1:11" s="12" customFormat="1" ht="15.6" x14ac:dyDescent="0.3">
      <c r="A11" s="18">
        <v>2018</v>
      </c>
      <c r="B11" s="68">
        <v>17237965</v>
      </c>
      <c r="C11" s="68">
        <f>(986*C27)+(500*B27)+(312*B27*1.5)+1000000</f>
        <v>27664088.540064447</v>
      </c>
      <c r="D11" s="68">
        <f>(1500*C27)+(C27*113*1.5)</f>
        <v>28518640.013007767</v>
      </c>
      <c r="E11" s="69">
        <f>(1613*B27)+1000000</f>
        <v>17365108.411758885</v>
      </c>
      <c r="G11" s="75"/>
      <c r="H11" s="19"/>
      <c r="I11" s="19"/>
      <c r="J11" s="19"/>
      <c r="K11" s="19"/>
    </row>
    <row r="12" spans="1:11" s="12" customFormat="1" ht="15.6" x14ac:dyDescent="0.3">
      <c r="A12" s="18">
        <v>2019</v>
      </c>
      <c r="B12" s="68">
        <f>(1350*C28)+263*(C28*1.5)</f>
        <v>29501802.831785049</v>
      </c>
      <c r="C12" s="68">
        <f>1613*B28</f>
        <v>16201457.327641295</v>
      </c>
      <c r="D12" s="68">
        <f>(1500*C28)+(C28*113*1.5)</f>
        <v>28233453.612877693</v>
      </c>
      <c r="E12" s="70">
        <f t="shared" ref="E12:E16" si="0">1613*B28</f>
        <v>16201457.327641295</v>
      </c>
      <c r="G12" s="75"/>
      <c r="H12" s="19"/>
      <c r="I12" s="19"/>
      <c r="J12" s="19"/>
      <c r="K12" s="19"/>
    </row>
    <row r="13" spans="1:11" s="12" customFormat="1" ht="15.6" x14ac:dyDescent="0.3">
      <c r="A13" s="18">
        <v>2020</v>
      </c>
      <c r="B13" s="68">
        <f>(1350*C29)+263*(C29*1.5)</f>
        <v>29206784.803467199</v>
      </c>
      <c r="C13" s="68">
        <f>1613*B29</f>
        <v>16039442.754364882</v>
      </c>
      <c r="D13" s="68">
        <f>(1500*C29)+(C29*113*1.5)</f>
        <v>27951119.076748919</v>
      </c>
      <c r="E13" s="70">
        <f t="shared" si="0"/>
        <v>16039442.754364882</v>
      </c>
      <c r="G13" s="75"/>
      <c r="H13" s="19"/>
      <c r="I13" s="19"/>
      <c r="J13" s="19"/>
      <c r="K13" s="19"/>
    </row>
    <row r="14" spans="1:11" s="12" customFormat="1" ht="15.6" x14ac:dyDescent="0.3">
      <c r="A14" s="18">
        <v>2021</v>
      </c>
      <c r="B14" s="68">
        <f>(1350*C30)+263*(C30*1.5)</f>
        <v>28914716.955432527</v>
      </c>
      <c r="C14" s="68">
        <f>1613*B30</f>
        <v>15879048.326821234</v>
      </c>
      <c r="D14" s="68">
        <f>(1500*C30)+(C30*113*1.5)</f>
        <v>27671607.885981429</v>
      </c>
      <c r="E14" s="70">
        <f t="shared" si="0"/>
        <v>15879048.326821234</v>
      </c>
      <c r="G14" s="75"/>
      <c r="H14" s="19"/>
      <c r="I14" s="19"/>
      <c r="J14" s="19"/>
      <c r="K14" s="19"/>
    </row>
    <row r="15" spans="1:11" s="12" customFormat="1" ht="15.6" x14ac:dyDescent="0.3">
      <c r="A15" s="18">
        <v>2022</v>
      </c>
      <c r="B15" s="68">
        <f>(1350*C31)+263*(C31*1.5)</f>
        <v>28625569.785878204</v>
      </c>
      <c r="C15" s="68">
        <f>1613*B31</f>
        <v>15720257.843553022</v>
      </c>
      <c r="D15" s="68">
        <f>(B31*807)+(C31*806*1.5)</f>
        <v>27703530.926884934</v>
      </c>
      <c r="E15" s="70">
        <f t="shared" si="0"/>
        <v>15720257.843553022</v>
      </c>
      <c r="G15" s="75"/>
      <c r="H15" s="19"/>
      <c r="I15" s="19"/>
      <c r="J15" s="19"/>
      <c r="K15" s="19"/>
    </row>
    <row r="16" spans="1:11" s="12" customFormat="1" ht="15.6" x14ac:dyDescent="0.3">
      <c r="A16" s="18">
        <v>2023</v>
      </c>
      <c r="B16" s="68">
        <f>(1350*C32)+263*(C32*1.5)</f>
        <v>28339314.088019419</v>
      </c>
      <c r="C16" s="68">
        <f>1613*B32</f>
        <v>15563055.265117491</v>
      </c>
      <c r="D16" s="68">
        <f>B32*1613</f>
        <v>15563055.265117491</v>
      </c>
      <c r="E16" s="70">
        <f t="shared" si="0"/>
        <v>15563055.265117491</v>
      </c>
      <c r="G16" s="75"/>
      <c r="H16" s="19"/>
      <c r="I16" s="19"/>
      <c r="J16" s="19"/>
      <c r="K16" s="19"/>
    </row>
    <row r="17" spans="1:13" s="12" customFormat="1" ht="15.6" x14ac:dyDescent="0.3">
      <c r="A17" s="20"/>
      <c r="B17" s="68"/>
      <c r="C17" s="68"/>
      <c r="D17" s="68"/>
      <c r="E17" s="70"/>
    </row>
    <row r="18" spans="1:13" s="12" customFormat="1" ht="19.899999999999999" customHeight="1" x14ac:dyDescent="0.3">
      <c r="A18" s="21"/>
      <c r="B18" s="65">
        <f>SUM(B3:B16)</f>
        <v>291485314.46458238</v>
      </c>
      <c r="C18" s="65">
        <f>SUM(C3:C17)</f>
        <v>268000222.73154011</v>
      </c>
      <c r="D18" s="65">
        <f>SUM(D3:D16)</f>
        <v>318603383.42681038</v>
      </c>
      <c r="E18" s="71">
        <f>SUM(E3:E17)</f>
        <v>282937194.05304873</v>
      </c>
      <c r="G18" s="13"/>
      <c r="H18" s="13"/>
      <c r="I18" s="13"/>
    </row>
    <row r="19" spans="1:13" s="12" customFormat="1" ht="31.9" thickBot="1" x14ac:dyDescent="0.35">
      <c r="A19" s="22" t="s">
        <v>9</v>
      </c>
      <c r="B19" s="66">
        <f>B18-C18</f>
        <v>23485091.73304227</v>
      </c>
      <c r="C19" s="66">
        <f>C18-C18</f>
        <v>0</v>
      </c>
      <c r="D19" s="66">
        <f>D18-C18</f>
        <v>50603160.69527027</v>
      </c>
      <c r="E19" s="67">
        <f>E18-C18</f>
        <v>14936971.321508616</v>
      </c>
      <c r="G19" s="13"/>
      <c r="H19" s="13"/>
      <c r="I19" s="13"/>
    </row>
    <row r="20" spans="1:13" s="12" customFormat="1" ht="16.149999999999999" thickTop="1" x14ac:dyDescent="0.3">
      <c r="A20" s="13"/>
      <c r="B20" s="13"/>
      <c r="C20" s="23"/>
      <c r="D20" s="23"/>
      <c r="E20" s="24"/>
      <c r="G20" s="13"/>
      <c r="H20" s="13"/>
      <c r="I20" s="13"/>
    </row>
    <row r="21" spans="1:13" s="12" customFormat="1" ht="15.6" x14ac:dyDescent="0.3">
      <c r="A21" s="13"/>
      <c r="B21" s="13"/>
      <c r="C21" s="23"/>
      <c r="D21" s="23"/>
      <c r="E21" s="24"/>
      <c r="G21" s="13"/>
      <c r="H21" s="13"/>
      <c r="I21" s="13"/>
    </row>
    <row r="22" spans="1:13" s="12" customFormat="1" ht="15.6" x14ac:dyDescent="0.3">
      <c r="A22" s="25">
        <v>2014</v>
      </c>
      <c r="B22" s="26">
        <f>C22*0.6</f>
        <v>10669.716</v>
      </c>
      <c r="C22" s="39">
        <f>'2014 Cost Per Mile thru Sept'!F20</f>
        <v>17782.86</v>
      </c>
      <c r="D22" s="28"/>
      <c r="E22" s="24"/>
      <c r="G22" s="13"/>
      <c r="H22" s="13"/>
      <c r="I22" s="13"/>
    </row>
    <row r="23" spans="1:13" s="12" customFormat="1" ht="31.15" x14ac:dyDescent="0.3">
      <c r="A23" s="25" t="s">
        <v>0</v>
      </c>
      <c r="B23" s="29" t="s">
        <v>57</v>
      </c>
      <c r="C23" s="29" t="s">
        <v>6</v>
      </c>
      <c r="D23" s="23"/>
      <c r="E23" s="24"/>
      <c r="G23" s="25" t="s">
        <v>0</v>
      </c>
      <c r="H23" s="25" t="s">
        <v>1</v>
      </c>
      <c r="I23" s="30" t="s">
        <v>3</v>
      </c>
    </row>
    <row r="24" spans="1:13" s="12" customFormat="1" ht="15.6" x14ac:dyDescent="0.3">
      <c r="A24" s="25">
        <v>2015</v>
      </c>
      <c r="B24" s="153">
        <f>B22-(B22*0.01)</f>
        <v>10563.018840000001</v>
      </c>
      <c r="C24" s="153">
        <f>C22-(C22*0.01)</f>
        <v>17605.0314</v>
      </c>
      <c r="D24" s="23"/>
      <c r="E24" s="24"/>
      <c r="G24" s="25">
        <v>2015</v>
      </c>
      <c r="H24" s="23">
        <f>C8</f>
        <v>27661059.552160002</v>
      </c>
      <c r="I24" s="23">
        <f>E8</f>
        <v>40801454.989119999</v>
      </c>
      <c r="M24" s="31"/>
    </row>
    <row r="25" spans="1:13" s="12" customFormat="1" ht="15.6" x14ac:dyDescent="0.3">
      <c r="A25" s="25">
        <v>2016</v>
      </c>
      <c r="B25" s="153">
        <f>B24-(B24*0.01)</f>
        <v>10457.3886516</v>
      </c>
      <c r="C25" s="153">
        <f>C24-(C24*0.01)</f>
        <v>17428.981086</v>
      </c>
      <c r="D25" s="23"/>
      <c r="E25" s="24"/>
      <c r="G25" s="25">
        <v>2016</v>
      </c>
      <c r="H25" s="23">
        <f t="shared" ref="H25:H27" si="1">C9</f>
        <v>27664598.163471401</v>
      </c>
      <c r="I25" s="23">
        <f>E9</f>
        <v>41125000.256189197</v>
      </c>
    </row>
    <row r="26" spans="1:13" s="12" customFormat="1" ht="15.6" x14ac:dyDescent="0.3">
      <c r="A26" s="25">
        <v>2017</v>
      </c>
      <c r="B26" s="153">
        <f>B25-(B25*0.01)</f>
        <v>10352.814765084</v>
      </c>
      <c r="C26" s="153">
        <f>C25-(C25*0.01)</f>
        <v>17254.691275140001</v>
      </c>
      <c r="D26" s="23"/>
      <c r="E26" s="24"/>
      <c r="G26" s="25">
        <v>2017</v>
      </c>
      <c r="H26" s="23">
        <f t="shared" si="1"/>
        <v>27661948.95834633</v>
      </c>
      <c r="I26" s="23">
        <f>E10</f>
        <v>26297102.878482752</v>
      </c>
    </row>
    <row r="27" spans="1:13" s="12" customFormat="1" ht="15.6" x14ac:dyDescent="0.3">
      <c r="A27" s="25">
        <v>2018</v>
      </c>
      <c r="B27" s="153">
        <f>B26-(B26*0.02)</f>
        <v>10145.75846978232</v>
      </c>
      <c r="C27" s="153">
        <f t="shared" ref="C27:C32" si="2">C26-(C26*0.01)</f>
        <v>17082.144362388601</v>
      </c>
      <c r="D27" s="23"/>
      <c r="E27" s="24"/>
      <c r="G27" s="25">
        <v>2018</v>
      </c>
      <c r="H27" s="23">
        <f t="shared" si="1"/>
        <v>27664088.540064447</v>
      </c>
      <c r="I27" s="23">
        <f>E11</f>
        <v>17365108.411758885</v>
      </c>
    </row>
    <row r="28" spans="1:13" s="12" customFormat="1" ht="15.6" x14ac:dyDescent="0.3">
      <c r="A28" s="25">
        <v>2019</v>
      </c>
      <c r="B28" s="153">
        <f>B27-(B27*0.01)</f>
        <v>10044.300885084498</v>
      </c>
      <c r="C28" s="153">
        <f t="shared" si="2"/>
        <v>16911.322918764716</v>
      </c>
      <c r="D28" s="23"/>
      <c r="E28" s="24"/>
      <c r="F28" s="25"/>
      <c r="G28" s="77"/>
      <c r="H28" s="23"/>
      <c r="I28" s="23"/>
    </row>
    <row r="29" spans="1:13" s="12" customFormat="1" ht="15.6" x14ac:dyDescent="0.3">
      <c r="A29" s="25">
        <v>2020</v>
      </c>
      <c r="B29" s="153">
        <f>B28-(B28*0.01)</f>
        <v>9943.8578762336529</v>
      </c>
      <c r="C29" s="153">
        <f t="shared" si="2"/>
        <v>16742.20968957707</v>
      </c>
      <c r="D29" s="23"/>
      <c r="E29" s="24"/>
      <c r="G29" s="77"/>
      <c r="H29" s="23">
        <f>SUM(H24:H28)</f>
        <v>110651695.21404219</v>
      </c>
      <c r="I29" s="31">
        <f>SUM(I24:I28)</f>
        <v>125588666.53555085</v>
      </c>
    </row>
    <row r="30" spans="1:13" s="12" customFormat="1" ht="15.6" x14ac:dyDescent="0.3">
      <c r="A30" s="25">
        <v>2021</v>
      </c>
      <c r="B30" s="153">
        <f>B29-(B29*0.01)</f>
        <v>9844.4192974713169</v>
      </c>
      <c r="C30" s="153">
        <f t="shared" si="2"/>
        <v>16574.787592681299</v>
      </c>
      <c r="D30" s="23"/>
      <c r="E30" s="24"/>
      <c r="G30" s="13"/>
      <c r="H30" s="13"/>
      <c r="I30" s="13"/>
    </row>
    <row r="31" spans="1:13" s="12" customFormat="1" ht="15.6" x14ac:dyDescent="0.3">
      <c r="A31" s="25">
        <v>2022</v>
      </c>
      <c r="B31" s="153">
        <f>B30-(B30*0.01)</f>
        <v>9745.9751044966033</v>
      </c>
      <c r="C31" s="153">
        <f t="shared" si="2"/>
        <v>16409.039716754487</v>
      </c>
      <c r="D31" s="23"/>
      <c r="E31" s="24"/>
      <c r="F31" s="32" t="s">
        <v>10</v>
      </c>
      <c r="G31" s="33"/>
      <c r="H31" s="34">
        <f>H29/4</f>
        <v>27662923.803510547</v>
      </c>
      <c r="I31" s="28"/>
      <c r="J31" s="31"/>
    </row>
    <row r="32" spans="1:13" s="12" customFormat="1" ht="15.6" x14ac:dyDescent="0.3">
      <c r="A32" s="25">
        <v>2023</v>
      </c>
      <c r="B32" s="153">
        <f>B31-(B31*0.01)</f>
        <v>9648.5153534516376</v>
      </c>
      <c r="C32" s="153">
        <f t="shared" si="2"/>
        <v>16244.949319586942</v>
      </c>
      <c r="D32" s="23"/>
      <c r="E32" s="24"/>
    </row>
    <row r="33" spans="1:13" s="12" customFormat="1" ht="16.149999999999999" thickBot="1" x14ac:dyDescent="0.35">
      <c r="A33" s="13"/>
      <c r="B33" s="13"/>
      <c r="C33" s="13"/>
      <c r="D33" s="23"/>
      <c r="E33" s="24"/>
      <c r="F33" s="35" t="s">
        <v>7</v>
      </c>
      <c r="G33" s="13"/>
      <c r="H33" s="23"/>
      <c r="I33" s="23"/>
      <c r="J33" s="36">
        <v>16996358</v>
      </c>
    </row>
    <row r="34" spans="1:13" s="12" customFormat="1" ht="16.899999999999999" thickTop="1" thickBot="1" x14ac:dyDescent="0.35">
      <c r="A34" s="25" t="s">
        <v>0</v>
      </c>
      <c r="B34" s="25" t="s">
        <v>5</v>
      </c>
      <c r="C34" s="13"/>
      <c r="D34" s="23"/>
      <c r="E34" s="24"/>
      <c r="F34" s="72" t="s">
        <v>8</v>
      </c>
      <c r="G34" s="73"/>
      <c r="H34" s="74"/>
      <c r="I34" s="74"/>
      <c r="J34" s="37">
        <f>H31-J33</f>
        <v>10666565.803510547</v>
      </c>
      <c r="M34" s="31"/>
    </row>
    <row r="35" spans="1:13" s="12" customFormat="1" ht="16.149999999999999" thickTop="1" x14ac:dyDescent="0.3">
      <c r="A35" s="25">
        <v>2010</v>
      </c>
      <c r="B35" s="27">
        <v>19331.2</v>
      </c>
      <c r="C35" s="13"/>
      <c r="D35" s="23"/>
      <c r="E35" s="24"/>
      <c r="G35" s="13"/>
      <c r="H35" s="13"/>
      <c r="I35" s="23"/>
    </row>
    <row r="36" spans="1:13" s="12" customFormat="1" ht="15.6" x14ac:dyDescent="0.3">
      <c r="A36" s="25">
        <v>2011</v>
      </c>
      <c r="B36" s="27">
        <v>18520.52</v>
      </c>
      <c r="C36" s="13"/>
      <c r="D36" s="23"/>
      <c r="E36" s="24"/>
      <c r="G36" s="13"/>
      <c r="H36" s="13"/>
      <c r="I36" s="13"/>
      <c r="J36" s="38"/>
    </row>
    <row r="37" spans="1:13" s="12" customFormat="1" ht="15.6" x14ac:dyDescent="0.3">
      <c r="A37" s="25">
        <v>2012</v>
      </c>
      <c r="B37" s="27">
        <v>19112.509999999998</v>
      </c>
      <c r="C37" s="13"/>
      <c r="D37" s="23"/>
      <c r="E37" s="24"/>
      <c r="G37" s="13"/>
      <c r="H37" s="13"/>
      <c r="I37" s="13"/>
    </row>
    <row r="38" spans="1:13" s="12" customFormat="1" ht="15.6" x14ac:dyDescent="0.3">
      <c r="A38" s="25">
        <v>2013</v>
      </c>
      <c r="B38" s="27">
        <v>21145.98</v>
      </c>
      <c r="C38" s="13"/>
      <c r="D38" s="23"/>
      <c r="E38" s="24"/>
      <c r="G38" s="13"/>
      <c r="H38" s="13"/>
      <c r="I38" s="13"/>
    </row>
    <row r="39" spans="1:13" s="12" customFormat="1" ht="15.6" x14ac:dyDescent="0.3">
      <c r="A39" s="25">
        <v>2014</v>
      </c>
      <c r="B39" s="27">
        <v>17782.86</v>
      </c>
      <c r="C39" s="23"/>
      <c r="D39" s="24"/>
      <c r="F39" s="32"/>
      <c r="G39" s="78"/>
      <c r="H39" s="79"/>
      <c r="I39" s="79"/>
      <c r="J39" s="80"/>
    </row>
    <row r="40" spans="1:13" s="12" customFormat="1" ht="15.6" x14ac:dyDescent="0.3">
      <c r="B40" s="27">
        <f>SUM(B35:B39)/5</f>
        <v>19178.613999999998</v>
      </c>
      <c r="C40" s="13"/>
      <c r="D40" s="23"/>
      <c r="E40" s="24"/>
      <c r="G40" s="13"/>
      <c r="H40" s="13"/>
      <c r="I40" s="13"/>
    </row>
    <row r="41" spans="1:13" s="12" customFormat="1" ht="15.6" x14ac:dyDescent="0.3">
      <c r="A41" s="13"/>
      <c r="B41" s="13"/>
      <c r="C41" s="13"/>
      <c r="D41" s="23"/>
      <c r="E41" s="24"/>
      <c r="G41" s="13"/>
      <c r="H41" s="13"/>
      <c r="I41" s="13"/>
    </row>
    <row r="42" spans="1:13" s="12" customFormat="1" ht="15.6" x14ac:dyDescent="0.3">
      <c r="A42" s="13"/>
      <c r="B42" s="13"/>
      <c r="C42" s="13"/>
      <c r="D42" s="23"/>
      <c r="E42" s="24"/>
      <c r="G42" s="13"/>
      <c r="H42" s="13"/>
      <c r="I42" s="13"/>
    </row>
    <row r="43" spans="1:13" s="12" customFormat="1" ht="15.6" x14ac:dyDescent="0.3">
      <c r="A43" s="13"/>
      <c r="B43" s="13"/>
      <c r="C43" s="13"/>
      <c r="D43" s="23"/>
      <c r="E43" s="24"/>
      <c r="G43" s="13"/>
      <c r="H43" s="13"/>
      <c r="I43" s="13"/>
    </row>
    <row r="44" spans="1:13" s="12" customFormat="1" ht="15.75" x14ac:dyDescent="0.25">
      <c r="A44" s="13"/>
      <c r="B44" s="13"/>
      <c r="C44" s="13"/>
      <c r="D44" s="23"/>
      <c r="E44" s="24"/>
      <c r="G44" s="13"/>
      <c r="H44" s="13"/>
      <c r="I44" s="13"/>
    </row>
    <row r="45" spans="1:13" s="12" customFormat="1" ht="15.75" x14ac:dyDescent="0.25">
      <c r="A45" s="13"/>
      <c r="B45" s="13"/>
      <c r="C45" s="13"/>
      <c r="D45" s="23"/>
      <c r="E45" s="24"/>
      <c r="G45" s="13"/>
      <c r="H45" s="13"/>
      <c r="I45" s="13"/>
    </row>
    <row r="46" spans="1:13" s="12" customFormat="1" ht="15.75" x14ac:dyDescent="0.25">
      <c r="A46" s="13"/>
      <c r="B46" s="13"/>
      <c r="C46" s="13"/>
      <c r="D46" s="23"/>
      <c r="E46" s="24"/>
      <c r="G46" s="13"/>
      <c r="H46" s="13"/>
      <c r="I46" s="13"/>
    </row>
    <row r="47" spans="1:13" s="12" customFormat="1" ht="15.75" x14ac:dyDescent="0.25">
      <c r="A47" s="13"/>
      <c r="B47" s="13"/>
      <c r="C47" s="13"/>
      <c r="D47" s="23"/>
      <c r="E47" s="24"/>
      <c r="G47" s="13"/>
      <c r="H47" s="13"/>
      <c r="I47" s="13"/>
    </row>
    <row r="48" spans="1:13" s="12" customFormat="1" ht="15.75" x14ac:dyDescent="0.25">
      <c r="A48" s="13"/>
      <c r="B48" s="13"/>
      <c r="C48" s="13"/>
      <c r="D48" s="23"/>
      <c r="E48" s="24"/>
      <c r="G48" s="13"/>
      <c r="H48" s="13"/>
      <c r="I48" s="13"/>
    </row>
    <row r="49" spans="1:9" s="12" customFormat="1" ht="15.75" x14ac:dyDescent="0.25">
      <c r="A49" s="13"/>
      <c r="B49" s="13"/>
      <c r="C49" s="13"/>
      <c r="D49" s="23"/>
      <c r="E49" s="24"/>
      <c r="G49" s="13"/>
      <c r="H49" s="13"/>
      <c r="I49" s="13"/>
    </row>
    <row r="50" spans="1:9" s="12" customFormat="1" ht="15.75" x14ac:dyDescent="0.25">
      <c r="A50" s="13"/>
      <c r="B50" s="13"/>
      <c r="C50" s="13"/>
      <c r="D50" s="23"/>
      <c r="E50" s="24"/>
      <c r="G50" s="13"/>
      <c r="H50" s="13"/>
      <c r="I50" s="13"/>
    </row>
    <row r="51" spans="1:9" s="12" customFormat="1" ht="15.75" x14ac:dyDescent="0.25">
      <c r="A51" s="13"/>
      <c r="B51" s="13"/>
      <c r="C51" s="13"/>
      <c r="D51" s="23"/>
      <c r="E51" s="24"/>
      <c r="G51" s="13"/>
      <c r="H51" s="13"/>
      <c r="I51" s="13"/>
    </row>
    <row r="52" spans="1:9" s="12" customFormat="1" ht="15.75" x14ac:dyDescent="0.25">
      <c r="A52" s="13"/>
      <c r="B52" s="13"/>
      <c r="C52" s="13"/>
      <c r="D52" s="23"/>
      <c r="E52" s="24"/>
      <c r="G52" s="13"/>
      <c r="H52" s="13"/>
      <c r="I52" s="13"/>
    </row>
    <row r="53" spans="1:9" s="12" customFormat="1" ht="15.75" x14ac:dyDescent="0.25">
      <c r="A53" s="13"/>
      <c r="B53" s="13"/>
      <c r="C53" s="13"/>
      <c r="D53" s="23"/>
      <c r="E53" s="24"/>
      <c r="G53" s="13"/>
      <c r="H53" s="13"/>
      <c r="I53" s="13"/>
    </row>
    <row r="54" spans="1:9" s="12" customFormat="1" ht="15.75" x14ac:dyDescent="0.25">
      <c r="A54" s="13"/>
      <c r="B54" s="13"/>
      <c r="C54" s="13"/>
      <c r="D54" s="23"/>
      <c r="E54" s="24"/>
      <c r="G54" s="13"/>
      <c r="H54" s="13"/>
      <c r="I54" s="13"/>
    </row>
    <row r="55" spans="1:9" s="12" customFormat="1" ht="15.75" x14ac:dyDescent="0.25">
      <c r="A55" s="13"/>
      <c r="B55" s="13"/>
      <c r="C55" s="13"/>
      <c r="D55" s="23"/>
      <c r="E55" s="24"/>
      <c r="G55" s="13"/>
      <c r="H55" s="13"/>
      <c r="I55" s="13"/>
    </row>
    <row r="56" spans="1:9" s="12" customFormat="1" ht="15.75" x14ac:dyDescent="0.25">
      <c r="A56" s="13"/>
      <c r="B56" s="13"/>
      <c r="C56" s="13"/>
      <c r="D56" s="23"/>
      <c r="E56" s="24"/>
      <c r="G56" s="13"/>
      <c r="H56" s="13"/>
      <c r="I56" s="13"/>
    </row>
    <row r="57" spans="1:9" s="12" customFormat="1" ht="15.75" x14ac:dyDescent="0.25">
      <c r="A57" s="13"/>
      <c r="B57" s="13"/>
      <c r="C57" s="13"/>
      <c r="D57" s="23"/>
      <c r="E57" s="24"/>
      <c r="G57" s="13"/>
      <c r="H57" s="13"/>
      <c r="I57" s="13"/>
    </row>
    <row r="58" spans="1:9" s="12" customFormat="1" ht="15.75" x14ac:dyDescent="0.25">
      <c r="A58" s="13"/>
      <c r="B58" s="13"/>
      <c r="C58" s="13"/>
      <c r="D58" s="23"/>
      <c r="E58" s="24"/>
      <c r="G58" s="13"/>
      <c r="H58" s="13"/>
      <c r="I58" s="13"/>
    </row>
    <row r="59" spans="1:9" s="12" customFormat="1" ht="15.75" x14ac:dyDescent="0.25">
      <c r="A59" s="13"/>
      <c r="B59" s="13"/>
      <c r="C59" s="13"/>
      <c r="D59" s="23"/>
      <c r="E59" s="24"/>
      <c r="G59" s="13"/>
      <c r="H59" s="13"/>
      <c r="I59" s="13"/>
    </row>
    <row r="60" spans="1:9" s="12" customFormat="1" ht="15.75" x14ac:dyDescent="0.25">
      <c r="A60" s="13"/>
      <c r="B60" s="13"/>
      <c r="C60" s="13"/>
      <c r="D60" s="23"/>
      <c r="E60" s="24"/>
      <c r="G60" s="13"/>
      <c r="H60" s="13"/>
      <c r="I60" s="13"/>
    </row>
    <row r="61" spans="1:9" s="12" customFormat="1" ht="15.75" x14ac:dyDescent="0.25">
      <c r="A61" s="13"/>
      <c r="B61" s="13"/>
      <c r="C61" s="13"/>
      <c r="D61" s="23"/>
      <c r="E61" s="24"/>
      <c r="G61" s="13"/>
      <c r="H61" s="13"/>
      <c r="I61" s="13"/>
    </row>
    <row r="62" spans="1:9" s="12" customFormat="1" ht="15.75" x14ac:dyDescent="0.25">
      <c r="A62" s="13"/>
      <c r="B62" s="13"/>
      <c r="C62" s="13"/>
      <c r="D62" s="23"/>
      <c r="E62" s="24"/>
      <c r="G62" s="13"/>
      <c r="H62" s="13"/>
      <c r="I62" s="13"/>
    </row>
    <row r="63" spans="1:9" s="12" customFormat="1" ht="15.75" x14ac:dyDescent="0.25">
      <c r="A63" s="13"/>
      <c r="B63" s="13"/>
      <c r="C63" s="13"/>
      <c r="D63" s="23"/>
      <c r="E63" s="24"/>
      <c r="G63" s="13"/>
      <c r="H63" s="13"/>
      <c r="I63" s="13"/>
    </row>
    <row r="64" spans="1:9" s="12" customFormat="1" ht="15.75" x14ac:dyDescent="0.25">
      <c r="A64" s="13"/>
      <c r="B64" s="13"/>
      <c r="C64" s="13"/>
      <c r="D64" s="23"/>
      <c r="E64" s="24"/>
      <c r="G64" s="13"/>
      <c r="H64" s="13"/>
      <c r="I64" s="13"/>
    </row>
    <row r="65" spans="1:9" s="12" customFormat="1" ht="15.75" x14ac:dyDescent="0.25">
      <c r="A65" s="13"/>
      <c r="B65" s="13"/>
      <c r="C65" s="13"/>
      <c r="D65" s="23"/>
      <c r="E65" s="24"/>
      <c r="G65" s="13"/>
      <c r="H65" s="13"/>
      <c r="I65" s="13"/>
    </row>
    <row r="66" spans="1:9" s="12" customFormat="1" ht="15.75" x14ac:dyDescent="0.25">
      <c r="A66" s="13"/>
      <c r="B66" s="13"/>
      <c r="C66" s="13"/>
      <c r="D66" s="23"/>
      <c r="E66" s="24"/>
      <c r="G66" s="13"/>
      <c r="H66" s="13"/>
      <c r="I66" s="13"/>
    </row>
    <row r="67" spans="1:9" s="12" customFormat="1" ht="15.75" x14ac:dyDescent="0.25">
      <c r="A67" s="13"/>
      <c r="B67" s="13"/>
      <c r="C67" s="13"/>
      <c r="D67" s="23"/>
      <c r="E67" s="24"/>
      <c r="G67" s="13"/>
      <c r="H67" s="13"/>
      <c r="I67" s="13"/>
    </row>
    <row r="68" spans="1:9" s="12" customFormat="1" ht="15.75" x14ac:dyDescent="0.25">
      <c r="A68" s="13"/>
      <c r="B68" s="13"/>
      <c r="C68" s="13"/>
      <c r="D68" s="23"/>
      <c r="E68" s="24"/>
      <c r="G68" s="13"/>
      <c r="H68" s="13"/>
      <c r="I68" s="13"/>
    </row>
    <row r="69" spans="1:9" s="12" customFormat="1" ht="15.75" x14ac:dyDescent="0.25">
      <c r="A69" s="13"/>
      <c r="B69" s="13"/>
      <c r="C69" s="13"/>
      <c r="D69" s="23"/>
      <c r="E69" s="24"/>
      <c r="G69" s="13"/>
      <c r="H69" s="13"/>
      <c r="I69" s="13"/>
    </row>
    <row r="70" spans="1:9" s="12" customFormat="1" ht="15.75" x14ac:dyDescent="0.25">
      <c r="A70" s="13"/>
      <c r="B70" s="13"/>
      <c r="C70" s="13"/>
      <c r="D70" s="23"/>
      <c r="E70" s="24"/>
      <c r="G70" s="13"/>
      <c r="H70" s="13"/>
      <c r="I70" s="13"/>
    </row>
    <row r="71" spans="1:9" s="12" customFormat="1" ht="15.75" x14ac:dyDescent="0.25">
      <c r="A71" s="13"/>
      <c r="B71" s="13"/>
      <c r="C71" s="13"/>
      <c r="D71" s="23"/>
      <c r="E71" s="24"/>
      <c r="G71" s="13"/>
      <c r="H71" s="13"/>
      <c r="I71" s="13"/>
    </row>
    <row r="72" spans="1:9" s="12" customFormat="1" ht="15.75" x14ac:dyDescent="0.25">
      <c r="A72" s="13"/>
      <c r="B72" s="13"/>
      <c r="C72" s="13"/>
      <c r="D72" s="23"/>
      <c r="E72" s="24"/>
      <c r="G72" s="13"/>
      <c r="H72" s="13"/>
      <c r="I72" s="13"/>
    </row>
    <row r="73" spans="1:9" s="12" customFormat="1" ht="15.75" x14ac:dyDescent="0.25">
      <c r="A73" s="13"/>
      <c r="B73" s="13"/>
      <c r="C73" s="13"/>
      <c r="D73" s="23"/>
      <c r="E73" s="24"/>
      <c r="G73" s="13"/>
      <c r="H73" s="13"/>
      <c r="I73" s="13"/>
    </row>
    <row r="74" spans="1:9" s="12" customFormat="1" ht="15.75" x14ac:dyDescent="0.25">
      <c r="A74" s="13"/>
      <c r="B74" s="13"/>
      <c r="C74" s="13"/>
      <c r="D74" s="23"/>
      <c r="E74" s="24"/>
      <c r="G74" s="13"/>
      <c r="H74" s="13"/>
      <c r="I74" s="13"/>
    </row>
    <row r="75" spans="1:9" s="12" customFormat="1" ht="15.75" x14ac:dyDescent="0.25">
      <c r="A75" s="13"/>
      <c r="B75" s="13"/>
      <c r="C75" s="13"/>
      <c r="D75" s="23"/>
      <c r="E75" s="24"/>
      <c r="G75" s="13"/>
      <c r="H75" s="13"/>
      <c r="I75" s="13"/>
    </row>
    <row r="76" spans="1:9" s="12" customFormat="1" ht="15.75" x14ac:dyDescent="0.25">
      <c r="A76" s="13"/>
      <c r="B76" s="13"/>
      <c r="C76" s="13"/>
      <c r="D76" s="23"/>
      <c r="E76" s="24"/>
      <c r="G76" s="13"/>
      <c r="H76" s="13"/>
      <c r="I76" s="13"/>
    </row>
    <row r="77" spans="1:9" s="12" customFormat="1" ht="15.75" x14ac:dyDescent="0.25">
      <c r="A77" s="13"/>
      <c r="B77" s="13"/>
      <c r="C77" s="13"/>
      <c r="D77" s="23"/>
      <c r="E77" s="24"/>
      <c r="G77" s="13"/>
      <c r="H77" s="13"/>
      <c r="I77" s="13"/>
    </row>
    <row r="78" spans="1:9" s="12" customFormat="1" ht="15.75" x14ac:dyDescent="0.25">
      <c r="A78" s="13"/>
      <c r="B78" s="13"/>
      <c r="C78" s="13"/>
      <c r="D78" s="23"/>
      <c r="E78" s="24"/>
      <c r="G78" s="13"/>
      <c r="H78" s="13"/>
      <c r="I78" s="13"/>
    </row>
    <row r="79" spans="1:9" s="12" customFormat="1" ht="15.75" x14ac:dyDescent="0.25">
      <c r="A79" s="13"/>
      <c r="B79" s="13"/>
      <c r="C79" s="13"/>
      <c r="D79" s="23"/>
      <c r="E79" s="24"/>
      <c r="G79" s="13"/>
      <c r="H79" s="13"/>
      <c r="I79" s="13"/>
    </row>
    <row r="80" spans="1:9" s="12" customFormat="1" ht="15.75" x14ac:dyDescent="0.25">
      <c r="A80" s="13"/>
      <c r="B80" s="13"/>
      <c r="C80" s="13"/>
      <c r="D80" s="23"/>
      <c r="E80" s="24"/>
      <c r="G80" s="13"/>
      <c r="H80" s="13"/>
      <c r="I80" s="13"/>
    </row>
    <row r="81" spans="1:9" s="12" customFormat="1" ht="15.75" x14ac:dyDescent="0.25">
      <c r="A81" s="13"/>
      <c r="B81" s="13"/>
      <c r="C81" s="13"/>
      <c r="D81" s="23"/>
      <c r="E81" s="24"/>
      <c r="G81" s="13"/>
      <c r="H81" s="13"/>
      <c r="I81" s="13"/>
    </row>
    <row r="82" spans="1:9" s="12" customFormat="1" ht="15.75" x14ac:dyDescent="0.25">
      <c r="A82" s="13"/>
      <c r="B82" s="13"/>
      <c r="C82" s="13"/>
      <c r="D82" s="23"/>
      <c r="E82" s="24"/>
      <c r="G82" s="13"/>
      <c r="H82" s="13"/>
      <c r="I82" s="13"/>
    </row>
    <row r="83" spans="1:9" s="12" customFormat="1" ht="15.75" x14ac:dyDescent="0.25">
      <c r="A83" s="13"/>
      <c r="B83" s="13"/>
      <c r="C83" s="13"/>
      <c r="D83" s="23"/>
      <c r="E83" s="24"/>
      <c r="G83" s="13"/>
      <c r="H83" s="13"/>
      <c r="I83" s="13"/>
    </row>
    <row r="84" spans="1:9" s="12" customFormat="1" ht="15.75" x14ac:dyDescent="0.25">
      <c r="A84" s="13"/>
      <c r="B84" s="13"/>
      <c r="C84" s="13"/>
      <c r="D84" s="23"/>
      <c r="E84" s="24"/>
      <c r="G84" s="13"/>
      <c r="H84" s="13"/>
      <c r="I84" s="13"/>
    </row>
    <row r="85" spans="1:9" s="12" customFormat="1" ht="15.75" x14ac:dyDescent="0.25">
      <c r="A85" s="13"/>
      <c r="B85" s="13"/>
      <c r="C85" s="13"/>
      <c r="D85" s="23"/>
      <c r="E85" s="24"/>
      <c r="G85" s="13"/>
      <c r="H85" s="13"/>
      <c r="I85" s="13"/>
    </row>
    <row r="86" spans="1:9" s="12" customFormat="1" ht="15.75" x14ac:dyDescent="0.25">
      <c r="A86" s="13"/>
      <c r="B86" s="13"/>
      <c r="C86" s="13"/>
      <c r="D86" s="23"/>
      <c r="E86" s="24"/>
      <c r="G86" s="13"/>
      <c r="H86" s="13"/>
      <c r="I86" s="13"/>
    </row>
    <row r="87" spans="1:9" s="12" customFormat="1" ht="15.75" x14ac:dyDescent="0.25">
      <c r="A87" s="13"/>
      <c r="B87" s="13"/>
      <c r="C87" s="13"/>
      <c r="D87" s="23"/>
      <c r="E87" s="24"/>
      <c r="G87" s="13"/>
      <c r="H87" s="13"/>
      <c r="I87" s="13"/>
    </row>
    <row r="88" spans="1:9" s="12" customFormat="1" ht="15.75" x14ac:dyDescent="0.25">
      <c r="A88" s="13"/>
      <c r="B88" s="13"/>
      <c r="C88" s="13"/>
      <c r="D88" s="23"/>
      <c r="E88" s="24"/>
      <c r="G88" s="13"/>
      <c r="H88" s="13"/>
      <c r="I88" s="13"/>
    </row>
    <row r="89" spans="1:9" s="12" customFormat="1" ht="15.75" x14ac:dyDescent="0.25">
      <c r="A89" s="13"/>
      <c r="B89" s="13"/>
      <c r="C89" s="13"/>
      <c r="D89" s="23"/>
      <c r="E89" s="24"/>
      <c r="G89" s="13"/>
      <c r="H89" s="13"/>
      <c r="I89" s="13"/>
    </row>
    <row r="90" spans="1:9" s="12" customFormat="1" ht="15.75" x14ac:dyDescent="0.25">
      <c r="A90" s="13"/>
      <c r="B90" s="13"/>
      <c r="C90" s="13"/>
      <c r="D90" s="23"/>
      <c r="E90" s="24"/>
      <c r="G90" s="13"/>
      <c r="H90" s="13"/>
      <c r="I90" s="13"/>
    </row>
    <row r="91" spans="1:9" s="12" customFormat="1" ht="15.75" x14ac:dyDescent="0.25">
      <c r="A91" s="13"/>
      <c r="B91" s="13"/>
      <c r="C91" s="13"/>
      <c r="D91" s="23"/>
      <c r="E91" s="24"/>
      <c r="G91" s="13"/>
      <c r="H91" s="13"/>
      <c r="I91" s="13"/>
    </row>
    <row r="92" spans="1:9" s="12" customFormat="1" ht="15.75" x14ac:dyDescent="0.25">
      <c r="A92" s="13"/>
      <c r="B92" s="13"/>
      <c r="C92" s="13"/>
      <c r="D92" s="23"/>
      <c r="E92" s="24"/>
      <c r="G92" s="13"/>
      <c r="H92" s="13"/>
      <c r="I92" s="13"/>
    </row>
    <row r="93" spans="1:9" s="12" customFormat="1" ht="15.75" x14ac:dyDescent="0.25">
      <c r="A93" s="13"/>
      <c r="B93" s="13"/>
      <c r="C93" s="13"/>
      <c r="D93" s="23"/>
      <c r="E93" s="24"/>
      <c r="G93" s="13"/>
      <c r="H93" s="13"/>
      <c r="I93" s="13"/>
    </row>
    <row r="94" spans="1:9" s="12" customFormat="1" ht="15.75" x14ac:dyDescent="0.25">
      <c r="A94" s="13"/>
      <c r="B94" s="13"/>
      <c r="C94" s="13"/>
      <c r="D94" s="23"/>
      <c r="E94" s="24"/>
      <c r="G94" s="13"/>
      <c r="H94" s="13"/>
      <c r="I94" s="13"/>
    </row>
    <row r="95" spans="1:9" s="12" customFormat="1" ht="15.75" x14ac:dyDescent="0.25">
      <c r="A95" s="13"/>
      <c r="B95" s="13"/>
      <c r="C95" s="13"/>
      <c r="D95" s="23"/>
      <c r="E95" s="24"/>
      <c r="G95" s="13"/>
      <c r="H95" s="13"/>
      <c r="I95" s="13"/>
    </row>
    <row r="96" spans="1:9" s="12" customFormat="1" ht="15.75" x14ac:dyDescent="0.25">
      <c r="A96" s="13"/>
      <c r="B96" s="13"/>
      <c r="C96" s="13"/>
      <c r="D96" s="23"/>
      <c r="E96" s="24"/>
      <c r="G96" s="13"/>
      <c r="H96" s="13"/>
      <c r="I96" s="13"/>
    </row>
    <row r="97" spans="1:9" s="12" customFormat="1" ht="15.75" x14ac:dyDescent="0.25">
      <c r="A97" s="13"/>
      <c r="B97" s="13"/>
      <c r="C97" s="13"/>
      <c r="D97" s="23"/>
      <c r="E97" s="24"/>
      <c r="G97" s="13"/>
      <c r="H97" s="13"/>
      <c r="I97" s="13"/>
    </row>
    <row r="98" spans="1:9" s="12" customFormat="1" ht="15.75" x14ac:dyDescent="0.25">
      <c r="A98" s="13"/>
      <c r="B98" s="13"/>
      <c r="C98" s="13"/>
      <c r="D98" s="23"/>
      <c r="E98" s="24"/>
      <c r="G98" s="13"/>
      <c r="H98" s="13"/>
      <c r="I98" s="13"/>
    </row>
    <row r="99" spans="1:9" s="12" customFormat="1" ht="15.75" x14ac:dyDescent="0.25">
      <c r="A99" s="13"/>
      <c r="B99" s="13"/>
      <c r="C99" s="13"/>
      <c r="D99" s="23"/>
      <c r="E99" s="24"/>
      <c r="G99" s="13"/>
      <c r="H99" s="13"/>
      <c r="I99" s="13"/>
    </row>
    <row r="100" spans="1:9" s="12" customFormat="1" ht="15.75" x14ac:dyDescent="0.25">
      <c r="A100" s="13"/>
      <c r="B100" s="13"/>
      <c r="C100" s="13"/>
      <c r="D100" s="23"/>
      <c r="E100" s="24"/>
      <c r="G100" s="13"/>
      <c r="H100" s="13"/>
      <c r="I100" s="13"/>
    </row>
    <row r="101" spans="1:9" s="12" customFormat="1" ht="15.75" x14ac:dyDescent="0.25">
      <c r="A101" s="13"/>
      <c r="B101" s="13"/>
      <c r="C101" s="13"/>
      <c r="D101" s="23"/>
      <c r="E101" s="24"/>
      <c r="G101" s="13"/>
      <c r="H101" s="13"/>
      <c r="I101" s="13"/>
    </row>
    <row r="102" spans="1:9" s="12" customFormat="1" ht="15.75" x14ac:dyDescent="0.25">
      <c r="A102" s="13"/>
      <c r="B102" s="13"/>
      <c r="C102" s="13"/>
      <c r="D102" s="23"/>
      <c r="E102" s="24"/>
      <c r="G102" s="13"/>
      <c r="H102" s="13"/>
      <c r="I102" s="13"/>
    </row>
    <row r="103" spans="1:9" s="12" customFormat="1" ht="15.75" x14ac:dyDescent="0.25">
      <c r="A103" s="13"/>
      <c r="B103" s="13"/>
      <c r="C103" s="13"/>
      <c r="D103" s="23"/>
      <c r="E103" s="24"/>
      <c r="G103" s="13"/>
      <c r="H103" s="13"/>
      <c r="I103" s="13"/>
    </row>
    <row r="104" spans="1:9" s="12" customFormat="1" ht="15.75" x14ac:dyDescent="0.25">
      <c r="A104" s="13"/>
      <c r="B104" s="13"/>
      <c r="C104" s="13"/>
      <c r="D104" s="23"/>
      <c r="E104" s="24"/>
      <c r="G104" s="13"/>
      <c r="H104" s="13"/>
      <c r="I104" s="13"/>
    </row>
    <row r="105" spans="1:9" s="12" customFormat="1" ht="15.75" x14ac:dyDescent="0.25">
      <c r="A105" s="13"/>
      <c r="B105" s="13"/>
      <c r="C105" s="13"/>
      <c r="D105" s="23"/>
      <c r="E105" s="24"/>
      <c r="G105" s="13"/>
      <c r="H105" s="13"/>
      <c r="I105" s="13"/>
    </row>
    <row r="106" spans="1:9" s="12" customFormat="1" ht="15.75" x14ac:dyDescent="0.25">
      <c r="A106" s="13"/>
      <c r="B106" s="13"/>
      <c r="C106" s="13"/>
      <c r="D106" s="23"/>
      <c r="E106" s="24"/>
      <c r="G106" s="13"/>
      <c r="H106" s="13"/>
      <c r="I106" s="13"/>
    </row>
    <row r="107" spans="1:9" s="12" customFormat="1" ht="15.75" x14ac:dyDescent="0.25">
      <c r="A107" s="13"/>
      <c r="B107" s="13"/>
      <c r="C107" s="13"/>
      <c r="D107" s="23"/>
      <c r="E107" s="24"/>
      <c r="G107" s="13"/>
      <c r="H107" s="13"/>
      <c r="I107" s="13"/>
    </row>
    <row r="108" spans="1:9" s="12" customFormat="1" ht="15.75" x14ac:dyDescent="0.25">
      <c r="A108" s="13"/>
      <c r="B108" s="13"/>
      <c r="C108" s="13"/>
      <c r="D108" s="23"/>
      <c r="E108" s="24"/>
      <c r="G108" s="13"/>
      <c r="H108" s="13"/>
      <c r="I108" s="13"/>
    </row>
    <row r="109" spans="1:9" s="12" customFormat="1" ht="15.75" x14ac:dyDescent="0.25">
      <c r="A109" s="13"/>
      <c r="B109" s="13"/>
      <c r="C109" s="13"/>
      <c r="D109" s="23"/>
      <c r="E109" s="24"/>
      <c r="G109" s="13"/>
      <c r="H109" s="13"/>
      <c r="I109" s="13"/>
    </row>
    <row r="110" spans="1:9" s="12" customFormat="1" ht="15.75" x14ac:dyDescent="0.25">
      <c r="A110" s="13"/>
      <c r="B110" s="13"/>
      <c r="C110" s="13"/>
      <c r="D110" s="23"/>
      <c r="E110" s="24"/>
      <c r="G110" s="13"/>
      <c r="H110" s="13"/>
      <c r="I110" s="13"/>
    </row>
    <row r="111" spans="1:9" s="12" customFormat="1" ht="15.75" x14ac:dyDescent="0.25">
      <c r="A111" s="13"/>
      <c r="B111" s="13"/>
      <c r="C111" s="13"/>
      <c r="D111" s="23"/>
      <c r="E111" s="24"/>
      <c r="G111" s="13"/>
      <c r="H111" s="13"/>
      <c r="I111" s="13"/>
    </row>
    <row r="112" spans="1:9" s="12" customFormat="1" ht="15.75" x14ac:dyDescent="0.25">
      <c r="A112" s="13"/>
      <c r="B112" s="13"/>
      <c r="C112" s="13"/>
      <c r="D112" s="23"/>
      <c r="E112" s="24"/>
      <c r="G112" s="13"/>
      <c r="H112" s="13"/>
      <c r="I112" s="13"/>
    </row>
    <row r="113" spans="1:10" s="12" customFormat="1" ht="15.75" x14ac:dyDescent="0.25">
      <c r="A113" s="13"/>
      <c r="B113" s="13"/>
      <c r="C113" s="13"/>
      <c r="D113" s="23"/>
      <c r="E113" s="24"/>
      <c r="G113" s="13"/>
      <c r="H113" s="13"/>
      <c r="I113" s="13"/>
    </row>
    <row r="114" spans="1:10" s="12" customFormat="1" ht="15.75" x14ac:dyDescent="0.25">
      <c r="A114" s="13"/>
      <c r="B114" s="13"/>
      <c r="C114" s="13"/>
      <c r="D114" s="23"/>
      <c r="E114" s="24"/>
      <c r="G114" s="13"/>
      <c r="H114" s="13"/>
      <c r="I114" s="13"/>
    </row>
    <row r="115" spans="1:10" s="12" customFormat="1" ht="15.75" x14ac:dyDescent="0.25">
      <c r="A115" s="13"/>
      <c r="B115" s="13"/>
      <c r="C115" s="13"/>
      <c r="D115" s="23"/>
      <c r="E115" s="24"/>
      <c r="G115" s="13"/>
      <c r="H115" s="13"/>
      <c r="I115" s="13"/>
    </row>
    <row r="116" spans="1:10" s="12" customFormat="1" ht="15.75" x14ac:dyDescent="0.25">
      <c r="A116" s="13"/>
      <c r="B116" s="13"/>
      <c r="C116" s="13"/>
      <c r="D116" s="23"/>
      <c r="E116" s="24"/>
      <c r="G116" s="13"/>
      <c r="H116" s="13"/>
      <c r="I116" s="13"/>
    </row>
    <row r="117" spans="1:10" s="12" customFormat="1" ht="15.75" x14ac:dyDescent="0.25">
      <c r="A117" s="13"/>
      <c r="B117" s="13"/>
      <c r="C117" s="13"/>
      <c r="D117" s="23"/>
      <c r="E117" s="24"/>
      <c r="G117" s="13"/>
      <c r="H117" s="13"/>
      <c r="I117" s="13"/>
    </row>
    <row r="118" spans="1:10" s="12" customFormat="1" ht="15.75" x14ac:dyDescent="0.25">
      <c r="A118" s="13"/>
      <c r="B118" s="13"/>
      <c r="C118" s="13"/>
      <c r="D118" s="23"/>
      <c r="E118" s="24"/>
      <c r="G118" s="13"/>
      <c r="H118" s="13"/>
      <c r="I118" s="13"/>
    </row>
    <row r="119" spans="1:10" s="12" customFormat="1" ht="15.75" x14ac:dyDescent="0.25">
      <c r="A119" s="13"/>
      <c r="B119" s="13"/>
      <c r="C119" s="13"/>
      <c r="D119" s="23"/>
      <c r="E119" s="24"/>
      <c r="G119" s="13"/>
      <c r="H119" s="13"/>
      <c r="I119" s="13"/>
    </row>
    <row r="120" spans="1:10" s="12" customFormat="1" ht="15.75" x14ac:dyDescent="0.25">
      <c r="A120" s="13"/>
      <c r="B120" s="13"/>
      <c r="C120" s="13"/>
      <c r="D120" s="23"/>
      <c r="E120" s="24"/>
      <c r="G120" s="13"/>
      <c r="H120" s="13"/>
      <c r="I120" s="13"/>
    </row>
    <row r="121" spans="1:10" s="12" customFormat="1" ht="15.75" x14ac:dyDescent="0.25">
      <c r="A121" s="13"/>
      <c r="B121" s="13"/>
      <c r="C121" s="13"/>
      <c r="D121" s="23"/>
      <c r="E121" s="24"/>
      <c r="G121" s="13"/>
      <c r="H121" s="13"/>
      <c r="I121" s="13"/>
    </row>
    <row r="122" spans="1:10" s="12" customFormat="1" ht="15.75" x14ac:dyDescent="0.25">
      <c r="A122" s="13"/>
      <c r="B122" s="13"/>
      <c r="C122" s="13"/>
      <c r="D122" s="23"/>
      <c r="E122" s="24"/>
      <c r="G122" s="13"/>
      <c r="H122" s="13"/>
      <c r="I122" s="13"/>
    </row>
    <row r="123" spans="1:10" s="12" customFormat="1" ht="15.75" x14ac:dyDescent="0.25">
      <c r="A123" s="13"/>
      <c r="B123" s="13"/>
      <c r="C123" s="13"/>
      <c r="D123" s="23"/>
      <c r="E123" s="24"/>
      <c r="G123" s="13"/>
      <c r="H123" s="13"/>
      <c r="I123" s="13"/>
    </row>
    <row r="124" spans="1:10" s="12" customFormat="1" ht="15.75" x14ac:dyDescent="0.25">
      <c r="A124" s="13"/>
      <c r="B124" s="13"/>
      <c r="C124" s="13"/>
      <c r="D124" s="23"/>
      <c r="E124" s="24"/>
      <c r="G124" s="13"/>
      <c r="H124" s="13"/>
      <c r="I124" s="13"/>
    </row>
    <row r="125" spans="1:10" s="12" customFormat="1" ht="15.75" x14ac:dyDescent="0.25">
      <c r="A125" s="13"/>
      <c r="B125" s="13"/>
      <c r="C125" s="13"/>
      <c r="D125" s="23"/>
      <c r="E125" s="24"/>
      <c r="F125" s="1"/>
      <c r="G125" s="2"/>
      <c r="H125" s="2"/>
      <c r="I125" s="2"/>
      <c r="J125" s="1"/>
    </row>
    <row r="126" spans="1:10" s="12" customFormat="1" ht="15.75" x14ac:dyDescent="0.25">
      <c r="A126" s="13"/>
      <c r="B126" s="13"/>
      <c r="C126" s="13"/>
      <c r="D126" s="23"/>
      <c r="E126" s="24"/>
      <c r="F126" s="1"/>
      <c r="G126" s="2"/>
      <c r="H126" s="2"/>
      <c r="I126" s="2"/>
      <c r="J126" s="1"/>
    </row>
    <row r="127" spans="1:10" s="12" customFormat="1" ht="15.75" x14ac:dyDescent="0.25">
      <c r="A127" s="13"/>
      <c r="B127" s="13"/>
      <c r="C127" s="13"/>
      <c r="D127" s="23"/>
      <c r="E127" s="24"/>
      <c r="F127" s="1"/>
      <c r="G127" s="2"/>
      <c r="H127" s="2"/>
      <c r="I127" s="2"/>
      <c r="J127" s="1"/>
    </row>
    <row r="128" spans="1:10" s="12" customFormat="1" ht="15.75" x14ac:dyDescent="0.25">
      <c r="A128" s="13"/>
      <c r="B128" s="13"/>
      <c r="C128" s="13"/>
      <c r="D128" s="23"/>
      <c r="E128" s="24"/>
      <c r="F128" s="1"/>
      <c r="G128" s="2"/>
      <c r="H128" s="2"/>
      <c r="I128" s="2"/>
      <c r="J128" s="1"/>
    </row>
    <row r="129" spans="1:10" s="12" customFormat="1" ht="15.75" x14ac:dyDescent="0.25">
      <c r="A129" s="13"/>
      <c r="B129" s="13"/>
      <c r="C129" s="13"/>
      <c r="D129" s="23"/>
      <c r="E129" s="24"/>
      <c r="F129" s="1"/>
      <c r="G129" s="2"/>
      <c r="H129" s="2"/>
      <c r="I129" s="2"/>
      <c r="J129" s="1"/>
    </row>
    <row r="130" spans="1:10" s="12" customFormat="1" ht="15.75" x14ac:dyDescent="0.25">
      <c r="A130" s="13"/>
      <c r="B130" s="13"/>
      <c r="C130" s="13"/>
      <c r="D130" s="23"/>
      <c r="E130" s="24"/>
      <c r="F130" s="1"/>
      <c r="G130" s="2"/>
      <c r="H130" s="2"/>
      <c r="I130" s="2"/>
      <c r="J130" s="1"/>
    </row>
    <row r="131" spans="1:10" s="12" customFormat="1" ht="15.75" x14ac:dyDescent="0.25">
      <c r="A131" s="13"/>
      <c r="B131" s="13"/>
      <c r="C131" s="13"/>
      <c r="D131" s="23"/>
      <c r="E131" s="24"/>
      <c r="F131" s="1"/>
      <c r="G131" s="2"/>
      <c r="H131" s="2"/>
      <c r="I131" s="2"/>
      <c r="J131" s="1"/>
    </row>
    <row r="132" spans="1:10" s="12" customFormat="1" ht="15.75" x14ac:dyDescent="0.25">
      <c r="A132" s="13"/>
      <c r="B132" s="13"/>
      <c r="C132" s="13"/>
      <c r="D132" s="23"/>
      <c r="E132" s="24"/>
      <c r="F132" s="1"/>
      <c r="G132" s="2"/>
      <c r="H132" s="2"/>
      <c r="I132" s="2"/>
      <c r="J132" s="1"/>
    </row>
  </sheetData>
  <mergeCells count="2">
    <mergeCell ref="A1:E1"/>
    <mergeCell ref="G6:K6"/>
  </mergeCells>
  <pageMargins left="0.7" right="0.7" top="0.75" bottom="0.75" header="0.3" footer="0.3"/>
  <pageSetup scale="77" orientation="landscape" r:id="rId1"/>
  <headerFooter>
    <oddHeader>&amp;RKPSC Case No. 2014-00396
Commission's Second Set of Data Requests
Dated January 29, 2015
Item No. 5o
Attachment 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/>
  </sheetViews>
  <sheetFormatPr defaultColWidth="8.85546875" defaultRowHeight="15.75" x14ac:dyDescent="0.25"/>
  <cols>
    <col min="1" max="2" width="6.28515625" style="12" customWidth="1"/>
    <col min="3" max="3" width="10.28515625" style="12" customWidth="1"/>
    <col min="4" max="4" width="11.140625" style="12" customWidth="1"/>
    <col min="5" max="5" width="8.85546875" style="12"/>
    <col min="6" max="6" width="13.7109375" style="12" customWidth="1"/>
    <col min="7" max="7" width="4" style="12" customWidth="1"/>
    <col min="8" max="8" width="10.28515625" style="12" customWidth="1"/>
    <col min="9" max="9" width="10.140625" style="12" bestFit="1" customWidth="1"/>
    <col min="10" max="10" width="10.7109375" style="12" customWidth="1"/>
    <col min="11" max="11" width="10.28515625" style="12" customWidth="1"/>
    <col min="12" max="12" width="10" style="12" customWidth="1"/>
    <col min="13" max="13" width="9.85546875" style="12" customWidth="1"/>
    <col min="14" max="14" width="11.28515625" style="12" customWidth="1"/>
    <col min="15" max="15" width="10" style="12" customWidth="1"/>
    <col min="16" max="16" width="9.85546875" style="12" customWidth="1"/>
    <col min="17" max="17" width="12.140625" style="12" customWidth="1"/>
    <col min="18" max="16384" width="8.85546875" style="12"/>
  </cols>
  <sheetData>
    <row r="1" spans="1:17" ht="16.149999999999999" thickBot="1" x14ac:dyDescent="0.35"/>
    <row r="2" spans="1:17" ht="16.149999999999999" thickTop="1" x14ac:dyDescent="0.3">
      <c r="A2" s="40"/>
      <c r="B2" s="156"/>
      <c r="C2" s="157"/>
      <c r="D2" s="157"/>
      <c r="E2" s="156"/>
      <c r="F2" s="157"/>
      <c r="G2" s="158"/>
      <c r="H2" s="41">
        <v>2014</v>
      </c>
      <c r="I2" s="42">
        <v>2014</v>
      </c>
      <c r="J2" s="42">
        <v>2014</v>
      </c>
      <c r="K2" s="42">
        <v>2014</v>
      </c>
      <c r="L2" s="42">
        <v>2014</v>
      </c>
      <c r="M2" s="42">
        <v>2014</v>
      </c>
      <c r="N2" s="42">
        <v>2014</v>
      </c>
      <c r="O2" s="42">
        <v>2014</v>
      </c>
      <c r="P2" s="42">
        <v>2014</v>
      </c>
      <c r="Q2" s="43"/>
    </row>
    <row r="3" spans="1:17" ht="15.6" x14ac:dyDescent="0.3">
      <c r="A3" s="44"/>
      <c r="B3" s="159"/>
      <c r="C3" s="160"/>
      <c r="D3" s="161"/>
      <c r="E3" s="162"/>
      <c r="F3" s="160"/>
      <c r="G3" s="161"/>
      <c r="H3" s="45" t="s">
        <v>21</v>
      </c>
      <c r="I3" s="45" t="s">
        <v>22</v>
      </c>
      <c r="J3" s="45" t="s">
        <v>23</v>
      </c>
      <c r="K3" s="45" t="s">
        <v>24</v>
      </c>
      <c r="L3" s="45" t="s">
        <v>25</v>
      </c>
      <c r="M3" s="45" t="s">
        <v>26</v>
      </c>
      <c r="N3" s="45" t="s">
        <v>27</v>
      </c>
      <c r="O3" s="45" t="s">
        <v>28</v>
      </c>
      <c r="P3" s="45" t="s">
        <v>29</v>
      </c>
      <c r="Q3" s="46" t="s">
        <v>30</v>
      </c>
    </row>
    <row r="4" spans="1:17" ht="15.6" x14ac:dyDescent="0.3">
      <c r="A4" s="47" t="s">
        <v>11</v>
      </c>
      <c r="B4" s="163" t="s">
        <v>12</v>
      </c>
      <c r="C4" s="164"/>
      <c r="D4" s="165"/>
      <c r="E4" s="166" t="s">
        <v>14</v>
      </c>
      <c r="F4" s="164"/>
      <c r="G4" s="165"/>
      <c r="H4" s="48">
        <v>16594.71</v>
      </c>
      <c r="I4" s="49">
        <v>20353.32</v>
      </c>
      <c r="J4" s="49">
        <v>20942.440000000002</v>
      </c>
      <c r="K4" s="50">
        <v>22217.63</v>
      </c>
      <c r="L4" s="49">
        <v>30774.29</v>
      </c>
      <c r="M4" s="49">
        <v>18484.18</v>
      </c>
      <c r="N4" s="49">
        <v>21032.92</v>
      </c>
      <c r="O4" s="49">
        <v>22861.49</v>
      </c>
      <c r="P4" s="49">
        <v>20865.509999999998</v>
      </c>
      <c r="Q4" s="51">
        <v>194126.49000000002</v>
      </c>
    </row>
    <row r="5" spans="1:17" ht="15.6" x14ac:dyDescent="0.3">
      <c r="A5" s="47" t="s">
        <v>11</v>
      </c>
      <c r="B5" s="163"/>
      <c r="C5" s="164"/>
      <c r="D5" s="165"/>
      <c r="E5" s="166" t="s">
        <v>15</v>
      </c>
      <c r="F5" s="164"/>
      <c r="G5" s="165"/>
      <c r="H5" s="48">
        <v>989885.19</v>
      </c>
      <c r="I5" s="49">
        <v>1881600.4800000004</v>
      </c>
      <c r="J5" s="49">
        <v>1389711.1800000002</v>
      </c>
      <c r="K5" s="50">
        <v>1953825.4</v>
      </c>
      <c r="L5" s="49">
        <v>1183592.6100000001</v>
      </c>
      <c r="M5" s="49">
        <v>1158157.8</v>
      </c>
      <c r="N5" s="49">
        <v>1377857.72</v>
      </c>
      <c r="O5" s="49">
        <v>1500220.5799999998</v>
      </c>
      <c r="P5" s="49">
        <v>1344467.9</v>
      </c>
      <c r="Q5" s="51">
        <v>12779318.860000001</v>
      </c>
    </row>
    <row r="6" spans="1:17" ht="15.6" x14ac:dyDescent="0.3">
      <c r="A6" s="47" t="s">
        <v>11</v>
      </c>
      <c r="B6" s="163"/>
      <c r="C6" s="164"/>
      <c r="D6" s="165"/>
      <c r="E6" s="166" t="s">
        <v>16</v>
      </c>
      <c r="F6" s="164"/>
      <c r="G6" s="165"/>
      <c r="H6" s="48">
        <v>4076.1700000000005</v>
      </c>
      <c r="I6" s="49">
        <v>9703.57</v>
      </c>
      <c r="J6" s="49">
        <v>3387.99</v>
      </c>
      <c r="K6" s="50">
        <v>8481.590000000002</v>
      </c>
      <c r="L6" s="49">
        <v>6111.63</v>
      </c>
      <c r="M6" s="49">
        <v>24233.879999999997</v>
      </c>
      <c r="N6" s="49">
        <v>71332.540000000008</v>
      </c>
      <c r="O6" s="49">
        <v>48166.28</v>
      </c>
      <c r="P6" s="49">
        <v>71891.66</v>
      </c>
      <c r="Q6" s="51">
        <v>247385.31000000003</v>
      </c>
    </row>
    <row r="7" spans="1:17" ht="15.6" x14ac:dyDescent="0.3">
      <c r="A7" s="47" t="s">
        <v>11</v>
      </c>
      <c r="B7" s="163"/>
      <c r="C7" s="164"/>
      <c r="D7" s="165"/>
      <c r="E7" s="166" t="s">
        <v>58</v>
      </c>
      <c r="F7" s="164"/>
      <c r="G7" s="165"/>
      <c r="H7" s="48">
        <v>40</v>
      </c>
      <c r="I7" s="49"/>
      <c r="J7" s="49">
        <v>209.93</v>
      </c>
      <c r="K7" s="50">
        <v>118.21</v>
      </c>
      <c r="L7" s="49">
        <v>194.46</v>
      </c>
      <c r="M7" s="49"/>
      <c r="N7" s="49"/>
      <c r="O7" s="49"/>
      <c r="P7" s="49">
        <v>153.15</v>
      </c>
      <c r="Q7" s="51">
        <v>715.75</v>
      </c>
    </row>
    <row r="8" spans="1:17" ht="15.6" x14ac:dyDescent="0.3">
      <c r="A8" s="47" t="s">
        <v>11</v>
      </c>
      <c r="B8" s="163"/>
      <c r="C8" s="164"/>
      <c r="D8" s="165"/>
      <c r="E8" s="166" t="s">
        <v>17</v>
      </c>
      <c r="F8" s="164"/>
      <c r="G8" s="165"/>
      <c r="H8" s="48">
        <v>654.8900000000001</v>
      </c>
      <c r="I8" s="49">
        <v>198.9</v>
      </c>
      <c r="J8" s="49">
        <v>236.44</v>
      </c>
      <c r="K8" s="50">
        <v>235.29000000000002</v>
      </c>
      <c r="L8" s="49">
        <v>530.49</v>
      </c>
      <c r="M8" s="49">
        <v>34.549999999999997</v>
      </c>
      <c r="N8" s="49">
        <v>453.79</v>
      </c>
      <c r="O8" s="49">
        <v>279.06</v>
      </c>
      <c r="P8" s="49">
        <v>201.67</v>
      </c>
      <c r="Q8" s="51">
        <v>2825.08</v>
      </c>
    </row>
    <row r="9" spans="1:17" ht="15.6" x14ac:dyDescent="0.3">
      <c r="A9" s="47" t="s">
        <v>11</v>
      </c>
      <c r="B9" s="163"/>
      <c r="C9" s="164"/>
      <c r="D9" s="165"/>
      <c r="E9" s="166" t="s">
        <v>18</v>
      </c>
      <c r="F9" s="164"/>
      <c r="G9" s="165"/>
      <c r="H9" s="48">
        <v>4494.46</v>
      </c>
      <c r="I9" s="49">
        <v>2839.84</v>
      </c>
      <c r="J9" s="49">
        <v>4572.21</v>
      </c>
      <c r="K9" s="50">
        <v>4027.88</v>
      </c>
      <c r="L9" s="49">
        <v>3631.07</v>
      </c>
      <c r="M9" s="49">
        <v>2639.03</v>
      </c>
      <c r="N9" s="49">
        <v>3596.5</v>
      </c>
      <c r="O9" s="49">
        <v>3514.49</v>
      </c>
      <c r="P9" s="49">
        <v>3465.07</v>
      </c>
      <c r="Q9" s="51">
        <v>32780.549999999996</v>
      </c>
    </row>
    <row r="10" spans="1:17" ht="15.6" x14ac:dyDescent="0.3">
      <c r="A10" s="52"/>
      <c r="B10" s="167" t="s">
        <v>12</v>
      </c>
      <c r="C10" s="168"/>
      <c r="D10" s="169"/>
      <c r="E10" s="170"/>
      <c r="F10" s="168"/>
      <c r="G10" s="169"/>
      <c r="H10" s="53">
        <v>1015745.42</v>
      </c>
      <c r="I10" s="54">
        <v>1914696.1100000006</v>
      </c>
      <c r="J10" s="54">
        <v>1419060.19</v>
      </c>
      <c r="K10" s="55">
        <v>1988905.9999999998</v>
      </c>
      <c r="L10" s="54">
        <v>1224834.55</v>
      </c>
      <c r="M10" s="54">
        <v>1203549.44</v>
      </c>
      <c r="N10" s="54">
        <v>1474273.47</v>
      </c>
      <c r="O10" s="54">
        <v>1575041.9</v>
      </c>
      <c r="P10" s="54">
        <v>1441044.9599999997</v>
      </c>
      <c r="Q10" s="56">
        <v>13257152.040000007</v>
      </c>
    </row>
    <row r="11" spans="1:17" ht="15.6" x14ac:dyDescent="0.3">
      <c r="A11" s="5"/>
      <c r="B11" s="171"/>
      <c r="C11" s="172"/>
      <c r="D11" s="173"/>
      <c r="E11" s="174"/>
      <c r="F11" s="172"/>
      <c r="G11" s="173"/>
      <c r="H11" s="6"/>
      <c r="I11" s="7"/>
      <c r="J11" s="7"/>
      <c r="K11" s="8"/>
      <c r="L11" s="7"/>
      <c r="M11" s="7"/>
      <c r="N11" s="7"/>
      <c r="O11" s="7"/>
      <c r="P11" s="7"/>
      <c r="Q11" s="9"/>
    </row>
    <row r="12" spans="1:17" ht="15.6" x14ac:dyDescent="0.3">
      <c r="A12" s="47" t="s">
        <v>11</v>
      </c>
      <c r="B12" s="163" t="s">
        <v>13</v>
      </c>
      <c r="C12" s="164"/>
      <c r="D12" s="165"/>
      <c r="E12" s="166" t="s">
        <v>19</v>
      </c>
      <c r="F12" s="164"/>
      <c r="G12" s="165"/>
      <c r="H12" s="48">
        <v>2183.13</v>
      </c>
      <c r="I12" s="49">
        <v>1665.7099999999998</v>
      </c>
      <c r="J12" s="49">
        <v>5224.1099999999997</v>
      </c>
      <c r="K12" s="50">
        <v>4730.66</v>
      </c>
      <c r="L12" s="49">
        <v>4956.7999999999993</v>
      </c>
      <c r="M12" s="49">
        <v>1534.74</v>
      </c>
      <c r="N12" s="49">
        <v>4445.82</v>
      </c>
      <c r="O12" s="49">
        <v>3632.1400000000003</v>
      </c>
      <c r="P12" s="49">
        <v>447.92</v>
      </c>
      <c r="Q12" s="51">
        <v>28821.03</v>
      </c>
    </row>
    <row r="13" spans="1:17" ht="15.6" x14ac:dyDescent="0.3">
      <c r="A13" s="47" t="s">
        <v>11</v>
      </c>
      <c r="B13" s="163"/>
      <c r="C13" s="164"/>
      <c r="D13" s="165"/>
      <c r="E13" s="166" t="s">
        <v>20</v>
      </c>
      <c r="F13" s="164"/>
      <c r="G13" s="165"/>
      <c r="H13" s="48">
        <v>-731.84</v>
      </c>
      <c r="I13" s="49">
        <v>760.66</v>
      </c>
      <c r="J13" s="49">
        <v>-812.17</v>
      </c>
      <c r="K13" s="50">
        <v>-216.12</v>
      </c>
      <c r="L13" s="49">
        <v>-596.19000000000005</v>
      </c>
      <c r="M13" s="49">
        <v>546.94000000000005</v>
      </c>
      <c r="N13" s="49">
        <v>-1663.48</v>
      </c>
      <c r="O13" s="49">
        <v>1219.23</v>
      </c>
      <c r="P13" s="49">
        <v>-679.98</v>
      </c>
      <c r="Q13" s="51">
        <v>-2172.9500000000003</v>
      </c>
    </row>
    <row r="14" spans="1:17" ht="15.6" x14ac:dyDescent="0.3">
      <c r="A14" s="52"/>
      <c r="B14" s="167" t="s">
        <v>13</v>
      </c>
      <c r="C14" s="168"/>
      <c r="D14" s="169"/>
      <c r="E14" s="170"/>
      <c r="F14" s="168"/>
      <c r="G14" s="169"/>
      <c r="H14" s="53">
        <v>1451.29</v>
      </c>
      <c r="I14" s="54">
        <v>2426.37</v>
      </c>
      <c r="J14" s="54">
        <v>4411.9399999999996</v>
      </c>
      <c r="K14" s="55">
        <v>4514.54</v>
      </c>
      <c r="L14" s="54">
        <v>4360.6099999999988</v>
      </c>
      <c r="M14" s="54">
        <v>2081.6800000000003</v>
      </c>
      <c r="N14" s="54">
        <v>2782.3399999999997</v>
      </c>
      <c r="O14" s="54">
        <v>4851.3700000000008</v>
      </c>
      <c r="P14" s="54">
        <v>-232.06</v>
      </c>
      <c r="Q14" s="57">
        <v>26648.080000000002</v>
      </c>
    </row>
    <row r="15" spans="1:17" ht="15.6" x14ac:dyDescent="0.3">
      <c r="A15" s="5"/>
      <c r="B15" s="171"/>
      <c r="C15" s="172"/>
      <c r="D15" s="173"/>
      <c r="E15" s="174"/>
      <c r="F15" s="172"/>
      <c r="G15" s="173"/>
      <c r="H15" s="6"/>
      <c r="I15" s="7"/>
      <c r="J15" s="7"/>
      <c r="K15" s="10"/>
      <c r="L15" s="7"/>
      <c r="M15" s="7"/>
      <c r="N15" s="7"/>
      <c r="O15" s="7"/>
      <c r="P15" s="7"/>
      <c r="Q15" s="11"/>
    </row>
    <row r="16" spans="1:17" ht="16.149999999999999" thickBot="1" x14ac:dyDescent="0.35">
      <c r="A16" s="58"/>
      <c r="B16" s="177"/>
      <c r="C16" s="178"/>
      <c r="D16" s="179"/>
      <c r="E16" s="180"/>
      <c r="F16" s="178"/>
      <c r="G16" s="179"/>
      <c r="H16" s="59">
        <v>1017196.71</v>
      </c>
      <c r="I16" s="60">
        <v>1917122.4800000004</v>
      </c>
      <c r="J16" s="60">
        <v>1423472.13</v>
      </c>
      <c r="K16" s="61">
        <v>1993420.5399999996</v>
      </c>
      <c r="L16" s="60">
        <v>1229195.1600000001</v>
      </c>
      <c r="M16" s="60">
        <v>1205631.1199999999</v>
      </c>
      <c r="N16" s="60">
        <v>1477055.81</v>
      </c>
      <c r="O16" s="60">
        <v>1579893.2699999998</v>
      </c>
      <c r="P16" s="60">
        <v>1440812.8999999997</v>
      </c>
      <c r="Q16" s="62">
        <v>13283800.120000003</v>
      </c>
    </row>
    <row r="17" spans="1:6" ht="16.149999999999999" thickTop="1" x14ac:dyDescent="0.3"/>
    <row r="19" spans="1:6" ht="15.6" x14ac:dyDescent="0.3">
      <c r="A19" s="175" t="s">
        <v>32</v>
      </c>
      <c r="B19" s="175"/>
      <c r="C19" s="175"/>
      <c r="D19" s="175"/>
      <c r="E19" s="175"/>
      <c r="F19" s="63">
        <v>747</v>
      </c>
    </row>
    <row r="20" spans="1:6" ht="15.6" x14ac:dyDescent="0.3">
      <c r="C20" s="176" t="s">
        <v>31</v>
      </c>
      <c r="D20" s="176"/>
      <c r="E20" s="176"/>
      <c r="F20" s="64">
        <f>ROUND(Q16/F19,2)</f>
        <v>17782.86</v>
      </c>
    </row>
    <row r="21" spans="1:6" ht="15.6" x14ac:dyDescent="0.3">
      <c r="D21" s="13"/>
    </row>
  </sheetData>
  <mergeCells count="32">
    <mergeCell ref="A19:E19"/>
    <mergeCell ref="C20:E20"/>
    <mergeCell ref="B14:D14"/>
    <mergeCell ref="E14:G14"/>
    <mergeCell ref="B15:D15"/>
    <mergeCell ref="E15:G15"/>
    <mergeCell ref="B16:D16"/>
    <mergeCell ref="E16:G16"/>
    <mergeCell ref="B11:D11"/>
    <mergeCell ref="E11:G11"/>
    <mergeCell ref="B12:D12"/>
    <mergeCell ref="E12:G12"/>
    <mergeCell ref="B13:D13"/>
    <mergeCell ref="E13:G13"/>
    <mergeCell ref="B8:D8"/>
    <mergeCell ref="E8:G8"/>
    <mergeCell ref="B9:D9"/>
    <mergeCell ref="E9:G9"/>
    <mergeCell ref="B10:D10"/>
    <mergeCell ref="E10:G10"/>
    <mergeCell ref="B5:D5"/>
    <mergeCell ref="E5:G5"/>
    <mergeCell ref="B6:D6"/>
    <mergeCell ref="E6:G6"/>
    <mergeCell ref="B7:D7"/>
    <mergeCell ref="E7:G7"/>
    <mergeCell ref="B2:D2"/>
    <mergeCell ref="E2:G2"/>
    <mergeCell ref="B3:D3"/>
    <mergeCell ref="E3:G3"/>
    <mergeCell ref="B4:D4"/>
    <mergeCell ref="E4:G4"/>
  </mergeCells>
  <pageMargins left="0.7" right="0.7" top="2" bottom="0.75" header="0.3" footer="0.3"/>
  <pageSetup scale="74" orientation="landscape" r:id="rId1"/>
  <headerFooter>
    <oddHeader>&amp;RKPSC Case No. 2014-00396
Commission's Second Set of Data Requests
Dated January 29, 2015
Item No. 5o
Attachment 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zoomScale="80" zoomScaleNormal="80" workbookViewId="0">
      <selection activeCell="D23" sqref="D23"/>
    </sheetView>
  </sheetViews>
  <sheetFormatPr defaultRowHeight="15" x14ac:dyDescent="0.25"/>
  <cols>
    <col min="1" max="1" width="16.28515625" customWidth="1"/>
    <col min="2" max="2" width="6.28515625" customWidth="1"/>
    <col min="3" max="3" width="6.5703125" customWidth="1"/>
    <col min="4" max="4" width="6" customWidth="1"/>
    <col min="5" max="5" width="6.7109375" customWidth="1"/>
    <col min="6" max="7" width="6.42578125" customWidth="1"/>
    <col min="8" max="8" width="6.5703125" customWidth="1"/>
    <col min="9" max="9" width="6.28515625" customWidth="1"/>
    <col min="10" max="11" width="6.7109375" customWidth="1"/>
    <col min="12" max="13" width="6.28515625" customWidth="1"/>
    <col min="14" max="14" width="6.5703125" customWidth="1"/>
    <col min="15" max="15" width="6.28515625" customWidth="1"/>
  </cols>
  <sheetData>
    <row r="1" spans="1:15" thickBot="1" x14ac:dyDescent="0.35"/>
    <row r="2" spans="1:15" ht="23.45" thickTop="1" x14ac:dyDescent="0.4">
      <c r="A2" s="183" t="s">
        <v>33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5"/>
    </row>
    <row r="3" spans="1:15" ht="23.45" thickBot="1" x14ac:dyDescent="0.4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ht="15.6" customHeight="1" x14ac:dyDescent="0.3">
      <c r="A4" s="84"/>
      <c r="B4" s="85">
        <v>2010</v>
      </c>
      <c r="C4" s="85">
        <v>2011</v>
      </c>
      <c r="D4" s="85">
        <v>2012</v>
      </c>
      <c r="E4" s="85">
        <v>2013</v>
      </c>
      <c r="F4" s="85">
        <v>2014</v>
      </c>
      <c r="G4" s="85">
        <v>2015</v>
      </c>
      <c r="H4" s="85">
        <v>2016</v>
      </c>
      <c r="I4" s="85">
        <v>2017</v>
      </c>
      <c r="J4" s="85">
        <v>2018</v>
      </c>
      <c r="K4" s="85">
        <v>2019</v>
      </c>
      <c r="L4" s="85">
        <v>2020</v>
      </c>
      <c r="M4" s="85">
        <v>2021</v>
      </c>
      <c r="N4" s="86">
        <v>2022</v>
      </c>
      <c r="O4" s="87">
        <v>2023</v>
      </c>
    </row>
    <row r="5" spans="1:15" ht="15.6" x14ac:dyDescent="0.3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91"/>
    </row>
    <row r="6" spans="1:15" ht="14.45" x14ac:dyDescent="0.3">
      <c r="A6" s="92" t="s">
        <v>34</v>
      </c>
      <c r="B6" s="93">
        <v>463</v>
      </c>
      <c r="C6" s="94"/>
      <c r="D6" s="94"/>
      <c r="F6" s="94"/>
      <c r="G6" s="95" t="s">
        <v>35</v>
      </c>
      <c r="H6" s="94"/>
      <c r="I6" s="94"/>
      <c r="K6" s="96">
        <v>1613</v>
      </c>
      <c r="L6" s="94"/>
      <c r="M6" s="97"/>
      <c r="O6" s="98"/>
    </row>
    <row r="7" spans="1:15" ht="14.45" x14ac:dyDescent="0.3">
      <c r="A7" s="92" t="s">
        <v>36</v>
      </c>
      <c r="B7" s="94"/>
      <c r="C7" s="93">
        <v>932</v>
      </c>
      <c r="D7" s="94"/>
      <c r="E7" s="94"/>
      <c r="F7" s="94"/>
      <c r="G7" s="94"/>
      <c r="H7" s="94"/>
      <c r="I7" s="94"/>
      <c r="J7" s="94"/>
      <c r="L7" s="96">
        <v>1613</v>
      </c>
      <c r="M7" s="94"/>
      <c r="N7" s="99"/>
      <c r="O7" s="91"/>
    </row>
    <row r="8" spans="1:15" ht="14.45" x14ac:dyDescent="0.3">
      <c r="A8" s="92" t="s">
        <v>37</v>
      </c>
      <c r="B8" s="94"/>
      <c r="C8" s="94"/>
      <c r="D8" s="93">
        <v>891</v>
      </c>
      <c r="E8" s="94"/>
      <c r="F8" s="94"/>
      <c r="G8" s="94"/>
      <c r="H8" s="94"/>
      <c r="I8" s="94"/>
      <c r="J8" s="94"/>
      <c r="K8" s="94"/>
      <c r="M8" s="96">
        <v>1613</v>
      </c>
      <c r="N8" s="99"/>
      <c r="O8" s="91"/>
    </row>
    <row r="9" spans="1:15" ht="14.45" x14ac:dyDescent="0.3">
      <c r="A9" s="92" t="s">
        <v>38</v>
      </c>
      <c r="B9" s="94"/>
      <c r="C9" s="94"/>
      <c r="D9" s="94"/>
      <c r="E9" s="93">
        <v>826</v>
      </c>
      <c r="F9" s="94"/>
      <c r="G9" s="94"/>
      <c r="H9" s="94"/>
      <c r="I9" s="94"/>
      <c r="J9" s="94"/>
      <c r="K9" s="94"/>
      <c r="L9" s="94"/>
      <c r="N9" s="96">
        <v>1613</v>
      </c>
      <c r="O9" s="91"/>
    </row>
    <row r="10" spans="1:15" ht="14.45" x14ac:dyDescent="0.3">
      <c r="A10" s="92" t="s">
        <v>39</v>
      </c>
      <c r="B10" s="94"/>
      <c r="C10" s="94"/>
      <c r="D10" s="94"/>
      <c r="E10" s="94"/>
      <c r="F10" s="93">
        <v>1008</v>
      </c>
      <c r="G10" s="94"/>
      <c r="H10" s="94"/>
      <c r="I10" s="94"/>
      <c r="J10" s="100"/>
      <c r="K10" s="94"/>
      <c r="L10" s="94"/>
      <c r="M10" s="94"/>
      <c r="N10" s="99"/>
      <c r="O10" s="96">
        <v>1613</v>
      </c>
    </row>
    <row r="11" spans="1:15" ht="14.45" x14ac:dyDescent="0.3">
      <c r="A11" s="92" t="s">
        <v>40</v>
      </c>
      <c r="B11" s="94"/>
      <c r="C11" s="94"/>
      <c r="D11" s="94"/>
      <c r="E11" s="94"/>
      <c r="F11" s="94"/>
      <c r="G11" s="93">
        <v>987</v>
      </c>
      <c r="H11" s="94"/>
      <c r="I11" s="94"/>
      <c r="J11" s="94"/>
      <c r="K11" s="94"/>
      <c r="L11" s="94"/>
      <c r="M11" s="94"/>
      <c r="N11" s="99"/>
      <c r="O11" s="91"/>
    </row>
    <row r="12" spans="1:15" ht="14.45" x14ac:dyDescent="0.3">
      <c r="A12" s="92" t="s">
        <v>41</v>
      </c>
      <c r="B12" s="94"/>
      <c r="C12" s="94"/>
      <c r="D12" s="94"/>
      <c r="E12" s="94"/>
      <c r="F12" s="94"/>
      <c r="G12" s="94"/>
      <c r="H12" s="93">
        <v>986</v>
      </c>
      <c r="I12" s="94"/>
      <c r="J12" s="94"/>
      <c r="K12" s="94"/>
      <c r="L12" s="94"/>
      <c r="M12" s="94"/>
      <c r="N12" s="99"/>
      <c r="O12" s="91"/>
    </row>
    <row r="13" spans="1:15" ht="14.45" x14ac:dyDescent="0.3">
      <c r="A13" s="92" t="s">
        <v>42</v>
      </c>
      <c r="B13" s="94"/>
      <c r="C13" s="94"/>
      <c r="D13" s="94"/>
      <c r="E13" s="94"/>
      <c r="F13" s="94"/>
      <c r="G13" s="94"/>
      <c r="H13" s="94"/>
      <c r="I13" s="93">
        <v>986</v>
      </c>
      <c r="J13" s="94"/>
      <c r="K13" s="94"/>
      <c r="L13" s="94"/>
      <c r="M13" s="94"/>
      <c r="N13" s="99"/>
      <c r="O13" s="91"/>
    </row>
    <row r="14" spans="1:15" thickBot="1" x14ac:dyDescent="0.35">
      <c r="A14" s="101" t="s">
        <v>43</v>
      </c>
      <c r="B14" s="102"/>
      <c r="C14" s="102"/>
      <c r="D14" s="102"/>
      <c r="E14" s="102"/>
      <c r="F14" s="102"/>
      <c r="G14" s="102"/>
      <c r="H14" s="102"/>
      <c r="I14" s="102"/>
      <c r="J14" s="103">
        <v>986</v>
      </c>
      <c r="K14" s="102"/>
      <c r="L14" s="102"/>
      <c r="M14" s="102"/>
      <c r="N14" s="104"/>
      <c r="O14" s="105"/>
    </row>
    <row r="15" spans="1:15" thickTop="1" x14ac:dyDescent="0.3">
      <c r="A15" s="106" t="s">
        <v>44</v>
      </c>
      <c r="B15" s="107">
        <f>SUM(B6:B14)</f>
        <v>463</v>
      </c>
      <c r="C15" s="107">
        <f t="shared" ref="C15:F15" si="0">SUM(C6:C14)</f>
        <v>932</v>
      </c>
      <c r="D15" s="107">
        <f t="shared" si="0"/>
        <v>891</v>
      </c>
      <c r="E15" s="107">
        <f t="shared" si="0"/>
        <v>826</v>
      </c>
      <c r="F15" s="107">
        <f t="shared" si="0"/>
        <v>1008</v>
      </c>
      <c r="G15" s="107">
        <f>SUM(G6:G14)</f>
        <v>987</v>
      </c>
      <c r="H15" s="107">
        <f t="shared" ref="H15:J15" si="1">SUM(H6:H14)</f>
        <v>986</v>
      </c>
      <c r="I15" s="107">
        <f t="shared" si="1"/>
        <v>986</v>
      </c>
      <c r="J15" s="107">
        <f t="shared" si="1"/>
        <v>986</v>
      </c>
      <c r="K15" s="107">
        <f>SUM(K6:K14)</f>
        <v>1613</v>
      </c>
      <c r="L15" s="107">
        <f t="shared" ref="L15:N15" si="2">SUM(L6:L14)</f>
        <v>1613</v>
      </c>
      <c r="M15" s="107">
        <f t="shared" si="2"/>
        <v>1613</v>
      </c>
      <c r="N15" s="108">
        <f t="shared" si="2"/>
        <v>1613</v>
      </c>
      <c r="O15" s="109">
        <v>2016</v>
      </c>
    </row>
    <row r="16" spans="1:15" ht="14.45" x14ac:dyDescent="0.3">
      <c r="A16" s="110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2"/>
    </row>
    <row r="17" spans="1:15" ht="14.45" x14ac:dyDescent="0.3">
      <c r="A17" s="110"/>
      <c r="B17" s="111"/>
      <c r="C17" s="113"/>
      <c r="D17" s="181" t="s">
        <v>45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6"/>
    </row>
    <row r="18" spans="1:15" ht="14.45" x14ac:dyDescent="0.3">
      <c r="A18" s="110"/>
      <c r="B18" s="111"/>
      <c r="C18" s="114"/>
      <c r="D18" s="181" t="s">
        <v>46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6"/>
    </row>
    <row r="19" spans="1:15" thickBot="1" x14ac:dyDescent="0.35">
      <c r="A19" s="115"/>
      <c r="B19" s="116"/>
      <c r="C19" s="11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8"/>
    </row>
    <row r="20" spans="1:15" thickTop="1" x14ac:dyDescent="0.3"/>
    <row r="21" spans="1:15" thickBot="1" x14ac:dyDescent="0.35"/>
    <row r="22" spans="1:15" ht="23.45" thickTop="1" x14ac:dyDescent="0.4">
      <c r="A22" s="183" t="s">
        <v>47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5"/>
    </row>
    <row r="23" spans="1:15" ht="23.45" thickBot="1" x14ac:dyDescent="0.45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3"/>
    </row>
    <row r="24" spans="1:15" ht="15.6" x14ac:dyDescent="0.3">
      <c r="A24" s="84"/>
      <c r="B24" s="118">
        <v>2010</v>
      </c>
      <c r="C24" s="118">
        <v>2011</v>
      </c>
      <c r="D24" s="118">
        <v>2012</v>
      </c>
      <c r="E24" s="118">
        <v>2013</v>
      </c>
      <c r="F24" s="118">
        <v>2014</v>
      </c>
      <c r="G24" s="118">
        <v>2015</v>
      </c>
      <c r="H24" s="118">
        <v>2016</v>
      </c>
      <c r="I24" s="118">
        <v>2017</v>
      </c>
      <c r="J24" s="118">
        <v>2018</v>
      </c>
      <c r="K24" s="118">
        <v>2019</v>
      </c>
      <c r="L24" s="118">
        <v>2020</v>
      </c>
      <c r="M24" s="118">
        <v>2021</v>
      </c>
      <c r="N24" s="119">
        <v>2022</v>
      </c>
      <c r="O24" s="120">
        <v>2023</v>
      </c>
    </row>
    <row r="25" spans="1:15" ht="15.6" x14ac:dyDescent="0.3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1"/>
    </row>
    <row r="26" spans="1:15" ht="14.45" x14ac:dyDescent="0.3">
      <c r="A26" s="92" t="s">
        <v>34</v>
      </c>
      <c r="B26" s="93">
        <v>463</v>
      </c>
      <c r="C26" s="94"/>
      <c r="D26" s="95" t="s">
        <v>48</v>
      </c>
      <c r="E26" s="94"/>
      <c r="F26" s="94"/>
      <c r="G26" s="121">
        <v>741</v>
      </c>
      <c r="H26" s="122"/>
      <c r="I26" s="123"/>
      <c r="J26" s="94"/>
      <c r="K26" s="124">
        <v>1613</v>
      </c>
      <c r="L26" s="94"/>
      <c r="M26" s="125"/>
      <c r="N26" s="99"/>
      <c r="O26" s="126"/>
    </row>
    <row r="27" spans="1:15" ht="14.45" x14ac:dyDescent="0.3">
      <c r="A27" s="92" t="s">
        <v>36</v>
      </c>
      <c r="B27" s="94"/>
      <c r="C27" s="93">
        <v>932</v>
      </c>
      <c r="D27" s="94"/>
      <c r="E27" s="94"/>
      <c r="F27" s="94"/>
      <c r="G27" s="94"/>
      <c r="H27" s="121">
        <v>771</v>
      </c>
      <c r="I27" s="94"/>
      <c r="J27" s="94"/>
      <c r="K27" s="94"/>
      <c r="L27" s="124">
        <v>1613</v>
      </c>
      <c r="M27" s="94"/>
      <c r="N27" s="99"/>
      <c r="O27" s="91"/>
    </row>
    <row r="28" spans="1:15" ht="14.45" x14ac:dyDescent="0.3">
      <c r="A28" s="92" t="s">
        <v>37</v>
      </c>
      <c r="B28" s="94"/>
      <c r="C28" s="94"/>
      <c r="D28" s="93">
        <v>891</v>
      </c>
      <c r="E28" s="94"/>
      <c r="F28" s="94"/>
      <c r="G28" s="94"/>
      <c r="H28" s="94"/>
      <c r="I28" s="121">
        <v>788</v>
      </c>
      <c r="J28" s="94"/>
      <c r="K28" s="94"/>
      <c r="L28" s="94"/>
      <c r="M28" s="124">
        <v>1613</v>
      </c>
      <c r="N28" s="99"/>
      <c r="O28" s="91"/>
    </row>
    <row r="29" spans="1:15" ht="14.45" x14ac:dyDescent="0.3">
      <c r="A29" s="92" t="s">
        <v>38</v>
      </c>
      <c r="B29" s="94"/>
      <c r="C29" s="94"/>
      <c r="D29" s="94"/>
      <c r="E29" s="93">
        <v>826</v>
      </c>
      <c r="F29" s="94"/>
      <c r="G29" s="94"/>
      <c r="H29" s="94"/>
      <c r="I29" s="94"/>
      <c r="J29" s="121">
        <v>812</v>
      </c>
      <c r="K29" s="94"/>
      <c r="L29" s="94"/>
      <c r="M29" s="94"/>
      <c r="N29" s="127">
        <v>1613</v>
      </c>
      <c r="O29" s="91"/>
    </row>
    <row r="30" spans="1:15" ht="14.45" x14ac:dyDescent="0.3">
      <c r="A30" s="92" t="s">
        <v>39</v>
      </c>
      <c r="B30" s="94"/>
      <c r="C30" s="94"/>
      <c r="D30" s="94"/>
      <c r="E30" s="94"/>
      <c r="F30" s="93">
        <v>1008</v>
      </c>
      <c r="G30" s="94"/>
      <c r="H30" s="94"/>
      <c r="I30" s="94"/>
      <c r="J30" s="94"/>
      <c r="L30" s="94"/>
      <c r="M30" s="94"/>
      <c r="N30" s="99"/>
      <c r="O30" s="128">
        <v>1613</v>
      </c>
    </row>
    <row r="31" spans="1:15" ht="14.45" x14ac:dyDescent="0.3">
      <c r="A31" s="92" t="s">
        <v>40</v>
      </c>
      <c r="B31" s="94"/>
      <c r="C31" s="94"/>
      <c r="D31" s="94"/>
      <c r="E31" s="94"/>
      <c r="F31" s="94"/>
      <c r="G31" s="93">
        <v>987</v>
      </c>
      <c r="H31" s="94"/>
      <c r="I31" s="94"/>
      <c r="J31" s="94"/>
      <c r="K31" s="94"/>
      <c r="L31" s="94"/>
      <c r="M31" s="94"/>
      <c r="N31" s="99"/>
      <c r="O31" s="91"/>
    </row>
    <row r="32" spans="1:15" ht="14.45" x14ac:dyDescent="0.3">
      <c r="A32" s="92" t="s">
        <v>41</v>
      </c>
      <c r="B32" s="94"/>
      <c r="C32" s="94"/>
      <c r="D32" s="94"/>
      <c r="E32" s="94"/>
      <c r="F32" s="94"/>
      <c r="G32" s="94"/>
      <c r="H32" s="93">
        <v>986</v>
      </c>
      <c r="I32" s="94"/>
      <c r="J32" s="94"/>
      <c r="K32" s="94"/>
      <c r="L32" s="94"/>
      <c r="M32" s="94"/>
      <c r="N32" s="99"/>
      <c r="O32" s="91"/>
    </row>
    <row r="33" spans="1:15" x14ac:dyDescent="0.25">
      <c r="A33" s="92" t="s">
        <v>42</v>
      </c>
      <c r="B33" s="94"/>
      <c r="C33" s="94"/>
      <c r="D33" s="94"/>
      <c r="E33" s="94"/>
      <c r="F33" s="94"/>
      <c r="G33" s="94"/>
      <c r="H33" s="94"/>
      <c r="I33" s="93">
        <v>986</v>
      </c>
      <c r="J33" s="94"/>
      <c r="K33" s="94"/>
      <c r="L33" s="94"/>
      <c r="M33" s="94"/>
      <c r="N33" s="99"/>
      <c r="O33" s="91"/>
    </row>
    <row r="34" spans="1:15" ht="15.75" thickBot="1" x14ac:dyDescent="0.3">
      <c r="A34" s="101" t="s">
        <v>43</v>
      </c>
      <c r="B34" s="102"/>
      <c r="C34" s="102"/>
      <c r="D34" s="102"/>
      <c r="E34" s="102"/>
      <c r="F34" s="102"/>
      <c r="G34" s="102"/>
      <c r="H34" s="102"/>
      <c r="I34" s="102"/>
      <c r="J34" s="103">
        <v>986</v>
      </c>
      <c r="K34" s="102"/>
      <c r="L34" s="102"/>
      <c r="M34" s="102"/>
      <c r="N34" s="104"/>
      <c r="O34" s="105"/>
    </row>
    <row r="35" spans="1:15" ht="15.75" thickTop="1" x14ac:dyDescent="0.25">
      <c r="A35" s="106" t="s">
        <v>44</v>
      </c>
      <c r="B35" s="107">
        <f t="shared" ref="B35:J35" si="3">SUM(B26:B34)</f>
        <v>463</v>
      </c>
      <c r="C35" s="107">
        <f t="shared" si="3"/>
        <v>932</v>
      </c>
      <c r="D35" s="107">
        <f t="shared" si="3"/>
        <v>891</v>
      </c>
      <c r="E35" s="107">
        <f t="shared" si="3"/>
        <v>826</v>
      </c>
      <c r="F35" s="107">
        <f t="shared" si="3"/>
        <v>1008</v>
      </c>
      <c r="G35" s="107">
        <f t="shared" si="3"/>
        <v>1728</v>
      </c>
      <c r="H35" s="107">
        <f t="shared" si="3"/>
        <v>1757</v>
      </c>
      <c r="I35" s="107">
        <f t="shared" si="3"/>
        <v>1774</v>
      </c>
      <c r="J35" s="107">
        <f t="shared" si="3"/>
        <v>1798</v>
      </c>
      <c r="K35" s="107">
        <f>SUM(K26:K34)</f>
        <v>1613</v>
      </c>
      <c r="L35" s="107">
        <f t="shared" ref="L35:O35" si="4">SUM(L26:L34)</f>
        <v>1613</v>
      </c>
      <c r="M35" s="107">
        <f t="shared" si="4"/>
        <v>1613</v>
      </c>
      <c r="N35" s="108">
        <f t="shared" si="4"/>
        <v>1613</v>
      </c>
      <c r="O35" s="109">
        <f t="shared" si="4"/>
        <v>1613</v>
      </c>
    </row>
    <row r="36" spans="1:15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29"/>
    </row>
    <row r="37" spans="1:15" x14ac:dyDescent="0.25">
      <c r="A37" s="110"/>
      <c r="B37" s="111"/>
      <c r="C37" s="130"/>
      <c r="D37" s="181" t="s">
        <v>45</v>
      </c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6"/>
    </row>
    <row r="38" spans="1:15" x14ac:dyDescent="0.25">
      <c r="A38" s="110"/>
      <c r="B38" s="111"/>
      <c r="C38" s="131"/>
      <c r="D38" s="181" t="s">
        <v>49</v>
      </c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6"/>
    </row>
    <row r="39" spans="1:15" ht="15.75" thickBot="1" x14ac:dyDescent="0.3">
      <c r="A39" s="115"/>
      <c r="B39" s="116"/>
      <c r="C39" s="132"/>
      <c r="D39" s="189" t="s">
        <v>50</v>
      </c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8"/>
    </row>
    <row r="40" spans="1:15" ht="15.75" thickTop="1" x14ac:dyDescent="0.25"/>
    <row r="41" spans="1:15" ht="15.75" thickBot="1" x14ac:dyDescent="0.3"/>
    <row r="42" spans="1:15" ht="22.15" customHeight="1" thickTop="1" x14ac:dyDescent="0.35">
      <c r="A42" s="183" t="s">
        <v>51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1"/>
    </row>
    <row r="43" spans="1:15" ht="12" customHeight="1" thickBot="1" x14ac:dyDescent="0.4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112"/>
    </row>
    <row r="44" spans="1:15" ht="15.75" x14ac:dyDescent="0.25">
      <c r="A44" s="84"/>
      <c r="B44" s="118">
        <v>2010</v>
      </c>
      <c r="C44" s="118">
        <v>2011</v>
      </c>
      <c r="D44" s="118">
        <v>2012</v>
      </c>
      <c r="E44" s="118">
        <v>2013</v>
      </c>
      <c r="F44" s="118">
        <v>2014</v>
      </c>
      <c r="G44" s="118">
        <v>2015</v>
      </c>
      <c r="H44" s="118">
        <v>2016</v>
      </c>
      <c r="I44" s="118">
        <v>2017</v>
      </c>
      <c r="J44" s="118">
        <v>2018</v>
      </c>
      <c r="K44" s="118">
        <v>2019</v>
      </c>
      <c r="L44" s="118">
        <v>2020</v>
      </c>
      <c r="M44" s="118">
        <v>2021</v>
      </c>
      <c r="N44" s="119">
        <v>2022</v>
      </c>
      <c r="O44" s="120">
        <v>2023</v>
      </c>
    </row>
    <row r="45" spans="1:15" ht="15.75" x14ac:dyDescent="0.25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0"/>
      <c r="O45" s="91"/>
    </row>
    <row r="46" spans="1:15" x14ac:dyDescent="0.25">
      <c r="A46" s="92" t="s">
        <v>34</v>
      </c>
      <c r="B46" s="93">
        <v>463</v>
      </c>
      <c r="C46" s="94"/>
      <c r="D46" s="94"/>
      <c r="E46" s="94"/>
      <c r="F46" s="95" t="s">
        <v>52</v>
      </c>
      <c r="G46" s="133"/>
      <c r="H46" s="94"/>
      <c r="I46" s="96">
        <v>807</v>
      </c>
      <c r="J46" s="133"/>
      <c r="K46" s="134"/>
      <c r="M46" s="133"/>
      <c r="N46" s="127">
        <v>807</v>
      </c>
      <c r="O46" s="91"/>
    </row>
    <row r="47" spans="1:15" x14ac:dyDescent="0.25">
      <c r="A47" s="92" t="s">
        <v>36</v>
      </c>
      <c r="B47" s="94"/>
      <c r="C47" s="93">
        <v>932</v>
      </c>
      <c r="D47" s="94"/>
      <c r="E47" s="94"/>
      <c r="F47" s="94"/>
      <c r="G47" s="94"/>
      <c r="H47" s="133"/>
      <c r="I47" s="94"/>
      <c r="J47" s="135">
        <v>1613</v>
      </c>
      <c r="K47" s="133"/>
      <c r="L47" s="133"/>
      <c r="M47" s="133"/>
      <c r="O47" s="128">
        <v>1613</v>
      </c>
    </row>
    <row r="48" spans="1:15" x14ac:dyDescent="0.25">
      <c r="A48" s="92" t="s">
        <v>37</v>
      </c>
      <c r="B48" s="94"/>
      <c r="C48" s="94"/>
      <c r="D48" s="93">
        <v>891</v>
      </c>
      <c r="E48" s="94"/>
      <c r="F48" s="94"/>
      <c r="G48" s="94"/>
      <c r="H48" s="94"/>
      <c r="I48" s="133"/>
      <c r="J48" s="94"/>
      <c r="K48" s="96">
        <v>1613</v>
      </c>
      <c r="L48" s="133"/>
      <c r="M48" s="133"/>
      <c r="N48" s="136"/>
      <c r="O48" s="126"/>
    </row>
    <row r="49" spans="1:15" x14ac:dyDescent="0.25">
      <c r="A49" s="92" t="s">
        <v>38</v>
      </c>
      <c r="B49" s="94"/>
      <c r="C49" s="94"/>
      <c r="D49" s="94"/>
      <c r="E49" s="93">
        <v>826</v>
      </c>
      <c r="F49" s="94"/>
      <c r="G49" s="94"/>
      <c r="H49" s="94"/>
      <c r="I49" s="94"/>
      <c r="J49" s="133"/>
      <c r="K49" s="133"/>
      <c r="L49" s="96">
        <v>1613</v>
      </c>
      <c r="M49" s="133"/>
      <c r="N49" s="136"/>
      <c r="O49" s="91"/>
    </row>
    <row r="50" spans="1:15" x14ac:dyDescent="0.25">
      <c r="A50" s="92" t="s">
        <v>39</v>
      </c>
      <c r="B50" s="94"/>
      <c r="C50" s="94"/>
      <c r="D50" s="94"/>
      <c r="E50" s="94"/>
      <c r="F50" s="93">
        <v>1008</v>
      </c>
      <c r="G50" s="94"/>
      <c r="H50" s="94"/>
      <c r="I50" s="94"/>
      <c r="J50" s="94"/>
      <c r="K50" s="94"/>
      <c r="L50" s="94"/>
      <c r="M50" s="96">
        <v>1613</v>
      </c>
      <c r="N50" s="99"/>
      <c r="O50" s="91"/>
    </row>
    <row r="51" spans="1:15" x14ac:dyDescent="0.25">
      <c r="A51" s="92" t="s">
        <v>40</v>
      </c>
      <c r="B51" s="94"/>
      <c r="C51" s="94"/>
      <c r="D51" s="94"/>
      <c r="E51" s="94"/>
      <c r="F51" s="94"/>
      <c r="G51" s="93">
        <v>1578</v>
      </c>
      <c r="H51" s="94"/>
      <c r="I51" s="94"/>
      <c r="J51" s="94"/>
      <c r="K51" s="94"/>
      <c r="L51" s="94"/>
      <c r="M51" s="94"/>
      <c r="N51" s="96">
        <v>806</v>
      </c>
      <c r="O51" s="91"/>
    </row>
    <row r="52" spans="1:15" x14ac:dyDescent="0.25">
      <c r="A52" s="92" t="s">
        <v>41</v>
      </c>
      <c r="B52" s="94"/>
      <c r="C52" s="94"/>
      <c r="D52" s="94"/>
      <c r="E52" s="94"/>
      <c r="F52" s="94"/>
      <c r="G52" s="94"/>
      <c r="H52" s="93">
        <v>1578</v>
      </c>
      <c r="I52" s="94"/>
      <c r="J52" s="94"/>
      <c r="K52" s="94"/>
      <c r="L52" s="94"/>
      <c r="M52" s="94"/>
      <c r="N52" s="99"/>
      <c r="O52" s="91"/>
    </row>
    <row r="53" spans="1:15" ht="15.75" thickBot="1" x14ac:dyDescent="0.3">
      <c r="A53" s="92" t="s">
        <v>42</v>
      </c>
      <c r="B53" s="94"/>
      <c r="C53" s="94"/>
      <c r="D53" s="94"/>
      <c r="E53" s="94"/>
      <c r="F53" s="94"/>
      <c r="G53" s="94"/>
      <c r="H53" s="94"/>
      <c r="I53" s="93">
        <v>789</v>
      </c>
      <c r="J53" s="94"/>
      <c r="K53" s="94"/>
      <c r="L53" s="94"/>
      <c r="M53" s="94"/>
      <c r="N53" s="99"/>
      <c r="O53" s="91"/>
    </row>
    <row r="54" spans="1:15" ht="15.75" thickTop="1" x14ac:dyDescent="0.25">
      <c r="A54" s="106" t="s">
        <v>44</v>
      </c>
      <c r="B54" s="137">
        <f t="shared" ref="B54:J54" si="5">SUM(B46:B53)</f>
        <v>463</v>
      </c>
      <c r="C54" s="107">
        <f t="shared" si="5"/>
        <v>932</v>
      </c>
      <c r="D54" s="107">
        <f t="shared" si="5"/>
        <v>891</v>
      </c>
      <c r="E54" s="107">
        <f t="shared" si="5"/>
        <v>826</v>
      </c>
      <c r="F54" s="107">
        <f t="shared" si="5"/>
        <v>1008</v>
      </c>
      <c r="G54" s="107">
        <f t="shared" si="5"/>
        <v>1578</v>
      </c>
      <c r="H54" s="107">
        <f t="shared" si="5"/>
        <v>1578</v>
      </c>
      <c r="I54" s="107">
        <f t="shared" si="5"/>
        <v>1596</v>
      </c>
      <c r="J54" s="107">
        <f t="shared" si="5"/>
        <v>1613</v>
      </c>
      <c r="K54" s="107">
        <f>SUM(K46:K53)</f>
        <v>1613</v>
      </c>
      <c r="L54" s="107">
        <f t="shared" ref="L54:O54" si="6">SUM(L46:L53)</f>
        <v>1613</v>
      </c>
      <c r="M54" s="107">
        <f t="shared" si="6"/>
        <v>1613</v>
      </c>
      <c r="N54" s="108">
        <f>SUM(N46:N53)</f>
        <v>1613</v>
      </c>
      <c r="O54" s="109">
        <f t="shared" si="6"/>
        <v>1613</v>
      </c>
    </row>
    <row r="55" spans="1:15" x14ac:dyDescent="0.25">
      <c r="A55" s="110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38"/>
    </row>
    <row r="56" spans="1:15" x14ac:dyDescent="0.25">
      <c r="A56" s="110"/>
      <c r="B56" s="130"/>
      <c r="C56" s="181" t="s">
        <v>45</v>
      </c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38"/>
    </row>
    <row r="57" spans="1:15" x14ac:dyDescent="0.25">
      <c r="A57" s="110"/>
      <c r="B57" s="139"/>
      <c r="C57" s="140" t="s">
        <v>53</v>
      </c>
      <c r="D57" s="141"/>
      <c r="E57" s="142"/>
      <c r="F57" s="142"/>
      <c r="G57" s="142"/>
      <c r="H57" s="142"/>
      <c r="I57" s="142"/>
      <c r="J57" s="142"/>
      <c r="K57" s="142"/>
      <c r="L57" s="142"/>
      <c r="M57" s="142"/>
      <c r="N57" s="143"/>
      <c r="O57" s="138"/>
    </row>
    <row r="58" spans="1:15" ht="15.75" thickBot="1" x14ac:dyDescent="0.3">
      <c r="A58" s="115"/>
      <c r="B58" s="132"/>
      <c r="C58" s="144" t="s">
        <v>50</v>
      </c>
      <c r="D58" s="145"/>
      <c r="E58" s="146"/>
      <c r="F58" s="146"/>
      <c r="G58" s="146"/>
      <c r="H58" s="146"/>
      <c r="I58" s="146"/>
      <c r="J58" s="146"/>
      <c r="K58" s="146"/>
      <c r="L58" s="146"/>
      <c r="M58" s="146"/>
      <c r="N58" s="147"/>
      <c r="O58" s="148"/>
    </row>
    <row r="59" spans="1:15" ht="15.75" thickTop="1" x14ac:dyDescent="0.25"/>
    <row r="60" spans="1:15" ht="15.75" thickBot="1" x14ac:dyDescent="0.3"/>
    <row r="61" spans="1:15" ht="21.6" customHeight="1" thickTop="1" x14ac:dyDescent="0.35">
      <c r="A61" s="183" t="s">
        <v>54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1"/>
    </row>
    <row r="62" spans="1:15" ht="12" customHeight="1" thickBot="1" x14ac:dyDescent="0.4">
      <c r="A62" s="81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112"/>
    </row>
    <row r="63" spans="1:15" ht="15.75" x14ac:dyDescent="0.25">
      <c r="A63" s="84"/>
      <c r="B63" s="118">
        <v>2010</v>
      </c>
      <c r="C63" s="118">
        <v>2011</v>
      </c>
      <c r="D63" s="118">
        <v>2012</v>
      </c>
      <c r="E63" s="118">
        <v>2013</v>
      </c>
      <c r="F63" s="118">
        <v>2014</v>
      </c>
      <c r="G63" s="118">
        <v>2015</v>
      </c>
      <c r="H63" s="118">
        <v>2016</v>
      </c>
      <c r="I63" s="118">
        <v>2017</v>
      </c>
      <c r="J63" s="118">
        <v>2018</v>
      </c>
      <c r="K63" s="118">
        <v>2019</v>
      </c>
      <c r="L63" s="118">
        <v>2020</v>
      </c>
      <c r="M63" s="118">
        <v>2021</v>
      </c>
      <c r="N63" s="119">
        <v>2022</v>
      </c>
      <c r="O63" s="120">
        <v>2023</v>
      </c>
    </row>
    <row r="64" spans="1:15" ht="15.75" x14ac:dyDescent="0.25">
      <c r="A64" s="88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90"/>
      <c r="O64" s="91"/>
    </row>
    <row r="65" spans="1:15" x14ac:dyDescent="0.25">
      <c r="A65" s="92" t="s">
        <v>34</v>
      </c>
      <c r="B65" s="93">
        <v>463</v>
      </c>
      <c r="C65" s="94"/>
      <c r="D65" s="95" t="s">
        <v>55</v>
      </c>
      <c r="E65" s="94"/>
      <c r="G65" s="149">
        <v>663</v>
      </c>
      <c r="H65" s="94"/>
      <c r="I65" s="124">
        <v>446</v>
      </c>
      <c r="J65" s="133"/>
      <c r="K65" s="150"/>
      <c r="M65" s="127">
        <v>446</v>
      </c>
      <c r="N65" s="136"/>
      <c r="O65" s="91"/>
    </row>
    <row r="66" spans="1:15" x14ac:dyDescent="0.25">
      <c r="A66" s="92" t="s">
        <v>36</v>
      </c>
      <c r="B66" s="94"/>
      <c r="C66" s="93">
        <v>932</v>
      </c>
      <c r="D66" s="94"/>
      <c r="E66" s="94"/>
      <c r="F66" s="94"/>
      <c r="H66" s="121">
        <v>732</v>
      </c>
      <c r="I66" s="94"/>
      <c r="J66" s="151">
        <v>1613</v>
      </c>
      <c r="K66" s="133"/>
      <c r="L66" s="133"/>
      <c r="M66" s="133"/>
      <c r="N66" s="127">
        <v>1613</v>
      </c>
      <c r="O66" s="126"/>
    </row>
    <row r="67" spans="1:15" x14ac:dyDescent="0.25">
      <c r="A67" s="92" t="s">
        <v>37</v>
      </c>
      <c r="B67" s="94"/>
      <c r="C67" s="94"/>
      <c r="D67" s="93">
        <v>891</v>
      </c>
      <c r="E67" s="94"/>
      <c r="F67" s="94"/>
      <c r="G67" s="94"/>
      <c r="I67" s="121">
        <v>445</v>
      </c>
      <c r="J67" s="94"/>
      <c r="K67" s="124">
        <v>1613</v>
      </c>
      <c r="L67" s="133"/>
      <c r="M67" s="133"/>
      <c r="N67" s="136"/>
      <c r="O67" s="128">
        <v>1613</v>
      </c>
    </row>
    <row r="68" spans="1:15" x14ac:dyDescent="0.25">
      <c r="A68" s="92" t="s">
        <v>38</v>
      </c>
      <c r="B68" s="94"/>
      <c r="C68" s="94"/>
      <c r="D68" s="94"/>
      <c r="E68" s="93">
        <v>826</v>
      </c>
      <c r="F68" s="94"/>
      <c r="G68" s="94"/>
      <c r="H68" s="94"/>
      <c r="I68" s="94"/>
      <c r="J68" s="133"/>
      <c r="K68" s="133"/>
      <c r="L68" s="124">
        <v>1613</v>
      </c>
      <c r="M68" s="133"/>
      <c r="N68" s="136"/>
      <c r="O68" s="91"/>
    </row>
    <row r="69" spans="1:15" x14ac:dyDescent="0.25">
      <c r="A69" s="92" t="s">
        <v>39</v>
      </c>
      <c r="B69" s="94"/>
      <c r="C69" s="94"/>
      <c r="D69" s="94"/>
      <c r="E69" s="94"/>
      <c r="F69" s="93">
        <v>1008</v>
      </c>
      <c r="G69" s="94"/>
      <c r="H69" s="94"/>
      <c r="I69" s="94"/>
      <c r="J69" s="94"/>
      <c r="K69" s="94"/>
      <c r="L69" s="94"/>
      <c r="M69" s="124">
        <v>1167</v>
      </c>
      <c r="N69" s="99"/>
      <c r="O69" s="91"/>
    </row>
    <row r="70" spans="1:15" x14ac:dyDescent="0.25">
      <c r="A70" s="92" t="s">
        <v>40</v>
      </c>
      <c r="B70" s="94"/>
      <c r="C70" s="94"/>
      <c r="D70" s="94"/>
      <c r="E70" s="94"/>
      <c r="F70" s="94"/>
      <c r="G70" s="93">
        <v>1578</v>
      </c>
      <c r="H70" s="94"/>
      <c r="I70" s="94"/>
      <c r="J70" s="94"/>
      <c r="K70" s="94"/>
      <c r="L70" s="94"/>
      <c r="M70" s="94"/>
      <c r="N70" s="99"/>
      <c r="O70" s="91"/>
    </row>
    <row r="71" spans="1:15" x14ac:dyDescent="0.25">
      <c r="A71" s="92" t="s">
        <v>41</v>
      </c>
      <c r="B71" s="94"/>
      <c r="C71" s="94"/>
      <c r="D71" s="94"/>
      <c r="E71" s="94"/>
      <c r="F71" s="94"/>
      <c r="G71" s="94"/>
      <c r="H71" s="93">
        <v>1578</v>
      </c>
      <c r="I71" s="94"/>
      <c r="J71" s="94"/>
      <c r="K71" s="94"/>
      <c r="L71" s="94"/>
      <c r="M71" s="94"/>
      <c r="N71" s="99"/>
      <c r="O71" s="91"/>
    </row>
    <row r="72" spans="1:15" ht="15.75" thickBot="1" x14ac:dyDescent="0.3">
      <c r="A72" s="92" t="s">
        <v>42</v>
      </c>
      <c r="B72" s="94"/>
      <c r="C72" s="94"/>
      <c r="D72" s="94"/>
      <c r="E72" s="94"/>
      <c r="F72" s="94"/>
      <c r="G72" s="94"/>
      <c r="H72" s="94"/>
      <c r="I72" s="93">
        <v>789</v>
      </c>
      <c r="J72" s="94"/>
      <c r="K72" s="94"/>
      <c r="L72" s="94"/>
      <c r="M72" s="94"/>
      <c r="N72" s="99"/>
      <c r="O72" s="91"/>
    </row>
    <row r="73" spans="1:15" ht="15.75" thickTop="1" x14ac:dyDescent="0.25">
      <c r="A73" s="106" t="s">
        <v>44</v>
      </c>
      <c r="B73" s="137">
        <f t="shared" ref="B73:F73" si="7">SUM(B65:B72)</f>
        <v>463</v>
      </c>
      <c r="C73" s="107">
        <f t="shared" si="7"/>
        <v>932</v>
      </c>
      <c r="D73" s="107">
        <f t="shared" si="7"/>
        <v>891</v>
      </c>
      <c r="E73" s="107">
        <f t="shared" si="7"/>
        <v>826</v>
      </c>
      <c r="F73" s="107">
        <f t="shared" si="7"/>
        <v>1008</v>
      </c>
      <c r="G73" s="107">
        <f>SUM(G65:G72)</f>
        <v>2241</v>
      </c>
      <c r="H73" s="107">
        <f t="shared" ref="H73:J73" si="8">SUM(H65:H72)</f>
        <v>2310</v>
      </c>
      <c r="I73" s="107">
        <f t="shared" si="8"/>
        <v>1680</v>
      </c>
      <c r="J73" s="107">
        <f t="shared" si="8"/>
        <v>1613</v>
      </c>
      <c r="K73" s="107">
        <f>SUM(K65:K72)</f>
        <v>1613</v>
      </c>
      <c r="L73" s="107">
        <f>SUM(L65:L72)</f>
        <v>1613</v>
      </c>
      <c r="M73" s="107">
        <f>SUM(M65:M72)</f>
        <v>1613</v>
      </c>
      <c r="N73" s="108">
        <f>SUM(N65:N72)</f>
        <v>1613</v>
      </c>
      <c r="O73" s="109">
        <f>SUM(O65:O72)</f>
        <v>1613</v>
      </c>
    </row>
    <row r="74" spans="1:15" x14ac:dyDescent="0.25">
      <c r="A74" s="110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38"/>
    </row>
    <row r="75" spans="1:15" x14ac:dyDescent="0.25">
      <c r="A75" s="110"/>
      <c r="B75" s="130"/>
      <c r="C75" s="181" t="s">
        <v>45</v>
      </c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38"/>
    </row>
    <row r="76" spans="1:15" x14ac:dyDescent="0.25">
      <c r="A76" s="110"/>
      <c r="B76" s="152"/>
      <c r="C76" s="140" t="s">
        <v>49</v>
      </c>
      <c r="D76" s="141"/>
      <c r="E76" s="142"/>
      <c r="F76" s="142"/>
      <c r="G76" s="142"/>
      <c r="H76" s="142"/>
      <c r="I76" s="142"/>
      <c r="J76" s="142"/>
      <c r="K76" s="142"/>
      <c r="L76" s="142"/>
      <c r="M76" s="142"/>
      <c r="N76" s="143"/>
      <c r="O76" s="138"/>
    </row>
    <row r="77" spans="1:15" ht="15.75" thickBot="1" x14ac:dyDescent="0.3">
      <c r="A77" s="115"/>
      <c r="B77" s="132"/>
      <c r="C77" s="144" t="s">
        <v>50</v>
      </c>
      <c r="D77" s="145"/>
      <c r="E77" s="146"/>
      <c r="F77" s="146"/>
      <c r="G77" s="146"/>
      <c r="H77" s="146"/>
      <c r="I77" s="146"/>
      <c r="J77" s="146"/>
      <c r="K77" s="146"/>
      <c r="L77" s="146"/>
      <c r="M77" s="146"/>
      <c r="N77" s="147"/>
      <c r="O77" s="148"/>
    </row>
    <row r="78" spans="1:15" ht="15.75" thickTop="1" x14ac:dyDescent="0.25"/>
  </sheetData>
  <mergeCells count="12">
    <mergeCell ref="C75:N75"/>
    <mergeCell ref="A2:O2"/>
    <mergeCell ref="D17:O17"/>
    <mergeCell ref="D18:O18"/>
    <mergeCell ref="D19:O19"/>
    <mergeCell ref="A22:O22"/>
    <mergeCell ref="D37:O37"/>
    <mergeCell ref="D38:O38"/>
    <mergeCell ref="D39:O39"/>
    <mergeCell ref="A42:O42"/>
    <mergeCell ref="C56:N56"/>
    <mergeCell ref="A61:O61"/>
  </mergeCells>
  <pageMargins left="0.7" right="0.7" top="0.75" bottom="0.75" header="0.3" footer="0.3"/>
  <pageSetup scale="43" orientation="landscape" r:id="rId1"/>
  <headerFooter>
    <oddHeader>&amp;RKPSC Case No. 2014-00396
Commission's Second Set of Data Requests
Dated January 29, 2015
Item No. 5o
Attachment 1
Page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Scenario Comparison 5yr</vt:lpstr>
      <vt:lpstr>2014 Cost Per Mile thru Sept</vt:lpstr>
      <vt:lpstr>Scenario Mileage 5yr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2015-02-06T21:43:14Z</cp:lastPrinted>
  <dcterms:created xsi:type="dcterms:W3CDTF">2014-10-26T10:48:37Z</dcterms:created>
  <dcterms:modified xsi:type="dcterms:W3CDTF">2015-02-11T16:20:16Z</dcterms:modified>
</cp:coreProperties>
</file>