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6275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Sheet1!$A$1:$Z$25</definedName>
  </definedNames>
  <calcPr calcId="145621" iterate="1"/>
</workbook>
</file>

<file path=xl/calcChain.xml><?xml version="1.0" encoding="utf-8"?>
<calcChain xmlns="http://schemas.openxmlformats.org/spreadsheetml/2006/main">
  <c r="D24" i="1" l="1"/>
  <c r="P22" i="1"/>
  <c r="P24" i="1"/>
  <c r="W25" i="1"/>
  <c r="W24" i="1"/>
  <c r="W23" i="1"/>
  <c r="W22" i="1"/>
  <c r="W21" i="1"/>
  <c r="W20" i="1"/>
  <c r="W15" i="1"/>
  <c r="W8" i="1"/>
  <c r="W9" i="1"/>
  <c r="W10" i="1"/>
  <c r="W11" i="1"/>
  <c r="W12" i="1"/>
  <c r="W7" i="1"/>
  <c r="C27" i="1" l="1"/>
  <c r="C22" i="1"/>
  <c r="C25" i="1" s="1"/>
  <c r="C17" i="1"/>
  <c r="D22" i="1"/>
  <c r="AC22" i="1"/>
  <c r="AB12" i="1"/>
  <c r="AC12" i="1"/>
  <c r="C21" i="1"/>
  <c r="D21" i="1"/>
  <c r="I22" i="1"/>
  <c r="AB22" i="1"/>
  <c r="S17" i="1" l="1"/>
  <c r="AC15" i="1" l="1"/>
  <c r="E20" i="1"/>
  <c r="F20" i="1"/>
  <c r="G20" i="1"/>
  <c r="H20" i="1"/>
  <c r="I20" i="1"/>
  <c r="J20" i="1"/>
  <c r="K20" i="1"/>
  <c r="L20" i="1"/>
  <c r="M20" i="1"/>
  <c r="M25" i="1" s="1"/>
  <c r="N20" i="1"/>
  <c r="O20" i="1"/>
  <c r="P20" i="1"/>
  <c r="Q20" i="1"/>
  <c r="R20" i="1"/>
  <c r="T20" i="1"/>
  <c r="U20" i="1"/>
  <c r="V20" i="1"/>
  <c r="V25" i="1" s="1"/>
  <c r="X20" i="1"/>
  <c r="Y20" i="1"/>
  <c r="Z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T21" i="1"/>
  <c r="U21" i="1"/>
  <c r="V21" i="1"/>
  <c r="X21" i="1"/>
  <c r="Y21" i="1"/>
  <c r="Z21" i="1"/>
  <c r="E22" i="1"/>
  <c r="F22" i="1"/>
  <c r="G22" i="1"/>
  <c r="H22" i="1"/>
  <c r="J22" i="1"/>
  <c r="K22" i="1"/>
  <c r="L22" i="1"/>
  <c r="M22" i="1"/>
  <c r="N22" i="1"/>
  <c r="O22" i="1"/>
  <c r="S22" i="1" s="1"/>
  <c r="Q22" i="1"/>
  <c r="R22" i="1"/>
  <c r="T22" i="1"/>
  <c r="U22" i="1"/>
  <c r="V22" i="1"/>
  <c r="X22" i="1"/>
  <c r="Y22" i="1"/>
  <c r="Z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T23" i="1"/>
  <c r="U23" i="1"/>
  <c r="V23" i="1"/>
  <c r="X23" i="1"/>
  <c r="Y23" i="1"/>
  <c r="Z23" i="1"/>
  <c r="E24" i="1"/>
  <c r="F24" i="1"/>
  <c r="G24" i="1"/>
  <c r="H24" i="1"/>
  <c r="I24" i="1"/>
  <c r="J24" i="1"/>
  <c r="K24" i="1"/>
  <c r="L24" i="1"/>
  <c r="M24" i="1"/>
  <c r="N24" i="1"/>
  <c r="O24" i="1"/>
  <c r="Q24" i="1"/>
  <c r="R24" i="1"/>
  <c r="T24" i="1"/>
  <c r="U24" i="1"/>
  <c r="V24" i="1"/>
  <c r="X24" i="1"/>
  <c r="Y24" i="1"/>
  <c r="Z24" i="1"/>
  <c r="C24" i="1"/>
  <c r="D23" i="1"/>
  <c r="D20" i="1"/>
  <c r="D25" i="1" s="1"/>
  <c r="C23" i="1"/>
  <c r="C20" i="1"/>
  <c r="AB11" i="1"/>
  <c r="AC11" i="1" s="1"/>
  <c r="AB10" i="1"/>
  <c r="AC10" i="1" s="1"/>
  <c r="AB9" i="1"/>
  <c r="AC9" i="1" s="1"/>
  <c r="AB8" i="1"/>
  <c r="AC8" i="1" s="1"/>
  <c r="AB7" i="1"/>
  <c r="AC7" i="1" s="1"/>
  <c r="V15" i="1"/>
  <c r="AB15" i="1" s="1"/>
  <c r="S15" i="1"/>
  <c r="N15" i="1"/>
  <c r="I15" i="1"/>
  <c r="AB20" i="1" l="1"/>
  <c r="AC20" i="1" s="1"/>
  <c r="S21" i="1"/>
  <c r="AB21" i="1" s="1"/>
  <c r="AC21" i="1" s="1"/>
  <c r="S20" i="1"/>
  <c r="U25" i="1"/>
  <c r="E25" i="1"/>
  <c r="Q25" i="1"/>
  <c r="L25" i="1"/>
  <c r="S24" i="1"/>
  <c r="AB24" i="1" s="1"/>
  <c r="AC24" i="1" s="1"/>
  <c r="S23" i="1"/>
  <c r="I25" i="1"/>
  <c r="Z25" i="1"/>
  <c r="H25" i="1"/>
  <c r="R25" i="1"/>
  <c r="T25" i="1"/>
  <c r="K25" i="1"/>
  <c r="J25" i="1"/>
  <c r="Y25" i="1"/>
  <c r="G25" i="1"/>
  <c r="X25" i="1"/>
  <c r="N25" i="1"/>
  <c r="F25" i="1"/>
  <c r="P25" i="1"/>
  <c r="O25" i="1"/>
  <c r="S25" i="1" l="1"/>
  <c r="AB25" i="1"/>
  <c r="AC25" i="1" s="1"/>
  <c r="AB23" i="1"/>
  <c r="AC23" i="1" s="1"/>
</calcChain>
</file>

<file path=xl/sharedStrings.xml><?xml version="1.0" encoding="utf-8"?>
<sst xmlns="http://schemas.openxmlformats.org/spreadsheetml/2006/main" count="66" uniqueCount="57">
  <si>
    <t>Total</t>
  </si>
  <si>
    <t>Retail</t>
  </si>
  <si>
    <t>RS</t>
  </si>
  <si>
    <t>SGS</t>
  </si>
  <si>
    <t>MGS-SEC</t>
  </si>
  <si>
    <t>MGS-PRI</t>
  </si>
  <si>
    <t>MGS-SUB</t>
  </si>
  <si>
    <t>MGS</t>
  </si>
  <si>
    <t>LGS-SEC</t>
  </si>
  <si>
    <t>LGS-PRI</t>
  </si>
  <si>
    <t>LGS-SUB</t>
  </si>
  <si>
    <t>LGS-TRA</t>
  </si>
  <si>
    <t>LGS</t>
  </si>
  <si>
    <t>QP-SEC</t>
  </si>
  <si>
    <t>QP-PRI</t>
  </si>
  <si>
    <t>QP-SUB</t>
  </si>
  <si>
    <t>QP-TRA</t>
  </si>
  <si>
    <t>QP</t>
  </si>
  <si>
    <t>CIP-TOD-SUB</t>
  </si>
  <si>
    <t>CIP-TOD-TRA</t>
  </si>
  <si>
    <t>CIP-TOD</t>
  </si>
  <si>
    <t>MW</t>
  </si>
  <si>
    <t>OL</t>
  </si>
  <si>
    <t>SL</t>
  </si>
  <si>
    <t>TOTAL</t>
  </si>
  <si>
    <t>Demand</t>
  </si>
  <si>
    <t>Energy</t>
  </si>
  <si>
    <t>Dist Primary</t>
  </si>
  <si>
    <t>Dist Secondary</t>
  </si>
  <si>
    <t>Customer</t>
  </si>
  <si>
    <t>Adjustments</t>
  </si>
  <si>
    <t xml:space="preserve">  HEAP</t>
  </si>
  <si>
    <t>From CCOS</t>
  </si>
  <si>
    <t>Base Rate Revenue Targets</t>
  </si>
  <si>
    <t>Check Total</t>
  </si>
  <si>
    <t>Check</t>
  </si>
  <si>
    <t>Base Rate Revenue Target Summary</t>
  </si>
  <si>
    <t>Less Fuel Clause</t>
  </si>
  <si>
    <t>Facilities Charge</t>
  </si>
  <si>
    <t>KPCo Kentucky Retail Jurisdiction</t>
  </si>
  <si>
    <t>Total IGS</t>
  </si>
  <si>
    <t>(QP &amp; CIP-TOD)</t>
  </si>
  <si>
    <t>a</t>
  </si>
  <si>
    <t>b</t>
  </si>
  <si>
    <t>c</t>
  </si>
  <si>
    <t>d</t>
  </si>
  <si>
    <t>e</t>
  </si>
  <si>
    <t>f= sum a-e</t>
  </si>
  <si>
    <t>g</t>
  </si>
  <si>
    <t>h</t>
  </si>
  <si>
    <t>i</t>
  </si>
  <si>
    <t>j=a</t>
  </si>
  <si>
    <t>k=b-g</t>
  </si>
  <si>
    <t>l=c-i</t>
  </si>
  <si>
    <t>m=d</t>
  </si>
  <si>
    <t>n=e-h</t>
  </si>
  <si>
    <t>o=sum j-n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</si>
</sst>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6" fontId="0" fillId="0" borderId="0" xfId="0" applyNumberFormat="1"/>
    <xf numFmtId="0" fontId="0" fillId="0" borderId="1" xfId="0" applyBorder="1" applyAlignment="1">
      <alignment horizontal="center"/>
    </xf>
    <xf numFmtId="164" fontId="0" fillId="0" borderId="0" xfId="2" applyNumberFormat="1" applyFont="1"/>
    <xf numFmtId="0" fontId="2" fillId="0" borderId="0" xfId="0" applyFont="1"/>
    <xf numFmtId="164" fontId="0" fillId="0" borderId="1" xfId="2" applyNumberFormat="1" applyFont="1" applyBorder="1"/>
    <xf numFmtId="164" fontId="0" fillId="0" borderId="0" xfId="0" applyNumberFormat="1"/>
    <xf numFmtId="0" fontId="0" fillId="0" borderId="0" xfId="0" applyFill="1" applyBorder="1" applyAlignment="1">
      <alignment horizontal="center"/>
    </xf>
    <xf numFmtId="43" fontId="0" fillId="0" borderId="0" xfId="1" applyFont="1"/>
    <xf numFmtId="0" fontId="3" fillId="0" borderId="0" xfId="0" applyFont="1"/>
    <xf numFmtId="44" fontId="0" fillId="0" borderId="0" xfId="0" applyNumberFormat="1"/>
    <xf numFmtId="6" fontId="0" fillId="0" borderId="0" xfId="1" applyNumberFormat="1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164" fontId="0" fillId="0" borderId="2" xfId="2" applyNumberFormat="1" applyFont="1" applyBorder="1"/>
    <xf numFmtId="164" fontId="0" fillId="0" borderId="3" xfId="2" applyNumberFormat="1" applyFont="1" applyBorder="1"/>
    <xf numFmtId="164" fontId="0" fillId="0" borderId="2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164" fontId="0" fillId="0" borderId="4" xfId="2" applyNumberFormat="1" applyFont="1" applyBorder="1"/>
    <xf numFmtId="164" fontId="0" fillId="0" borderId="5" xfId="2" applyNumberFormat="1" applyFont="1" applyBorder="1"/>
    <xf numFmtId="164" fontId="0" fillId="0" borderId="4" xfId="0" applyNumberFormat="1" applyBorder="1"/>
    <xf numFmtId="0" fontId="4" fillId="0" borderId="0" xfId="0" applyFont="1" applyAlignment="1">
      <alignment horizontal="center"/>
    </xf>
    <xf numFmtId="164" fontId="4" fillId="0" borderId="0" xfId="2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tabSelected="1" zoomScaleNormal="100" workbookViewId="0">
      <selection activeCell="V28" sqref="V28"/>
    </sheetView>
  </sheetViews>
  <sheetFormatPr defaultRowHeight="15" outlineLevelCol="1" x14ac:dyDescent="0.25"/>
  <cols>
    <col min="1" max="1" width="10.5703125" customWidth="1"/>
    <col min="2" max="2" width="16" customWidth="1"/>
    <col min="3" max="4" width="13.7109375" bestFit="1" customWidth="1"/>
    <col min="5" max="5" width="12.5703125" bestFit="1" customWidth="1"/>
    <col min="6" max="6" width="12.5703125" hidden="1" customWidth="1" outlineLevel="1"/>
    <col min="7" max="7" width="11.5703125" hidden="1" customWidth="1" outlineLevel="1"/>
    <col min="8" max="8" width="10" hidden="1" customWidth="1" outlineLevel="1"/>
    <col min="9" max="9" width="12.5703125" bestFit="1" customWidth="1" collapsed="1"/>
    <col min="10" max="11" width="12.5703125" hidden="1" customWidth="1" outlineLevel="1"/>
    <col min="12" max="12" width="11.5703125" hidden="1" customWidth="1" outlineLevel="1"/>
    <col min="13" max="13" width="9" hidden="1" customWidth="1" outlineLevel="1"/>
    <col min="14" max="14" width="12.5703125" bestFit="1" customWidth="1" collapsed="1"/>
    <col min="15" max="15" width="11.5703125" hidden="1" customWidth="1" outlineLevel="1"/>
    <col min="16" max="17" width="12.5703125" hidden="1" customWidth="1" outlineLevel="1"/>
    <col min="18" max="18" width="11.5703125" hidden="1" customWidth="1" outlineLevel="1"/>
    <col min="19" max="19" width="12.5703125" bestFit="1" customWidth="1" collapsed="1"/>
    <col min="20" max="20" width="13.7109375" hidden="1" customWidth="1" outlineLevel="1"/>
    <col min="21" max="21" width="12.5703125" hidden="1" customWidth="1" outlineLevel="1"/>
    <col min="22" max="22" width="13.7109375" bestFit="1" customWidth="1" collapsed="1"/>
    <col min="23" max="23" width="14.7109375" bestFit="1" customWidth="1"/>
    <col min="24" max="24" width="10" bestFit="1" customWidth="1"/>
    <col min="25" max="26" width="11.5703125" bestFit="1" customWidth="1"/>
    <col min="27" max="27" width="5.140625" customWidth="1"/>
    <col min="28" max="28" width="13.7109375" bestFit="1" customWidth="1"/>
    <col min="29" max="29" width="14" bestFit="1" customWidth="1"/>
  </cols>
  <sheetData>
    <row r="1" spans="1:29" ht="15.75" x14ac:dyDescent="0.25">
      <c r="B1" s="11" t="s">
        <v>39</v>
      </c>
    </row>
    <row r="2" spans="1:29" ht="15.75" x14ac:dyDescent="0.25">
      <c r="B2" s="11" t="s">
        <v>36</v>
      </c>
    </row>
    <row r="4" spans="1:29" x14ac:dyDescent="0.25">
      <c r="C4" s="1" t="s">
        <v>0</v>
      </c>
      <c r="D4" s="14"/>
      <c r="E4" s="1"/>
      <c r="F4" s="1"/>
      <c r="G4" s="1"/>
      <c r="H4" s="1"/>
      <c r="I4" s="1" t="s">
        <v>0</v>
      </c>
      <c r="J4" s="1"/>
      <c r="K4" s="1"/>
      <c r="L4" s="1"/>
      <c r="M4" s="1"/>
      <c r="N4" s="1" t="s">
        <v>0</v>
      </c>
      <c r="O4" s="1"/>
      <c r="P4" s="1"/>
      <c r="Q4" s="1"/>
      <c r="R4" s="1"/>
      <c r="S4" s="1" t="s">
        <v>0</v>
      </c>
      <c r="T4" s="1"/>
      <c r="U4" s="1"/>
      <c r="V4" s="1" t="s">
        <v>0</v>
      </c>
      <c r="W4" s="1" t="s">
        <v>40</v>
      </c>
      <c r="X4" s="1"/>
      <c r="Y4" s="1"/>
      <c r="Z4" s="20"/>
    </row>
    <row r="5" spans="1:29" x14ac:dyDescent="0.25">
      <c r="B5" s="6" t="s">
        <v>32</v>
      </c>
      <c r="C5" s="4" t="s">
        <v>1</v>
      </c>
      <c r="D5" s="15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4" t="s">
        <v>19</v>
      </c>
      <c r="V5" s="4" t="s">
        <v>20</v>
      </c>
      <c r="W5" s="4" t="s">
        <v>41</v>
      </c>
      <c r="X5" s="4" t="s">
        <v>21</v>
      </c>
      <c r="Y5" s="4" t="s">
        <v>22</v>
      </c>
      <c r="Z5" s="21" t="s">
        <v>23</v>
      </c>
      <c r="AB5" s="9" t="s">
        <v>34</v>
      </c>
    </row>
    <row r="6" spans="1:29" ht="7.5" customHeight="1" x14ac:dyDescent="0.25">
      <c r="D6" s="16"/>
      <c r="Z6" s="22"/>
    </row>
    <row r="7" spans="1:29" x14ac:dyDescent="0.25">
      <c r="A7" s="26" t="s">
        <v>42</v>
      </c>
      <c r="B7" t="s">
        <v>25</v>
      </c>
      <c r="C7" s="5">
        <v>186439680</v>
      </c>
      <c r="D7" s="17">
        <v>76396686</v>
      </c>
      <c r="E7" s="5">
        <v>4569088</v>
      </c>
      <c r="F7" s="5">
        <v>17813656</v>
      </c>
      <c r="G7" s="5">
        <v>257210</v>
      </c>
      <c r="H7" s="5">
        <v>24739</v>
      </c>
      <c r="I7" s="5">
        <v>18095605</v>
      </c>
      <c r="J7" s="5">
        <v>17880359</v>
      </c>
      <c r="K7" s="5">
        <v>3967943</v>
      </c>
      <c r="L7" s="5">
        <v>932601</v>
      </c>
      <c r="M7" s="5">
        <v>16478</v>
      </c>
      <c r="N7" s="5">
        <v>22797382</v>
      </c>
      <c r="O7" s="5">
        <v>582281</v>
      </c>
      <c r="P7" s="5">
        <v>8338370</v>
      </c>
      <c r="Q7" s="5">
        <v>8759285</v>
      </c>
      <c r="R7" s="5">
        <v>2012652</v>
      </c>
      <c r="S7" s="5">
        <v>19692588</v>
      </c>
      <c r="T7" s="5">
        <v>39096070</v>
      </c>
      <c r="U7" s="5">
        <v>5604907</v>
      </c>
      <c r="V7" s="5">
        <v>44700977</v>
      </c>
      <c r="W7" s="5">
        <f>V7+S7</f>
        <v>64393565</v>
      </c>
      <c r="X7" s="5">
        <v>103875</v>
      </c>
      <c r="Y7" s="5">
        <v>64535</v>
      </c>
      <c r="Z7" s="23">
        <v>18945</v>
      </c>
      <c r="AB7" s="3">
        <f t="shared" ref="AB7:AB11" si="0">Z7+Y7+X7+V7+S7+N7+I7+E7+D7</f>
        <v>186439681</v>
      </c>
      <c r="AC7" s="10">
        <f>AB7-C7</f>
        <v>1</v>
      </c>
    </row>
    <row r="8" spans="1:29" x14ac:dyDescent="0.25">
      <c r="A8" s="26" t="s">
        <v>43</v>
      </c>
      <c r="B8" t="s">
        <v>26</v>
      </c>
      <c r="C8" s="5">
        <v>226505780</v>
      </c>
      <c r="D8" s="17">
        <v>77357442</v>
      </c>
      <c r="E8" s="5">
        <v>5219426</v>
      </c>
      <c r="F8" s="5">
        <v>18595169</v>
      </c>
      <c r="G8" s="5">
        <v>322514</v>
      </c>
      <c r="H8" s="5">
        <v>33939</v>
      </c>
      <c r="I8" s="5">
        <v>18951622</v>
      </c>
      <c r="J8" s="5">
        <v>20607036</v>
      </c>
      <c r="K8" s="5">
        <v>4517488</v>
      </c>
      <c r="L8" s="5">
        <v>1096841</v>
      </c>
      <c r="M8" s="5">
        <v>22831</v>
      </c>
      <c r="N8" s="5">
        <v>26244196</v>
      </c>
      <c r="O8" s="5">
        <v>786556</v>
      </c>
      <c r="P8" s="5">
        <v>11604137</v>
      </c>
      <c r="Q8" s="5">
        <v>11816413</v>
      </c>
      <c r="R8" s="5">
        <v>2380543</v>
      </c>
      <c r="S8" s="5">
        <v>26587649</v>
      </c>
      <c r="T8" s="5">
        <v>61176756</v>
      </c>
      <c r="U8" s="5">
        <v>9414266</v>
      </c>
      <c r="V8" s="5">
        <v>70591022</v>
      </c>
      <c r="W8" s="5">
        <f t="shared" ref="W8:W12" si="1">V8+S8</f>
        <v>97178671</v>
      </c>
      <c r="X8" s="5">
        <v>142805</v>
      </c>
      <c r="Y8" s="5">
        <v>1118464</v>
      </c>
      <c r="Z8" s="23">
        <v>293154</v>
      </c>
      <c r="AB8" s="3">
        <f t="shared" si="0"/>
        <v>226505780</v>
      </c>
      <c r="AC8" s="10">
        <f t="shared" ref="AC8:AC11" si="2">AB8-C8</f>
        <v>0</v>
      </c>
    </row>
    <row r="9" spans="1:29" x14ac:dyDescent="0.25">
      <c r="A9" s="26" t="s">
        <v>44</v>
      </c>
      <c r="B9" t="s">
        <v>27</v>
      </c>
      <c r="C9" s="5">
        <v>82654958</v>
      </c>
      <c r="D9" s="17">
        <v>47203012</v>
      </c>
      <c r="E9" s="5">
        <v>3227757</v>
      </c>
      <c r="F9" s="5">
        <v>12165745</v>
      </c>
      <c r="G9" s="5">
        <v>196444</v>
      </c>
      <c r="H9" s="5">
        <v>0</v>
      </c>
      <c r="I9" s="5">
        <v>12362190</v>
      </c>
      <c r="J9" s="5">
        <v>11666099</v>
      </c>
      <c r="K9" s="5">
        <v>2410197</v>
      </c>
      <c r="L9" s="5">
        <v>0</v>
      </c>
      <c r="M9" s="5">
        <v>0</v>
      </c>
      <c r="N9" s="5">
        <v>14076296</v>
      </c>
      <c r="O9" s="5">
        <v>398008</v>
      </c>
      <c r="P9" s="5">
        <v>5313904</v>
      </c>
      <c r="Q9" s="5">
        <v>0</v>
      </c>
      <c r="R9" s="5">
        <v>0</v>
      </c>
      <c r="S9" s="5">
        <v>5711912</v>
      </c>
      <c r="T9" s="5">
        <v>0</v>
      </c>
      <c r="U9" s="5">
        <v>0</v>
      </c>
      <c r="V9" s="5">
        <v>0</v>
      </c>
      <c r="W9" s="5">
        <f t="shared" si="1"/>
        <v>5711912</v>
      </c>
      <c r="X9" s="5">
        <v>73792</v>
      </c>
      <c r="Y9" s="5">
        <v>0</v>
      </c>
      <c r="Z9" s="23">
        <v>0</v>
      </c>
      <c r="AB9" s="3">
        <f t="shared" si="0"/>
        <v>82654959</v>
      </c>
      <c r="AC9" s="10">
        <f t="shared" si="2"/>
        <v>1</v>
      </c>
    </row>
    <row r="10" spans="1:29" x14ac:dyDescent="0.25">
      <c r="A10" s="26" t="s">
        <v>45</v>
      </c>
      <c r="B10" t="s">
        <v>28</v>
      </c>
      <c r="C10" s="5">
        <v>34625386</v>
      </c>
      <c r="D10" s="17">
        <v>21937720</v>
      </c>
      <c r="E10" s="5">
        <v>2049932</v>
      </c>
      <c r="F10" s="5">
        <v>5444132</v>
      </c>
      <c r="G10" s="5">
        <v>0</v>
      </c>
      <c r="H10" s="5">
        <v>0</v>
      </c>
      <c r="I10" s="5">
        <v>5444132</v>
      </c>
      <c r="J10" s="5">
        <v>4548249</v>
      </c>
      <c r="K10" s="5">
        <v>0</v>
      </c>
      <c r="L10" s="5">
        <v>0</v>
      </c>
      <c r="M10" s="5">
        <v>0</v>
      </c>
      <c r="N10" s="5">
        <v>4548249</v>
      </c>
      <c r="O10" s="5">
        <v>128427</v>
      </c>
      <c r="P10" s="5">
        <v>0</v>
      </c>
      <c r="Q10" s="5">
        <v>0</v>
      </c>
      <c r="R10" s="5">
        <v>0</v>
      </c>
      <c r="S10" s="5">
        <v>128427</v>
      </c>
      <c r="T10" s="5">
        <v>0</v>
      </c>
      <c r="U10" s="5">
        <v>0</v>
      </c>
      <c r="V10" s="5">
        <v>0</v>
      </c>
      <c r="W10" s="5">
        <f t="shared" si="1"/>
        <v>128427</v>
      </c>
      <c r="X10" s="5">
        <v>24925</v>
      </c>
      <c r="Y10" s="5">
        <v>381203</v>
      </c>
      <c r="Z10" s="23">
        <v>110798</v>
      </c>
      <c r="AB10" s="3">
        <f t="shared" si="0"/>
        <v>34625386</v>
      </c>
      <c r="AC10" s="10">
        <f t="shared" si="2"/>
        <v>0</v>
      </c>
    </row>
    <row r="11" spans="1:29" x14ac:dyDescent="0.25">
      <c r="A11" s="26" t="s">
        <v>46</v>
      </c>
      <c r="B11" s="2" t="s">
        <v>29</v>
      </c>
      <c r="C11" s="7">
        <v>25544050</v>
      </c>
      <c r="D11" s="18">
        <v>12648538</v>
      </c>
      <c r="E11" s="7">
        <v>3762175</v>
      </c>
      <c r="F11" s="7">
        <v>1207832</v>
      </c>
      <c r="G11" s="7">
        <v>279319</v>
      </c>
      <c r="H11" s="7">
        <v>66080</v>
      </c>
      <c r="I11" s="7">
        <v>1553231</v>
      </c>
      <c r="J11" s="7">
        <v>308881</v>
      </c>
      <c r="K11" s="7">
        <v>90242</v>
      </c>
      <c r="L11" s="7">
        <v>158790</v>
      </c>
      <c r="M11" s="7">
        <v>10656</v>
      </c>
      <c r="N11" s="7">
        <v>568569</v>
      </c>
      <c r="O11" s="7">
        <v>2335</v>
      </c>
      <c r="P11" s="7">
        <v>43453</v>
      </c>
      <c r="Q11" s="7">
        <v>202674</v>
      </c>
      <c r="R11" s="7">
        <v>58861</v>
      </c>
      <c r="S11" s="7">
        <v>307323</v>
      </c>
      <c r="T11" s="7">
        <v>96570</v>
      </c>
      <c r="U11" s="7">
        <v>20894</v>
      </c>
      <c r="V11" s="7">
        <v>117463</v>
      </c>
      <c r="W11" s="7">
        <f t="shared" si="1"/>
        <v>424786</v>
      </c>
      <c r="X11" s="7">
        <v>1760</v>
      </c>
      <c r="Y11" s="7">
        <v>5598297</v>
      </c>
      <c r="Z11" s="24">
        <v>986695</v>
      </c>
      <c r="AB11" s="3">
        <f t="shared" si="0"/>
        <v>25544051</v>
      </c>
      <c r="AC11" s="10">
        <f t="shared" si="2"/>
        <v>1</v>
      </c>
    </row>
    <row r="12" spans="1:29" x14ac:dyDescent="0.25">
      <c r="A12" s="26" t="s">
        <v>47</v>
      </c>
      <c r="B12" t="s">
        <v>24</v>
      </c>
      <c r="C12" s="5">
        <v>555769854</v>
      </c>
      <c r="D12" s="17">
        <v>235543397</v>
      </c>
      <c r="E12" s="5">
        <v>18828379</v>
      </c>
      <c r="F12" s="5">
        <v>55226534</v>
      </c>
      <c r="G12" s="5">
        <v>1055488</v>
      </c>
      <c r="H12" s="5">
        <v>124758</v>
      </c>
      <c r="I12" s="5">
        <v>56406779</v>
      </c>
      <c r="J12" s="5">
        <v>55010623</v>
      </c>
      <c r="K12" s="5">
        <v>10985869</v>
      </c>
      <c r="L12" s="5">
        <v>2188233</v>
      </c>
      <c r="M12" s="5">
        <v>49965</v>
      </c>
      <c r="N12" s="5">
        <v>68234690</v>
      </c>
      <c r="O12" s="5">
        <v>1897608</v>
      </c>
      <c r="P12" s="5">
        <v>25299863</v>
      </c>
      <c r="Q12" s="5">
        <v>20778372</v>
      </c>
      <c r="R12" s="5">
        <v>4452056</v>
      </c>
      <c r="S12" s="5">
        <v>52427899</v>
      </c>
      <c r="T12" s="5">
        <v>100369396</v>
      </c>
      <c r="U12" s="5">
        <v>15040066</v>
      </c>
      <c r="V12" s="5">
        <v>115409462</v>
      </c>
      <c r="W12" s="5">
        <f t="shared" si="1"/>
        <v>167837361</v>
      </c>
      <c r="X12" s="5">
        <v>347156</v>
      </c>
      <c r="Y12" s="5">
        <v>7162499</v>
      </c>
      <c r="Z12" s="23">
        <v>1409592</v>
      </c>
      <c r="AB12" s="3">
        <f>Z12+Y12+X12+V12+S12+N12+I12+E12+D12</f>
        <v>555769853</v>
      </c>
      <c r="AC12" s="13">
        <f>AB12-C12</f>
        <v>-1</v>
      </c>
    </row>
    <row r="13" spans="1:29" x14ac:dyDescent="0.25">
      <c r="A13" s="26"/>
      <c r="C13" s="5"/>
      <c r="D13" s="1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3"/>
      <c r="AC13" s="10"/>
    </row>
    <row r="14" spans="1:29" x14ac:dyDescent="0.25">
      <c r="A14" s="26"/>
      <c r="B14" s="6" t="s">
        <v>30</v>
      </c>
      <c r="D14" s="16"/>
      <c r="Z14" s="22"/>
      <c r="AC14" s="10"/>
    </row>
    <row r="15" spans="1:29" s="5" customFormat="1" x14ac:dyDescent="0.25">
      <c r="A15" s="27" t="s">
        <v>48</v>
      </c>
      <c r="B15" s="5" t="s">
        <v>37</v>
      </c>
      <c r="C15" s="5">
        <v>13251149.970000001</v>
      </c>
      <c r="D15" s="17">
        <v>4613241.29</v>
      </c>
      <c r="E15" s="5">
        <v>290983.84000000003</v>
      </c>
      <c r="F15" s="5">
        <v>1027252.91</v>
      </c>
      <c r="G15" s="5">
        <v>19098.98</v>
      </c>
      <c r="H15" s="5">
        <v>2056.98</v>
      </c>
      <c r="I15" s="5">
        <f>SUM(F15:H15)</f>
        <v>1048408.87</v>
      </c>
      <c r="J15" s="5">
        <v>1144623.83</v>
      </c>
      <c r="K15" s="5">
        <v>228984.67</v>
      </c>
      <c r="L15" s="5">
        <v>68837.23</v>
      </c>
      <c r="M15" s="5">
        <v>1372.5</v>
      </c>
      <c r="N15" s="5">
        <f>SUM(J15:M15)</f>
        <v>1443818.23</v>
      </c>
      <c r="O15" s="5">
        <v>45764.28</v>
      </c>
      <c r="P15" s="5">
        <v>675960.1</v>
      </c>
      <c r="Q15" s="5">
        <v>698902.36</v>
      </c>
      <c r="R15" s="5">
        <v>135270.70000000001</v>
      </c>
      <c r="S15" s="5">
        <f>SUM(O15:R15)</f>
        <v>1555897.44</v>
      </c>
      <c r="T15" s="5">
        <v>3600648.7</v>
      </c>
      <c r="U15" s="5">
        <v>596718.62</v>
      </c>
      <c r="V15" s="5">
        <f>SUM(T15:U15)</f>
        <v>4197367.32</v>
      </c>
      <c r="W15" s="5">
        <f>V15+S15</f>
        <v>5753264.7599999998</v>
      </c>
      <c r="X15" s="5">
        <v>7886.97</v>
      </c>
      <c r="Y15" s="5">
        <v>76829</v>
      </c>
      <c r="Z15" s="23">
        <v>16717</v>
      </c>
      <c r="AB15" s="5">
        <f>Z15+Y15+X15+V15+S15+N15+I15+E15+D15</f>
        <v>13251149.960000001</v>
      </c>
      <c r="AC15" s="10">
        <f>AB15-C15</f>
        <v>-9.9999997764825821E-3</v>
      </c>
    </row>
    <row r="16" spans="1:29" x14ac:dyDescent="0.25">
      <c r="A16" s="26" t="s">
        <v>49</v>
      </c>
      <c r="B16" t="s">
        <v>31</v>
      </c>
      <c r="C16" s="5">
        <v>249045.45</v>
      </c>
      <c r="D16" s="17">
        <v>249045.45</v>
      </c>
      <c r="Z16" s="22"/>
      <c r="AC16" s="10"/>
    </row>
    <row r="17" spans="1:29" x14ac:dyDescent="0.25">
      <c r="A17" s="26" t="s">
        <v>50</v>
      </c>
      <c r="B17" t="s">
        <v>38</v>
      </c>
      <c r="C17" s="5">
        <f>P17</f>
        <v>150000</v>
      </c>
      <c r="D17" s="17"/>
      <c r="P17" s="5">
        <v>150000</v>
      </c>
      <c r="S17" s="5">
        <f>SUM(O17:R17)</f>
        <v>150000</v>
      </c>
      <c r="Z17" s="22"/>
      <c r="AC17" s="10"/>
    </row>
    <row r="18" spans="1:29" x14ac:dyDescent="0.25">
      <c r="A18" s="26"/>
      <c r="C18" s="12"/>
      <c r="D18" s="16"/>
      <c r="Z18" s="22"/>
      <c r="AC18" s="10"/>
    </row>
    <row r="19" spans="1:29" x14ac:dyDescent="0.25">
      <c r="A19" s="26"/>
      <c r="B19" s="6" t="s">
        <v>33</v>
      </c>
      <c r="D19" s="16"/>
      <c r="Z19" s="22"/>
      <c r="AC19" s="10"/>
    </row>
    <row r="20" spans="1:29" x14ac:dyDescent="0.25">
      <c r="A20" s="26" t="s">
        <v>51</v>
      </c>
      <c r="B20" t="s">
        <v>25</v>
      </c>
      <c r="C20" s="5">
        <f>C7</f>
        <v>186439680</v>
      </c>
      <c r="D20" s="17">
        <f>D7</f>
        <v>76396686</v>
      </c>
      <c r="E20" s="5">
        <f t="shared" ref="E20:Z20" si="3">E7</f>
        <v>4569088</v>
      </c>
      <c r="F20" s="5">
        <f t="shared" si="3"/>
        <v>17813656</v>
      </c>
      <c r="G20" s="5">
        <f t="shared" si="3"/>
        <v>257210</v>
      </c>
      <c r="H20" s="5">
        <f t="shared" si="3"/>
        <v>24739</v>
      </c>
      <c r="I20" s="5">
        <f t="shared" si="3"/>
        <v>18095605</v>
      </c>
      <c r="J20" s="5">
        <f t="shared" si="3"/>
        <v>17880359</v>
      </c>
      <c r="K20" s="5">
        <f t="shared" si="3"/>
        <v>3967943</v>
      </c>
      <c r="L20" s="5">
        <f t="shared" si="3"/>
        <v>932601</v>
      </c>
      <c r="M20" s="5">
        <f t="shared" si="3"/>
        <v>16478</v>
      </c>
      <c r="N20" s="5">
        <f t="shared" si="3"/>
        <v>22797382</v>
      </c>
      <c r="O20" s="5">
        <f t="shared" si="3"/>
        <v>582281</v>
      </c>
      <c r="P20" s="5">
        <f t="shared" si="3"/>
        <v>8338370</v>
      </c>
      <c r="Q20" s="5">
        <f t="shared" si="3"/>
        <v>8759285</v>
      </c>
      <c r="R20" s="5">
        <f t="shared" si="3"/>
        <v>2012652</v>
      </c>
      <c r="S20" s="5">
        <f>SUM(O20:R20)</f>
        <v>19692588</v>
      </c>
      <c r="T20" s="5">
        <f t="shared" si="3"/>
        <v>39096070</v>
      </c>
      <c r="U20" s="5">
        <f t="shared" si="3"/>
        <v>5604907</v>
      </c>
      <c r="V20" s="5">
        <f t="shared" si="3"/>
        <v>44700977</v>
      </c>
      <c r="W20" s="5">
        <f t="shared" ref="W20:W25" si="4">V20+S20</f>
        <v>64393565</v>
      </c>
      <c r="X20" s="5">
        <f t="shared" si="3"/>
        <v>103875</v>
      </c>
      <c r="Y20" s="5">
        <f t="shared" si="3"/>
        <v>64535</v>
      </c>
      <c r="Z20" s="23">
        <f t="shared" si="3"/>
        <v>18945</v>
      </c>
      <c r="AA20" s="5"/>
      <c r="AB20" s="5">
        <f t="shared" ref="AB20:AB25" si="5">Z20+Y20+X20+V20+S20+N20+I20+E20+D20</f>
        <v>186439681</v>
      </c>
      <c r="AC20" s="10">
        <f t="shared" ref="AC20:AC25" si="6">AB20-C20</f>
        <v>1</v>
      </c>
    </row>
    <row r="21" spans="1:29" x14ac:dyDescent="0.25">
      <c r="A21" s="26" t="s">
        <v>52</v>
      </c>
      <c r="B21" t="s">
        <v>26</v>
      </c>
      <c r="C21" s="5">
        <f>C8-C15</f>
        <v>213254630.03</v>
      </c>
      <c r="D21" s="17">
        <f>D8-D15</f>
        <v>72744200.709999993</v>
      </c>
      <c r="E21" s="5">
        <f t="shared" ref="E21:Z21" si="7">E8-E15</f>
        <v>4928442.16</v>
      </c>
      <c r="F21" s="5">
        <f t="shared" si="7"/>
        <v>17567916.09</v>
      </c>
      <c r="G21" s="5">
        <f t="shared" si="7"/>
        <v>303415.02</v>
      </c>
      <c r="H21" s="5">
        <f t="shared" si="7"/>
        <v>31882.02</v>
      </c>
      <c r="I21" s="5">
        <f t="shared" si="7"/>
        <v>17903213.129999999</v>
      </c>
      <c r="J21" s="5">
        <f t="shared" si="7"/>
        <v>19462412.170000002</v>
      </c>
      <c r="K21" s="5">
        <f t="shared" si="7"/>
        <v>4288503.33</v>
      </c>
      <c r="L21" s="5">
        <f t="shared" si="7"/>
        <v>1028003.77</v>
      </c>
      <c r="M21" s="5">
        <f t="shared" si="7"/>
        <v>21458.5</v>
      </c>
      <c r="N21" s="5">
        <f t="shared" si="7"/>
        <v>24800377.77</v>
      </c>
      <c r="O21" s="5">
        <f t="shared" si="7"/>
        <v>740791.72</v>
      </c>
      <c r="P21" s="5">
        <f t="shared" si="7"/>
        <v>10928176.9</v>
      </c>
      <c r="Q21" s="5">
        <f t="shared" si="7"/>
        <v>11117510.640000001</v>
      </c>
      <c r="R21" s="5">
        <f t="shared" si="7"/>
        <v>2245272.2999999998</v>
      </c>
      <c r="S21" s="5">
        <f t="shared" ref="S21:S24" si="8">SUM(O21:R21)</f>
        <v>25031751.560000002</v>
      </c>
      <c r="T21" s="5">
        <f t="shared" si="7"/>
        <v>57576107.299999997</v>
      </c>
      <c r="U21" s="5">
        <f t="shared" si="7"/>
        <v>8817547.3800000008</v>
      </c>
      <c r="V21" s="5">
        <f t="shared" si="7"/>
        <v>66393654.68</v>
      </c>
      <c r="W21" s="5">
        <f t="shared" si="4"/>
        <v>91425406.24000001</v>
      </c>
      <c r="X21" s="5">
        <f t="shared" si="7"/>
        <v>134918.03</v>
      </c>
      <c r="Y21" s="5">
        <f t="shared" si="7"/>
        <v>1041635</v>
      </c>
      <c r="Z21" s="23">
        <f t="shared" si="7"/>
        <v>276437</v>
      </c>
      <c r="AA21" s="5"/>
      <c r="AB21" s="5">
        <f t="shared" si="5"/>
        <v>213254630.03999996</v>
      </c>
      <c r="AC21" s="10">
        <f t="shared" si="6"/>
        <v>9.9999606609344482E-3</v>
      </c>
    </row>
    <row r="22" spans="1:29" x14ac:dyDescent="0.25">
      <c r="A22" s="26" t="s">
        <v>53</v>
      </c>
      <c r="B22" t="s">
        <v>27</v>
      </c>
      <c r="C22" s="5">
        <f>C9-C17</f>
        <v>82504958</v>
      </c>
      <c r="D22" s="17">
        <f>D9</f>
        <v>47203012</v>
      </c>
      <c r="E22" s="5">
        <f t="shared" ref="E22:Z22" si="9">E9</f>
        <v>3227757</v>
      </c>
      <c r="F22" s="5">
        <f t="shared" si="9"/>
        <v>12165745</v>
      </c>
      <c r="G22" s="5">
        <f t="shared" si="9"/>
        <v>196444</v>
      </c>
      <c r="H22" s="5">
        <f t="shared" si="9"/>
        <v>0</v>
      </c>
      <c r="I22" s="5">
        <f>I9</f>
        <v>12362190</v>
      </c>
      <c r="J22" s="5">
        <f t="shared" si="9"/>
        <v>11666099</v>
      </c>
      <c r="K22" s="5">
        <f t="shared" si="9"/>
        <v>2410197</v>
      </c>
      <c r="L22" s="5">
        <f t="shared" si="9"/>
        <v>0</v>
      </c>
      <c r="M22" s="5">
        <f t="shared" si="9"/>
        <v>0</v>
      </c>
      <c r="N22" s="5">
        <f t="shared" si="9"/>
        <v>14076296</v>
      </c>
      <c r="O22" s="5">
        <f t="shared" si="9"/>
        <v>398008</v>
      </c>
      <c r="P22" s="5">
        <f>P9-P17</f>
        <v>5163904</v>
      </c>
      <c r="Q22" s="5">
        <f t="shared" si="9"/>
        <v>0</v>
      </c>
      <c r="R22" s="5">
        <f t="shared" si="9"/>
        <v>0</v>
      </c>
      <c r="S22" s="5">
        <f t="shared" si="8"/>
        <v>5561912</v>
      </c>
      <c r="T22" s="5">
        <f t="shared" si="9"/>
        <v>0</v>
      </c>
      <c r="U22" s="5">
        <f t="shared" si="9"/>
        <v>0</v>
      </c>
      <c r="V22" s="5">
        <f t="shared" si="9"/>
        <v>0</v>
      </c>
      <c r="W22" s="5">
        <f t="shared" si="4"/>
        <v>5561912</v>
      </c>
      <c r="X22" s="5">
        <f t="shared" si="9"/>
        <v>73792</v>
      </c>
      <c r="Y22" s="5">
        <f t="shared" si="9"/>
        <v>0</v>
      </c>
      <c r="Z22" s="23">
        <f t="shared" si="9"/>
        <v>0</v>
      </c>
      <c r="AA22" s="5"/>
      <c r="AB22" s="5">
        <f>Z22+Y22+X22+V22+S22+N22+I22+E22+D22</f>
        <v>82504959</v>
      </c>
      <c r="AC22" s="10">
        <f t="shared" si="6"/>
        <v>1</v>
      </c>
    </row>
    <row r="23" spans="1:29" x14ac:dyDescent="0.25">
      <c r="A23" s="26" t="s">
        <v>54</v>
      </c>
      <c r="B23" t="s">
        <v>28</v>
      </c>
      <c r="C23" s="5">
        <f>C10</f>
        <v>34625386</v>
      </c>
      <c r="D23" s="17">
        <f>D10</f>
        <v>21937720</v>
      </c>
      <c r="E23" s="5">
        <f t="shared" ref="E23:Z23" si="10">E10</f>
        <v>2049932</v>
      </c>
      <c r="F23" s="5">
        <f t="shared" si="10"/>
        <v>5444132</v>
      </c>
      <c r="G23" s="5">
        <f t="shared" si="10"/>
        <v>0</v>
      </c>
      <c r="H23" s="5">
        <f t="shared" si="10"/>
        <v>0</v>
      </c>
      <c r="I23" s="5">
        <f t="shared" si="10"/>
        <v>5444132</v>
      </c>
      <c r="J23" s="5">
        <f t="shared" si="10"/>
        <v>4548249</v>
      </c>
      <c r="K23" s="5">
        <f t="shared" si="10"/>
        <v>0</v>
      </c>
      <c r="L23" s="5">
        <f t="shared" si="10"/>
        <v>0</v>
      </c>
      <c r="M23" s="5">
        <f t="shared" si="10"/>
        <v>0</v>
      </c>
      <c r="N23" s="5">
        <f t="shared" si="10"/>
        <v>4548249</v>
      </c>
      <c r="O23" s="5">
        <f t="shared" si="10"/>
        <v>128427</v>
      </c>
      <c r="P23" s="5">
        <f t="shared" si="10"/>
        <v>0</v>
      </c>
      <c r="Q23" s="5">
        <f t="shared" si="10"/>
        <v>0</v>
      </c>
      <c r="R23" s="5">
        <f t="shared" si="10"/>
        <v>0</v>
      </c>
      <c r="S23" s="5">
        <f t="shared" si="8"/>
        <v>128427</v>
      </c>
      <c r="T23" s="5">
        <f t="shared" si="10"/>
        <v>0</v>
      </c>
      <c r="U23" s="5">
        <f t="shared" si="10"/>
        <v>0</v>
      </c>
      <c r="V23" s="5">
        <f t="shared" si="10"/>
        <v>0</v>
      </c>
      <c r="W23" s="5">
        <f t="shared" si="4"/>
        <v>128427</v>
      </c>
      <c r="X23" s="5">
        <f t="shared" si="10"/>
        <v>24925</v>
      </c>
      <c r="Y23" s="5">
        <f t="shared" si="10"/>
        <v>381203</v>
      </c>
      <c r="Z23" s="23">
        <f t="shared" si="10"/>
        <v>110798</v>
      </c>
      <c r="AA23" s="5"/>
      <c r="AB23" s="5">
        <f t="shared" si="5"/>
        <v>34625386</v>
      </c>
      <c r="AC23" s="10">
        <f t="shared" si="6"/>
        <v>0</v>
      </c>
    </row>
    <row r="24" spans="1:29" x14ac:dyDescent="0.25">
      <c r="A24" s="26" t="s">
        <v>55</v>
      </c>
      <c r="B24" s="2" t="s">
        <v>29</v>
      </c>
      <c r="C24" s="7">
        <f>C11-C16</f>
        <v>25295004.550000001</v>
      </c>
      <c r="D24" s="18">
        <f>D11-D16</f>
        <v>12399492.550000001</v>
      </c>
      <c r="E24" s="7">
        <f t="shared" ref="E24:Z24" si="11">E11-E16</f>
        <v>3762175</v>
      </c>
      <c r="F24" s="7">
        <f t="shared" si="11"/>
        <v>1207832</v>
      </c>
      <c r="G24" s="7">
        <f t="shared" si="11"/>
        <v>279319</v>
      </c>
      <c r="H24" s="7">
        <f t="shared" si="11"/>
        <v>66080</v>
      </c>
      <c r="I24" s="7">
        <f t="shared" si="11"/>
        <v>1553231</v>
      </c>
      <c r="J24" s="7">
        <f t="shared" si="11"/>
        <v>308881</v>
      </c>
      <c r="K24" s="7">
        <f t="shared" si="11"/>
        <v>90242</v>
      </c>
      <c r="L24" s="7">
        <f t="shared" si="11"/>
        <v>158790</v>
      </c>
      <c r="M24" s="7">
        <f t="shared" si="11"/>
        <v>10656</v>
      </c>
      <c r="N24" s="7">
        <f t="shared" si="11"/>
        <v>568569</v>
      </c>
      <c r="O24" s="7">
        <f t="shared" si="11"/>
        <v>2335</v>
      </c>
      <c r="P24" s="7">
        <f>P11-P16</f>
        <v>43453</v>
      </c>
      <c r="Q24" s="7">
        <f t="shared" si="11"/>
        <v>202674</v>
      </c>
      <c r="R24" s="7">
        <f t="shared" si="11"/>
        <v>58861</v>
      </c>
      <c r="S24" s="7">
        <f t="shared" si="8"/>
        <v>307323</v>
      </c>
      <c r="T24" s="7">
        <f t="shared" si="11"/>
        <v>96570</v>
      </c>
      <c r="U24" s="7">
        <f t="shared" si="11"/>
        <v>20894</v>
      </c>
      <c r="V24" s="7">
        <f t="shared" si="11"/>
        <v>117463</v>
      </c>
      <c r="W24" s="7">
        <f t="shared" si="4"/>
        <v>424786</v>
      </c>
      <c r="X24" s="7">
        <f t="shared" si="11"/>
        <v>1760</v>
      </c>
      <c r="Y24" s="7">
        <f t="shared" si="11"/>
        <v>5598297</v>
      </c>
      <c r="Z24" s="24">
        <f t="shared" si="11"/>
        <v>986695</v>
      </c>
      <c r="AA24" s="5"/>
      <c r="AB24" s="5">
        <f t="shared" si="5"/>
        <v>25295005.550000001</v>
      </c>
      <c r="AC24" s="10">
        <f t="shared" si="6"/>
        <v>1</v>
      </c>
    </row>
    <row r="25" spans="1:29" x14ac:dyDescent="0.25">
      <c r="A25" s="26" t="s">
        <v>56</v>
      </c>
      <c r="C25" s="8">
        <f>SUM(C20:C24)</f>
        <v>542119658.57999992</v>
      </c>
      <c r="D25" s="19">
        <f t="shared" ref="D25:Z25" si="12">SUM(D20:D24)</f>
        <v>230681111.25999999</v>
      </c>
      <c r="E25" s="8">
        <f t="shared" si="12"/>
        <v>18537394.16</v>
      </c>
      <c r="F25" s="8">
        <f t="shared" si="12"/>
        <v>54199281.090000004</v>
      </c>
      <c r="G25" s="8">
        <f t="shared" si="12"/>
        <v>1036388.02</v>
      </c>
      <c r="H25" s="8">
        <f t="shared" si="12"/>
        <v>122701.02</v>
      </c>
      <c r="I25" s="8">
        <f t="shared" si="12"/>
        <v>55358371.129999995</v>
      </c>
      <c r="J25" s="8">
        <f t="shared" si="12"/>
        <v>53866000.170000002</v>
      </c>
      <c r="K25" s="8">
        <f t="shared" si="12"/>
        <v>10756885.33</v>
      </c>
      <c r="L25" s="8">
        <f t="shared" si="12"/>
        <v>2119394.77</v>
      </c>
      <c r="M25" s="8">
        <f t="shared" si="12"/>
        <v>48592.5</v>
      </c>
      <c r="N25" s="8">
        <f t="shared" si="12"/>
        <v>66790873.769999996</v>
      </c>
      <c r="O25" s="8">
        <f t="shared" si="12"/>
        <v>1851842.72</v>
      </c>
      <c r="P25" s="8">
        <f>SUM(P20:P24)</f>
        <v>24473903.899999999</v>
      </c>
      <c r="Q25" s="8">
        <f t="shared" si="12"/>
        <v>20079469.640000001</v>
      </c>
      <c r="R25" s="8">
        <f t="shared" si="12"/>
        <v>4316785.3</v>
      </c>
      <c r="S25" s="8">
        <f t="shared" si="12"/>
        <v>50722001.560000002</v>
      </c>
      <c r="T25" s="8">
        <f t="shared" si="12"/>
        <v>96768747.299999997</v>
      </c>
      <c r="U25" s="8">
        <f t="shared" si="12"/>
        <v>14443348.380000001</v>
      </c>
      <c r="V25" s="8">
        <f t="shared" si="12"/>
        <v>111212094.68000001</v>
      </c>
      <c r="W25" s="5">
        <f t="shared" si="4"/>
        <v>161934096.24000001</v>
      </c>
      <c r="X25" s="8">
        <f t="shared" si="12"/>
        <v>339270.03</v>
      </c>
      <c r="Y25" s="8">
        <f t="shared" si="12"/>
        <v>7085670</v>
      </c>
      <c r="Z25" s="25">
        <f t="shared" si="12"/>
        <v>1392875</v>
      </c>
      <c r="AB25" s="5">
        <f t="shared" si="5"/>
        <v>542119661.59000003</v>
      </c>
      <c r="AC25" s="10">
        <f t="shared" si="6"/>
        <v>3.0100001096725464</v>
      </c>
    </row>
    <row r="27" spans="1:29" x14ac:dyDescent="0.25">
      <c r="B27" t="s">
        <v>35</v>
      </c>
      <c r="C27" s="10">
        <f>(C12-C15-C16-C17)-C25</f>
        <v>0</v>
      </c>
    </row>
  </sheetData>
  <pageMargins left="0.7" right="0.7" top="0.75" bottom="0.75" header="0.3" footer="0.3"/>
  <pageSetup scale="74" orientation="landscape" r:id="rId1"/>
  <headerFooter>
    <oddHeader>&amp;RExhibit AEV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Vaughan</dc:creator>
  <cp:lastModifiedBy>Alex Vaughan</cp:lastModifiedBy>
  <dcterms:created xsi:type="dcterms:W3CDTF">2014-11-19T12:33:51Z</dcterms:created>
  <dcterms:modified xsi:type="dcterms:W3CDTF">2014-12-10T13:47:33Z</dcterms:modified>
</cp:coreProperties>
</file>