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11640" tabRatio="928" activeTab="0"/>
  </bookViews>
  <sheets>
    <sheet name="Schedule 3 - Page 1" sheetId="1" r:id="rId1"/>
    <sheet name="Schedule 3 - Page 2" sheetId="2" r:id="rId2"/>
    <sheet name="Schedule 3 - Page 3 (AEP)" sheetId="3" r:id="rId3"/>
    <sheet name="Schedule 3 - Page 4 (AEP)" sheetId="4" r:id="rId4"/>
  </sheets>
  <externalReferences>
    <externalReference r:id="rId7"/>
  </externalReferences>
  <definedNames>
    <definedName name="_xlnm.Print_Area" localSheetId="0">'Schedule 3 - Page 1'!$A$1:$Q$31</definedName>
    <definedName name="_xlnm.Print_Area" localSheetId="2">'Schedule 3 - Page 3 (AEP)'!$A$1:$Q$31</definedName>
  </definedNames>
  <calcPr fullCalcOnLoad="1"/>
</workbook>
</file>

<file path=xl/sharedStrings.xml><?xml version="1.0" encoding="utf-8"?>
<sst xmlns="http://schemas.openxmlformats.org/spreadsheetml/2006/main" count="194" uniqueCount="64">
  <si>
    <t>Long-term Debt</t>
  </si>
  <si>
    <t>Short-term Debt</t>
  </si>
  <si>
    <t>Preferred &amp; Preference Stock</t>
  </si>
  <si>
    <t>Common Equity</t>
  </si>
  <si>
    <t>Other (Itemize by Type)</t>
  </si>
  <si>
    <t>Total Capitalization</t>
  </si>
  <si>
    <t>10th Year</t>
  </si>
  <si>
    <t>9th Year</t>
  </si>
  <si>
    <t>8th Year</t>
  </si>
  <si>
    <t>7th Year</t>
  </si>
  <si>
    <t>6th Year</t>
  </si>
  <si>
    <t>5th Year</t>
  </si>
  <si>
    <t>Amount</t>
  </si>
  <si>
    <t>Ratio</t>
  </si>
  <si>
    <t>Type of Capital</t>
  </si>
  <si>
    <t>Line No.</t>
  </si>
  <si>
    <t>4th Year</t>
  </si>
  <si>
    <t>3rd Year</t>
  </si>
  <si>
    <t>2nd Year</t>
  </si>
  <si>
    <t>1st Year</t>
  </si>
  <si>
    <t>Kentucky Power Company</t>
  </si>
  <si>
    <t>"000 Omitted"</t>
  </si>
  <si>
    <t>Comparative Capital Structures (Excluding JDIC)</t>
  </si>
  <si>
    <t>For the Periods as Shown</t>
  </si>
  <si>
    <t>Accts. Receivable Financing</t>
  </si>
  <si>
    <t>Latest Available Quarter</t>
  </si>
  <si>
    <t>Average Test Year</t>
  </si>
  <si>
    <r>
      <t xml:space="preserve">Test Year </t>
    </r>
    <r>
      <rPr>
        <vertAlign val="superscript"/>
        <sz val="10"/>
        <rFont val="Arial"/>
        <family val="2"/>
      </rPr>
      <t>(1)</t>
    </r>
  </si>
  <si>
    <t>(1) Includes adjustments as shown on Kentucky Power Company's Section V - Schedule 3</t>
  </si>
  <si>
    <t xml:space="preserve"> </t>
  </si>
  <si>
    <t>Case No. 2014-00396</t>
  </si>
  <si>
    <t>Calculation of Average Test Year Capital Structure</t>
  </si>
  <si>
    <t>12-Months Ended September 30, 2014</t>
  </si>
  <si>
    <t>Item (a)</t>
  </si>
  <si>
    <t>Total Capital (b)</t>
  </si>
  <si>
    <t>Long-term Debt (c)</t>
  </si>
  <si>
    <t>Short-term Debt (d)</t>
  </si>
  <si>
    <t>Preferred Stock (e)</t>
  </si>
  <si>
    <t>Common Stock (f)</t>
  </si>
  <si>
    <t>Retained Earnings (g)</t>
  </si>
  <si>
    <t>Total Common Equity (h)</t>
  </si>
  <si>
    <t>Balance Beginning of Test Year</t>
  </si>
  <si>
    <t>1st Month</t>
  </si>
  <si>
    <t>2nd Month</t>
  </si>
  <si>
    <t>3rd Month</t>
  </si>
  <si>
    <t>4th Month</t>
  </si>
  <si>
    <t>5th Month</t>
  </si>
  <si>
    <t>6th Month</t>
  </si>
  <si>
    <t>7th Month</t>
  </si>
  <si>
    <t>8th Month</t>
  </si>
  <si>
    <t>9th Month</t>
  </si>
  <si>
    <t>10th Month</t>
  </si>
  <si>
    <t>11th Month</t>
  </si>
  <si>
    <t>12th Month</t>
  </si>
  <si>
    <t>Total (L1 through L13)</t>
  </si>
  <si>
    <t>Average Balance (L14/13)</t>
  </si>
  <si>
    <t>Average Capitalization Ratios</t>
  </si>
  <si>
    <t>End-of-period Capitalization Ratios</t>
  </si>
  <si>
    <t>American Electric Power Company</t>
  </si>
  <si>
    <t xml:space="preserve">Test Year </t>
  </si>
  <si>
    <t>Long-Term Debt</t>
  </si>
  <si>
    <t>Short-Term Debt</t>
  </si>
  <si>
    <t>Other (Itemize by type)</t>
  </si>
  <si>
    <t>Note: The 2013 Kentucky Power Annual Report financial statements have been restated to give retroactive effect to the transfer of a fifty percent interest in Units 1 and 2 of the Mitchell Plant to the Company on December 31, 2013. The Company restated the balance sheets as of December 31, 2013 and 2012, and the related statements of income, comprehensive income (loss), changes in common shareholder's equity, and cash flows for each of the three years in the period ended December 31, 2013.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</si>
</sst>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mm/dd/yy"/>
    <numFmt numFmtId="170" formatCode="0.000%"/>
    <numFmt numFmtId="171" formatCode="&quot;$&quot;#,##0.000_);\(&quot;$&quot;#,##0.000\)"/>
    <numFmt numFmtId="172" formatCode="[$-409]dddd\,\ mmmm\ dd\,\ yyyy"/>
    <numFmt numFmtId="173" formatCode="_(* #,##0.000_);_(* \(#,##0.000\);_(* &quot;-&quot;???_);_(@_)"/>
    <numFmt numFmtId="174" formatCode="_(* #,##0.0000_);_(* \(#,##0.0000\);_(* &quot;-&quot;???_);_(@_)"/>
    <numFmt numFmtId="175" formatCode="[$-409]mmmm\-yy;@"/>
    <numFmt numFmtId="176" formatCode="_(* #,##0.0_);_(* \(#,##0.0\);_(* &quot;-&quot;??_);_(@_)"/>
    <numFmt numFmtId="177" formatCode="_(* #,##0_);_(* \(#,##0\);_(* &quot;-&quot;??_);_(@_)"/>
    <numFmt numFmtId="178" formatCode="[$-F800]dddd\,\ mmmm\ dd\,\ yyyy"/>
  </numFmts>
  <fonts count="39">
    <font>
      <sz val="10"/>
      <name val="Arial"/>
      <family val="0"/>
    </font>
    <font>
      <sz val="8"/>
      <name val="Arial"/>
      <family val="2"/>
    </font>
    <font>
      <vertAlign val="superscript"/>
      <sz val="10"/>
      <name val="Arial"/>
      <family val="2"/>
    </font>
    <font>
      <sz val="10"/>
      <name val="MS Sans Serif"/>
      <family val="2"/>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ont="0" applyFill="0" applyBorder="0" applyAlignment="0" applyProtection="0"/>
    <xf numFmtId="15" fontId="3" fillId="0" borderId="0" applyFont="0" applyFill="0" applyBorder="0" applyAlignment="0" applyProtection="0"/>
    <xf numFmtId="4" fontId="3" fillId="0" borderId="0" applyFont="0" applyFill="0" applyBorder="0" applyAlignment="0" applyProtection="0"/>
    <xf numFmtId="0" fontId="4" fillId="0" borderId="9">
      <alignment horizontal="center"/>
      <protection/>
    </xf>
    <xf numFmtId="3" fontId="3" fillId="0" borderId="0" applyFont="0" applyFill="0" applyBorder="0" applyAlignment="0" applyProtection="0"/>
    <xf numFmtId="0" fontId="3" fillId="33" borderId="0" applyNumberFormat="0" applyFont="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138">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xf>
    <xf numFmtId="0" fontId="0" fillId="0" borderId="12" xfId="0" applyBorder="1" applyAlignment="1">
      <alignment wrapText="1"/>
    </xf>
    <xf numFmtId="0" fontId="0" fillId="0" borderId="13" xfId="0" applyBorder="1" applyAlignment="1">
      <alignment/>
    </xf>
    <xf numFmtId="0" fontId="0" fillId="0" borderId="14" xfId="0" applyBorder="1" applyAlignment="1">
      <alignment/>
    </xf>
    <xf numFmtId="10" fontId="0" fillId="0" borderId="12" xfId="60" applyNumberFormat="1" applyFont="1" applyBorder="1" applyAlignment="1">
      <alignment/>
    </xf>
    <xf numFmtId="41" fontId="0" fillId="0" borderId="12" xfId="0" applyNumberFormat="1" applyBorder="1" applyAlignment="1">
      <alignment horizontal="center"/>
    </xf>
    <xf numFmtId="14" fontId="0" fillId="0" borderId="0" xfId="0" applyNumberFormat="1" applyAlignment="1">
      <alignment/>
    </xf>
    <xf numFmtId="17" fontId="0" fillId="0" borderId="0" xfId="0" applyNumberFormat="1" applyAlignment="1">
      <alignment/>
    </xf>
    <xf numFmtId="0" fontId="0" fillId="0" borderId="15" xfId="0" applyFill="1" applyBorder="1" applyAlignment="1">
      <alignment wrapText="1"/>
    </xf>
    <xf numFmtId="41" fontId="0" fillId="0" borderId="0" xfId="0" applyNumberFormat="1" applyAlignment="1">
      <alignment/>
    </xf>
    <xf numFmtId="41" fontId="0" fillId="0" borderId="0" xfId="0" applyNumberFormat="1" applyAlignment="1">
      <alignment vertical="center"/>
    </xf>
    <xf numFmtId="177" fontId="0" fillId="0" borderId="12" xfId="42" applyNumberFormat="1" applyFont="1" applyBorder="1" applyAlignment="1">
      <alignment/>
    </xf>
    <xf numFmtId="14" fontId="0" fillId="0" borderId="0" xfId="0" applyNumberFormat="1" applyFont="1" applyAlignment="1">
      <alignment/>
    </xf>
    <xf numFmtId="17" fontId="0" fillId="0" borderId="0" xfId="0" applyNumberFormat="1" applyFont="1" applyAlignment="1">
      <alignment/>
    </xf>
    <xf numFmtId="43" fontId="0" fillId="0" borderId="0" xfId="42" applyFont="1" applyAlignment="1">
      <alignment/>
    </xf>
    <xf numFmtId="41" fontId="0" fillId="0" borderId="12" xfId="0" applyNumberFormat="1" applyFill="1" applyBorder="1" applyAlignment="1">
      <alignment horizontal="center"/>
    </xf>
    <xf numFmtId="10" fontId="0" fillId="0" borderId="12" xfId="60" applyNumberFormat="1"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0" xfId="0" applyFill="1" applyBorder="1" applyAlignment="1">
      <alignment/>
    </xf>
    <xf numFmtId="177" fontId="0" fillId="0" borderId="14" xfId="44" applyNumberFormat="1" applyFont="1" applyBorder="1" applyAlignment="1">
      <alignment/>
    </xf>
    <xf numFmtId="177" fontId="0" fillId="0" borderId="20" xfId="44" applyNumberFormat="1" applyFont="1" applyBorder="1" applyAlignment="1">
      <alignment/>
    </xf>
    <xf numFmtId="177" fontId="0" fillId="0" borderId="16" xfId="44" applyNumberFormat="1" applyFont="1" applyBorder="1" applyAlignment="1">
      <alignment/>
    </xf>
    <xf numFmtId="0" fontId="0" fillId="0" borderId="0" xfId="0" applyFont="1" applyAlignment="1">
      <alignment/>
    </xf>
    <xf numFmtId="177" fontId="0" fillId="0" borderId="21" xfId="44" applyNumberFormat="1" applyFont="1" applyBorder="1" applyAlignment="1">
      <alignment/>
    </xf>
    <xf numFmtId="177" fontId="0" fillId="0" borderId="12" xfId="44" applyNumberFormat="1" applyFont="1" applyBorder="1" applyAlignment="1">
      <alignment/>
    </xf>
    <xf numFmtId="177" fontId="0" fillId="0" borderId="22" xfId="44" applyNumberFormat="1" applyFont="1" applyBorder="1" applyAlignment="1">
      <alignment/>
    </xf>
    <xf numFmtId="177" fontId="0" fillId="0" borderId="18" xfId="44" applyNumberFormat="1" applyFont="1" applyBorder="1" applyAlignment="1">
      <alignment/>
    </xf>
    <xf numFmtId="177" fontId="0" fillId="0" borderId="15" xfId="44" applyNumberFormat="1" applyFont="1" applyBorder="1" applyAlignment="1">
      <alignment/>
    </xf>
    <xf numFmtId="177" fontId="0" fillId="0" borderId="0" xfId="44" applyNumberFormat="1" applyFont="1" applyBorder="1" applyAlignment="1">
      <alignment/>
    </xf>
    <xf numFmtId="0" fontId="0" fillId="0" borderId="12" xfId="0" applyFont="1" applyFill="1" applyBorder="1" applyAlignment="1">
      <alignment/>
    </xf>
    <xf numFmtId="177" fontId="0" fillId="0" borderId="13" xfId="44" applyNumberFormat="1" applyFont="1" applyBorder="1" applyAlignment="1">
      <alignment/>
    </xf>
    <xf numFmtId="177" fontId="0" fillId="0" borderId="11" xfId="44" applyNumberFormat="1" applyFont="1" applyBorder="1" applyAlignment="1">
      <alignment/>
    </xf>
    <xf numFmtId="177" fontId="0" fillId="0" borderId="23" xfId="44" applyNumberFormat="1" applyFont="1" applyBorder="1" applyAlignment="1">
      <alignment/>
    </xf>
    <xf numFmtId="41" fontId="0" fillId="0" borderId="12" xfId="0" applyNumberFormat="1" applyBorder="1" applyAlignment="1">
      <alignment/>
    </xf>
    <xf numFmtId="41" fontId="0" fillId="0" borderId="12" xfId="0" applyNumberFormat="1" applyBorder="1" applyAlignment="1">
      <alignment horizontal="right"/>
    </xf>
    <xf numFmtId="177" fontId="0" fillId="0" borderId="12" xfId="0" applyNumberFormat="1" applyBorder="1" applyAlignment="1">
      <alignment horizontal="right"/>
    </xf>
    <xf numFmtId="177" fontId="0" fillId="0" borderId="12" xfId="0" applyNumberFormat="1" applyBorder="1" applyAlignment="1">
      <alignment/>
    </xf>
    <xf numFmtId="10" fontId="0" fillId="0" borderId="12" xfId="61" applyNumberFormat="1" applyFont="1" applyBorder="1" applyAlignment="1">
      <alignment horizontal="center"/>
    </xf>
    <xf numFmtId="0" fontId="0" fillId="0" borderId="23" xfId="0" applyBorder="1" applyAlignment="1">
      <alignment/>
    </xf>
    <xf numFmtId="0" fontId="0" fillId="0" borderId="24" xfId="0" applyBorder="1" applyAlignment="1">
      <alignment/>
    </xf>
    <xf numFmtId="0" fontId="0" fillId="0" borderId="11" xfId="0" applyBorder="1" applyAlignment="1">
      <alignment wrapText="1"/>
    </xf>
    <xf numFmtId="0" fontId="0" fillId="0" borderId="14" xfId="0" applyFill="1" applyBorder="1" applyAlignment="1">
      <alignment wrapText="1"/>
    </xf>
    <xf numFmtId="0" fontId="0" fillId="0" borderId="17" xfId="0" applyFill="1" applyBorder="1" applyAlignment="1">
      <alignment wrapText="1"/>
    </xf>
    <xf numFmtId="0" fontId="0" fillId="0" borderId="0" xfId="57">
      <alignment/>
      <protection/>
    </xf>
    <xf numFmtId="43" fontId="0" fillId="0" borderId="0" xfId="45" applyFont="1" applyAlignment="1">
      <alignment/>
    </xf>
    <xf numFmtId="0" fontId="0" fillId="0" borderId="14" xfId="57" applyFill="1" applyBorder="1" applyAlignment="1">
      <alignment wrapText="1"/>
      <protection/>
    </xf>
    <xf numFmtId="0" fontId="0" fillId="0" borderId="17" xfId="57" applyFill="1" applyBorder="1" applyAlignment="1">
      <alignment wrapText="1"/>
      <protection/>
    </xf>
    <xf numFmtId="0" fontId="0" fillId="0" borderId="11" xfId="57" applyBorder="1" applyAlignment="1">
      <alignment wrapText="1"/>
      <protection/>
    </xf>
    <xf numFmtId="0" fontId="0" fillId="0" borderId="11" xfId="57" applyBorder="1" applyAlignment="1">
      <alignment horizontal="center"/>
      <protection/>
    </xf>
    <xf numFmtId="0" fontId="0" fillId="0" borderId="11" xfId="57" applyBorder="1">
      <alignment/>
      <protection/>
    </xf>
    <xf numFmtId="0" fontId="0" fillId="0" borderId="12" xfId="57" applyBorder="1">
      <alignment/>
      <protection/>
    </xf>
    <xf numFmtId="41" fontId="0" fillId="0" borderId="12" xfId="57" applyNumberFormat="1" applyBorder="1" applyAlignment="1">
      <alignment horizontal="center"/>
      <protection/>
    </xf>
    <xf numFmtId="10" fontId="0" fillId="0" borderId="12" xfId="62" applyNumberFormat="1" applyFont="1" applyBorder="1" applyAlignment="1">
      <alignment/>
    </xf>
    <xf numFmtId="41" fontId="0" fillId="0" borderId="0" xfId="57" applyNumberFormat="1">
      <alignment/>
      <protection/>
    </xf>
    <xf numFmtId="10" fontId="0" fillId="0" borderId="15" xfId="62" applyNumberFormat="1" applyFont="1" applyFill="1" applyBorder="1" applyAlignment="1">
      <alignment/>
    </xf>
    <xf numFmtId="41" fontId="0" fillId="0" borderId="15" xfId="57" applyNumberFormat="1" applyFill="1" applyBorder="1" applyAlignment="1">
      <alignment horizontal="center"/>
      <protection/>
    </xf>
    <xf numFmtId="0" fontId="0" fillId="0" borderId="12" xfId="57" applyBorder="1" applyAlignment="1">
      <alignment wrapText="1"/>
      <protection/>
    </xf>
    <xf numFmtId="0" fontId="0" fillId="0" borderId="15" xfId="57" applyFill="1" applyBorder="1" applyAlignment="1">
      <alignment wrapText="1"/>
      <protection/>
    </xf>
    <xf numFmtId="177" fontId="0" fillId="0" borderId="12" xfId="45" applyNumberFormat="1" applyFont="1" applyBorder="1" applyAlignment="1">
      <alignment/>
    </xf>
    <xf numFmtId="17" fontId="0" fillId="0" borderId="0" xfId="57" applyNumberFormat="1">
      <alignment/>
      <protection/>
    </xf>
    <xf numFmtId="17" fontId="0" fillId="0" borderId="0" xfId="57" applyNumberFormat="1" applyFont="1">
      <alignment/>
      <protection/>
    </xf>
    <xf numFmtId="14" fontId="0" fillId="0" borderId="0" xfId="57" applyNumberFormat="1">
      <alignment/>
      <protection/>
    </xf>
    <xf numFmtId="14" fontId="0" fillId="0" borderId="0" xfId="57" applyNumberFormat="1" applyFont="1">
      <alignment/>
      <protection/>
    </xf>
    <xf numFmtId="41" fontId="0" fillId="0" borderId="0" xfId="57" applyNumberFormat="1" applyAlignment="1">
      <alignment vertical="center"/>
      <protection/>
    </xf>
    <xf numFmtId="0" fontId="0" fillId="0" borderId="0" xfId="57" applyFill="1" applyBorder="1" applyAlignment="1">
      <alignment wrapText="1"/>
      <protection/>
    </xf>
    <xf numFmtId="0" fontId="0" fillId="0" borderId="0" xfId="57" applyAlignment="1">
      <alignment/>
      <protection/>
    </xf>
    <xf numFmtId="177" fontId="0" fillId="0" borderId="14" xfId="45" applyNumberFormat="1" applyFont="1" applyBorder="1" applyAlignment="1">
      <alignment/>
    </xf>
    <xf numFmtId="177" fontId="0" fillId="0" borderId="20" xfId="45" applyNumberFormat="1" applyFont="1" applyBorder="1" applyAlignment="1">
      <alignment/>
    </xf>
    <xf numFmtId="177" fontId="0" fillId="0" borderId="16" xfId="45" applyNumberFormat="1" applyFont="1" applyBorder="1" applyAlignment="1">
      <alignment/>
    </xf>
    <xf numFmtId="177" fontId="0" fillId="0" borderId="16" xfId="45" applyNumberFormat="1" applyFont="1" applyFill="1" applyBorder="1" applyAlignment="1">
      <alignment/>
    </xf>
    <xf numFmtId="177" fontId="0" fillId="0" borderId="20" xfId="45" applyNumberFormat="1" applyFont="1" applyFill="1" applyBorder="1" applyAlignment="1">
      <alignment/>
    </xf>
    <xf numFmtId="177" fontId="0" fillId="0" borderId="21" xfId="45" applyNumberFormat="1" applyFont="1" applyBorder="1" applyAlignment="1">
      <alignment/>
    </xf>
    <xf numFmtId="177" fontId="0" fillId="0" borderId="22" xfId="45" applyNumberFormat="1" applyFont="1" applyFill="1" applyBorder="1" applyAlignment="1">
      <alignment/>
    </xf>
    <xf numFmtId="177" fontId="0" fillId="0" borderId="18" xfId="45" applyNumberFormat="1" applyFont="1" applyBorder="1" applyAlignment="1">
      <alignment/>
    </xf>
    <xf numFmtId="177" fontId="0" fillId="0" borderId="15" xfId="45" applyNumberFormat="1" applyFont="1" applyBorder="1" applyAlignment="1">
      <alignment/>
    </xf>
    <xf numFmtId="177" fontId="0" fillId="0" borderId="0" xfId="45" applyNumberFormat="1" applyFont="1" applyFill="1" applyBorder="1" applyAlignment="1">
      <alignment/>
    </xf>
    <xf numFmtId="177" fontId="0" fillId="0" borderId="15" xfId="45" applyNumberFormat="1" applyFont="1" applyFill="1" applyBorder="1" applyAlignment="1">
      <alignment/>
    </xf>
    <xf numFmtId="177" fontId="0" fillId="0" borderId="12" xfId="45" applyNumberFormat="1" applyFont="1" applyFill="1" applyBorder="1" applyAlignment="1">
      <alignment/>
    </xf>
    <xf numFmtId="177" fontId="0" fillId="0" borderId="13" xfId="45" applyNumberFormat="1" applyFont="1" applyBorder="1" applyAlignment="1">
      <alignment/>
    </xf>
    <xf numFmtId="177" fontId="0" fillId="0" borderId="11" xfId="45" applyNumberFormat="1" applyFont="1" applyBorder="1" applyAlignment="1">
      <alignment/>
    </xf>
    <xf numFmtId="177" fontId="0" fillId="0" borderId="23" xfId="45" applyNumberFormat="1" applyFont="1" applyFill="1" applyBorder="1" applyAlignment="1">
      <alignment/>
    </xf>
    <xf numFmtId="177" fontId="0" fillId="0" borderId="11" xfId="45" applyNumberFormat="1" applyFont="1" applyFill="1" applyBorder="1" applyAlignment="1">
      <alignment/>
    </xf>
    <xf numFmtId="41" fontId="0" fillId="0" borderId="12" xfId="0" applyNumberFormat="1" applyFill="1" applyBorder="1" applyAlignment="1">
      <alignment horizontal="right"/>
    </xf>
    <xf numFmtId="177" fontId="0" fillId="0" borderId="12" xfId="0" applyNumberFormat="1" applyFill="1" applyBorder="1" applyAlignment="1">
      <alignment horizontal="right"/>
    </xf>
    <xf numFmtId="10" fontId="0" fillId="0" borderId="12" xfId="62" applyNumberFormat="1" applyFont="1" applyBorder="1" applyAlignment="1">
      <alignment horizontal="center"/>
    </xf>
    <xf numFmtId="164" fontId="0" fillId="0" borderId="0" xfId="62" applyNumberFormat="1" applyFont="1" applyAlignment="1">
      <alignment/>
    </xf>
    <xf numFmtId="178" fontId="0" fillId="0" borderId="0" xfId="0" applyNumberFormat="1" applyFont="1" applyAlignment="1">
      <alignment/>
    </xf>
    <xf numFmtId="0" fontId="0" fillId="0" borderId="16" xfId="0" applyFill="1" applyBorder="1" applyAlignment="1">
      <alignment wrapText="1"/>
    </xf>
    <xf numFmtId="0" fontId="0" fillId="0" borderId="24" xfId="0" applyBorder="1" applyAlignment="1">
      <alignment horizontal="center"/>
    </xf>
    <xf numFmtId="0" fontId="0" fillId="0" borderId="20" xfId="0" applyBorder="1" applyAlignment="1">
      <alignment/>
    </xf>
    <xf numFmtId="0" fontId="0" fillId="0" borderId="16" xfId="57" applyFill="1" applyBorder="1" applyAlignment="1">
      <alignment wrapText="1"/>
      <protection/>
    </xf>
    <xf numFmtId="0" fontId="0" fillId="0" borderId="24" xfId="57" applyBorder="1" applyAlignment="1">
      <alignment horizontal="center"/>
      <protection/>
    </xf>
    <xf numFmtId="0" fontId="0" fillId="0" borderId="20" xfId="57" applyBorder="1">
      <alignment/>
      <protection/>
    </xf>
    <xf numFmtId="43" fontId="0" fillId="0" borderId="0" xfId="42" applyFont="1" applyAlignment="1">
      <alignment/>
    </xf>
    <xf numFmtId="177" fontId="0" fillId="0" borderId="0" xfId="42" applyNumberFormat="1"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0" fillId="0" borderId="13" xfId="0" applyFill="1" applyBorder="1" applyAlignment="1">
      <alignment horizontal="center" wrapText="1"/>
    </xf>
    <xf numFmtId="0" fontId="0" fillId="0" borderId="24"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justify" wrapText="1"/>
    </xf>
    <xf numFmtId="0" fontId="0" fillId="0" borderId="0" xfId="0" applyAlignment="1">
      <alignment horizontal="justify"/>
    </xf>
    <xf numFmtId="0" fontId="0" fillId="0" borderId="14" xfId="0" applyFill="1" applyBorder="1" applyAlignment="1">
      <alignment horizontal="center" wrapText="1"/>
    </xf>
    <xf numFmtId="0" fontId="0" fillId="0" borderId="17" xfId="0" applyFill="1" applyBorder="1" applyAlignment="1">
      <alignment horizontal="center" wrapText="1"/>
    </xf>
    <xf numFmtId="0" fontId="0" fillId="0" borderId="0" xfId="57" applyFont="1" applyAlignment="1">
      <alignment horizontal="left" wrapText="1"/>
      <protection/>
    </xf>
    <xf numFmtId="0" fontId="0" fillId="0" borderId="15" xfId="0" applyBorder="1" applyAlignment="1">
      <alignment/>
    </xf>
    <xf numFmtId="0" fontId="0" fillId="0" borderId="11" xfId="0" applyBorder="1" applyAlignment="1">
      <alignment/>
    </xf>
    <xf numFmtId="0" fontId="0" fillId="0" borderId="14" xfId="0" applyBorder="1" applyAlignment="1">
      <alignment wrapText="1"/>
    </xf>
    <xf numFmtId="0" fontId="0" fillId="0" borderId="13" xfId="0" applyBorder="1" applyAlignment="1">
      <alignment wrapText="1"/>
    </xf>
    <xf numFmtId="0" fontId="0" fillId="0" borderId="12" xfId="0" applyBorder="1" applyAlignment="1">
      <alignment/>
    </xf>
    <xf numFmtId="0" fontId="0" fillId="0" borderId="12" xfId="0" applyBorder="1" applyAlignment="1">
      <alignment horizontal="center" wrapText="1"/>
    </xf>
    <xf numFmtId="0" fontId="0" fillId="0" borderId="12" xfId="0" applyFill="1" applyBorder="1" applyAlignment="1">
      <alignment horizontal="center" wrapText="1"/>
    </xf>
    <xf numFmtId="0" fontId="0" fillId="0" borderId="1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Fill="1" applyBorder="1" applyAlignment="1">
      <alignment horizontal="center"/>
    </xf>
    <xf numFmtId="0" fontId="0" fillId="0" borderId="13" xfId="57" applyFill="1" applyBorder="1" applyAlignment="1">
      <alignment horizontal="center" wrapText="1"/>
      <protection/>
    </xf>
    <xf numFmtId="0" fontId="0" fillId="0" borderId="24" xfId="57" applyFill="1" applyBorder="1" applyAlignment="1">
      <alignment horizontal="center" wrapText="1"/>
      <protection/>
    </xf>
    <xf numFmtId="0" fontId="0" fillId="0" borderId="14" xfId="57" applyFill="1" applyBorder="1" applyAlignment="1">
      <alignment horizontal="center" wrapText="1"/>
      <protection/>
    </xf>
    <xf numFmtId="0" fontId="0" fillId="0" borderId="17" xfId="57" applyFill="1" applyBorder="1" applyAlignment="1">
      <alignment horizontal="center" wrapText="1"/>
      <protection/>
    </xf>
    <xf numFmtId="0" fontId="0" fillId="0" borderId="14" xfId="57" applyBorder="1" applyAlignment="1">
      <alignment wrapText="1"/>
      <protection/>
    </xf>
    <xf numFmtId="0" fontId="0" fillId="0" borderId="13" xfId="57" applyBorder="1" applyAlignment="1">
      <alignment wrapText="1"/>
      <protection/>
    </xf>
    <xf numFmtId="0" fontId="0" fillId="0" borderId="15" xfId="57" applyBorder="1" applyAlignment="1">
      <alignment/>
      <protection/>
    </xf>
    <xf numFmtId="0" fontId="0" fillId="0" borderId="11" xfId="57" applyBorder="1" applyAlignment="1">
      <alignment/>
      <protection/>
    </xf>
    <xf numFmtId="0" fontId="0" fillId="0" borderId="23" xfId="57" applyFill="1" applyBorder="1" applyAlignment="1">
      <alignment horizontal="center" wrapText="1"/>
      <protection/>
    </xf>
    <xf numFmtId="0" fontId="0" fillId="0" borderId="0" xfId="57" applyAlignment="1">
      <alignment horizontal="center"/>
      <protection/>
    </xf>
    <xf numFmtId="0" fontId="0" fillId="0" borderId="0" xfId="57" applyFont="1" applyAlignment="1">
      <alignment horizontal="center"/>
      <protection/>
    </xf>
    <xf numFmtId="0" fontId="0" fillId="0" borderId="0" xfId="57" applyFill="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Percent 3" xfId="62"/>
    <cellStyle name="PSChar" xfId="63"/>
    <cellStyle name="PSDate" xfId="64"/>
    <cellStyle name="PSDec" xfId="65"/>
    <cellStyle name="PSHeading" xfId="66"/>
    <cellStyle name="PSInt" xfId="67"/>
    <cellStyle name="PSSpacer"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ternal\Corporate%20Finance\@%20KPCo\Regulatory\2013\2013%20Rate%20Case\Data%20Requests\Staff%201st%20Set\Question%203%20Schedu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3 - Schedule 2"/>
      <sheetName val="Format3 - Schedule 2 (AEP)"/>
    </sheetNames>
    <sheetDataSet>
      <sheetData sheetId="0">
        <row r="23">
          <cell r="F2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31"/>
  <sheetViews>
    <sheetView tabSelected="1" workbookViewId="0" topLeftCell="A1">
      <selection activeCell="Q6" sqref="Q6"/>
    </sheetView>
  </sheetViews>
  <sheetFormatPr defaultColWidth="9.140625" defaultRowHeight="12.75"/>
  <cols>
    <col min="1" max="1" width="4.421875" style="0" customWidth="1"/>
    <col min="2" max="2" width="25.140625" style="0" customWidth="1"/>
    <col min="3" max="4" width="9.28125" style="0" customWidth="1"/>
    <col min="5" max="5" width="10.28125" style="0" bestFit="1" customWidth="1"/>
    <col min="6" max="6" width="9.28125" style="0" customWidth="1"/>
    <col min="7" max="7" width="10.28125" style="0" bestFit="1" customWidth="1"/>
    <col min="8" max="8" width="9.28125" style="0" customWidth="1"/>
    <col min="9" max="9" width="10.28125" style="0" bestFit="1" customWidth="1"/>
    <col min="10" max="10" width="9.28125" style="0" customWidth="1"/>
    <col min="11" max="11" width="10.28125" style="0" bestFit="1" customWidth="1"/>
    <col min="12" max="12" width="9.28125" style="0" customWidth="1"/>
    <col min="13" max="13" width="10.28125" style="0" bestFit="1" customWidth="1"/>
    <col min="14" max="14" width="9.28125" style="0" customWidth="1"/>
    <col min="15" max="15" width="10.28125" style="0" bestFit="1" customWidth="1"/>
    <col min="16" max="16" width="9.28125" style="0" customWidth="1"/>
  </cols>
  <sheetData>
    <row r="1" spans="5:10" ht="12.75">
      <c r="E1" s="104" t="s">
        <v>20</v>
      </c>
      <c r="F1" s="104"/>
      <c r="G1" s="104"/>
      <c r="H1" s="104"/>
      <c r="I1" s="104"/>
      <c r="J1" s="104"/>
    </row>
    <row r="2" spans="5:10" ht="12.75">
      <c r="E2" s="105" t="s">
        <v>30</v>
      </c>
      <c r="F2" s="104"/>
      <c r="G2" s="104"/>
      <c r="H2" s="104"/>
      <c r="I2" s="104"/>
      <c r="J2" s="104"/>
    </row>
    <row r="3" spans="5:10" ht="12.75">
      <c r="E3" s="104" t="s">
        <v>22</v>
      </c>
      <c r="F3" s="104"/>
      <c r="G3" s="104"/>
      <c r="H3" s="104"/>
      <c r="I3" s="104"/>
      <c r="J3" s="104"/>
    </row>
    <row r="4" spans="5:10" ht="12.75">
      <c r="E4" s="106" t="s">
        <v>23</v>
      </c>
      <c r="F4" s="106"/>
      <c r="G4" s="106"/>
      <c r="H4" s="106"/>
      <c r="I4" s="106"/>
      <c r="J4" s="106"/>
    </row>
    <row r="5" spans="5:10" ht="12.75">
      <c r="E5" s="106" t="s">
        <v>21</v>
      </c>
      <c r="F5" s="106"/>
      <c r="G5" s="106"/>
      <c r="H5" s="106"/>
      <c r="I5" s="106"/>
      <c r="J5" s="106"/>
    </row>
    <row r="6" spans="3:13" ht="12.75">
      <c r="C6" s="17"/>
      <c r="D6" s="17"/>
      <c r="E6" s="17"/>
      <c r="F6" s="17"/>
      <c r="G6" s="17"/>
      <c r="H6" s="17"/>
      <c r="I6" s="17"/>
      <c r="K6" s="17"/>
      <c r="L6" s="17"/>
      <c r="M6" s="17"/>
    </row>
    <row r="7" spans="2:14" ht="12.75">
      <c r="B7" s="98"/>
      <c r="C7" s="96"/>
      <c r="D7" s="51"/>
      <c r="E7" s="50"/>
      <c r="F7" s="51"/>
      <c r="G7" s="50"/>
      <c r="H7" s="51"/>
      <c r="I7" s="50"/>
      <c r="J7" s="51"/>
      <c r="K7" s="50"/>
      <c r="L7" s="51"/>
      <c r="M7" s="50"/>
      <c r="N7" s="51"/>
    </row>
    <row r="8" spans="1:14" ht="12.75">
      <c r="A8" s="117" t="s">
        <v>15</v>
      </c>
      <c r="B8" s="115" t="s">
        <v>14</v>
      </c>
      <c r="C8" s="109" t="s">
        <v>6</v>
      </c>
      <c r="D8" s="108"/>
      <c r="E8" s="107" t="s">
        <v>7</v>
      </c>
      <c r="F8" s="108"/>
      <c r="G8" s="107" t="s">
        <v>8</v>
      </c>
      <c r="H8" s="108"/>
      <c r="I8" s="107" t="s">
        <v>9</v>
      </c>
      <c r="J8" s="108"/>
      <c r="K8" s="107" t="s">
        <v>10</v>
      </c>
      <c r="L8" s="108"/>
      <c r="M8" s="107" t="s">
        <v>11</v>
      </c>
      <c r="N8" s="108"/>
    </row>
    <row r="9" spans="1:14" ht="12.75">
      <c r="A9" s="118"/>
      <c r="B9" s="116"/>
      <c r="C9" s="97" t="s">
        <v>12</v>
      </c>
      <c r="D9" s="3" t="s">
        <v>13</v>
      </c>
      <c r="E9" s="3" t="s">
        <v>12</v>
      </c>
      <c r="F9" s="3" t="s">
        <v>13</v>
      </c>
      <c r="G9" s="3" t="s">
        <v>12</v>
      </c>
      <c r="H9" s="3" t="s">
        <v>13</v>
      </c>
      <c r="I9" s="3" t="s">
        <v>12</v>
      </c>
      <c r="J9" s="3" t="s">
        <v>13</v>
      </c>
      <c r="K9" s="3" t="s">
        <v>12</v>
      </c>
      <c r="L9" s="3" t="s">
        <v>13</v>
      </c>
      <c r="M9" s="3" t="s">
        <v>12</v>
      </c>
      <c r="N9" s="3" t="s">
        <v>13</v>
      </c>
    </row>
    <row r="10" spans="1:14" ht="12.75">
      <c r="A10" s="1">
        <v>1</v>
      </c>
      <c r="B10" s="1" t="s">
        <v>60</v>
      </c>
      <c r="C10" s="8">
        <v>508310.302</v>
      </c>
      <c r="D10" s="7">
        <f>C10/$C$15</f>
        <v>0.6129459258849056</v>
      </c>
      <c r="E10" s="8">
        <v>486989.788</v>
      </c>
      <c r="F10" s="7">
        <f>E10/$E$15</f>
        <v>0.5791491754398229</v>
      </c>
      <c r="G10" s="8">
        <v>446968.004</v>
      </c>
      <c r="H10" s="7">
        <f>G10/$G$15</f>
        <v>0.5275479238862868</v>
      </c>
      <c r="I10" s="8">
        <v>448372.7</v>
      </c>
      <c r="J10" s="7">
        <f>I10/$I$15</f>
        <v>0.524721929333139</v>
      </c>
      <c r="K10" s="8">
        <v>418555.05</v>
      </c>
      <c r="L10" s="7">
        <f>K10/$K$15</f>
        <v>0.4415312882807254</v>
      </c>
      <c r="M10" s="8">
        <v>548721.775</v>
      </c>
      <c r="N10" s="7">
        <f>M10/$M$15</f>
        <v>0.5593546544634344</v>
      </c>
    </row>
    <row r="11" spans="1:14" ht="12.75">
      <c r="A11" s="2">
        <v>2</v>
      </c>
      <c r="B11" s="2" t="s">
        <v>61</v>
      </c>
      <c r="C11" s="8">
        <v>0</v>
      </c>
      <c r="D11" s="7">
        <f>C11/$C$15</f>
        <v>0</v>
      </c>
      <c r="E11" s="8">
        <v>6039.878</v>
      </c>
      <c r="F11" s="7">
        <f>E11/$E$15</f>
        <v>0.00718288237176983</v>
      </c>
      <c r="G11" s="8">
        <v>30635.862</v>
      </c>
      <c r="H11" s="7">
        <f>G11/$G$15</f>
        <v>0.0361589313998565</v>
      </c>
      <c r="I11" s="8">
        <v>19153.141</v>
      </c>
      <c r="J11" s="7">
        <f>I11/$I$15</f>
        <v>0.022414551774248625</v>
      </c>
      <c r="K11" s="8">
        <v>131398.655</v>
      </c>
      <c r="L11" s="7">
        <f>K11/$K$15</f>
        <v>0.1386116770553947</v>
      </c>
      <c r="M11" s="8">
        <v>485.337</v>
      </c>
      <c r="N11" s="7">
        <f>M11/$M$15</f>
        <v>0.0004947416382980607</v>
      </c>
    </row>
    <row r="12" spans="1:14" ht="12.75">
      <c r="A12" s="2">
        <v>3</v>
      </c>
      <c r="B12" s="2" t="s">
        <v>2</v>
      </c>
      <c r="C12" s="8">
        <v>0</v>
      </c>
      <c r="D12" s="7">
        <f>C12/$C$15</f>
        <v>0</v>
      </c>
      <c r="E12" s="8">
        <v>0</v>
      </c>
      <c r="F12" s="7">
        <f>E12/$E$15</f>
        <v>0</v>
      </c>
      <c r="G12" s="8">
        <v>0</v>
      </c>
      <c r="H12" s="7">
        <f>G12/$G$15</f>
        <v>0</v>
      </c>
      <c r="I12" s="8">
        <v>0</v>
      </c>
      <c r="J12" s="7">
        <f>I12/$I$15</f>
        <v>0</v>
      </c>
      <c r="K12" s="8">
        <v>0</v>
      </c>
      <c r="L12" s="7">
        <f>K12/$K$15</f>
        <v>0</v>
      </c>
      <c r="M12" s="8">
        <v>0</v>
      </c>
      <c r="N12" s="7">
        <f>M12/$M$15</f>
        <v>0</v>
      </c>
    </row>
    <row r="13" spans="1:14" ht="12.75">
      <c r="A13" s="2">
        <v>4</v>
      </c>
      <c r="B13" s="2" t="s">
        <v>3</v>
      </c>
      <c r="C13" s="8">
        <v>320980.31</v>
      </c>
      <c r="D13" s="7">
        <f>C13/$C$15</f>
        <v>0.3870540741150944</v>
      </c>
      <c r="E13" s="8">
        <v>347841.406</v>
      </c>
      <c r="F13" s="7">
        <f>E13/$E$15</f>
        <v>0.4136679421884072</v>
      </c>
      <c r="G13" s="8">
        <v>369651.869</v>
      </c>
      <c r="H13" s="7">
        <f>G13/$G$15</f>
        <v>0.4362931447138566</v>
      </c>
      <c r="I13" s="8">
        <v>386969.988</v>
      </c>
      <c r="J13" s="7">
        <f>I13/$I$15</f>
        <v>0.4528635188926124</v>
      </c>
      <c r="K13" s="8">
        <v>398008.673</v>
      </c>
      <c r="L13" s="7">
        <f>K13/$K$15</f>
        <v>0.41985703466387986</v>
      </c>
      <c r="M13" s="8">
        <v>431783.697</v>
      </c>
      <c r="N13" s="7">
        <f>M13/$M$15</f>
        <v>0.44015060389826743</v>
      </c>
    </row>
    <row r="14" spans="1:14" ht="12.75">
      <c r="A14" s="2">
        <v>5</v>
      </c>
      <c r="B14" s="2" t="s">
        <v>62</v>
      </c>
      <c r="C14" s="8">
        <v>0</v>
      </c>
      <c r="D14" s="7">
        <f>C14/$C$15</f>
        <v>0</v>
      </c>
      <c r="E14" s="8">
        <v>0</v>
      </c>
      <c r="F14" s="7">
        <f>E14/$E$15</f>
        <v>0</v>
      </c>
      <c r="G14" s="8">
        <v>0</v>
      </c>
      <c r="H14" s="7">
        <f>G14/$G$15</f>
        <v>0</v>
      </c>
      <c r="I14" s="8">
        <v>0</v>
      </c>
      <c r="J14" s="7">
        <f>I14/$I$15</f>
        <v>0</v>
      </c>
      <c r="K14" s="8">
        <v>0</v>
      </c>
      <c r="L14" s="7">
        <f>K14/$K$15</f>
        <v>0</v>
      </c>
      <c r="M14" s="8">
        <v>0</v>
      </c>
      <c r="N14" s="7">
        <f>M14/$M$15</f>
        <v>0</v>
      </c>
    </row>
    <row r="15" spans="1:14" ht="12.75">
      <c r="A15" s="2">
        <v>6</v>
      </c>
      <c r="B15" s="2" t="s">
        <v>5</v>
      </c>
      <c r="C15" s="8">
        <f aca="true" t="shared" si="0" ref="C15:N15">SUM(C10:C14)</f>
        <v>829290.612</v>
      </c>
      <c r="D15" s="7">
        <f t="shared" si="0"/>
        <v>1</v>
      </c>
      <c r="E15" s="8">
        <f t="shared" si="0"/>
        <v>840871.072</v>
      </c>
      <c r="F15" s="7">
        <f t="shared" si="0"/>
        <v>0.9999999999999999</v>
      </c>
      <c r="G15" s="8">
        <f t="shared" si="0"/>
        <v>847255.7350000001</v>
      </c>
      <c r="H15" s="7">
        <f t="shared" si="0"/>
        <v>0.9999999999999999</v>
      </c>
      <c r="I15" s="8">
        <f t="shared" si="0"/>
        <v>854495.829</v>
      </c>
      <c r="J15" s="7">
        <f t="shared" si="0"/>
        <v>1</v>
      </c>
      <c r="K15" s="8">
        <f t="shared" si="0"/>
        <v>947962.378</v>
      </c>
      <c r="L15" s="7">
        <f t="shared" si="0"/>
        <v>1</v>
      </c>
      <c r="M15" s="8">
        <f t="shared" si="0"/>
        <v>980990.8090000001</v>
      </c>
      <c r="N15" s="7">
        <f t="shared" si="0"/>
        <v>0.9999999999999999</v>
      </c>
    </row>
    <row r="17" spans="2:16" ht="12.75">
      <c r="B17" s="98"/>
      <c r="C17" s="96"/>
      <c r="D17" s="51"/>
      <c r="E17" s="50"/>
      <c r="F17" s="51"/>
      <c r="G17" s="50"/>
      <c r="H17" s="51"/>
      <c r="I17" s="50"/>
      <c r="J17" s="51"/>
      <c r="K17" s="50"/>
      <c r="L17" s="51"/>
      <c r="M17" s="112" t="s">
        <v>25</v>
      </c>
      <c r="N17" s="113"/>
      <c r="O17" s="112" t="s">
        <v>26</v>
      </c>
      <c r="P17" s="113"/>
    </row>
    <row r="18" spans="1:16" ht="12.75" customHeight="1">
      <c r="A18" s="117" t="s">
        <v>15</v>
      </c>
      <c r="B18" s="115" t="s">
        <v>14</v>
      </c>
      <c r="C18" s="109" t="s">
        <v>16</v>
      </c>
      <c r="D18" s="108"/>
      <c r="E18" s="107" t="s">
        <v>17</v>
      </c>
      <c r="F18" s="108"/>
      <c r="G18" s="107" t="s">
        <v>18</v>
      </c>
      <c r="H18" s="108"/>
      <c r="I18" s="107" t="s">
        <v>19</v>
      </c>
      <c r="J18" s="108"/>
      <c r="K18" s="107" t="s">
        <v>27</v>
      </c>
      <c r="L18" s="108"/>
      <c r="M18" s="107"/>
      <c r="N18" s="108"/>
      <c r="O18" s="107"/>
      <c r="P18" s="108"/>
    </row>
    <row r="19" spans="1:16" ht="12.75">
      <c r="A19" s="118"/>
      <c r="B19" s="116"/>
      <c r="C19" s="97" t="s">
        <v>12</v>
      </c>
      <c r="D19" s="3" t="s">
        <v>13</v>
      </c>
      <c r="E19" s="3" t="s">
        <v>12</v>
      </c>
      <c r="F19" s="3" t="s">
        <v>13</v>
      </c>
      <c r="G19" s="3" t="s">
        <v>12</v>
      </c>
      <c r="H19" s="3" t="s">
        <v>13</v>
      </c>
      <c r="I19" s="3" t="s">
        <v>12</v>
      </c>
      <c r="J19" s="3" t="s">
        <v>13</v>
      </c>
      <c r="K19" s="3" t="s">
        <v>12</v>
      </c>
      <c r="L19" s="3" t="s">
        <v>13</v>
      </c>
      <c r="M19" s="3" t="s">
        <v>12</v>
      </c>
      <c r="N19" s="3" t="s">
        <v>13</v>
      </c>
      <c r="O19" s="3" t="s">
        <v>12</v>
      </c>
      <c r="P19" s="3" t="s">
        <v>13</v>
      </c>
    </row>
    <row r="20" spans="1:16" ht="12.75">
      <c r="A20" s="2">
        <v>1</v>
      </c>
      <c r="B20" s="49" t="s">
        <v>0</v>
      </c>
      <c r="C20" s="8">
        <v>548888.5</v>
      </c>
      <c r="D20" s="7">
        <f>C20/$C$26</f>
        <v>0.5515891438811938</v>
      </c>
      <c r="E20" s="8">
        <v>549055.225</v>
      </c>
      <c r="F20" s="7">
        <f>E20/$E$26</f>
        <v>0.5439042111706484</v>
      </c>
      <c r="G20" s="8">
        <v>529222</v>
      </c>
      <c r="H20" s="7">
        <f>G20/$G$26</f>
        <v>0.5177330602143442</v>
      </c>
      <c r="I20" s="8">
        <f>729389+20000</f>
        <v>749389</v>
      </c>
      <c r="J20" s="7">
        <f>I20/$I$26</f>
        <v>0.46915337045379707</v>
      </c>
      <c r="K20" s="18">
        <v>607976.387</v>
      </c>
      <c r="L20" s="19">
        <f>K20/$K$26</f>
        <v>0.5298359999423015</v>
      </c>
      <c r="M20" s="8">
        <v>814513.719</v>
      </c>
      <c r="N20" s="7">
        <f>M20/$M$26</f>
        <v>0.5375024463373327</v>
      </c>
      <c r="O20" s="8">
        <v>723276.5102307692</v>
      </c>
      <c r="P20" s="7">
        <f aca="true" t="shared" si="1" ref="P20:P25">O20/$O$26</f>
        <v>0.5053376741506382</v>
      </c>
    </row>
    <row r="21" spans="1:16" ht="12.75">
      <c r="A21" s="2">
        <v>2</v>
      </c>
      <c r="B21" s="4" t="s">
        <v>1</v>
      </c>
      <c r="C21" s="8">
        <v>0</v>
      </c>
      <c r="D21" s="7">
        <f>C21/$C$26</f>
        <v>0</v>
      </c>
      <c r="E21" s="8">
        <v>0</v>
      </c>
      <c r="F21" s="7">
        <f>E21/$E$26</f>
        <v>0</v>
      </c>
      <c r="G21" s="8">
        <v>13358.856</v>
      </c>
      <c r="H21" s="7">
        <f>G21/$G$26</f>
        <v>0.013068847096006501</v>
      </c>
      <c r="I21" s="8">
        <v>8564</v>
      </c>
      <c r="J21" s="7">
        <f>I21/$I$26</f>
        <v>0.0053614737667170426</v>
      </c>
      <c r="K21" s="18">
        <v>-30904.414</v>
      </c>
      <c r="L21" s="19">
        <f>K21/$K$26</f>
        <v>-0.026932412910175833</v>
      </c>
      <c r="M21" s="8">
        <v>0</v>
      </c>
      <c r="N21" s="7">
        <f>M21/$M$26</f>
        <v>0</v>
      </c>
      <c r="O21" s="18">
        <v>10702.304307692308</v>
      </c>
      <c r="P21" s="7">
        <f t="shared" si="1"/>
        <v>0.007477468838544222</v>
      </c>
    </row>
    <row r="22" spans="1:16" ht="25.5">
      <c r="A22" s="2">
        <v>3</v>
      </c>
      <c r="B22" s="4" t="s">
        <v>2</v>
      </c>
      <c r="C22" s="8">
        <v>0</v>
      </c>
      <c r="D22" s="7">
        <f>C22/$C$26</f>
        <v>0</v>
      </c>
      <c r="E22" s="8">
        <v>0</v>
      </c>
      <c r="F22" s="7">
        <f>E22/$E$26</f>
        <v>0</v>
      </c>
      <c r="G22" s="8">
        <v>0</v>
      </c>
      <c r="H22" s="7">
        <f>G22/$G$26</f>
        <v>0</v>
      </c>
      <c r="I22" s="8">
        <v>0</v>
      </c>
      <c r="J22" s="7">
        <f>I22/$I$26</f>
        <v>0</v>
      </c>
      <c r="K22" s="18">
        <v>0</v>
      </c>
      <c r="L22" s="19">
        <f>K22/$K$26</f>
        <v>0</v>
      </c>
      <c r="M22" s="8">
        <v>0</v>
      </c>
      <c r="N22" s="7">
        <f>M22/$M$26</f>
        <v>0</v>
      </c>
      <c r="O22" s="8">
        <v>0</v>
      </c>
      <c r="P22" s="7">
        <f t="shared" si="1"/>
        <v>0</v>
      </c>
    </row>
    <row r="23" spans="1:16" ht="12.75">
      <c r="A23" s="2">
        <v>4</v>
      </c>
      <c r="B23" s="4" t="s">
        <v>3</v>
      </c>
      <c r="C23" s="8">
        <v>446215.385</v>
      </c>
      <c r="D23" s="7">
        <f>C23/$C$26</f>
        <v>0.44841085611880616</v>
      </c>
      <c r="E23" s="8">
        <v>460415.218</v>
      </c>
      <c r="F23" s="7">
        <f>E23/$E$26</f>
        <v>0.4560957888293516</v>
      </c>
      <c r="G23" s="8">
        <v>479610</v>
      </c>
      <c r="H23" s="7">
        <f>G23/$G$26</f>
        <v>0.46919809268964935</v>
      </c>
      <c r="I23" s="8">
        <v>839369</v>
      </c>
      <c r="J23" s="7">
        <f>I23/$I$26</f>
        <v>0.525485155779486</v>
      </c>
      <c r="K23" s="18">
        <v>518572.572</v>
      </c>
      <c r="L23" s="19">
        <f>K23/$K$26</f>
        <v>0.45192284289861917</v>
      </c>
      <c r="M23" s="8">
        <v>700853.745</v>
      </c>
      <c r="N23" s="7">
        <f>M23/$M$26</f>
        <v>0.4624975536626672</v>
      </c>
      <c r="O23" s="8">
        <v>697294.8609230767</v>
      </c>
      <c r="P23" s="7">
        <f t="shared" si="1"/>
        <v>0.48718485701081754</v>
      </c>
    </row>
    <row r="24" spans="1:16" ht="12.75">
      <c r="A24" s="2">
        <v>5</v>
      </c>
      <c r="B24" s="4" t="s">
        <v>4</v>
      </c>
      <c r="C24" s="8">
        <v>0</v>
      </c>
      <c r="D24" s="7">
        <f>C24/$C$26</f>
        <v>0</v>
      </c>
      <c r="E24" s="8">
        <v>0</v>
      </c>
      <c r="F24" s="7">
        <f>E24/$E$26</f>
        <v>0</v>
      </c>
      <c r="G24" s="8">
        <v>0</v>
      </c>
      <c r="H24" s="7">
        <f>G24/$G$26</f>
        <v>0</v>
      </c>
      <c r="I24" s="8">
        <v>0</v>
      </c>
      <c r="J24" s="7">
        <f>I24/$I$26</f>
        <v>0</v>
      </c>
      <c r="K24" s="20"/>
      <c r="L24" s="21"/>
      <c r="M24" s="2"/>
      <c r="N24" s="7">
        <f>M24/$M$26</f>
        <v>0</v>
      </c>
      <c r="O24" s="8"/>
      <c r="P24" s="7">
        <f t="shared" si="1"/>
        <v>0</v>
      </c>
    </row>
    <row r="25" spans="1:16" ht="12.75">
      <c r="A25" s="2"/>
      <c r="B25" s="11" t="s">
        <v>24</v>
      </c>
      <c r="C25" s="8">
        <v>0</v>
      </c>
      <c r="E25" s="8">
        <v>0</v>
      </c>
      <c r="G25" s="8">
        <v>0</v>
      </c>
      <c r="I25" s="8">
        <v>0</v>
      </c>
      <c r="K25" s="18">
        <v>51835.783</v>
      </c>
      <c r="L25" s="19">
        <f>K25/$K$26</f>
        <v>0.04517357006925526</v>
      </c>
      <c r="M25" s="14">
        <v>0</v>
      </c>
      <c r="N25" s="7"/>
      <c r="P25" s="7">
        <f t="shared" si="1"/>
        <v>0</v>
      </c>
    </row>
    <row r="26" spans="1:16" ht="12.75">
      <c r="A26" s="2">
        <v>6</v>
      </c>
      <c r="B26" s="4" t="s">
        <v>5</v>
      </c>
      <c r="C26" s="8">
        <f aca="true" t="shared" si="2" ref="C26:P26">SUM(C20:C25)</f>
        <v>995103.885</v>
      </c>
      <c r="D26" s="7">
        <f t="shared" si="2"/>
        <v>1</v>
      </c>
      <c r="E26" s="8">
        <f t="shared" si="2"/>
        <v>1009470.443</v>
      </c>
      <c r="F26" s="7">
        <f t="shared" si="2"/>
        <v>1</v>
      </c>
      <c r="G26" s="8">
        <f t="shared" si="2"/>
        <v>1022190.856</v>
      </c>
      <c r="H26" s="7">
        <f t="shared" si="2"/>
        <v>1</v>
      </c>
      <c r="I26" s="8">
        <f t="shared" si="2"/>
        <v>1597322</v>
      </c>
      <c r="J26" s="7">
        <f t="shared" si="2"/>
        <v>1</v>
      </c>
      <c r="K26" s="8">
        <f t="shared" si="2"/>
        <v>1147480.328</v>
      </c>
      <c r="L26" s="7">
        <f t="shared" si="2"/>
        <v>1</v>
      </c>
      <c r="M26" s="8">
        <f t="shared" si="2"/>
        <v>1515367.4640000002</v>
      </c>
      <c r="N26" s="7">
        <f t="shared" si="2"/>
        <v>0.9999999999999999</v>
      </c>
      <c r="O26" s="8">
        <f t="shared" si="2"/>
        <v>1431273.6754615381</v>
      </c>
      <c r="P26" s="7">
        <f t="shared" si="2"/>
        <v>1</v>
      </c>
    </row>
    <row r="27" spans="3:13" ht="12.75">
      <c r="C27" s="10"/>
      <c r="E27" s="10"/>
      <c r="G27" s="10"/>
      <c r="I27" s="16" t="s">
        <v>29</v>
      </c>
      <c r="K27" s="9"/>
      <c r="M27" s="15" t="s">
        <v>29</v>
      </c>
    </row>
    <row r="28" spans="2:8" ht="12.75">
      <c r="B28" s="110" t="s">
        <v>28</v>
      </c>
      <c r="C28" s="111"/>
      <c r="D28" s="111"/>
      <c r="E28" s="111"/>
      <c r="F28" s="111"/>
      <c r="G28" s="111"/>
      <c r="H28" s="111"/>
    </row>
    <row r="29" spans="1:16" ht="14.25" customHeight="1">
      <c r="A29" s="13"/>
      <c r="B29" s="114" t="s">
        <v>63</v>
      </c>
      <c r="C29" s="114"/>
      <c r="D29" s="114"/>
      <c r="E29" s="114"/>
      <c r="F29" s="114"/>
      <c r="G29" s="114"/>
      <c r="H29" s="114"/>
      <c r="I29" s="114"/>
      <c r="J29" s="114"/>
      <c r="K29" s="114"/>
      <c r="L29" s="114"/>
      <c r="M29" s="114"/>
      <c r="N29" s="114"/>
      <c r="O29" s="114"/>
      <c r="P29" s="114"/>
    </row>
    <row r="30" spans="1:16" ht="12.75">
      <c r="A30" s="12"/>
      <c r="B30" s="114"/>
      <c r="C30" s="114"/>
      <c r="D30" s="114"/>
      <c r="E30" s="114"/>
      <c r="F30" s="114"/>
      <c r="G30" s="114"/>
      <c r="H30" s="114"/>
      <c r="I30" s="114"/>
      <c r="J30" s="114"/>
      <c r="K30" s="114"/>
      <c r="L30" s="114"/>
      <c r="M30" s="114"/>
      <c r="N30" s="114"/>
      <c r="O30" s="114"/>
      <c r="P30" s="114"/>
    </row>
    <row r="31" spans="2:16" ht="12.75">
      <c r="B31" s="114"/>
      <c r="C31" s="114"/>
      <c r="D31" s="114"/>
      <c r="E31" s="114"/>
      <c r="F31" s="114"/>
      <c r="G31" s="114"/>
      <c r="H31" s="114"/>
      <c r="I31" s="114"/>
      <c r="J31" s="114"/>
      <c r="K31" s="114"/>
      <c r="L31" s="114"/>
      <c r="M31" s="114"/>
      <c r="N31" s="114"/>
      <c r="O31" s="114"/>
      <c r="P31" s="114"/>
    </row>
  </sheetData>
  <sheetProtection/>
  <mergeCells count="24">
    <mergeCell ref="B29:P31"/>
    <mergeCell ref="M8:N8"/>
    <mergeCell ref="B8:B9"/>
    <mergeCell ref="A8:A9"/>
    <mergeCell ref="C8:D8"/>
    <mergeCell ref="E8:F8"/>
    <mergeCell ref="G8:H8"/>
    <mergeCell ref="I8:J8"/>
    <mergeCell ref="A18:A19"/>
    <mergeCell ref="B18:B19"/>
    <mergeCell ref="C18:D18"/>
    <mergeCell ref="E18:F18"/>
    <mergeCell ref="B28:H28"/>
    <mergeCell ref="K8:L8"/>
    <mergeCell ref="M17:N18"/>
    <mergeCell ref="O17:P18"/>
    <mergeCell ref="K18:L18"/>
    <mergeCell ref="E1:J1"/>
    <mergeCell ref="E2:J2"/>
    <mergeCell ref="E3:J3"/>
    <mergeCell ref="E4:J4"/>
    <mergeCell ref="E5:J5"/>
    <mergeCell ref="G18:H18"/>
    <mergeCell ref="I18:J18"/>
  </mergeCells>
  <printOptions/>
  <pageMargins left="0.75" right="0.75" top="1" bottom="1" header="0.5" footer="0.5"/>
  <pageSetup horizontalDpi="600" verticalDpi="600" orientation="landscape" scale="70" r:id="rId1"/>
  <headerFooter alignWithMargins="0">
    <oddHeader>&amp;R&amp;8KPSC Case No. 2014-00396
Commission Staff'sFirst Set of Data Requests 
Order Dated November 24, 2014
Item No. 3 
Schedule 3
Page 1 of 4</oddHeader>
  </headerFooter>
</worksheet>
</file>

<file path=xl/worksheets/sheet2.xml><?xml version="1.0" encoding="utf-8"?>
<worksheet xmlns="http://schemas.openxmlformats.org/spreadsheetml/2006/main" xmlns:r="http://schemas.openxmlformats.org/officeDocument/2006/relationships">
  <dimension ref="A1:J27"/>
  <sheetViews>
    <sheetView workbookViewId="0" topLeftCell="A1">
      <selection activeCell="F23" sqref="F23"/>
    </sheetView>
  </sheetViews>
  <sheetFormatPr defaultColWidth="9.140625" defaultRowHeight="12.75"/>
  <cols>
    <col min="2" max="2" width="30.140625" style="0" bestFit="1" customWidth="1"/>
    <col min="3" max="3" width="14.140625" style="0" bestFit="1" customWidth="1"/>
    <col min="4" max="4" width="14.421875" style="0" customWidth="1"/>
    <col min="5" max="5" width="14.00390625" style="0" customWidth="1"/>
    <col min="6" max="6" width="14.421875" style="0" customWidth="1"/>
    <col min="7" max="7" width="14.140625" style="0" customWidth="1"/>
    <col min="8" max="8" width="15.140625" style="0" customWidth="1"/>
    <col min="9" max="9" width="18.140625" style="0" customWidth="1"/>
    <col min="10" max="10" width="23.28125" style="0" bestFit="1" customWidth="1"/>
  </cols>
  <sheetData>
    <row r="1" spans="1:9" ht="12.75">
      <c r="A1" s="6"/>
      <c r="B1" s="22"/>
      <c r="C1" s="22"/>
      <c r="D1" s="122" t="s">
        <v>20</v>
      </c>
      <c r="E1" s="122"/>
      <c r="F1" s="122"/>
      <c r="G1" s="22"/>
      <c r="H1" s="22"/>
      <c r="I1" s="23"/>
    </row>
    <row r="2" spans="1:9" ht="12.75">
      <c r="A2" s="24"/>
      <c r="B2" s="25"/>
      <c r="C2" s="25"/>
      <c r="D2" s="123" t="s">
        <v>30</v>
      </c>
      <c r="E2" s="124"/>
      <c r="F2" s="124"/>
      <c r="G2" s="25"/>
      <c r="H2" s="25"/>
      <c r="I2" s="26"/>
    </row>
    <row r="3" spans="1:9" ht="12.75">
      <c r="A3" s="24"/>
      <c r="B3" s="25"/>
      <c r="C3" s="25"/>
      <c r="D3" s="124" t="s">
        <v>31</v>
      </c>
      <c r="E3" s="124"/>
      <c r="F3" s="124"/>
      <c r="G3" s="25"/>
      <c r="H3" s="25"/>
      <c r="I3" s="26"/>
    </row>
    <row r="4" spans="1:9" ht="12.75">
      <c r="A4" s="24"/>
      <c r="B4" s="25"/>
      <c r="C4" s="25"/>
      <c r="D4" s="125" t="s">
        <v>32</v>
      </c>
      <c r="E4" s="106"/>
      <c r="F4" s="106"/>
      <c r="G4" s="25"/>
      <c r="H4" s="25"/>
      <c r="I4" s="26"/>
    </row>
    <row r="5" spans="1:9" ht="12.75">
      <c r="A5" s="24"/>
      <c r="B5" s="25"/>
      <c r="C5" s="25"/>
      <c r="D5" s="106" t="s">
        <v>21</v>
      </c>
      <c r="E5" s="106"/>
      <c r="F5" s="106"/>
      <c r="G5" s="25"/>
      <c r="H5" s="25"/>
      <c r="I5" s="26"/>
    </row>
    <row r="6" spans="1:9" ht="12.75">
      <c r="A6" s="24"/>
      <c r="B6" s="25"/>
      <c r="C6" s="25"/>
      <c r="D6" s="27"/>
      <c r="E6" s="27"/>
      <c r="F6" s="27"/>
      <c r="G6" s="25"/>
      <c r="H6" s="25"/>
      <c r="I6" s="26"/>
    </row>
    <row r="7" spans="1:9" ht="12.75">
      <c r="A7" s="6"/>
      <c r="B7" s="119" t="s">
        <v>33</v>
      </c>
      <c r="C7" s="120" t="s">
        <v>34</v>
      </c>
      <c r="D7" s="120" t="s">
        <v>35</v>
      </c>
      <c r="E7" s="121" t="s">
        <v>36</v>
      </c>
      <c r="F7" s="121" t="s">
        <v>37</v>
      </c>
      <c r="G7" s="121" t="s">
        <v>38</v>
      </c>
      <c r="H7" s="121" t="s">
        <v>39</v>
      </c>
      <c r="I7" s="121" t="s">
        <v>40</v>
      </c>
    </row>
    <row r="8" spans="1:9" ht="12.75">
      <c r="A8" s="24" t="s">
        <v>15</v>
      </c>
      <c r="B8" s="119"/>
      <c r="C8" s="120"/>
      <c r="D8" s="120"/>
      <c r="E8" s="121"/>
      <c r="F8" s="121"/>
      <c r="G8" s="121"/>
      <c r="H8" s="121"/>
      <c r="I8" s="121"/>
    </row>
    <row r="9" spans="1:10" ht="12.75">
      <c r="A9" s="2">
        <v>1</v>
      </c>
      <c r="B9" s="20" t="s">
        <v>41</v>
      </c>
      <c r="C9" s="8">
        <f>D9+E9+F9+I9</f>
        <v>1017764.1089999999</v>
      </c>
      <c r="D9" s="28">
        <v>549346.994</v>
      </c>
      <c r="E9" s="29">
        <v>0</v>
      </c>
      <c r="F9" s="30">
        <v>0</v>
      </c>
      <c r="G9" s="29">
        <v>50450</v>
      </c>
      <c r="H9" s="30">
        <v>179460.94</v>
      </c>
      <c r="I9" s="29">
        <v>468417.115</v>
      </c>
      <c r="J9" s="95"/>
    </row>
    <row r="10" spans="1:10" ht="12.75">
      <c r="A10" s="2">
        <v>2</v>
      </c>
      <c r="B10" s="20" t="s">
        <v>42</v>
      </c>
      <c r="C10" s="8">
        <f aca="true" t="shared" si="0" ref="C10:C20">D10+E10+F10+I10</f>
        <v>1021078.193</v>
      </c>
      <c r="D10" s="32">
        <v>549360.888</v>
      </c>
      <c r="E10" s="33">
        <v>0</v>
      </c>
      <c r="F10" s="34">
        <v>0</v>
      </c>
      <c r="G10" s="33">
        <v>50450</v>
      </c>
      <c r="H10" s="34">
        <v>182764.381</v>
      </c>
      <c r="I10" s="33">
        <v>471717.305</v>
      </c>
      <c r="J10" s="95"/>
    </row>
    <row r="11" spans="1:10" ht="12.75">
      <c r="A11" s="2">
        <v>3</v>
      </c>
      <c r="B11" s="20" t="s">
        <v>43</v>
      </c>
      <c r="C11" s="8">
        <f t="shared" si="0"/>
        <v>1015291.842</v>
      </c>
      <c r="D11" s="35">
        <v>549374.781</v>
      </c>
      <c r="E11" s="36">
        <v>0</v>
      </c>
      <c r="F11" s="37">
        <v>0</v>
      </c>
      <c r="G11" s="36">
        <v>50450</v>
      </c>
      <c r="H11" s="37">
        <v>176943.734</v>
      </c>
      <c r="I11" s="36">
        <v>465917.061</v>
      </c>
      <c r="J11" s="95"/>
    </row>
    <row r="12" spans="1:10" ht="12.75">
      <c r="A12" s="2">
        <v>4</v>
      </c>
      <c r="B12" s="20" t="s">
        <v>44</v>
      </c>
      <c r="C12" s="8">
        <f t="shared" si="0"/>
        <v>1597322.622</v>
      </c>
      <c r="D12" s="32">
        <v>749388.675</v>
      </c>
      <c r="E12" s="33">
        <v>8564.457</v>
      </c>
      <c r="F12" s="34">
        <v>0</v>
      </c>
      <c r="G12" s="33">
        <v>50450</v>
      </c>
      <c r="H12" s="34">
        <v>179690.924</v>
      </c>
      <c r="I12" s="33">
        <v>839369.49</v>
      </c>
      <c r="J12" s="95"/>
    </row>
    <row r="13" spans="1:10" ht="12.75">
      <c r="A13" s="2">
        <v>5</v>
      </c>
      <c r="B13" s="20" t="s">
        <v>45</v>
      </c>
      <c r="C13" s="8">
        <f t="shared" si="0"/>
        <v>1599923.921</v>
      </c>
      <c r="D13" s="35">
        <v>749402.569</v>
      </c>
      <c r="E13" s="36">
        <v>0</v>
      </c>
      <c r="F13" s="37">
        <v>0</v>
      </c>
      <c r="G13" s="36">
        <v>50450</v>
      </c>
      <c r="H13" s="37">
        <v>192098.674</v>
      </c>
      <c r="I13" s="36">
        <v>850521.352</v>
      </c>
      <c r="J13" s="95"/>
    </row>
    <row r="14" spans="1:10" ht="12.75">
      <c r="A14" s="2">
        <v>6</v>
      </c>
      <c r="B14" s="38" t="s">
        <v>46</v>
      </c>
      <c r="C14" s="8">
        <f t="shared" si="0"/>
        <v>1554651.963</v>
      </c>
      <c r="D14" s="32">
        <v>749416.463</v>
      </c>
      <c r="E14" s="33">
        <v>33750.577</v>
      </c>
      <c r="F14" s="34">
        <v>0</v>
      </c>
      <c r="G14" s="33">
        <v>50450</v>
      </c>
      <c r="H14" s="34">
        <v>188107.55</v>
      </c>
      <c r="I14" s="33">
        <v>771484.923</v>
      </c>
      <c r="J14" s="95"/>
    </row>
    <row r="15" spans="1:10" ht="12.75">
      <c r="A15" s="2">
        <v>7</v>
      </c>
      <c r="B15" s="20" t="s">
        <v>47</v>
      </c>
      <c r="C15" s="8">
        <f t="shared" si="0"/>
        <v>1557381.784</v>
      </c>
      <c r="D15" s="35">
        <v>749430.356</v>
      </c>
      <c r="E15" s="36">
        <v>49404.058</v>
      </c>
      <c r="F15" s="37">
        <v>0</v>
      </c>
      <c r="G15" s="36">
        <v>50450</v>
      </c>
      <c r="H15" s="37">
        <v>197238.714</v>
      </c>
      <c r="I15" s="36">
        <v>758547.37</v>
      </c>
      <c r="J15" s="95"/>
    </row>
    <row r="16" spans="1:10" ht="12.75">
      <c r="A16" s="2">
        <v>8</v>
      </c>
      <c r="B16" s="20" t="s">
        <v>48</v>
      </c>
      <c r="C16" s="8">
        <f t="shared" si="0"/>
        <v>1536401.031</v>
      </c>
      <c r="D16" s="32">
        <v>749444.25</v>
      </c>
      <c r="E16" s="33">
        <v>24309.197</v>
      </c>
      <c r="F16" s="34">
        <v>0</v>
      </c>
      <c r="G16" s="33">
        <v>50450</v>
      </c>
      <c r="H16" s="34">
        <v>201335.887</v>
      </c>
      <c r="I16" s="33">
        <v>762647.584</v>
      </c>
      <c r="J16" s="95"/>
    </row>
    <row r="17" spans="1:10" ht="12.75">
      <c r="A17" s="2">
        <v>9</v>
      </c>
      <c r="B17" s="20" t="s">
        <v>49</v>
      </c>
      <c r="C17" s="8">
        <f t="shared" si="0"/>
        <v>1525215.02</v>
      </c>
      <c r="D17" s="35">
        <v>749458.144</v>
      </c>
      <c r="E17" s="36">
        <v>23101.667</v>
      </c>
      <c r="F17" s="37">
        <v>0</v>
      </c>
      <c r="G17" s="36">
        <v>50450</v>
      </c>
      <c r="H17" s="37">
        <v>191354.405</v>
      </c>
      <c r="I17" s="36">
        <v>752655.209</v>
      </c>
      <c r="J17" s="95"/>
    </row>
    <row r="18" spans="1:10" ht="12.75">
      <c r="A18" s="2">
        <v>10</v>
      </c>
      <c r="B18" s="20" t="s">
        <v>50</v>
      </c>
      <c r="C18" s="8">
        <f t="shared" si="0"/>
        <v>1573392.395</v>
      </c>
      <c r="D18" s="32">
        <v>814472.038</v>
      </c>
      <c r="E18" s="33">
        <v>0</v>
      </c>
      <c r="F18" s="34">
        <v>0</v>
      </c>
      <c r="G18" s="33">
        <v>50450</v>
      </c>
      <c r="H18" s="34">
        <v>197497.283</v>
      </c>
      <c r="I18" s="33">
        <v>758920.357</v>
      </c>
      <c r="J18" s="95"/>
    </row>
    <row r="19" spans="1:10" ht="12.75">
      <c r="A19" s="2">
        <v>11</v>
      </c>
      <c r="B19" s="20" t="s">
        <v>51</v>
      </c>
      <c r="C19" s="8">
        <f t="shared" si="0"/>
        <v>1577863.4079999998</v>
      </c>
      <c r="D19" s="35">
        <v>814485.931</v>
      </c>
      <c r="E19" s="36">
        <v>0</v>
      </c>
      <c r="F19" s="37">
        <v>0</v>
      </c>
      <c r="G19" s="36">
        <v>50450</v>
      </c>
      <c r="H19" s="37">
        <v>201949.367</v>
      </c>
      <c r="I19" s="36">
        <v>763377.477</v>
      </c>
      <c r="J19" s="95"/>
    </row>
    <row r="20" spans="1:10" ht="12.75">
      <c r="A20" s="2">
        <v>12</v>
      </c>
      <c r="B20" s="20" t="s">
        <v>52</v>
      </c>
      <c r="C20" s="8">
        <f t="shared" si="0"/>
        <v>1514904.029</v>
      </c>
      <c r="D20" s="32">
        <v>814499.825</v>
      </c>
      <c r="E20" s="33">
        <v>0</v>
      </c>
      <c r="F20" s="34">
        <v>0</v>
      </c>
      <c r="G20" s="33">
        <v>50450</v>
      </c>
      <c r="H20" s="34">
        <v>138971.059</v>
      </c>
      <c r="I20" s="33">
        <v>700404.204</v>
      </c>
      <c r="J20" s="95"/>
    </row>
    <row r="21" spans="1:10" ht="12.75">
      <c r="A21" s="2">
        <v>13</v>
      </c>
      <c r="B21" s="20" t="s">
        <v>53</v>
      </c>
      <c r="C21" s="8">
        <f>D21+E21+F21+I21</f>
        <v>1515367.4640000002</v>
      </c>
      <c r="D21" s="39">
        <v>814513.719</v>
      </c>
      <c r="E21" s="40">
        <v>0</v>
      </c>
      <c r="F21" s="41">
        <v>0</v>
      </c>
      <c r="G21" s="40">
        <v>50450</v>
      </c>
      <c r="H21" s="41">
        <v>139298.33</v>
      </c>
      <c r="I21" s="40">
        <v>700853.745</v>
      </c>
      <c r="J21" s="95"/>
    </row>
    <row r="22" spans="1:9" ht="12.75">
      <c r="A22" s="2">
        <v>14</v>
      </c>
      <c r="B22" s="2" t="s">
        <v>54</v>
      </c>
      <c r="C22" s="8">
        <f>SUM(C9:C21)</f>
        <v>18606557.781</v>
      </c>
      <c r="D22" s="42">
        <f aca="true" t="shared" si="1" ref="D22:I22">SUM(D9:D21)</f>
        <v>9402594.633</v>
      </c>
      <c r="E22" s="43">
        <f t="shared" si="1"/>
        <v>139129.956</v>
      </c>
      <c r="F22" s="43">
        <f t="shared" si="1"/>
        <v>0</v>
      </c>
      <c r="G22" s="43">
        <f t="shared" si="1"/>
        <v>655850</v>
      </c>
      <c r="H22" s="43">
        <f t="shared" si="1"/>
        <v>2366711.248</v>
      </c>
      <c r="I22" s="43">
        <f t="shared" si="1"/>
        <v>9064833.191999998</v>
      </c>
    </row>
    <row r="23" spans="1:9" ht="12.75">
      <c r="A23" s="2">
        <v>15</v>
      </c>
      <c r="B23" s="2" t="s">
        <v>55</v>
      </c>
      <c r="C23" s="44">
        <f>C22/13</f>
        <v>1431273.6754615384</v>
      </c>
      <c r="D23" s="45">
        <f aca="true" t="shared" si="2" ref="D23:I23">D22/13</f>
        <v>723276.5102307692</v>
      </c>
      <c r="E23" s="92">
        <f>E22/13</f>
        <v>10702.304307692308</v>
      </c>
      <c r="F23" s="44">
        <f t="shared" si="2"/>
        <v>0</v>
      </c>
      <c r="G23" s="44">
        <f t="shared" si="2"/>
        <v>50450</v>
      </c>
      <c r="H23" s="44">
        <f t="shared" si="2"/>
        <v>182054.7113846154</v>
      </c>
      <c r="I23" s="44">
        <f t="shared" si="2"/>
        <v>697294.8609230767</v>
      </c>
    </row>
    <row r="24" spans="1:9" ht="12.75">
      <c r="A24" s="2">
        <v>16</v>
      </c>
      <c r="B24" s="2" t="s">
        <v>56</v>
      </c>
      <c r="C24" s="46">
        <f aca="true" t="shared" si="3" ref="C24:I24">C23/$C$23</f>
        <v>1</v>
      </c>
      <c r="D24" s="46">
        <f t="shared" si="3"/>
        <v>0.5053376741506382</v>
      </c>
      <c r="E24" s="46">
        <f t="shared" si="3"/>
        <v>0.007477468838544221</v>
      </c>
      <c r="F24" s="46">
        <f t="shared" si="3"/>
        <v>0</v>
      </c>
      <c r="G24" s="46">
        <f t="shared" si="3"/>
        <v>0.03524832522594363</v>
      </c>
      <c r="H24" s="46">
        <f t="shared" si="3"/>
        <v>0.12719769426759614</v>
      </c>
      <c r="I24" s="46">
        <f t="shared" si="3"/>
        <v>0.4871848570108175</v>
      </c>
    </row>
    <row r="25" spans="1:9" ht="12.75">
      <c r="A25" s="2">
        <v>17</v>
      </c>
      <c r="B25" s="2" t="s">
        <v>57</v>
      </c>
      <c r="C25" s="46">
        <f aca="true" t="shared" si="4" ref="C25:I25">C21/$C$21</f>
        <v>1</v>
      </c>
      <c r="D25" s="46">
        <f>D21/$C$21</f>
        <v>0.5375024463373327</v>
      </c>
      <c r="E25" s="46">
        <f t="shared" si="4"/>
        <v>0</v>
      </c>
      <c r="F25" s="46">
        <f t="shared" si="4"/>
        <v>0</v>
      </c>
      <c r="G25" s="46">
        <f t="shared" si="4"/>
        <v>0.03329225498007656</v>
      </c>
      <c r="H25" s="46">
        <f t="shared" si="4"/>
        <v>0.09192379624695438</v>
      </c>
      <c r="I25" s="46">
        <f t="shared" si="4"/>
        <v>0.4624975536626672</v>
      </c>
    </row>
    <row r="26" spans="1:9" ht="12.75">
      <c r="A26" s="24"/>
      <c r="B26" s="25"/>
      <c r="C26" s="25"/>
      <c r="D26" s="25"/>
      <c r="E26" s="25"/>
      <c r="F26" s="25"/>
      <c r="G26" s="25"/>
      <c r="H26" s="25"/>
      <c r="I26" s="26"/>
    </row>
    <row r="27" spans="1:9" ht="12.75">
      <c r="A27" s="5"/>
      <c r="B27" s="47"/>
      <c r="C27" s="47"/>
      <c r="D27" s="47"/>
      <c r="E27" s="47"/>
      <c r="F27" s="47"/>
      <c r="G27" s="47"/>
      <c r="H27" s="47"/>
      <c r="I27" s="48"/>
    </row>
  </sheetData>
  <sheetProtection/>
  <mergeCells count="13">
    <mergeCell ref="H7:H8"/>
    <mergeCell ref="I7:I8"/>
    <mergeCell ref="D1:F1"/>
    <mergeCell ref="D2:F2"/>
    <mergeCell ref="D3:F3"/>
    <mergeCell ref="D4:F4"/>
    <mergeCell ref="D5:F5"/>
    <mergeCell ref="B7:B8"/>
    <mergeCell ref="C7:C8"/>
    <mergeCell ref="D7:D8"/>
    <mergeCell ref="E7:E8"/>
    <mergeCell ref="F7:F8"/>
    <mergeCell ref="G7:G8"/>
  </mergeCells>
  <printOptions/>
  <pageMargins left="0.75" right="0.75" top="1" bottom="1" header="0.5" footer="0.5"/>
  <pageSetup horizontalDpi="600" verticalDpi="600" orientation="landscape" scale="75" r:id="rId1"/>
  <headerFooter alignWithMargins="0">
    <oddHeader>&amp;R&amp;8KPSC Case No. 2014-00396
Commission Staff'sFirst Set of Data Requests 
Order Dated November 24, 2014
Item No. 3 
Schedule 3
Page 2 of 4</oddHeader>
  </headerFooter>
</worksheet>
</file>

<file path=xl/worksheets/sheet3.xml><?xml version="1.0" encoding="utf-8"?>
<worksheet xmlns="http://schemas.openxmlformats.org/spreadsheetml/2006/main" xmlns:r="http://schemas.openxmlformats.org/officeDocument/2006/relationships">
  <dimension ref="A1:P37"/>
  <sheetViews>
    <sheetView view="pageLayout" workbookViewId="0" topLeftCell="A1">
      <selection activeCell="K40" sqref="K40"/>
    </sheetView>
  </sheetViews>
  <sheetFormatPr defaultColWidth="9.140625" defaultRowHeight="12.75"/>
  <cols>
    <col min="1" max="1" width="4.421875" style="52" customWidth="1"/>
    <col min="2" max="2" width="25.140625" style="52" customWidth="1"/>
    <col min="3" max="3" width="11.28125" style="52" bestFit="1" customWidth="1"/>
    <col min="4" max="4" width="10.28125" style="52" bestFit="1" customWidth="1"/>
    <col min="5" max="5" width="11.28125" style="52" bestFit="1" customWidth="1"/>
    <col min="6" max="6" width="10.28125" style="52" bestFit="1" customWidth="1"/>
    <col min="7" max="7" width="11.28125" style="52" bestFit="1" customWidth="1"/>
    <col min="8" max="8" width="9.28125" style="52" customWidth="1"/>
    <col min="9" max="9" width="11.28125" style="52" bestFit="1" customWidth="1"/>
    <col min="10" max="10" width="9.28125" style="52" customWidth="1"/>
    <col min="11" max="11" width="11.28125" style="52" bestFit="1" customWidth="1"/>
    <col min="12" max="12" width="9.28125" style="52" customWidth="1"/>
    <col min="13" max="13" width="11.28125" style="52" bestFit="1" customWidth="1"/>
    <col min="14" max="14" width="9.28125" style="52" customWidth="1"/>
    <col min="15" max="15" width="11.28125" style="52" bestFit="1" customWidth="1"/>
    <col min="16" max="16" width="9.28125" style="52" customWidth="1"/>
    <col min="17" max="16384" width="9.140625" style="52" customWidth="1"/>
  </cols>
  <sheetData>
    <row r="1" spans="5:10" ht="12.75">
      <c r="E1" s="135" t="s">
        <v>58</v>
      </c>
      <c r="F1" s="135"/>
      <c r="G1" s="135"/>
      <c r="H1" s="135"/>
      <c r="I1" s="135"/>
      <c r="J1" s="135"/>
    </row>
    <row r="2" spans="5:10" ht="12.75">
      <c r="E2" s="136" t="s">
        <v>30</v>
      </c>
      <c r="F2" s="135"/>
      <c r="G2" s="135"/>
      <c r="H2" s="135"/>
      <c r="I2" s="135"/>
      <c r="J2" s="135"/>
    </row>
    <row r="3" spans="5:10" ht="12.75">
      <c r="E3" s="135" t="s">
        <v>22</v>
      </c>
      <c r="F3" s="135"/>
      <c r="G3" s="135"/>
      <c r="H3" s="135"/>
      <c r="I3" s="135"/>
      <c r="J3" s="135"/>
    </row>
    <row r="4" spans="5:10" ht="12.75">
      <c r="E4" s="137" t="s">
        <v>23</v>
      </c>
      <c r="F4" s="137"/>
      <c r="G4" s="137"/>
      <c r="H4" s="137"/>
      <c r="I4" s="137"/>
      <c r="J4" s="137"/>
    </row>
    <row r="5" spans="5:10" ht="12.75">
      <c r="E5" s="137" t="s">
        <v>21</v>
      </c>
      <c r="F5" s="137"/>
      <c r="G5" s="137"/>
      <c r="H5" s="137"/>
      <c r="I5" s="137"/>
      <c r="J5" s="137"/>
    </row>
    <row r="6" spans="3:13" ht="12.75">
      <c r="C6" s="53"/>
      <c r="D6" s="53"/>
      <c r="E6" s="53"/>
      <c r="F6" s="53"/>
      <c r="G6" s="53"/>
      <c r="H6" s="53"/>
      <c r="I6" s="53"/>
      <c r="K6" s="53"/>
      <c r="L6" s="53"/>
      <c r="M6" s="53"/>
    </row>
    <row r="7" spans="2:14" ht="12.75">
      <c r="B7" s="101"/>
      <c r="C7" s="99"/>
      <c r="D7" s="55"/>
      <c r="E7" s="54"/>
      <c r="F7" s="55"/>
      <c r="G7" s="54"/>
      <c r="H7" s="55"/>
      <c r="I7" s="54"/>
      <c r="J7" s="55"/>
      <c r="K7" s="54"/>
      <c r="L7" s="55"/>
      <c r="M7" s="54"/>
      <c r="N7" s="55"/>
    </row>
    <row r="8" spans="1:14" ht="12.75">
      <c r="A8" s="130" t="s">
        <v>15</v>
      </c>
      <c r="B8" s="132" t="s">
        <v>14</v>
      </c>
      <c r="C8" s="134" t="s">
        <v>6</v>
      </c>
      <c r="D8" s="127"/>
      <c r="E8" s="126" t="s">
        <v>7</v>
      </c>
      <c r="F8" s="127"/>
      <c r="G8" s="126" t="s">
        <v>8</v>
      </c>
      <c r="H8" s="127"/>
      <c r="I8" s="126" t="s">
        <v>9</v>
      </c>
      <c r="J8" s="127"/>
      <c r="K8" s="126" t="s">
        <v>10</v>
      </c>
      <c r="L8" s="127"/>
      <c r="M8" s="126" t="s">
        <v>11</v>
      </c>
      <c r="N8" s="127"/>
    </row>
    <row r="9" spans="1:14" ht="12.75">
      <c r="A9" s="131"/>
      <c r="B9" s="133"/>
      <c r="C9" s="100" t="s">
        <v>12</v>
      </c>
      <c r="D9" s="57" t="s">
        <v>13</v>
      </c>
      <c r="E9" s="57" t="s">
        <v>12</v>
      </c>
      <c r="F9" s="57" t="s">
        <v>13</v>
      </c>
      <c r="G9" s="57" t="s">
        <v>12</v>
      </c>
      <c r="H9" s="57" t="s">
        <v>13</v>
      </c>
      <c r="I9" s="57" t="s">
        <v>12</v>
      </c>
      <c r="J9" s="57" t="s">
        <v>13</v>
      </c>
      <c r="K9" s="57" t="s">
        <v>12</v>
      </c>
      <c r="L9" s="57" t="s">
        <v>13</v>
      </c>
      <c r="M9" s="57" t="s">
        <v>12</v>
      </c>
      <c r="N9" s="57" t="s">
        <v>13</v>
      </c>
    </row>
    <row r="10" spans="1:14" ht="12.75">
      <c r="A10" s="58">
        <v>1</v>
      </c>
      <c r="B10" s="58" t="s">
        <v>0</v>
      </c>
      <c r="C10" s="60">
        <f>11008000+1279000+66000</f>
        <v>12353000</v>
      </c>
      <c r="D10" s="61">
        <f>C10/$C$15</f>
        <v>0.5895857197403589</v>
      </c>
      <c r="E10" s="60">
        <f>11073000+1153000</f>
        <v>12226000</v>
      </c>
      <c r="F10" s="61">
        <f>E10/$E$15</f>
        <v>0.5717091419219079</v>
      </c>
      <c r="G10" s="60">
        <f>12429000+1269000</f>
        <v>13698000</v>
      </c>
      <c r="H10" s="61">
        <f>G10/$G$15</f>
        <v>0.5907111130277287</v>
      </c>
      <c r="I10" s="60">
        <f>14202000+792000</f>
        <v>14994000</v>
      </c>
      <c r="J10" s="61">
        <f>I10/$I$15</f>
        <v>0.581297976273552</v>
      </c>
      <c r="K10" s="60">
        <f>15536000+447000</f>
        <v>15983000</v>
      </c>
      <c r="L10" s="61">
        <f>K10/$K$15</f>
        <v>0.5566468150315188</v>
      </c>
      <c r="M10" s="60">
        <f>15757000+1741000</f>
        <v>17498000</v>
      </c>
      <c r="N10" s="61">
        <f>M10/$M$15</f>
        <v>0.5676561232765612</v>
      </c>
    </row>
    <row r="11" spans="1:14" ht="12.75">
      <c r="A11" s="59">
        <v>2</v>
      </c>
      <c r="B11" s="59" t="s">
        <v>1</v>
      </c>
      <c r="C11" s="60">
        <v>23000</v>
      </c>
      <c r="D11" s="61">
        <f>C11/$C$15</f>
        <v>0.0010977472317678504</v>
      </c>
      <c r="E11" s="60">
        <v>10000</v>
      </c>
      <c r="F11" s="61">
        <f>E11/$E$15</f>
        <v>0.00046761748889408465</v>
      </c>
      <c r="G11" s="60">
        <v>18000</v>
      </c>
      <c r="H11" s="61">
        <f>G11/$G$15</f>
        <v>0.0007762301091034542</v>
      </c>
      <c r="I11" s="60">
        <v>660000</v>
      </c>
      <c r="J11" s="61">
        <f>I11/$I$15</f>
        <v>0.025587345894394046</v>
      </c>
      <c r="K11" s="60">
        <v>1976000</v>
      </c>
      <c r="L11" s="61">
        <f>K11/$K$15</f>
        <v>0.0688190018458538</v>
      </c>
      <c r="M11" s="60">
        <v>126000</v>
      </c>
      <c r="N11" s="61">
        <f>M11/$M$15</f>
        <v>0.004087591240875913</v>
      </c>
    </row>
    <row r="12" spans="1:14" ht="12.75">
      <c r="A12" s="59">
        <v>3</v>
      </c>
      <c r="B12" s="59" t="s">
        <v>2</v>
      </c>
      <c r="C12" s="60">
        <v>61000</v>
      </c>
      <c r="D12" s="61">
        <f>C12/$C$15</f>
        <v>0.002911416571210386</v>
      </c>
      <c r="E12" s="60">
        <v>61000</v>
      </c>
      <c r="F12" s="61">
        <f>E12/$E$15</f>
        <v>0.0028524666822539162</v>
      </c>
      <c r="G12" s="60">
        <v>61000</v>
      </c>
      <c r="H12" s="61">
        <f>G12/$G$15</f>
        <v>0.002630557591961706</v>
      </c>
      <c r="I12" s="60">
        <v>61000</v>
      </c>
      <c r="J12" s="61">
        <f>I12/$I$15</f>
        <v>0.002364891059936419</v>
      </c>
      <c r="K12" s="60">
        <v>61000</v>
      </c>
      <c r="L12" s="61">
        <f>K12/$K$15</f>
        <v>0.0021244732351199803</v>
      </c>
      <c r="M12" s="60">
        <v>61000</v>
      </c>
      <c r="N12" s="61">
        <f>M12/$M$15</f>
        <v>0.0019789132197891323</v>
      </c>
    </row>
    <row r="13" spans="1:14" ht="12.75">
      <c r="A13" s="59">
        <v>4</v>
      </c>
      <c r="B13" s="59" t="s">
        <v>3</v>
      </c>
      <c r="C13" s="60">
        <v>8515000</v>
      </c>
      <c r="D13" s="61">
        <f>C13/$C$15</f>
        <v>0.40640511645666283</v>
      </c>
      <c r="E13" s="60">
        <v>9088000</v>
      </c>
      <c r="F13" s="61">
        <f>E13/$E$15</f>
        <v>0.4249707739069441</v>
      </c>
      <c r="G13" s="60">
        <v>9412000</v>
      </c>
      <c r="H13" s="61">
        <f>G13/$G$15</f>
        <v>0.40588209927120616</v>
      </c>
      <c r="I13" s="60">
        <v>10079000</v>
      </c>
      <c r="J13" s="61">
        <f>I13/$I$15</f>
        <v>0.3907497867721175</v>
      </c>
      <c r="K13" s="60">
        <v>10693000</v>
      </c>
      <c r="L13" s="61">
        <f>K13/$K$15</f>
        <v>0.3724097098875074</v>
      </c>
      <c r="M13" s="60">
        <v>13140000</v>
      </c>
      <c r="N13" s="61">
        <f>M13/$M$15</f>
        <v>0.42627737226277373</v>
      </c>
    </row>
    <row r="14" spans="1:14" ht="12.75">
      <c r="A14" s="59">
        <v>5</v>
      </c>
      <c r="B14" s="59" t="s">
        <v>4</v>
      </c>
      <c r="C14" s="60">
        <v>0</v>
      </c>
      <c r="D14" s="61">
        <f>C14/$C$15</f>
        <v>0</v>
      </c>
      <c r="E14" s="60">
        <v>0</v>
      </c>
      <c r="F14" s="61">
        <f>E14/$E$15</f>
        <v>0</v>
      </c>
      <c r="G14" s="60">
        <v>0</v>
      </c>
      <c r="H14" s="61">
        <f>G14/$G$15</f>
        <v>0</v>
      </c>
      <c r="I14" s="60">
        <v>0</v>
      </c>
      <c r="J14" s="61">
        <f>I14/$I$15</f>
        <v>0</v>
      </c>
      <c r="K14" s="60">
        <v>0</v>
      </c>
      <c r="L14" s="61">
        <f>K14/$K$15</f>
        <v>0</v>
      </c>
      <c r="M14" s="60">
        <v>0</v>
      </c>
      <c r="N14" s="61">
        <f>M14/$M$15</f>
        <v>0</v>
      </c>
    </row>
    <row r="15" spans="1:14" ht="12.75">
      <c r="A15" s="59">
        <v>6</v>
      </c>
      <c r="B15" s="59" t="s">
        <v>5</v>
      </c>
      <c r="C15" s="60">
        <f aca="true" t="shared" si="0" ref="C15:N15">SUM(C10:C14)</f>
        <v>20952000</v>
      </c>
      <c r="D15" s="61">
        <f t="shared" si="0"/>
        <v>1</v>
      </c>
      <c r="E15" s="60">
        <f t="shared" si="0"/>
        <v>21385000</v>
      </c>
      <c r="F15" s="61">
        <f t="shared" si="0"/>
        <v>1</v>
      </c>
      <c r="G15" s="60">
        <f t="shared" si="0"/>
        <v>23189000</v>
      </c>
      <c r="H15" s="61">
        <f t="shared" si="0"/>
        <v>1</v>
      </c>
      <c r="I15" s="60">
        <f t="shared" si="0"/>
        <v>25794000</v>
      </c>
      <c r="J15" s="61">
        <f t="shared" si="0"/>
        <v>1</v>
      </c>
      <c r="K15" s="60">
        <f t="shared" si="0"/>
        <v>28713000</v>
      </c>
      <c r="L15" s="61">
        <f t="shared" si="0"/>
        <v>1</v>
      </c>
      <c r="M15" s="60">
        <f t="shared" si="0"/>
        <v>30825000</v>
      </c>
      <c r="N15" s="61">
        <f t="shared" si="0"/>
        <v>1</v>
      </c>
    </row>
    <row r="16" spans="7:9" ht="12.75">
      <c r="G16" s="62"/>
      <c r="H16" s="63"/>
      <c r="I16" s="64"/>
    </row>
    <row r="17" spans="2:16" ht="12.75">
      <c r="B17" s="101"/>
      <c r="C17" s="99"/>
      <c r="D17" s="55"/>
      <c r="E17" s="54"/>
      <c r="F17" s="55"/>
      <c r="G17" s="54"/>
      <c r="H17" s="55"/>
      <c r="I17" s="54"/>
      <c r="J17" s="55"/>
      <c r="K17" s="54"/>
      <c r="L17" s="55"/>
      <c r="M17" s="128" t="s">
        <v>25</v>
      </c>
      <c r="N17" s="129"/>
      <c r="O17" s="128" t="s">
        <v>26</v>
      </c>
      <c r="P17" s="129"/>
    </row>
    <row r="18" spans="1:16" ht="12.75" customHeight="1">
      <c r="A18" s="130" t="s">
        <v>15</v>
      </c>
      <c r="B18" s="132" t="s">
        <v>14</v>
      </c>
      <c r="C18" s="134" t="s">
        <v>16</v>
      </c>
      <c r="D18" s="127"/>
      <c r="E18" s="126" t="s">
        <v>17</v>
      </c>
      <c r="F18" s="127"/>
      <c r="G18" s="126" t="s">
        <v>18</v>
      </c>
      <c r="H18" s="127"/>
      <c r="I18" s="126" t="s">
        <v>19</v>
      </c>
      <c r="J18" s="127"/>
      <c r="K18" s="126" t="s">
        <v>59</v>
      </c>
      <c r="L18" s="127"/>
      <c r="M18" s="126"/>
      <c r="N18" s="127"/>
      <c r="O18" s="126"/>
      <c r="P18" s="127"/>
    </row>
    <row r="19" spans="1:16" ht="12.75">
      <c r="A19" s="131"/>
      <c r="B19" s="133"/>
      <c r="C19" s="100" t="s">
        <v>12</v>
      </c>
      <c r="D19" s="57" t="s">
        <v>13</v>
      </c>
      <c r="E19" s="57" t="s">
        <v>12</v>
      </c>
      <c r="F19" s="57" t="s">
        <v>13</v>
      </c>
      <c r="G19" s="57" t="s">
        <v>12</v>
      </c>
      <c r="H19" s="57" t="s">
        <v>13</v>
      </c>
      <c r="I19" s="57" t="s">
        <v>12</v>
      </c>
      <c r="J19" s="57" t="s">
        <v>13</v>
      </c>
      <c r="K19" s="57" t="s">
        <v>12</v>
      </c>
      <c r="L19" s="57" t="s">
        <v>13</v>
      </c>
      <c r="M19" s="57" t="s">
        <v>12</v>
      </c>
      <c r="N19" s="57" t="s">
        <v>13</v>
      </c>
      <c r="O19" s="57" t="s">
        <v>12</v>
      </c>
      <c r="P19" s="57" t="s">
        <v>13</v>
      </c>
    </row>
    <row r="20" spans="1:16" ht="12.75">
      <c r="A20" s="59">
        <v>1</v>
      </c>
      <c r="B20" s="56" t="s">
        <v>0</v>
      </c>
      <c r="C20" s="60">
        <f>15502000+1309000</f>
        <v>16811000</v>
      </c>
      <c r="D20" s="61">
        <f>C20/$C$26</f>
        <v>0.5280002512641728</v>
      </c>
      <c r="E20" s="60">
        <v>16516000</v>
      </c>
      <c r="F20" s="61">
        <f>E20/$E$26</f>
        <v>0.5030764544623819</v>
      </c>
      <c r="G20" s="60">
        <v>17757000</v>
      </c>
      <c r="H20" s="61">
        <f>G20/$G$26</f>
        <v>0.5226490066225166</v>
      </c>
      <c r="I20" s="60">
        <f>1549000+16828000</f>
        <v>18377000</v>
      </c>
      <c r="J20" s="61">
        <f>I20/$I$26</f>
        <v>0.5217922144297112</v>
      </c>
      <c r="K20" s="60">
        <f>2381000+15677000</f>
        <v>18058000</v>
      </c>
      <c r="L20" s="61">
        <f>K20/$K$26</f>
        <v>0.4986744725505357</v>
      </c>
      <c r="M20" s="60">
        <f>2381000+15677000</f>
        <v>18058000</v>
      </c>
      <c r="N20" s="61">
        <f>M20/$M$26</f>
        <v>0.4987295625276182</v>
      </c>
      <c r="O20" s="60">
        <v>18043212.373461537</v>
      </c>
      <c r="P20" s="61">
        <f>O20/$O$26</f>
        <v>0.5071079827888695</v>
      </c>
    </row>
    <row r="21" spans="1:16" ht="12.75">
      <c r="A21" s="59">
        <v>2</v>
      </c>
      <c r="B21" s="65" t="s">
        <v>1</v>
      </c>
      <c r="C21" s="60">
        <v>1346000</v>
      </c>
      <c r="D21" s="61">
        <f>C21/$C$26</f>
        <v>0.04227519708533559</v>
      </c>
      <c r="E21" s="60">
        <f>666000+984000</f>
        <v>1650000</v>
      </c>
      <c r="F21" s="61">
        <f>E21/$E$26</f>
        <v>0.05025890953396284</v>
      </c>
      <c r="G21" s="60">
        <f>657000+324000</f>
        <v>981000</v>
      </c>
      <c r="H21" s="61">
        <f>G21/$G$26</f>
        <v>0.028874172185430463</v>
      </c>
      <c r="I21" s="60">
        <f>700000+57000</f>
        <v>757000</v>
      </c>
      <c r="J21" s="61">
        <f>I21/$I$26</f>
        <v>0.021494079900053947</v>
      </c>
      <c r="K21" s="60">
        <f>750000+532000</f>
        <v>1282000</v>
      </c>
      <c r="L21" s="61">
        <f>K21/$K$26</f>
        <v>0.03540262896277477</v>
      </c>
      <c r="M21" s="60">
        <f>750000+532000</f>
        <v>1282000</v>
      </c>
      <c r="N21" s="61">
        <f>M21/$M$26</f>
        <v>0.035406539991162174</v>
      </c>
      <c r="O21" s="60">
        <v>1129923.076923077</v>
      </c>
      <c r="P21" s="61">
        <f aca="true" t="shared" si="1" ref="P21:P26">O21/$O$26</f>
        <v>0.03175670719742945</v>
      </c>
    </row>
    <row r="22" spans="1:16" ht="25.5">
      <c r="A22" s="59">
        <v>3</v>
      </c>
      <c r="B22" s="65" t="s">
        <v>2</v>
      </c>
      <c r="C22" s="60">
        <v>60000</v>
      </c>
      <c r="D22" s="61">
        <f>C22/$C$26</f>
        <v>0.001884481296523132</v>
      </c>
      <c r="E22" s="60">
        <v>0</v>
      </c>
      <c r="F22" s="61">
        <f>E22/$E$26</f>
        <v>0</v>
      </c>
      <c r="G22" s="60">
        <v>0</v>
      </c>
      <c r="H22" s="61">
        <f>G22/$G$26</f>
        <v>0</v>
      </c>
      <c r="I22" s="60">
        <v>0</v>
      </c>
      <c r="J22" s="61">
        <f>I22/$I$26</f>
        <v>0</v>
      </c>
      <c r="K22" s="60">
        <v>0</v>
      </c>
      <c r="L22" s="61">
        <f>K22/$K$26</f>
        <v>0</v>
      </c>
      <c r="M22" s="60">
        <v>0</v>
      </c>
      <c r="N22" s="61">
        <f>M22/$M$26</f>
        <v>0</v>
      </c>
      <c r="O22" s="60">
        <f>'[1]Format3 - Schedule 2'!$F$23</f>
        <v>0</v>
      </c>
      <c r="P22" s="61">
        <f t="shared" si="1"/>
        <v>0</v>
      </c>
    </row>
    <row r="23" spans="1:16" ht="12.75">
      <c r="A23" s="59">
        <v>4</v>
      </c>
      <c r="B23" s="65" t="s">
        <v>3</v>
      </c>
      <c r="C23" s="60">
        <v>13622000</v>
      </c>
      <c r="D23" s="61">
        <f>C23/$C$26</f>
        <v>0.4278400703539684</v>
      </c>
      <c r="E23" s="60">
        <v>14664000</v>
      </c>
      <c r="F23" s="61">
        <f>E23/$E$26</f>
        <v>0.4466646360036552</v>
      </c>
      <c r="G23" s="60">
        <v>15237000</v>
      </c>
      <c r="H23" s="61">
        <f>G23/$G$26</f>
        <v>0.44847682119205295</v>
      </c>
      <c r="I23" s="60">
        <v>16085000</v>
      </c>
      <c r="J23" s="61">
        <f>I23/$I$26</f>
        <v>0.45671370567023484</v>
      </c>
      <c r="K23" s="60">
        <v>16872000</v>
      </c>
      <c r="L23" s="61">
        <f>K23/$K$26</f>
        <v>0.4659228984866895</v>
      </c>
      <c r="M23" s="60">
        <v>16868000</v>
      </c>
      <c r="N23" s="61">
        <f>M23/$M$26</f>
        <v>0.46586389748121965</v>
      </c>
      <c r="O23" s="60">
        <v>16407476.54123077</v>
      </c>
      <c r="P23" s="61">
        <f t="shared" si="1"/>
        <v>0.46113531001370106</v>
      </c>
    </row>
    <row r="24" spans="1:16" ht="12.75">
      <c r="A24" s="59">
        <v>5</v>
      </c>
      <c r="B24" s="65" t="s">
        <v>4</v>
      </c>
      <c r="C24" s="60">
        <v>0</v>
      </c>
      <c r="D24" s="61">
        <f>C24/$C$26</f>
        <v>0</v>
      </c>
      <c r="E24" s="60">
        <v>0</v>
      </c>
      <c r="F24" s="61">
        <f>E24/$E$26</f>
        <v>0</v>
      </c>
      <c r="G24" s="60">
        <v>0</v>
      </c>
      <c r="H24" s="61">
        <f>G24/$G$26</f>
        <v>0</v>
      </c>
      <c r="I24" s="60">
        <v>0</v>
      </c>
      <c r="J24" s="61">
        <f>I24/$I$26</f>
        <v>0</v>
      </c>
      <c r="K24" s="60">
        <v>0</v>
      </c>
      <c r="L24" s="61">
        <f>K24/$K$26</f>
        <v>0</v>
      </c>
      <c r="M24" s="60">
        <v>0</v>
      </c>
      <c r="N24" s="61">
        <f>M24/$M$26</f>
        <v>0</v>
      </c>
      <c r="O24" s="60">
        <v>0</v>
      </c>
      <c r="P24" s="61">
        <f t="shared" si="1"/>
        <v>0</v>
      </c>
    </row>
    <row r="25" spans="1:16" ht="12.75">
      <c r="A25" s="59"/>
      <c r="B25" s="66" t="s">
        <v>24</v>
      </c>
      <c r="C25" s="60">
        <v>0</v>
      </c>
      <c r="E25" s="60">
        <v>0</v>
      </c>
      <c r="G25" s="60">
        <v>0</v>
      </c>
      <c r="I25" s="60">
        <v>0</v>
      </c>
      <c r="K25" s="67">
        <v>0</v>
      </c>
      <c r="L25" s="61"/>
      <c r="M25" s="67">
        <v>0</v>
      </c>
      <c r="O25" s="67">
        <v>0</v>
      </c>
      <c r="P25" s="61"/>
    </row>
    <row r="26" spans="1:16" ht="12.75">
      <c r="A26" s="59">
        <v>6</v>
      </c>
      <c r="B26" s="65" t="s">
        <v>5</v>
      </c>
      <c r="C26" s="60">
        <f aca="true" t="shared" si="2" ref="C26:N26">SUM(C20:C25)</f>
        <v>31839000</v>
      </c>
      <c r="D26" s="61">
        <f t="shared" si="2"/>
        <v>0.9999999999999999</v>
      </c>
      <c r="E26" s="60">
        <f t="shared" si="2"/>
        <v>32830000</v>
      </c>
      <c r="F26" s="61">
        <f t="shared" si="2"/>
        <v>1</v>
      </c>
      <c r="G26" s="60">
        <f t="shared" si="2"/>
        <v>33975000</v>
      </c>
      <c r="H26" s="61">
        <f t="shared" si="2"/>
        <v>1</v>
      </c>
      <c r="I26" s="60">
        <f t="shared" si="2"/>
        <v>35219000</v>
      </c>
      <c r="J26" s="61">
        <f t="shared" si="2"/>
        <v>1</v>
      </c>
      <c r="K26" s="60">
        <f t="shared" si="2"/>
        <v>36212000</v>
      </c>
      <c r="L26" s="61">
        <f t="shared" si="2"/>
        <v>1</v>
      </c>
      <c r="M26" s="60">
        <f t="shared" si="2"/>
        <v>36208000</v>
      </c>
      <c r="N26" s="61">
        <f t="shared" si="2"/>
        <v>1</v>
      </c>
      <c r="O26" s="60">
        <f>SUM(O20:O24)</f>
        <v>35580611.991615385</v>
      </c>
      <c r="P26" s="61">
        <f t="shared" si="1"/>
        <v>1</v>
      </c>
    </row>
    <row r="27" spans="3:13" ht="12.75">
      <c r="C27" s="68"/>
      <c r="E27" s="68"/>
      <c r="G27" s="68"/>
      <c r="I27" s="69" t="s">
        <v>29</v>
      </c>
      <c r="K27" s="70"/>
      <c r="M27" s="71" t="s">
        <v>29</v>
      </c>
    </row>
    <row r="29" spans="1:8" ht="14.25" customHeight="1">
      <c r="A29" s="72"/>
      <c r="B29" s="73" t="s">
        <v>29</v>
      </c>
      <c r="C29" s="74"/>
      <c r="D29" s="74"/>
      <c r="E29" s="74"/>
      <c r="F29" s="74"/>
      <c r="G29" s="74"/>
      <c r="H29" s="74"/>
    </row>
    <row r="30" spans="1:2" ht="12.75">
      <c r="A30" s="62"/>
      <c r="B30" s="52" t="s">
        <v>29</v>
      </c>
    </row>
    <row r="31" spans="7:9" ht="12.75">
      <c r="G31" s="52" t="s">
        <v>29</v>
      </c>
      <c r="I31" s="52" t="s">
        <v>29</v>
      </c>
    </row>
    <row r="34" spans="3:4" ht="12.75">
      <c r="C34" s="102"/>
      <c r="D34" s="102"/>
    </row>
    <row r="35" spans="3:4" ht="12.75">
      <c r="C35" s="102"/>
      <c r="D35" s="102"/>
    </row>
    <row r="36" spans="3:4" ht="12.75">
      <c r="C36" s="102"/>
      <c r="D36" s="102"/>
    </row>
    <row r="37" spans="3:14" ht="12.75">
      <c r="C37" s="103"/>
      <c r="D37" s="103"/>
      <c r="E37" s="103"/>
      <c r="F37" s="103"/>
      <c r="G37" s="103"/>
      <c r="H37" s="103"/>
      <c r="I37" s="103"/>
      <c r="J37" s="103"/>
      <c r="K37" s="103"/>
      <c r="L37" s="103"/>
      <c r="M37" s="103"/>
      <c r="N37" s="103"/>
    </row>
  </sheetData>
  <sheetProtection/>
  <mergeCells count="22">
    <mergeCell ref="A8:A9"/>
    <mergeCell ref="B8:B9"/>
    <mergeCell ref="C8:D8"/>
    <mergeCell ref="E8:F8"/>
    <mergeCell ref="G8:H8"/>
    <mergeCell ref="I18:J18"/>
    <mergeCell ref="E1:J1"/>
    <mergeCell ref="E2:J2"/>
    <mergeCell ref="E3:J3"/>
    <mergeCell ref="E4:J4"/>
    <mergeCell ref="E5:J5"/>
    <mergeCell ref="I8:J8"/>
    <mergeCell ref="M8:N8"/>
    <mergeCell ref="M17:N18"/>
    <mergeCell ref="O17:P18"/>
    <mergeCell ref="A18:A19"/>
    <mergeCell ref="B18:B19"/>
    <mergeCell ref="C18:D18"/>
    <mergeCell ref="E18:F18"/>
    <mergeCell ref="G18:H18"/>
    <mergeCell ref="K18:L18"/>
    <mergeCell ref="K8:L8"/>
  </mergeCells>
  <printOptions/>
  <pageMargins left="0.75" right="0.75" top="1" bottom="1" header="0.5" footer="0.5"/>
  <pageSetup horizontalDpi="600" verticalDpi="600" orientation="landscape" scale="66" r:id="rId1"/>
  <headerFooter alignWithMargins="0">
    <oddHeader>&amp;R&amp;8KPSC Case No. 2014-00396
Commission Staff's First Set of Data  Requests 
Dated November 24, 2014
Item No. 3 
Schedule 3
Page 3 of 4</oddHeader>
  </headerFooter>
  <ignoredErrors>
    <ignoredError sqref="L20:L21" formula="1"/>
  </ignoredErrors>
</worksheet>
</file>

<file path=xl/worksheets/sheet4.xml><?xml version="1.0" encoding="utf-8"?>
<worksheet xmlns="http://schemas.openxmlformats.org/spreadsheetml/2006/main" xmlns:r="http://schemas.openxmlformats.org/officeDocument/2006/relationships">
  <dimension ref="A1:J30"/>
  <sheetViews>
    <sheetView view="pageLayout" workbookViewId="0" topLeftCell="A1">
      <selection activeCell="I23" sqref="I23"/>
    </sheetView>
  </sheetViews>
  <sheetFormatPr defaultColWidth="9.140625" defaultRowHeight="12.75"/>
  <cols>
    <col min="2" max="2" width="30.140625" style="0" bestFit="1" customWidth="1"/>
    <col min="3" max="3" width="15.00390625" style="0" bestFit="1" customWidth="1"/>
    <col min="4" max="4" width="16.57421875" style="0" bestFit="1" customWidth="1"/>
    <col min="5" max="5" width="14.00390625" style="0" customWidth="1"/>
    <col min="6" max="6" width="14.421875" style="0" customWidth="1"/>
    <col min="7" max="7" width="14.140625" style="0" customWidth="1"/>
    <col min="8" max="8" width="15.140625" style="0" customWidth="1"/>
    <col min="9" max="9" width="18.140625" style="0" customWidth="1"/>
  </cols>
  <sheetData>
    <row r="1" spans="1:9" ht="12.75">
      <c r="A1" s="6"/>
      <c r="B1" s="22"/>
      <c r="C1" s="22"/>
      <c r="D1" s="122" t="s">
        <v>58</v>
      </c>
      <c r="E1" s="122"/>
      <c r="F1" s="122"/>
      <c r="G1" s="22"/>
      <c r="H1" s="22"/>
      <c r="I1" s="23"/>
    </row>
    <row r="2" spans="1:9" ht="12.75">
      <c r="A2" s="24"/>
      <c r="B2" s="25"/>
      <c r="C2" s="25"/>
      <c r="D2" s="123" t="s">
        <v>30</v>
      </c>
      <c r="E2" s="124"/>
      <c r="F2" s="124"/>
      <c r="G2" s="25"/>
      <c r="H2" s="25"/>
      <c r="I2" s="26"/>
    </row>
    <row r="3" spans="1:9" ht="12.75">
      <c r="A3" s="24"/>
      <c r="B3" s="25"/>
      <c r="C3" s="25"/>
      <c r="D3" s="124" t="s">
        <v>31</v>
      </c>
      <c r="E3" s="124"/>
      <c r="F3" s="124"/>
      <c r="G3" s="25"/>
      <c r="H3" s="25"/>
      <c r="I3" s="26"/>
    </row>
    <row r="4" spans="1:9" ht="12.75">
      <c r="A4" s="24"/>
      <c r="B4" s="25"/>
      <c r="C4" s="25"/>
      <c r="D4" s="125" t="s">
        <v>32</v>
      </c>
      <c r="E4" s="106"/>
      <c r="F4" s="106"/>
      <c r="G4" s="25"/>
      <c r="H4" s="25"/>
      <c r="I4" s="26"/>
    </row>
    <row r="5" spans="1:9" ht="12.75">
      <c r="A5" s="24"/>
      <c r="B5" s="25"/>
      <c r="C5" s="25"/>
      <c r="D5" s="106" t="s">
        <v>21</v>
      </c>
      <c r="E5" s="106"/>
      <c r="F5" s="106"/>
      <c r="G5" s="25"/>
      <c r="H5" s="25"/>
      <c r="I5" s="26"/>
    </row>
    <row r="6" spans="1:9" ht="12.75">
      <c r="A6" s="24"/>
      <c r="B6" s="25"/>
      <c r="C6" s="25"/>
      <c r="D6" s="27"/>
      <c r="E6" s="27"/>
      <c r="F6" s="27"/>
      <c r="G6" s="25"/>
      <c r="H6" s="25"/>
      <c r="I6" s="26"/>
    </row>
    <row r="7" spans="1:9" ht="12.75">
      <c r="A7" s="6"/>
      <c r="B7" s="119" t="s">
        <v>33</v>
      </c>
      <c r="C7" s="120" t="s">
        <v>34</v>
      </c>
      <c r="D7" s="120" t="s">
        <v>35</v>
      </c>
      <c r="E7" s="121" t="s">
        <v>36</v>
      </c>
      <c r="F7" s="121" t="s">
        <v>37</v>
      </c>
      <c r="G7" s="121" t="s">
        <v>38</v>
      </c>
      <c r="H7" s="121" t="s">
        <v>39</v>
      </c>
      <c r="I7" s="121" t="s">
        <v>40</v>
      </c>
    </row>
    <row r="8" spans="1:9" ht="12.75">
      <c r="A8" s="24" t="s">
        <v>15</v>
      </c>
      <c r="B8" s="119"/>
      <c r="C8" s="120"/>
      <c r="D8" s="120"/>
      <c r="E8" s="121"/>
      <c r="F8" s="121"/>
      <c r="G8" s="121"/>
      <c r="H8" s="121"/>
      <c r="I8" s="121"/>
    </row>
    <row r="9" spans="1:10" ht="12.75">
      <c r="A9" s="2">
        <v>1</v>
      </c>
      <c r="B9" s="20" t="s">
        <v>41</v>
      </c>
      <c r="C9" s="8">
        <f>D9+E9+F9+I9</f>
        <v>34549128.364999995</v>
      </c>
      <c r="D9" s="75">
        <f>1366204.064+16202492.362</f>
        <v>17568696.426</v>
      </c>
      <c r="E9" s="76">
        <v>1218000</v>
      </c>
      <c r="F9" s="77">
        <v>0</v>
      </c>
      <c r="G9" s="76">
        <v>3299363.791</v>
      </c>
      <c r="H9" s="78">
        <v>6663456.009</v>
      </c>
      <c r="I9" s="79">
        <v>15762431.939</v>
      </c>
      <c r="J9" s="31"/>
    </row>
    <row r="10" spans="1:10" ht="12.75">
      <c r="A10" s="2">
        <v>2</v>
      </c>
      <c r="B10" s="20" t="s">
        <v>42</v>
      </c>
      <c r="C10" s="8">
        <f aca="true" t="shared" si="0" ref="C10:C21">D10+E10+F10+I10</f>
        <v>34445840.727</v>
      </c>
      <c r="D10" s="80">
        <f>1442980.289+16088622.998</f>
        <v>17531603.287</v>
      </c>
      <c r="E10" s="67">
        <v>1058000</v>
      </c>
      <c r="F10" s="77">
        <v>0</v>
      </c>
      <c r="G10" s="67">
        <v>3299622.121</v>
      </c>
      <c r="H10" s="81">
        <v>6754234.314</v>
      </c>
      <c r="I10" s="67">
        <v>15856237.44</v>
      </c>
      <c r="J10" s="31"/>
    </row>
    <row r="11" spans="1:10" ht="12.75">
      <c r="A11" s="2">
        <v>3</v>
      </c>
      <c r="B11" s="20" t="s">
        <v>43</v>
      </c>
      <c r="C11" s="8">
        <f t="shared" si="0"/>
        <v>34804062.055</v>
      </c>
      <c r="D11" s="82">
        <f>1623515.566+16541220.978</f>
        <v>18164736.544</v>
      </c>
      <c r="E11" s="83">
        <v>661000</v>
      </c>
      <c r="F11" s="77">
        <v>0</v>
      </c>
      <c r="G11" s="83">
        <v>3299783.945</v>
      </c>
      <c r="H11" s="84">
        <v>6872610.425</v>
      </c>
      <c r="I11" s="83">
        <v>15978325.511</v>
      </c>
      <c r="J11" s="31"/>
    </row>
    <row r="12" spans="1:10" ht="12.75">
      <c r="A12" s="2">
        <v>4</v>
      </c>
      <c r="B12" s="20" t="s">
        <v>44</v>
      </c>
      <c r="C12" s="8">
        <f t="shared" si="0"/>
        <v>35219863.889</v>
      </c>
      <c r="D12" s="80">
        <f>1549338.192+16827785.68</f>
        <v>18377123.872</v>
      </c>
      <c r="E12" s="67">
        <v>757000</v>
      </c>
      <c r="F12" s="77">
        <v>0</v>
      </c>
      <c r="G12" s="67">
        <v>3302740.762</v>
      </c>
      <c r="H12" s="81">
        <v>6766133.54</v>
      </c>
      <c r="I12" s="67">
        <v>16085740.017</v>
      </c>
      <c r="J12" s="31"/>
    </row>
    <row r="13" spans="1:10" ht="12.75">
      <c r="A13" s="2">
        <v>5</v>
      </c>
      <c r="B13" s="20" t="s">
        <v>45</v>
      </c>
      <c r="C13" s="8">
        <f t="shared" si="0"/>
        <v>35558996.464</v>
      </c>
      <c r="D13" s="82">
        <f>1402117.77+16649165.917</f>
        <v>18051283.687</v>
      </c>
      <c r="E13" s="83">
        <v>1195000</v>
      </c>
      <c r="F13" s="77">
        <v>0</v>
      </c>
      <c r="G13" s="83">
        <v>3302945.467</v>
      </c>
      <c r="H13" s="84">
        <v>6995862.925</v>
      </c>
      <c r="I13" s="85">
        <v>16312712.777</v>
      </c>
      <c r="J13" s="31"/>
    </row>
    <row r="14" spans="1:10" ht="12.75">
      <c r="A14" s="2">
        <v>6</v>
      </c>
      <c r="B14" s="38" t="s">
        <v>46</v>
      </c>
      <c r="C14" s="8">
        <f t="shared" si="0"/>
        <v>35688849.08</v>
      </c>
      <c r="D14" s="80">
        <f>1611133.208+16427978.428</f>
        <v>18039111.636</v>
      </c>
      <c r="E14" s="67">
        <v>1155000</v>
      </c>
      <c r="F14" s="77">
        <v>0</v>
      </c>
      <c r="G14" s="67">
        <v>3303046.548</v>
      </c>
      <c r="H14" s="81">
        <v>7171184.249</v>
      </c>
      <c r="I14" s="86">
        <v>16494737.444</v>
      </c>
      <c r="J14" s="31"/>
    </row>
    <row r="15" spans="1:10" ht="12.75">
      <c r="A15" s="2">
        <v>7</v>
      </c>
      <c r="B15" s="20" t="s">
        <v>47</v>
      </c>
      <c r="C15" s="8">
        <f t="shared" si="0"/>
        <v>35838221.2</v>
      </c>
      <c r="D15" s="82">
        <f>1611981.342+16474917.947</f>
        <v>18086899.289</v>
      </c>
      <c r="E15" s="83">
        <v>1332000</v>
      </c>
      <c r="F15" s="77">
        <v>0</v>
      </c>
      <c r="G15" s="83">
        <v>3304581.055</v>
      </c>
      <c r="H15" s="84">
        <v>7076313.232</v>
      </c>
      <c r="I15" s="85">
        <v>16419321.911</v>
      </c>
      <c r="J15" s="31"/>
    </row>
    <row r="16" spans="1:10" ht="12.75">
      <c r="A16" s="2">
        <v>8</v>
      </c>
      <c r="B16" s="20" t="s">
        <v>48</v>
      </c>
      <c r="C16" s="8">
        <f t="shared" si="0"/>
        <v>35725926.602</v>
      </c>
      <c r="D16" s="80">
        <f>1792960.857+16510852.571</f>
        <v>18303813.428</v>
      </c>
      <c r="E16" s="67">
        <v>903000</v>
      </c>
      <c r="F16" s="77">
        <v>0</v>
      </c>
      <c r="G16" s="67">
        <v>3304763.003</v>
      </c>
      <c r="H16" s="81">
        <v>7166567.997</v>
      </c>
      <c r="I16" s="86">
        <v>16519113.174</v>
      </c>
      <c r="J16" s="31"/>
    </row>
    <row r="17" spans="1:10" ht="12.75">
      <c r="A17" s="2">
        <v>9</v>
      </c>
      <c r="B17" s="20" t="s">
        <v>49</v>
      </c>
      <c r="C17" s="8">
        <f t="shared" si="0"/>
        <v>35844138.815</v>
      </c>
      <c r="D17" s="82">
        <f>2674406.568+15417429.875</f>
        <v>18091836.443</v>
      </c>
      <c r="E17" s="83">
        <v>1126000</v>
      </c>
      <c r="F17" s="77">
        <v>0</v>
      </c>
      <c r="G17" s="83">
        <v>3306422.135</v>
      </c>
      <c r="H17" s="84">
        <v>7275944.914</v>
      </c>
      <c r="I17" s="85">
        <v>16626302.372</v>
      </c>
      <c r="J17" s="31"/>
    </row>
    <row r="18" spans="1:10" ht="12.75">
      <c r="A18" s="2">
        <v>10</v>
      </c>
      <c r="B18" s="20" t="s">
        <v>50</v>
      </c>
      <c r="C18" s="8">
        <f t="shared" si="0"/>
        <v>36191583.197</v>
      </c>
      <c r="D18" s="80">
        <f>2523659.745+15601280.837</f>
        <v>18124940.582</v>
      </c>
      <c r="E18" s="67">
        <v>1482000</v>
      </c>
      <c r="F18" s="77">
        <v>0</v>
      </c>
      <c r="G18" s="67">
        <v>3307865.206</v>
      </c>
      <c r="H18" s="81">
        <v>7222017.835</v>
      </c>
      <c r="I18" s="86">
        <v>16584642.615</v>
      </c>
      <c r="J18" s="31"/>
    </row>
    <row r="19" spans="1:10" ht="12.75">
      <c r="A19" s="2">
        <v>11</v>
      </c>
      <c r="B19" s="20" t="s">
        <v>51</v>
      </c>
      <c r="C19" s="8">
        <f t="shared" si="0"/>
        <v>36216919.187</v>
      </c>
      <c r="D19" s="82">
        <f>2661163.434+15437513.6</f>
        <v>18098677.033999998</v>
      </c>
      <c r="E19" s="83">
        <v>1355000</v>
      </c>
      <c r="F19" s="77">
        <v>0</v>
      </c>
      <c r="G19" s="83">
        <v>3309362.878</v>
      </c>
      <c r="H19" s="84">
        <v>7390698.225</v>
      </c>
      <c r="I19" s="85">
        <v>16763242.153</v>
      </c>
      <c r="J19" s="31"/>
    </row>
    <row r="20" spans="1:10" ht="12.75">
      <c r="A20" s="2">
        <v>12</v>
      </c>
      <c r="B20" s="20" t="s">
        <v>52</v>
      </c>
      <c r="C20" s="8">
        <f t="shared" si="0"/>
        <v>36251992.572</v>
      </c>
      <c r="D20" s="80">
        <f>2648986.614+15415815.723</f>
        <v>18064802.336999997</v>
      </c>
      <c r="E20" s="67">
        <v>1165000</v>
      </c>
      <c r="F20" s="77">
        <v>0</v>
      </c>
      <c r="G20" s="67">
        <v>3310800.5574</v>
      </c>
      <c r="H20" s="81">
        <v>7640675.163</v>
      </c>
      <c r="I20" s="86">
        <v>17022190.235</v>
      </c>
      <c r="J20" s="31"/>
    </row>
    <row r="21" spans="1:10" ht="12.75">
      <c r="A21" s="2">
        <v>13</v>
      </c>
      <c r="B21" s="20" t="s">
        <v>53</v>
      </c>
      <c r="C21" s="8">
        <f t="shared" si="0"/>
        <v>36212433.738</v>
      </c>
      <c r="D21" s="87">
        <f>2446340.437+15611895.853</f>
        <v>18058236.29</v>
      </c>
      <c r="E21" s="88">
        <v>1282000</v>
      </c>
      <c r="F21" s="77">
        <v>0</v>
      </c>
      <c r="G21" s="88">
        <v>3312162.395</v>
      </c>
      <c r="H21" s="89">
        <v>7470160.965</v>
      </c>
      <c r="I21" s="90">
        <v>16872197.448</v>
      </c>
      <c r="J21" s="31"/>
    </row>
    <row r="22" spans="1:9" ht="12.75">
      <c r="A22" s="2">
        <v>14</v>
      </c>
      <c r="B22" s="2" t="s">
        <v>54</v>
      </c>
      <c r="C22" s="8">
        <f>SUM(C9:C21)</f>
        <v>462547955.89099985</v>
      </c>
      <c r="D22" s="42">
        <f aca="true" t="shared" si="1" ref="D22:I22">SUM(D9:D21)</f>
        <v>234561760.855</v>
      </c>
      <c r="E22" s="43">
        <f t="shared" si="1"/>
        <v>14689000</v>
      </c>
      <c r="F22" s="44">
        <f t="shared" si="1"/>
        <v>0</v>
      </c>
      <c r="G22" s="43">
        <f t="shared" si="1"/>
        <v>42963459.863400005</v>
      </c>
      <c r="H22" s="91">
        <f t="shared" si="1"/>
        <v>92465859.793</v>
      </c>
      <c r="I22" s="43">
        <f t="shared" si="1"/>
        <v>213297195.036</v>
      </c>
    </row>
    <row r="23" spans="1:9" ht="12.75">
      <c r="A23" s="2">
        <v>15</v>
      </c>
      <c r="B23" s="2" t="s">
        <v>55</v>
      </c>
      <c r="C23" s="44">
        <f>C22/13</f>
        <v>35580611.99161537</v>
      </c>
      <c r="D23" s="45">
        <f aca="true" t="shared" si="2" ref="D23:I23">D22/13</f>
        <v>18043212.373461537</v>
      </c>
      <c r="E23" s="44">
        <f t="shared" si="2"/>
        <v>1129923.076923077</v>
      </c>
      <c r="F23" s="44">
        <f t="shared" si="2"/>
        <v>0</v>
      </c>
      <c r="G23" s="44">
        <f t="shared" si="2"/>
        <v>3304881.5279538464</v>
      </c>
      <c r="H23" s="92">
        <f t="shared" si="2"/>
        <v>7112758.445615385</v>
      </c>
      <c r="I23" s="44">
        <f t="shared" si="2"/>
        <v>16407476.54123077</v>
      </c>
    </row>
    <row r="24" spans="1:9" ht="12.75">
      <c r="A24" s="2">
        <v>16</v>
      </c>
      <c r="B24" s="2" t="s">
        <v>56</v>
      </c>
      <c r="C24" s="93">
        <f>C23/$C$23</f>
        <v>1</v>
      </c>
      <c r="D24" s="93">
        <f aca="true" t="shared" si="3" ref="D24:I24">D23/$C$23</f>
        <v>0.5071079827888697</v>
      </c>
      <c r="E24" s="93">
        <f t="shared" si="3"/>
        <v>0.031756707197429464</v>
      </c>
      <c r="F24" s="93">
        <f t="shared" si="3"/>
        <v>0</v>
      </c>
      <c r="G24" s="93">
        <f t="shared" si="3"/>
        <v>0.0928843362428012</v>
      </c>
      <c r="H24" s="93">
        <f t="shared" si="3"/>
        <v>0.19990545545679536</v>
      </c>
      <c r="I24" s="93">
        <f t="shared" si="3"/>
        <v>0.4611353100137012</v>
      </c>
    </row>
    <row r="25" spans="1:9" ht="12.75">
      <c r="A25" s="2">
        <v>17</v>
      </c>
      <c r="B25" s="2" t="s">
        <v>57</v>
      </c>
      <c r="C25" s="93">
        <f>C21/$C$21</f>
        <v>1</v>
      </c>
      <c r="D25" s="93">
        <f aca="true" t="shared" si="4" ref="D25:I25">D21/$C$21</f>
        <v>0.49867502473467695</v>
      </c>
      <c r="E25" s="93">
        <f t="shared" si="4"/>
        <v>0.035402204924291414</v>
      </c>
      <c r="F25" s="93">
        <f t="shared" si="4"/>
        <v>0</v>
      </c>
      <c r="G25" s="93">
        <f t="shared" si="4"/>
        <v>0.09146478303457242</v>
      </c>
      <c r="H25" s="93">
        <f t="shared" si="4"/>
        <v>0.2062871835416322</v>
      </c>
      <c r="I25" s="93">
        <f t="shared" si="4"/>
        <v>0.46592277034103163</v>
      </c>
    </row>
    <row r="26" spans="1:9" ht="12.75">
      <c r="A26" s="24"/>
      <c r="B26" s="25"/>
      <c r="C26" s="25"/>
      <c r="D26" s="25"/>
      <c r="E26" s="25"/>
      <c r="F26" s="25"/>
      <c r="G26" s="25"/>
      <c r="H26" s="25"/>
      <c r="I26" s="26"/>
    </row>
    <row r="27" spans="1:9" ht="12.75">
      <c r="A27" s="5"/>
      <c r="B27" s="47"/>
      <c r="C27" s="47"/>
      <c r="D27" s="47"/>
      <c r="E27" s="47"/>
      <c r="F27" s="47"/>
      <c r="G27" s="47"/>
      <c r="H27" s="47"/>
      <c r="I27" s="48"/>
    </row>
    <row r="30" ht="12.75">
      <c r="D30" s="94"/>
    </row>
  </sheetData>
  <sheetProtection/>
  <mergeCells count="13">
    <mergeCell ref="B7:B8"/>
    <mergeCell ref="C7:C8"/>
    <mergeCell ref="D7:D8"/>
    <mergeCell ref="E7:E8"/>
    <mergeCell ref="F7:F8"/>
    <mergeCell ref="G7:G8"/>
    <mergeCell ref="H7:H8"/>
    <mergeCell ref="I7:I8"/>
    <mergeCell ref="D1:F1"/>
    <mergeCell ref="D2:F2"/>
    <mergeCell ref="D3:F3"/>
    <mergeCell ref="D4:F4"/>
    <mergeCell ref="D5:F5"/>
  </mergeCells>
  <printOptions/>
  <pageMargins left="0.75" right="0.75" top="1" bottom="1" header="0.5" footer="0.5"/>
  <pageSetup horizontalDpi="600" verticalDpi="600" orientation="landscape" scale="75" r:id="rId1"/>
  <headerFooter alignWithMargins="0">
    <oddHeader>&amp;R&amp;8KPSC Case No. 2014-00396
Commission Staff's First Set of Data Requests 
Dated November 24, 2014
Item No. 3 
Schedule 3
Page 4 of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2014-12-11T17:46:49Z</cp:lastPrinted>
  <dcterms:created xsi:type="dcterms:W3CDTF">2005-09-26T17:23:10Z</dcterms:created>
  <dcterms:modified xsi:type="dcterms:W3CDTF">2015-01-06T14:18:18Z</dcterms:modified>
  <cp:category/>
  <cp:version/>
  <cp:contentType/>
  <cp:contentStatus/>
</cp:coreProperties>
</file>