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15570" windowHeight="11760"/>
  </bookViews>
  <sheets>
    <sheet name="26b" sheetId="7" r:id="rId1"/>
    <sheet name="Other Taxes Summary" sheetId="4" r:id="rId2"/>
    <sheet name="Ohio CAT" sheetId="6" r:id="rId3"/>
    <sheet name="Federal Excise" sheetId="1" r:id="rId4"/>
    <sheet name="PSC &amp; Use Tax" sheetId="3" r:id="rId5"/>
    <sheet name="State Business Occupation Tax" sheetId="5" r:id="rId6"/>
  </sheets>
  <calcPr calcId="145621" iterate="1" iterateCount="200" iterateDelta="0.01"/>
</workbook>
</file>

<file path=xl/calcChain.xml><?xml version="1.0" encoding="utf-8"?>
<calcChain xmlns="http://schemas.openxmlformats.org/spreadsheetml/2006/main">
  <c r="C17" i="7" l="1"/>
  <c r="G17" i="7"/>
  <c r="D15" i="7"/>
  <c r="D17" i="7" s="1"/>
  <c r="E15" i="7"/>
  <c r="E17" i="7" s="1"/>
  <c r="G15" i="7"/>
  <c r="C15" i="7"/>
  <c r="C13" i="7"/>
  <c r="G11" i="7" l="1"/>
  <c r="F11" i="7"/>
  <c r="D12" i="7" l="1"/>
  <c r="F12" i="7" s="1"/>
  <c r="F15" i="7" s="1"/>
  <c r="F17" i="7" s="1"/>
  <c r="G11" i="4" l="1"/>
  <c r="F11" i="4"/>
  <c r="E11" i="4"/>
  <c r="D11" i="4"/>
  <c r="C11" i="4"/>
  <c r="B11" i="4"/>
  <c r="G10" i="4"/>
  <c r="F10" i="4"/>
  <c r="E10" i="4"/>
  <c r="D10" i="4"/>
  <c r="C10" i="4"/>
  <c r="B10" i="4"/>
  <c r="C9" i="4"/>
  <c r="E9" i="4"/>
  <c r="F9" i="4"/>
  <c r="G9" i="4"/>
  <c r="G13" i="4" l="1"/>
  <c r="F13" i="4"/>
  <c r="E13" i="4"/>
  <c r="D13" i="4"/>
  <c r="C13" i="4"/>
  <c r="G6" i="4" l="1"/>
  <c r="F6" i="4"/>
  <c r="E6" i="4"/>
  <c r="D6" i="4"/>
  <c r="C6" i="4"/>
  <c r="B6" i="4"/>
  <c r="E25" i="6"/>
  <c r="F24" i="6"/>
  <c r="F25" i="6" s="1"/>
  <c r="D24" i="6"/>
  <c r="D25" i="6" s="1"/>
  <c r="C24" i="6"/>
  <c r="G24" i="6" s="1"/>
  <c r="G25" i="6" s="1"/>
  <c r="G23" i="6"/>
  <c r="G16" i="6"/>
  <c r="C15" i="6"/>
  <c r="C17" i="6" s="1"/>
  <c r="F13" i="6"/>
  <c r="F15" i="6" s="1"/>
  <c r="F17" i="6" s="1"/>
  <c r="E13" i="6"/>
  <c r="E15" i="6" s="1"/>
  <c r="E17" i="6" s="1"/>
  <c r="D13" i="6"/>
  <c r="D15" i="6" s="1"/>
  <c r="D17" i="6" s="1"/>
  <c r="C13" i="6"/>
  <c r="G13" i="6" s="1"/>
  <c r="C7" i="6" l="1"/>
  <c r="F7" i="6"/>
  <c r="G15" i="6"/>
  <c r="G17" i="6" s="1"/>
  <c r="G7" i="6" s="1"/>
  <c r="C25" i="6"/>
  <c r="B12" i="4" l="1"/>
  <c r="C12" i="4"/>
  <c r="D12" i="4"/>
  <c r="E12" i="4"/>
  <c r="F12" i="4"/>
  <c r="G12" i="4"/>
  <c r="D9" i="4"/>
  <c r="B9" i="4"/>
  <c r="D8" i="4"/>
  <c r="E8" i="4"/>
  <c r="G8" i="4"/>
  <c r="C8" i="4"/>
  <c r="B8" i="4"/>
  <c r="D7" i="4"/>
  <c r="E7" i="4"/>
  <c r="B7" i="4"/>
  <c r="F8" i="3"/>
  <c r="F8" i="4" s="1"/>
  <c r="E20" i="1"/>
  <c r="G7" i="1" s="1"/>
  <c r="G7" i="4" s="1"/>
  <c r="C7" i="1" l="1"/>
  <c r="C7" i="4" s="1"/>
  <c r="F7" i="1"/>
  <c r="F7" i="4" s="1"/>
</calcChain>
</file>

<file path=xl/sharedStrings.xml><?xml version="1.0" encoding="utf-8"?>
<sst xmlns="http://schemas.openxmlformats.org/spreadsheetml/2006/main" count="174" uniqueCount="117">
  <si>
    <t>KENTUCKY POWER COMPANY</t>
  </si>
  <si>
    <t>TAXES OTHER THAN FEDERAL INCOME TAXES</t>
  </si>
  <si>
    <t>FEDERAL EXCISE TAX</t>
  </si>
  <si>
    <t>Line No.</t>
  </si>
  <si>
    <t>Item</t>
  </si>
  <si>
    <t>Charged Expense</t>
  </si>
  <si>
    <t>Charged to Construction</t>
  </si>
  <si>
    <t>Charged to Other Accounts</t>
  </si>
  <si>
    <t>Amounts Accrued</t>
  </si>
  <si>
    <t>Amount Paid</t>
  </si>
  <si>
    <t>The basis for the Federal Excise Tax is the total amount of foreign insurance premiums paid during the period.  The premiums are taxed at a rate of 4%.  The premiums are reported on AEPSC's Quarterly Federal Excise Tax Return.  The tax is then allocated to a number of business units based on property values.  The allocation for KPCO is 4% of the total tax due.  A prepayment of at least 95% is due within 14 days of purchase.  The remainder is due with the quarterly return.</t>
  </si>
  <si>
    <t>Premiums</t>
  </si>
  <si>
    <t>Total Tax</t>
  </si>
  <si>
    <t>KY Portion</t>
  </si>
  <si>
    <t>Type of Payment</t>
  </si>
  <si>
    <t>Applies to</t>
  </si>
  <si>
    <t>100% Prepayment</t>
  </si>
  <si>
    <t>OHIO COMMERCIAL ACTIVITY TAX (CAT)</t>
  </si>
  <si>
    <t>Total Paid</t>
  </si>
  <si>
    <t>for Period</t>
  </si>
  <si>
    <t>Gross Receipts in Ohio</t>
  </si>
  <si>
    <t>Commercial Activity Tax Rate</t>
  </si>
  <si>
    <t>Calculated Ohio CAT Tax</t>
  </si>
  <si>
    <t>Total Recorded</t>
  </si>
  <si>
    <t>Apr-Jun</t>
  </si>
  <si>
    <t>Jul-Sep</t>
  </si>
  <si>
    <t>Oct-Dec</t>
  </si>
  <si>
    <t>Jan-Mar</t>
  </si>
  <si>
    <t>Monthly Estimated Accruals (236/408)</t>
  </si>
  <si>
    <t>True-Up of Previous Quarter (236/408)</t>
  </si>
  <si>
    <t>Ohio Commercial Activity Tax Expense Recorded</t>
  </si>
  <si>
    <t>Note 1:</t>
  </si>
  <si>
    <t>Estimated accruals are recorded each quarter for the Ohio CAT Tax with a true-up recorded the following quarter</t>
  </si>
  <si>
    <t>KY PSC Maintenance a/c 4081018</t>
  </si>
  <si>
    <t xml:space="preserve">KY Use Tax </t>
  </si>
  <si>
    <t xml:space="preserve">WV Use Tax </t>
  </si>
  <si>
    <t>Charged Expense a/c 4081019 -  $0</t>
  </si>
  <si>
    <t>KY PSC Maintenance / KY &amp; WV Use Tax</t>
  </si>
  <si>
    <t>KY Use Tax - 4081019</t>
  </si>
  <si>
    <t>WV Use Tax - 4081019</t>
  </si>
  <si>
    <t>KY PSC Maintenance - 4081018</t>
  </si>
  <si>
    <t>Gross Receipts (OH CAT) - 4081006</t>
  </si>
  <si>
    <t>Federal Excise Tax - 4081014</t>
  </si>
  <si>
    <t>TWELVE MONTHS ENDED SEPTEMBER 30, 2014</t>
  </si>
  <si>
    <t>Amounts Accrued – Zero – (PPD a/c  165 – Amortized July 2013 – June 2014)</t>
  </si>
  <si>
    <t>Amounts Accrued – Zero – (PPD a/c  165 – Amortized July 2014 – June 2015)</t>
  </si>
  <si>
    <t>Amount Paid  7/2013 - $946,244.23</t>
  </si>
  <si>
    <t>Amount Paid  7/2014 - $1,069,553.31</t>
  </si>
  <si>
    <t>State Business &amp; Occupational Tax  - 4081020</t>
  </si>
  <si>
    <t>Paid 4/12/2014, JE Effective Date 4/25/2014</t>
  </si>
  <si>
    <t>Paid 8/7/2014, JE Effective Date 9/29/2014</t>
  </si>
  <si>
    <t>Accrued and Paid 04/01/2013 - 09/30/2014</t>
  </si>
  <si>
    <t>1st Quarter 2014 Return</t>
  </si>
  <si>
    <t>3rd Quarter 2014 Return</t>
  </si>
  <si>
    <t>3rd Qtr 2013</t>
  </si>
  <si>
    <t>4th Qtr 2013</t>
  </si>
  <si>
    <t>1st Qtr 2014</t>
  </si>
  <si>
    <t>2nd Qtr 2014</t>
  </si>
  <si>
    <t>paid 11/11/13</t>
  </si>
  <si>
    <t>paid 02/10/14</t>
  </si>
  <si>
    <t>paid 05/12/14</t>
  </si>
  <si>
    <t>paid 08/11/14</t>
  </si>
  <si>
    <t>Rounding Adjustment</t>
  </si>
  <si>
    <t>Total Paid for OH CAT</t>
  </si>
  <si>
    <t>3rd Qtr 2014</t>
  </si>
  <si>
    <t>(e.g., Estimated accruals in 4th quarter 2013 are trued-up in 1st quarter 2014)</t>
  </si>
  <si>
    <t>Paid 4/30/2014, JE Effective Date 4/28/2014</t>
  </si>
  <si>
    <t>Paid 7/31/2014, JE Effective Date 7/31/2014</t>
  </si>
  <si>
    <t>Inland Waterway Fuel Use Tax</t>
  </si>
  <si>
    <t>N/A</t>
  </si>
  <si>
    <t>2nd Quarter 2014 Return</t>
  </si>
  <si>
    <t>WV - State Business &amp; Occupational Tax - 4081020</t>
  </si>
  <si>
    <t>WV STATE BUSINESS &amp; OCCUPATIONAL TAX</t>
  </si>
  <si>
    <t>Charged Expense a/c 4081020  -  $ 2,979,427.77</t>
  </si>
  <si>
    <t>Amount Paid -  $ 2,648,380.24</t>
  </si>
  <si>
    <t>Charged – O&amp;M or CWIP - $22,852.52 ( do not track)</t>
  </si>
  <si>
    <t>Amounts Accrued - $22,852.52</t>
  </si>
  <si>
    <t>Amount Paid - $19,130.49</t>
  </si>
  <si>
    <t>WV State Business &amp; Occupational Tax - 4081020</t>
  </si>
  <si>
    <t>KY Use Tax - Audit - 4081019</t>
  </si>
  <si>
    <t>KY Use Tax - Reverse Provision - 4081019</t>
  </si>
  <si>
    <t>KY Use Tax -Reverse Provisions</t>
  </si>
  <si>
    <t>Charged – CWIP - ($108,530)</t>
  </si>
  <si>
    <t>Amounts Accrued - ($445,100)</t>
  </si>
  <si>
    <t>Charged Expense a/c 4081019 -  ($336,570)</t>
  </si>
  <si>
    <t>Amount Paid - $0</t>
  </si>
  <si>
    <t>KY Use Tax - Audit 2008-2012</t>
  </si>
  <si>
    <t>Charged Expense a/c 4081019 -  $16,221.18</t>
  </si>
  <si>
    <t>Charged – O&amp;M or CWIP - $1,081,939.49 ( do not track)</t>
  </si>
  <si>
    <t>Amounts Accrued - $1,098,060.67</t>
  </si>
  <si>
    <t>Amount Paid - $1,151,562.16</t>
  </si>
  <si>
    <t>Charged Expense a/c 4081019 -  $218,038.95</t>
  </si>
  <si>
    <t>Charged – CWIP - $232,556.10</t>
  </si>
  <si>
    <t>Amounts Accrued - $450,595.05</t>
  </si>
  <si>
    <t>Amount Paid - $450,595.05</t>
  </si>
  <si>
    <t>Charged Expense a/c 4081018  -  $ 977,071.48</t>
  </si>
  <si>
    <t xml:space="preserve">Item </t>
  </si>
  <si>
    <t>(a)</t>
  </si>
  <si>
    <t>(b)</t>
  </si>
  <si>
    <t xml:space="preserve"> </t>
  </si>
  <si>
    <t>(c)</t>
  </si>
  <si>
    <t>(d)</t>
  </si>
  <si>
    <t>(e)</t>
  </si>
  <si>
    <t>(f)</t>
  </si>
  <si>
    <t>Kentucky Retail</t>
  </si>
  <si>
    <t>(a) State Income</t>
  </si>
  <si>
    <t>(b) Franchise Fees</t>
  </si>
  <si>
    <t>(c) Ad Valorem</t>
  </si>
  <si>
    <t>(d) Payroll (employer's portion)</t>
  </si>
  <si>
    <t>(e) Other Taxes</t>
  </si>
  <si>
    <t>1.</t>
  </si>
  <si>
    <t>2.</t>
  </si>
  <si>
    <t>3.</t>
  </si>
  <si>
    <t>Total Retail [Ln 1(a) - Ln 1(e)]</t>
  </si>
  <si>
    <t>Other Jurisdictions</t>
  </si>
  <si>
    <t>Total per books (Ln 2 and L3)</t>
  </si>
  <si>
    <t>KPSC CASE NO. 2014-00396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</si>
</sst>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7" formatCode="&quot;$&quot;#,##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rgb="FF1F497D"/>
      <name val="Calibri"/>
      <family val="2"/>
    </font>
    <font>
      <sz val="10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4" fontId="0" fillId="0" borderId="1" xfId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/>
    <xf numFmtId="0" fontId="4" fillId="0" borderId="0" xfId="0" applyFont="1" applyBorder="1"/>
    <xf numFmtId="0" fontId="4" fillId="0" borderId="8" xfId="0" applyFont="1" applyBorder="1"/>
    <xf numFmtId="44" fontId="4" fillId="0" borderId="0" xfId="1" applyFont="1" applyBorder="1"/>
    <xf numFmtId="44" fontId="3" fillId="0" borderId="9" xfId="1" applyFont="1" applyBorder="1"/>
    <xf numFmtId="0" fontId="4" fillId="0" borderId="10" xfId="0" applyFont="1" applyBorder="1"/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44" fontId="4" fillId="0" borderId="0" xfId="1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4" fillId="0" borderId="0" xfId="2" applyFont="1" applyBorder="1"/>
    <xf numFmtId="0" fontId="3" fillId="0" borderId="6" xfId="2" applyFont="1" applyBorder="1" applyAlignment="1">
      <alignment horizontal="center"/>
    </xf>
    <xf numFmtId="0" fontId="3" fillId="0" borderId="0" xfId="2" applyFont="1" applyBorder="1"/>
    <xf numFmtId="164" fontId="4" fillId="0" borderId="0" xfId="3" applyNumberFormat="1" applyFont="1" applyBorder="1"/>
    <xf numFmtId="164" fontId="4" fillId="0" borderId="0" xfId="2" applyNumberFormat="1" applyFont="1" applyBorder="1"/>
    <xf numFmtId="165" fontId="4" fillId="0" borderId="6" xfId="4" applyNumberFormat="1" applyFont="1" applyBorder="1"/>
    <xf numFmtId="164" fontId="4" fillId="0" borderId="6" xfId="2" applyNumberFormat="1" applyFont="1" applyBorder="1"/>
    <xf numFmtId="164" fontId="3" fillId="0" borderId="11" xfId="2" applyNumberFormat="1" applyFont="1" applyBorder="1"/>
    <xf numFmtId="41" fontId="4" fillId="0" borderId="0" xfId="3" applyNumberFormat="1" applyFont="1"/>
    <xf numFmtId="164" fontId="4" fillId="0" borderId="0" xfId="3" applyNumberFormat="1" applyFont="1" applyFill="1" applyBorder="1"/>
    <xf numFmtId="164" fontId="4" fillId="0" borderId="6" xfId="4" applyNumberFormat="1" applyFont="1" applyBorder="1"/>
    <xf numFmtId="164" fontId="3" fillId="0" borderId="0" xfId="3" applyNumberFormat="1" applyFont="1" applyBorder="1"/>
    <xf numFmtId="0" fontId="8" fillId="0" borderId="0" xfId="2" applyFont="1"/>
    <xf numFmtId="0" fontId="7" fillId="0" borderId="0" xfId="2"/>
    <xf numFmtId="0" fontId="2" fillId="0" borderId="0" xfId="2" applyFont="1"/>
    <xf numFmtId="0" fontId="2" fillId="0" borderId="0" xfId="2" applyFont="1" applyAlignment="1">
      <alignment horizontal="left" indent="1"/>
    </xf>
    <xf numFmtId="165" fontId="7" fillId="0" borderId="0" xfId="2" applyNumberFormat="1"/>
    <xf numFmtId="0" fontId="7" fillId="0" borderId="0" xfId="2" applyAlignment="1">
      <alignment horizontal="left" indent="1"/>
    </xf>
    <xf numFmtId="165" fontId="2" fillId="0" borderId="0" xfId="4" applyNumberFormat="1"/>
    <xf numFmtId="164" fontId="2" fillId="0" borderId="0" xfId="3" applyNumberFormat="1"/>
    <xf numFmtId="164" fontId="4" fillId="0" borderId="0" xfId="2" applyNumberFormat="1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2" applyFont="1" applyBorder="1" applyAlignment="1">
      <alignment horizontal="left"/>
    </xf>
    <xf numFmtId="44" fontId="0" fillId="0" borderId="1" xfId="2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8" xfId="0" applyFont="1" applyFill="1" applyBorder="1"/>
    <xf numFmtId="0" fontId="3" fillId="0" borderId="0" xfId="2" applyFont="1" applyAlignment="1">
      <alignment horizontal="center"/>
    </xf>
    <xf numFmtId="0" fontId="4" fillId="0" borderId="0" xfId="0" applyFont="1" applyFill="1"/>
    <xf numFmtId="44" fontId="4" fillId="0" borderId="0" xfId="1" applyFont="1" applyFill="1" applyBorder="1"/>
    <xf numFmtId="0" fontId="0" fillId="0" borderId="0" xfId="2" applyFont="1" applyAlignment="1">
      <alignment horizontal="left" indent="1"/>
    </xf>
    <xf numFmtId="44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0" applyFont="1" applyAlignment="1">
      <alignment horizontal="left" wrapText="1"/>
    </xf>
    <xf numFmtId="167" fontId="0" fillId="0" borderId="0" xfId="0" applyNumberFormat="1"/>
    <xf numFmtId="44" fontId="0" fillId="0" borderId="0" xfId="0" applyNumberFormat="1" applyFill="1"/>
    <xf numFmtId="44" fontId="4" fillId="0" borderId="0" xfId="2" applyNumberFormat="1" applyFont="1"/>
    <xf numFmtId="44" fontId="0" fillId="0" borderId="0" xfId="0" applyNumberFormat="1"/>
    <xf numFmtId="0" fontId="0" fillId="0" borderId="0" xfId="2" applyFont="1"/>
    <xf numFmtId="44" fontId="7" fillId="0" borderId="0" xfId="2" applyNumberFormat="1"/>
  </cellXfs>
  <cellStyles count="6">
    <cellStyle name="Comma 2" xfId="3"/>
    <cellStyle name="Currency" xfId="1" builtinId="4"/>
    <cellStyle name="Normal" xfId="0" builtinId="0"/>
    <cellStyle name="Normal 2" xfId="2"/>
    <cellStyle name="Normal 3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14" sqref="K14"/>
    </sheetView>
  </sheetViews>
  <sheetFormatPr defaultRowHeight="12.75" x14ac:dyDescent="0.2"/>
  <cols>
    <col min="2" max="2" width="29.5703125" customWidth="1"/>
    <col min="3" max="3" width="14.5703125" customWidth="1"/>
    <col min="4" max="4" width="14" customWidth="1"/>
    <col min="5" max="5" width="14.7109375" customWidth="1"/>
    <col min="6" max="6" width="16" bestFit="1" customWidth="1"/>
    <col min="7" max="7" width="14.5703125" bestFit="1" customWidth="1"/>
  </cols>
  <sheetData>
    <row r="1" spans="1:7" x14ac:dyDescent="0.2">
      <c r="A1" s="76" t="s">
        <v>0</v>
      </c>
      <c r="B1" s="77"/>
      <c r="C1" s="77"/>
      <c r="D1" s="77"/>
      <c r="E1" s="77"/>
      <c r="F1" s="77"/>
      <c r="G1" s="77"/>
    </row>
    <row r="2" spans="1:7" x14ac:dyDescent="0.2">
      <c r="A2" s="76" t="s">
        <v>116</v>
      </c>
      <c r="B2" s="76"/>
      <c r="C2" s="76"/>
      <c r="D2" s="76"/>
      <c r="E2" s="76"/>
      <c r="F2" s="76"/>
      <c r="G2" s="76"/>
    </row>
    <row r="3" spans="1:7" s="71" customFormat="1" ht="14.45" customHeight="1" x14ac:dyDescent="0.2">
      <c r="A3" s="76" t="s">
        <v>43</v>
      </c>
      <c r="B3" s="77"/>
      <c r="C3" s="77"/>
      <c r="D3" s="77"/>
      <c r="E3" s="77"/>
      <c r="F3" s="77"/>
      <c r="G3" s="77"/>
    </row>
    <row r="4" spans="1:7" s="71" customFormat="1" x14ac:dyDescent="0.2">
      <c r="A4" s="76" t="s">
        <v>99</v>
      </c>
      <c r="B4" s="77"/>
      <c r="C4" s="77"/>
      <c r="D4" s="77"/>
      <c r="E4" s="77"/>
      <c r="F4" s="77"/>
      <c r="G4" s="77"/>
    </row>
    <row r="5" spans="1:7" ht="19.149999999999999" customHeight="1" x14ac:dyDescent="0.2"/>
    <row r="6" spans="1:7" ht="19.149999999999999" customHeight="1" x14ac:dyDescent="0.2">
      <c r="C6" s="75" t="s">
        <v>5</v>
      </c>
      <c r="D6" s="75" t="s">
        <v>6</v>
      </c>
      <c r="E6" s="75" t="s">
        <v>7</v>
      </c>
      <c r="F6" s="75" t="s">
        <v>8</v>
      </c>
    </row>
    <row r="7" spans="1:7" ht="19.149999999999999" customHeight="1" x14ac:dyDescent="0.2">
      <c r="A7" s="71" t="s">
        <v>3</v>
      </c>
      <c r="B7" s="71" t="s">
        <v>96</v>
      </c>
      <c r="C7" s="75"/>
      <c r="D7" s="75"/>
      <c r="E7" s="75"/>
      <c r="F7" s="75"/>
      <c r="G7" s="72" t="s">
        <v>9</v>
      </c>
    </row>
    <row r="8" spans="1:7" ht="19.149999999999999" customHeight="1" x14ac:dyDescent="0.2">
      <c r="A8" s="71"/>
      <c r="B8" s="71" t="s">
        <v>97</v>
      </c>
      <c r="C8" s="71" t="s">
        <v>98</v>
      </c>
      <c r="D8" s="71" t="s">
        <v>100</v>
      </c>
      <c r="E8" s="71" t="s">
        <v>101</v>
      </c>
      <c r="F8" s="71" t="s">
        <v>102</v>
      </c>
      <c r="G8" s="71" t="s">
        <v>103</v>
      </c>
    </row>
    <row r="9" spans="1:7" ht="21" customHeight="1" x14ac:dyDescent="0.2">
      <c r="A9" s="73" t="s">
        <v>110</v>
      </c>
      <c r="B9" t="s">
        <v>104</v>
      </c>
    </row>
    <row r="10" spans="1:7" ht="21" customHeight="1" x14ac:dyDescent="0.2">
      <c r="A10" s="73"/>
      <c r="B10" t="s">
        <v>105</v>
      </c>
      <c r="C10" s="81">
        <v>5532011.4299999997</v>
      </c>
      <c r="D10" s="81">
        <v>0</v>
      </c>
      <c r="E10" s="81">
        <v>0</v>
      </c>
      <c r="F10" s="81">
        <v>5532011.4299999997</v>
      </c>
      <c r="G10" s="81">
        <v>2962090</v>
      </c>
    </row>
    <row r="11" spans="1:7" ht="21" customHeight="1" x14ac:dyDescent="0.2">
      <c r="A11" s="73"/>
      <c r="B11" t="s">
        <v>106</v>
      </c>
      <c r="C11" s="81">
        <v>141384.24</v>
      </c>
      <c r="D11" s="81">
        <v>0</v>
      </c>
      <c r="E11" s="81">
        <v>2310370.08</v>
      </c>
      <c r="F11" s="81">
        <f>2310370.08+141384.24</f>
        <v>2451754.3200000003</v>
      </c>
      <c r="G11" s="81">
        <f>2310370.08+139813.34</f>
        <v>2450183.42</v>
      </c>
    </row>
    <row r="12" spans="1:7" ht="21" customHeight="1" x14ac:dyDescent="0.2">
      <c r="A12" s="73"/>
      <c r="B12" t="s">
        <v>107</v>
      </c>
      <c r="C12" s="80">
        <v>12456561.379999999</v>
      </c>
      <c r="D12" s="80">
        <f>513400+87400</f>
        <v>600800</v>
      </c>
      <c r="E12" s="81">
        <v>0</v>
      </c>
      <c r="F12" s="80">
        <f>SUM(C12:E12)</f>
        <v>13057361.379999999</v>
      </c>
      <c r="G12" s="80">
        <v>13427071.629447296</v>
      </c>
    </row>
    <row r="13" spans="1:7" ht="21" customHeight="1" x14ac:dyDescent="0.2">
      <c r="A13" s="73"/>
      <c r="B13" t="s">
        <v>108</v>
      </c>
      <c r="C13" s="81">
        <f>+F13-D13</f>
        <v>3201604.3</v>
      </c>
      <c r="D13" s="81">
        <v>1280676.26</v>
      </c>
      <c r="E13" s="81">
        <v>0</v>
      </c>
      <c r="F13" s="81">
        <v>4482280.5599999996</v>
      </c>
      <c r="G13" s="81">
        <v>4187156.11</v>
      </c>
    </row>
    <row r="14" spans="1:7" ht="21" customHeight="1" x14ac:dyDescent="0.2">
      <c r="A14" s="73"/>
      <c r="B14" t="s">
        <v>109</v>
      </c>
      <c r="C14" s="81">
        <v>878505</v>
      </c>
      <c r="D14" s="81">
        <v>124026</v>
      </c>
      <c r="E14" s="81">
        <v>1081940</v>
      </c>
      <c r="F14" s="81">
        <v>1107400</v>
      </c>
      <c r="G14" s="81">
        <v>2675454</v>
      </c>
    </row>
    <row r="15" spans="1:7" ht="21" customHeight="1" x14ac:dyDescent="0.2">
      <c r="A15" s="73" t="s">
        <v>111</v>
      </c>
      <c r="B15" t="s">
        <v>113</v>
      </c>
      <c r="C15" s="83">
        <f>SUM(C10:C14)</f>
        <v>22210066.349999998</v>
      </c>
      <c r="D15" s="83">
        <f t="shared" ref="D15:G15" si="0">SUM(D10:D14)</f>
        <v>2005502.26</v>
      </c>
      <c r="E15" s="83">
        <f t="shared" si="0"/>
        <v>3392310.08</v>
      </c>
      <c r="F15" s="83">
        <f t="shared" si="0"/>
        <v>26630807.689999998</v>
      </c>
      <c r="G15" s="83">
        <f t="shared" si="0"/>
        <v>25701955.159447297</v>
      </c>
    </row>
    <row r="16" spans="1:7" ht="21" customHeight="1" x14ac:dyDescent="0.2">
      <c r="A16" s="73" t="s">
        <v>112</v>
      </c>
      <c r="B16" t="s">
        <v>114</v>
      </c>
      <c r="C16" s="81">
        <v>3012814</v>
      </c>
      <c r="D16" s="81">
        <v>0</v>
      </c>
      <c r="E16" s="81">
        <v>22852</v>
      </c>
      <c r="F16" s="81">
        <v>3035666</v>
      </c>
      <c r="G16" s="81">
        <v>2706896</v>
      </c>
    </row>
    <row r="17" spans="1:7" ht="21" customHeight="1" x14ac:dyDescent="0.2">
      <c r="A17" s="73" t="s">
        <v>99</v>
      </c>
      <c r="B17" t="s">
        <v>115</v>
      </c>
      <c r="C17" s="83">
        <f>SUM(C15:C16)</f>
        <v>25222880.349999998</v>
      </c>
      <c r="D17" s="83">
        <f t="shared" ref="D17:G17" si="1">SUM(D15:D16)</f>
        <v>2005502.26</v>
      </c>
      <c r="E17" s="83">
        <f t="shared" si="1"/>
        <v>3415162.08</v>
      </c>
      <c r="F17" s="83">
        <f t="shared" si="1"/>
        <v>29666473.689999998</v>
      </c>
      <c r="G17" s="83">
        <f t="shared" si="1"/>
        <v>28408851.159447297</v>
      </c>
    </row>
    <row r="18" spans="1:7" x14ac:dyDescent="0.2">
      <c r="A18" s="73"/>
    </row>
    <row r="19" spans="1:7" x14ac:dyDescent="0.2">
      <c r="A19" s="73"/>
    </row>
    <row r="20" spans="1:7" x14ac:dyDescent="0.2">
      <c r="A20" s="74"/>
    </row>
    <row r="21" spans="1:7" x14ac:dyDescent="0.2">
      <c r="A21" s="74"/>
    </row>
  </sheetData>
  <mergeCells count="8">
    <mergeCell ref="C6:C7"/>
    <mergeCell ref="D6:D7"/>
    <mergeCell ref="A1:G1"/>
    <mergeCell ref="A2:G2"/>
    <mergeCell ref="A3:G3"/>
    <mergeCell ref="A4:G4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B16" sqref="B16:G19"/>
    </sheetView>
  </sheetViews>
  <sheetFormatPr defaultColWidth="9.140625" defaultRowHeight="12" x14ac:dyDescent="0.2"/>
  <cols>
    <col min="1" max="1" width="9.140625" style="28"/>
    <col min="2" max="2" width="43.140625" style="28" customWidth="1"/>
    <col min="3" max="7" width="14.28515625" style="28" customWidth="1"/>
    <col min="8" max="16384" width="9.140625" style="28"/>
  </cols>
  <sheetData>
    <row r="1" spans="1:7" ht="12.75" customHeight="1" x14ac:dyDescent="0.2">
      <c r="A1" s="78" t="s">
        <v>0</v>
      </c>
      <c r="B1" s="78"/>
      <c r="C1" s="78"/>
      <c r="D1" s="78"/>
      <c r="E1" s="78"/>
      <c r="F1" s="78"/>
      <c r="G1" s="78"/>
    </row>
    <row r="2" spans="1:7" ht="12.75" customHeight="1" x14ac:dyDescent="0.2">
      <c r="A2" s="78" t="s">
        <v>1</v>
      </c>
      <c r="B2" s="78"/>
      <c r="C2" s="78"/>
      <c r="D2" s="78"/>
      <c r="E2" s="78"/>
      <c r="F2" s="78"/>
      <c r="G2" s="78"/>
    </row>
    <row r="3" spans="1:7" ht="12.75" customHeight="1" x14ac:dyDescent="0.2">
      <c r="A3" s="76" t="s">
        <v>43</v>
      </c>
      <c r="B3" s="77"/>
      <c r="C3" s="77"/>
      <c r="D3" s="77"/>
      <c r="E3" s="77"/>
      <c r="F3" s="77"/>
      <c r="G3" s="77"/>
    </row>
    <row r="4" spans="1:7" ht="12.75" x14ac:dyDescent="0.2">
      <c r="C4" s="29"/>
      <c r="D4" s="30"/>
      <c r="E4" s="30"/>
      <c r="F4" s="30"/>
    </row>
    <row r="5" spans="1:7" ht="38.25" x14ac:dyDescent="0.2">
      <c r="A5" s="31" t="s">
        <v>3</v>
      </c>
      <c r="B5" s="32" t="s">
        <v>4</v>
      </c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</row>
    <row r="6" spans="1:7" ht="12.75" x14ac:dyDescent="0.2">
      <c r="A6" s="33"/>
      <c r="B6" s="58" t="str">
        <f>'Ohio CAT'!B7</f>
        <v>Gross Receipts (OH CAT) - 4081006</v>
      </c>
      <c r="C6" s="59">
        <f>'Ohio CAT'!C7</f>
        <v>33386</v>
      </c>
      <c r="D6" s="59">
        <f>'Ohio CAT'!D7</f>
        <v>0</v>
      </c>
      <c r="E6" s="59">
        <f>'Ohio CAT'!E7</f>
        <v>0</v>
      </c>
      <c r="F6" s="59">
        <f>'Ohio CAT'!F7</f>
        <v>33386</v>
      </c>
      <c r="G6" s="59">
        <f>'Ohio CAT'!G7</f>
        <v>39386</v>
      </c>
    </row>
    <row r="7" spans="1:7" ht="12.75" x14ac:dyDescent="0.2">
      <c r="A7" s="33"/>
      <c r="B7" s="58" t="str">
        <f>+'Federal Excise'!B7</f>
        <v>Federal Excise Tax - 4081014</v>
      </c>
      <c r="C7" s="59">
        <f>+'Federal Excise'!C7</f>
        <v>3744</v>
      </c>
      <c r="D7" s="59">
        <f>+'Federal Excise'!D7</f>
        <v>0</v>
      </c>
      <c r="E7" s="59">
        <f>+'Federal Excise'!E7</f>
        <v>0</v>
      </c>
      <c r="F7" s="59">
        <f>+'Federal Excise'!F7</f>
        <v>3744</v>
      </c>
      <c r="G7" s="59">
        <f>+'Federal Excise'!G7</f>
        <v>3744</v>
      </c>
    </row>
    <row r="8" spans="1:7" ht="12.75" x14ac:dyDescent="0.2">
      <c r="A8" s="33"/>
      <c r="B8" s="58" t="str">
        <f>+'PSC &amp; Use Tax'!B8</f>
        <v>KY PSC Maintenance - 4081018</v>
      </c>
      <c r="C8" s="59">
        <f>+'PSC &amp; Use Tax'!C8</f>
        <v>977071</v>
      </c>
      <c r="D8" s="59">
        <f>+'PSC &amp; Use Tax'!D8</f>
        <v>0</v>
      </c>
      <c r="E8" s="59">
        <f>+'PSC &amp; Use Tax'!E8</f>
        <v>0</v>
      </c>
      <c r="F8" s="59">
        <f>+'PSC &amp; Use Tax'!F8</f>
        <v>0</v>
      </c>
      <c r="G8" s="59">
        <f>+'PSC &amp; Use Tax'!G8</f>
        <v>1069553</v>
      </c>
    </row>
    <row r="9" spans="1:7" ht="12.75" x14ac:dyDescent="0.2">
      <c r="A9" s="33"/>
      <c r="B9" s="58" t="str">
        <f>+'PSC &amp; Use Tax'!B9</f>
        <v>KY Use Tax - 4081019</v>
      </c>
      <c r="C9" s="59">
        <f>+'PSC &amp; Use Tax'!C9</f>
        <v>16221</v>
      </c>
      <c r="D9" s="59">
        <f>+'PSC &amp; Use Tax'!D9</f>
        <v>0</v>
      </c>
      <c r="E9" s="59">
        <f>+'PSC &amp; Use Tax'!E9</f>
        <v>1081940</v>
      </c>
      <c r="F9" s="59">
        <f>+'PSC &amp; Use Tax'!F9</f>
        <v>1098161</v>
      </c>
      <c r="G9" s="59">
        <f>+'PSC &amp; Use Tax'!G9</f>
        <v>1151562</v>
      </c>
    </row>
    <row r="10" spans="1:7" ht="12.75" x14ac:dyDescent="0.2">
      <c r="A10" s="33"/>
      <c r="B10" s="58" t="str">
        <f>+'PSC &amp; Use Tax'!B10</f>
        <v>KY Use Tax - Reverse Provision - 4081019</v>
      </c>
      <c r="C10" s="59">
        <f>+'PSC &amp; Use Tax'!C10</f>
        <v>-336570</v>
      </c>
      <c r="D10" s="59">
        <f>+'PSC &amp; Use Tax'!D10</f>
        <v>-108530</v>
      </c>
      <c r="E10" s="59">
        <f>+'PSC &amp; Use Tax'!E10</f>
        <v>0</v>
      </c>
      <c r="F10" s="59">
        <f>+'PSC &amp; Use Tax'!F10</f>
        <v>-445100</v>
      </c>
      <c r="G10" s="59">
        <f>+'PSC &amp; Use Tax'!G10</f>
        <v>0</v>
      </c>
    </row>
    <row r="11" spans="1:7" ht="12.75" x14ac:dyDescent="0.2">
      <c r="A11" s="33"/>
      <c r="B11" s="58" t="str">
        <f>+'PSC &amp; Use Tax'!B11</f>
        <v>KY Use Tax - Audit - 4081019</v>
      </c>
      <c r="C11" s="59">
        <f>+'PSC &amp; Use Tax'!C11</f>
        <v>218039</v>
      </c>
      <c r="D11" s="59">
        <f>+'PSC &amp; Use Tax'!D11</f>
        <v>232556</v>
      </c>
      <c r="E11" s="59">
        <f>+'PSC &amp; Use Tax'!E11</f>
        <v>0</v>
      </c>
      <c r="F11" s="59">
        <f>+'PSC &amp; Use Tax'!F11</f>
        <v>450595</v>
      </c>
      <c r="G11" s="59">
        <f>+'PSC &amp; Use Tax'!G11</f>
        <v>450595</v>
      </c>
    </row>
    <row r="12" spans="1:7" ht="12.75" x14ac:dyDescent="0.2">
      <c r="A12" s="33"/>
      <c r="B12" s="58" t="str">
        <f>+'PSC &amp; Use Tax'!B12</f>
        <v>WV Use Tax - 4081019</v>
      </c>
      <c r="C12" s="59">
        <f>+'PSC &amp; Use Tax'!C12</f>
        <v>0</v>
      </c>
      <c r="D12" s="59">
        <f>+'PSC &amp; Use Tax'!D12</f>
        <v>0</v>
      </c>
      <c r="E12" s="59">
        <f>+'PSC &amp; Use Tax'!E12</f>
        <v>22852</v>
      </c>
      <c r="F12" s="59">
        <f>+'PSC &amp; Use Tax'!F12</f>
        <v>22852</v>
      </c>
      <c r="G12" s="59">
        <f>+'PSC &amp; Use Tax'!G12</f>
        <v>19130</v>
      </c>
    </row>
    <row r="13" spans="1:7" ht="12.75" x14ac:dyDescent="0.2">
      <c r="A13" s="33"/>
      <c r="B13" s="58" t="s">
        <v>78</v>
      </c>
      <c r="C13" s="59">
        <f>'State Business Occupation Tax'!C8</f>
        <v>2979428</v>
      </c>
      <c r="D13" s="59">
        <f>'State Business Occupation Tax'!D8</f>
        <v>0</v>
      </c>
      <c r="E13" s="59">
        <f>'State Business Occupation Tax'!E8</f>
        <v>0</v>
      </c>
      <c r="F13" s="59">
        <f>'State Business Occupation Tax'!F8</f>
        <v>2979428</v>
      </c>
      <c r="G13" s="59">
        <f>'State Business Occupation Tax'!G8</f>
        <v>2648380</v>
      </c>
    </row>
    <row r="15" spans="1:7" x14ac:dyDescent="0.2">
      <c r="C15" s="82"/>
      <c r="D15" s="82"/>
      <c r="E15" s="82"/>
      <c r="F15" s="82"/>
      <c r="G15" s="82"/>
    </row>
    <row r="16" spans="1:7" ht="12.75" x14ac:dyDescent="0.2">
      <c r="B16" s="84"/>
      <c r="C16" s="85"/>
      <c r="D16" s="85"/>
      <c r="E16" s="85"/>
      <c r="F16" s="85"/>
      <c r="G16" s="85"/>
    </row>
    <row r="17" spans="2:7" ht="12.75" x14ac:dyDescent="0.2">
      <c r="B17" s="52"/>
      <c r="C17" s="48"/>
      <c r="D17" s="54"/>
    </row>
    <row r="18" spans="2:7" x14ac:dyDescent="0.2">
      <c r="C18" s="82"/>
      <c r="D18" s="82"/>
      <c r="E18" s="82"/>
      <c r="F18" s="82"/>
      <c r="G18" s="82"/>
    </row>
    <row r="25" spans="2:7" x14ac:dyDescent="0.2">
      <c r="C25" s="55"/>
      <c r="D25" s="55"/>
      <c r="E25" s="55"/>
      <c r="F25" s="55"/>
      <c r="G25" s="55"/>
    </row>
  </sheetData>
  <mergeCells count="3">
    <mergeCell ref="A1:G1"/>
    <mergeCell ref="A2:G2"/>
    <mergeCell ref="A3:G3"/>
  </mergeCells>
  <pageMargins left="0.5" right="0.25" top="0.75" bottom="0.5" header="0.25" footer="0.25"/>
  <pageSetup scale="81" orientation="portrait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activeCell="J16" sqref="J16"/>
    </sheetView>
  </sheetViews>
  <sheetFormatPr defaultColWidth="9.140625" defaultRowHeight="12" x14ac:dyDescent="0.2"/>
  <cols>
    <col min="1" max="1" width="9.140625" style="28"/>
    <col min="2" max="2" width="41.140625" style="28" customWidth="1"/>
    <col min="3" max="7" width="14.28515625" style="28" customWidth="1"/>
    <col min="8" max="16384" width="9.140625" style="28"/>
  </cols>
  <sheetData>
    <row r="1" spans="1:7" ht="12.75" customHeight="1" x14ac:dyDescent="0.2">
      <c r="A1" s="78" t="s">
        <v>0</v>
      </c>
      <c r="B1" s="78"/>
      <c r="C1" s="78"/>
      <c r="D1" s="78"/>
      <c r="E1" s="78"/>
      <c r="F1" s="78"/>
      <c r="G1" s="78"/>
    </row>
    <row r="2" spans="1:7" ht="12.75" customHeight="1" x14ac:dyDescent="0.2">
      <c r="A2" s="78" t="s">
        <v>1</v>
      </c>
      <c r="B2" s="78"/>
      <c r="C2" s="78"/>
      <c r="D2" s="78"/>
      <c r="E2" s="78"/>
      <c r="F2" s="78"/>
      <c r="G2" s="78"/>
    </row>
    <row r="3" spans="1:7" ht="12.75" customHeight="1" x14ac:dyDescent="0.2">
      <c r="A3" s="78" t="s">
        <v>43</v>
      </c>
      <c r="B3" s="78"/>
      <c r="C3" s="78"/>
      <c r="D3" s="78"/>
      <c r="E3" s="78"/>
      <c r="F3" s="78"/>
      <c r="G3" s="78"/>
    </row>
    <row r="4" spans="1:7" ht="12.75" customHeight="1" x14ac:dyDescent="0.2">
      <c r="A4" s="78" t="s">
        <v>17</v>
      </c>
      <c r="B4" s="78"/>
      <c r="C4" s="78"/>
      <c r="D4" s="78"/>
      <c r="E4" s="78"/>
      <c r="F4" s="78"/>
      <c r="G4" s="78"/>
    </row>
    <row r="5" spans="1:7" ht="12.75" x14ac:dyDescent="0.2">
      <c r="C5" s="66"/>
      <c r="D5" s="30"/>
      <c r="E5" s="30"/>
      <c r="F5" s="30"/>
    </row>
    <row r="6" spans="1:7" ht="38.25" x14ac:dyDescent="0.2">
      <c r="A6" s="31" t="s">
        <v>3</v>
      </c>
      <c r="B6" s="32" t="s">
        <v>4</v>
      </c>
      <c r="C6" s="32" t="s">
        <v>5</v>
      </c>
      <c r="D6" s="32" t="s">
        <v>6</v>
      </c>
      <c r="E6" s="32" t="s">
        <v>7</v>
      </c>
      <c r="F6" s="32" t="s">
        <v>8</v>
      </c>
      <c r="G6" s="32" t="s">
        <v>9</v>
      </c>
    </row>
    <row r="7" spans="1:7" ht="12.75" x14ac:dyDescent="0.2">
      <c r="A7" s="33">
        <v>1</v>
      </c>
      <c r="B7" s="58" t="s">
        <v>41</v>
      </c>
      <c r="C7" s="9">
        <f>G25</f>
        <v>33386</v>
      </c>
      <c r="D7" s="9">
        <v>0</v>
      </c>
      <c r="E7" s="9">
        <v>0</v>
      </c>
      <c r="F7" s="9">
        <f>G25</f>
        <v>33386</v>
      </c>
      <c r="G7" s="9">
        <f>G17</f>
        <v>39386</v>
      </c>
    </row>
    <row r="8" spans="1:7" ht="12.75" x14ac:dyDescent="0.2">
      <c r="C8" s="66"/>
      <c r="D8" s="30"/>
      <c r="E8" s="30"/>
      <c r="F8" s="30"/>
      <c r="G8" s="34"/>
    </row>
    <row r="9" spans="1:7" ht="12.75" x14ac:dyDescent="0.2">
      <c r="C9" s="66"/>
      <c r="D9" s="30"/>
      <c r="E9" s="30"/>
      <c r="F9" s="30"/>
      <c r="G9" s="34"/>
    </row>
    <row r="10" spans="1:7" x14ac:dyDescent="0.2">
      <c r="C10" s="34" t="s">
        <v>54</v>
      </c>
      <c r="D10" s="34" t="s">
        <v>55</v>
      </c>
      <c r="E10" s="34" t="s">
        <v>56</v>
      </c>
      <c r="F10" s="34" t="s">
        <v>57</v>
      </c>
      <c r="G10" s="34" t="s">
        <v>18</v>
      </c>
    </row>
    <row r="11" spans="1:7" x14ac:dyDescent="0.2">
      <c r="B11" s="35"/>
      <c r="C11" s="36" t="s">
        <v>58</v>
      </c>
      <c r="D11" s="36" t="s">
        <v>59</v>
      </c>
      <c r="E11" s="36" t="s">
        <v>60</v>
      </c>
      <c r="F11" s="36" t="s">
        <v>61</v>
      </c>
      <c r="G11" s="36" t="s">
        <v>19</v>
      </c>
    </row>
    <row r="12" spans="1:7" x14ac:dyDescent="0.2">
      <c r="B12" s="35"/>
      <c r="C12" s="37"/>
      <c r="D12" s="37"/>
      <c r="E12" s="37"/>
      <c r="F12" s="37"/>
      <c r="G12" s="34"/>
    </row>
    <row r="13" spans="1:7" x14ac:dyDescent="0.2">
      <c r="B13" s="35" t="s">
        <v>20</v>
      </c>
      <c r="C13" s="38">
        <f>278.33+2460488.32+129.47</f>
        <v>2460896.12</v>
      </c>
      <c r="D13" s="38">
        <f>3483523.93+211.96+118.63</f>
        <v>3483854.52</v>
      </c>
      <c r="E13" s="38">
        <f>177.11+5854875.01+111.17</f>
        <v>5855163.29</v>
      </c>
      <c r="F13" s="38">
        <f>846.7+3348140.63+109.8</f>
        <v>3349097.13</v>
      </c>
      <c r="G13" s="39">
        <f>SUM(C13:F13)</f>
        <v>15149011.059999999</v>
      </c>
    </row>
    <row r="14" spans="1:7" x14ac:dyDescent="0.2">
      <c r="B14" s="35" t="s">
        <v>21</v>
      </c>
      <c r="C14" s="40">
        <v>2.5999999999999999E-3</v>
      </c>
      <c r="D14" s="40">
        <v>2.5999999999999999E-3</v>
      </c>
      <c r="E14" s="40">
        <v>2.5999999999999999E-3</v>
      </c>
      <c r="F14" s="40">
        <v>2.5999999999999999E-3</v>
      </c>
      <c r="G14" s="41"/>
    </row>
    <row r="15" spans="1:7" x14ac:dyDescent="0.2">
      <c r="B15" s="35" t="s">
        <v>22</v>
      </c>
      <c r="C15" s="38">
        <f>ROUND(+C13*C14,)</f>
        <v>6398</v>
      </c>
      <c r="D15" s="38">
        <f>ROUND(+D13*D14,)</f>
        <v>9058</v>
      </c>
      <c r="E15" s="38">
        <f>ROUND(+E13*E14,)</f>
        <v>15223</v>
      </c>
      <c r="F15" s="38">
        <f>ROUND(+F13*F14,)</f>
        <v>8708</v>
      </c>
      <c r="G15" s="39">
        <f>SUM(C15:F15)</f>
        <v>39387</v>
      </c>
    </row>
    <row r="16" spans="1:7" x14ac:dyDescent="0.2">
      <c r="B16" s="35" t="s">
        <v>62</v>
      </c>
      <c r="C16" s="38">
        <v>0</v>
      </c>
      <c r="D16" s="38">
        <v>0</v>
      </c>
      <c r="E16" s="38">
        <v>0</v>
      </c>
      <c r="F16" s="38">
        <v>-1</v>
      </c>
      <c r="G16" s="39">
        <f>SUM(C16:F16)</f>
        <v>-1</v>
      </c>
    </row>
    <row r="17" spans="2:7" ht="12.75" thickBot="1" x14ac:dyDescent="0.25">
      <c r="B17" s="37" t="s">
        <v>63</v>
      </c>
      <c r="C17" s="42">
        <f>SUM(C15:C16)</f>
        <v>6398</v>
      </c>
      <c r="D17" s="42">
        <f t="shared" ref="D17:E17" si="0">SUM(D15:D16)</f>
        <v>9058</v>
      </c>
      <c r="E17" s="42">
        <f t="shared" si="0"/>
        <v>15223</v>
      </c>
      <c r="F17" s="42">
        <f>SUM(F15:F16)</f>
        <v>8707</v>
      </c>
      <c r="G17" s="42">
        <f>SUM(G15:G16)</f>
        <v>39386</v>
      </c>
    </row>
    <row r="18" spans="2:7" ht="12.75" thickTop="1" x14ac:dyDescent="0.2">
      <c r="D18" s="43"/>
    </row>
    <row r="19" spans="2:7" ht="12.75" x14ac:dyDescent="0.2">
      <c r="C19" s="30"/>
      <c r="D19" s="30"/>
      <c r="E19" s="30"/>
      <c r="G19" s="34"/>
    </row>
    <row r="20" spans="2:7" x14ac:dyDescent="0.2">
      <c r="C20" s="34" t="s">
        <v>55</v>
      </c>
      <c r="D20" s="34" t="s">
        <v>56</v>
      </c>
      <c r="E20" s="34" t="s">
        <v>57</v>
      </c>
      <c r="F20" s="34" t="s">
        <v>64</v>
      </c>
      <c r="G20" s="34" t="s">
        <v>23</v>
      </c>
    </row>
    <row r="21" spans="2:7" x14ac:dyDescent="0.2">
      <c r="B21" s="35"/>
      <c r="C21" s="36" t="s">
        <v>26</v>
      </c>
      <c r="D21" s="36" t="s">
        <v>27</v>
      </c>
      <c r="E21" s="36" t="s">
        <v>24</v>
      </c>
      <c r="F21" s="36" t="s">
        <v>25</v>
      </c>
      <c r="G21" s="36" t="s">
        <v>19</v>
      </c>
    </row>
    <row r="22" spans="2:7" x14ac:dyDescent="0.2">
      <c r="B22" s="35"/>
      <c r="C22" s="37"/>
      <c r="D22" s="37"/>
      <c r="E22" s="37"/>
      <c r="F22" s="37"/>
      <c r="G22" s="34"/>
    </row>
    <row r="23" spans="2:7" x14ac:dyDescent="0.2">
      <c r="B23" s="35" t="s">
        <v>28</v>
      </c>
      <c r="C23" s="44">
        <v>15000</v>
      </c>
      <c r="D23" s="44">
        <v>15000</v>
      </c>
      <c r="E23" s="44">
        <v>15000</v>
      </c>
      <c r="F23" s="44">
        <v>15000</v>
      </c>
      <c r="G23" s="39">
        <f>SUM(C23:F23)</f>
        <v>60000</v>
      </c>
    </row>
    <row r="24" spans="2:7" x14ac:dyDescent="0.2">
      <c r="B24" s="35" t="s">
        <v>29</v>
      </c>
      <c r="C24" s="45">
        <f>-14603+1</f>
        <v>-14602</v>
      </c>
      <c r="D24" s="45">
        <f>-5943+1</f>
        <v>-5942</v>
      </c>
      <c r="E24" s="45">
        <v>223</v>
      </c>
      <c r="F24" s="45">
        <f>-6295+2</f>
        <v>-6293</v>
      </c>
      <c r="G24" s="45">
        <f>SUM(C24:F24)</f>
        <v>-26614</v>
      </c>
    </row>
    <row r="25" spans="2:7" x14ac:dyDescent="0.2">
      <c r="B25" s="37" t="s">
        <v>30</v>
      </c>
      <c r="C25" s="46">
        <f>+C23+C24</f>
        <v>398</v>
      </c>
      <c r="D25" s="46">
        <f>+D23+D24</f>
        <v>9058</v>
      </c>
      <c r="E25" s="46">
        <f>+E23+E24</f>
        <v>15223</v>
      </c>
      <c r="F25" s="46">
        <f>+F23+F24</f>
        <v>8707</v>
      </c>
      <c r="G25" s="46">
        <f>+G23+G24</f>
        <v>33386</v>
      </c>
    </row>
    <row r="26" spans="2:7" x14ac:dyDescent="0.2">
      <c r="B26" s="37"/>
      <c r="C26" s="46"/>
      <c r="D26" s="46"/>
      <c r="E26" s="46"/>
      <c r="F26" s="46"/>
      <c r="G26" s="46"/>
    </row>
    <row r="27" spans="2:7" x14ac:dyDescent="0.2">
      <c r="B27" s="37"/>
      <c r="C27" s="46"/>
      <c r="D27" s="46"/>
      <c r="E27" s="46"/>
      <c r="F27" s="46"/>
      <c r="G27" s="46"/>
    </row>
    <row r="28" spans="2:7" ht="12.75" x14ac:dyDescent="0.2">
      <c r="B28" s="47" t="s">
        <v>31</v>
      </c>
      <c r="C28" s="48"/>
      <c r="D28" s="48"/>
    </row>
    <row r="29" spans="2:7" ht="12.75" x14ac:dyDescent="0.2">
      <c r="B29" s="49" t="s">
        <v>32</v>
      </c>
      <c r="C29" s="48"/>
      <c r="D29" s="48"/>
    </row>
    <row r="30" spans="2:7" ht="12.75" x14ac:dyDescent="0.2">
      <c r="B30" s="69" t="s">
        <v>65</v>
      </c>
      <c r="C30" s="48"/>
      <c r="D30" s="51"/>
    </row>
    <row r="31" spans="2:7" ht="12.75" x14ac:dyDescent="0.2">
      <c r="B31" s="50"/>
      <c r="C31" s="48"/>
      <c r="D31" s="51"/>
    </row>
    <row r="32" spans="2:7" x14ac:dyDescent="0.2">
      <c r="B32" s="37"/>
      <c r="C32" s="46"/>
      <c r="D32" s="46"/>
      <c r="E32" s="46"/>
      <c r="F32" s="46"/>
      <c r="G32" s="46"/>
    </row>
    <row r="33" spans="2:7" ht="12.75" x14ac:dyDescent="0.2">
      <c r="B33" s="52"/>
      <c r="C33" s="48"/>
      <c r="D33" s="53"/>
    </row>
    <row r="39" spans="2:7" ht="12.75" x14ac:dyDescent="0.2">
      <c r="B39" s="48"/>
      <c r="C39" s="48"/>
      <c r="D39" s="48"/>
    </row>
    <row r="40" spans="2:7" ht="12.75" x14ac:dyDescent="0.2">
      <c r="B40" s="52"/>
      <c r="C40" s="48"/>
      <c r="D40" s="54"/>
    </row>
    <row r="48" spans="2:7" x14ac:dyDescent="0.2">
      <c r="C48" s="55"/>
      <c r="D48" s="55"/>
      <c r="E48" s="55"/>
      <c r="F48" s="55"/>
      <c r="G48" s="55"/>
    </row>
  </sheetData>
  <mergeCells count="4">
    <mergeCell ref="A1:G1"/>
    <mergeCell ref="A2:G2"/>
    <mergeCell ref="A3:G3"/>
    <mergeCell ref="A4:G4"/>
  </mergeCells>
  <pageMargins left="0.5" right="0.25" top="0.75" bottom="0.5" header="0.25" footer="0.25"/>
  <pageSetup orientation="landscape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G12" sqref="G12"/>
    </sheetView>
  </sheetViews>
  <sheetFormatPr defaultColWidth="9.140625" defaultRowHeight="12" x14ac:dyDescent="0.2"/>
  <cols>
    <col min="1" max="1" width="7.42578125" style="1" bestFit="1" customWidth="1"/>
    <col min="2" max="2" width="38" style="1" bestFit="1" customWidth="1"/>
    <col min="3" max="3" width="13.5703125" style="1" bestFit="1" customWidth="1"/>
    <col min="4" max="4" width="12.28515625" style="1" customWidth="1"/>
    <col min="5" max="5" width="11" style="1" bestFit="1" customWidth="1"/>
    <col min="6" max="6" width="25" style="1" bestFit="1" customWidth="1"/>
    <col min="7" max="7" width="20.28515625" style="1" bestFit="1" customWidth="1"/>
    <col min="8" max="8" width="19" style="1" bestFit="1" customWidth="1"/>
    <col min="9" max="9" width="20.28515625" style="1" bestFit="1" customWidth="1"/>
    <col min="10" max="11" width="14" style="1" bestFit="1" customWidth="1"/>
    <col min="12" max="16384" width="9.140625" style="1"/>
  </cols>
  <sheetData>
    <row r="1" spans="1:7" ht="12.75" x14ac:dyDescent="0.2">
      <c r="A1" s="76" t="s">
        <v>0</v>
      </c>
      <c r="B1" s="77"/>
      <c r="C1" s="77"/>
      <c r="D1" s="77"/>
      <c r="E1" s="77"/>
      <c r="F1" s="77"/>
      <c r="G1" s="77"/>
    </row>
    <row r="2" spans="1:7" x14ac:dyDescent="0.2">
      <c r="A2" s="76" t="s">
        <v>1</v>
      </c>
      <c r="B2" s="76"/>
      <c r="C2" s="76"/>
      <c r="D2" s="76"/>
      <c r="E2" s="76"/>
      <c r="F2" s="76"/>
      <c r="G2" s="76"/>
    </row>
    <row r="3" spans="1:7" ht="12.75" x14ac:dyDescent="0.2">
      <c r="A3" s="76" t="s">
        <v>43</v>
      </c>
      <c r="B3" s="77"/>
      <c r="C3" s="77"/>
      <c r="D3" s="77"/>
      <c r="E3" s="77"/>
      <c r="F3" s="77"/>
      <c r="G3" s="77"/>
    </row>
    <row r="4" spans="1:7" ht="12.75" x14ac:dyDescent="0.2">
      <c r="A4" s="76" t="s">
        <v>2</v>
      </c>
      <c r="B4" s="77"/>
      <c r="C4" s="77"/>
      <c r="D4" s="77"/>
      <c r="E4" s="77"/>
      <c r="F4" s="77"/>
      <c r="G4" s="77"/>
    </row>
    <row r="5" spans="1:7" ht="12.75" x14ac:dyDescent="0.2">
      <c r="A5" s="2"/>
      <c r="B5" s="3"/>
      <c r="C5" s="3"/>
      <c r="D5" s="3"/>
      <c r="E5" s="3"/>
      <c r="F5" s="3"/>
      <c r="G5" s="3"/>
    </row>
    <row r="6" spans="1:7" s="6" customFormat="1" ht="38.25" x14ac:dyDescent="0.2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</row>
    <row r="7" spans="1:7" s="10" customFormat="1" ht="12.75" x14ac:dyDescent="0.2">
      <c r="A7" s="7">
        <v>1</v>
      </c>
      <c r="B7" s="8" t="s">
        <v>42</v>
      </c>
      <c r="C7" s="9">
        <f>ROUND(E20,0)</f>
        <v>3744</v>
      </c>
      <c r="D7" s="9">
        <v>0</v>
      </c>
      <c r="E7" s="9">
        <v>0</v>
      </c>
      <c r="F7" s="9">
        <f>ROUND(E20,0)</f>
        <v>3744</v>
      </c>
      <c r="G7" s="9">
        <f>ROUND(E20,0)</f>
        <v>3744</v>
      </c>
    </row>
    <row r="8" spans="1:7" ht="12.75" x14ac:dyDescent="0.2">
      <c r="A8" s="2"/>
      <c r="B8" s="3"/>
      <c r="C8" s="3"/>
      <c r="D8" s="3"/>
      <c r="E8" s="3"/>
      <c r="F8" s="3"/>
      <c r="G8" s="3"/>
    </row>
    <row r="9" spans="1:7" ht="12.75" x14ac:dyDescent="0.2">
      <c r="A9" s="2"/>
      <c r="B9" s="3"/>
      <c r="C9" s="3"/>
      <c r="D9" s="3"/>
      <c r="E9" s="3"/>
      <c r="F9" s="3"/>
      <c r="G9" s="3"/>
    </row>
    <row r="10" spans="1:7" ht="51.75" customHeight="1" x14ac:dyDescent="0.2">
      <c r="A10" s="79" t="s">
        <v>10</v>
      </c>
      <c r="B10" s="79"/>
      <c r="C10" s="79"/>
      <c r="D10" s="79"/>
      <c r="E10" s="79"/>
      <c r="F10" s="79"/>
      <c r="G10" s="79"/>
    </row>
    <row r="11" spans="1:7" ht="12" customHeight="1" x14ac:dyDescent="0.2">
      <c r="A11" s="11"/>
      <c r="B11" s="11"/>
      <c r="C11" s="11"/>
      <c r="D11" s="11"/>
      <c r="E11" s="11"/>
      <c r="F11" s="11"/>
      <c r="G11" s="11"/>
    </row>
    <row r="12" spans="1:7" ht="12" customHeight="1" x14ac:dyDescent="0.2">
      <c r="A12" s="11"/>
      <c r="B12" s="11"/>
      <c r="C12" s="11"/>
      <c r="D12" s="11"/>
      <c r="E12" s="11"/>
      <c r="F12" s="11"/>
      <c r="G12" s="11"/>
    </row>
    <row r="13" spans="1:7" x14ac:dyDescent="0.2">
      <c r="B13" s="12"/>
      <c r="C13" s="13"/>
      <c r="D13" s="13"/>
      <c r="E13" s="13"/>
      <c r="F13" s="13"/>
      <c r="G13" s="14"/>
    </row>
    <row r="14" spans="1:7" x14ac:dyDescent="0.2">
      <c r="B14" s="15"/>
      <c r="C14" s="16" t="s">
        <v>11</v>
      </c>
      <c r="D14" s="16" t="s">
        <v>12</v>
      </c>
      <c r="E14" s="17" t="s">
        <v>13</v>
      </c>
      <c r="F14" s="16" t="s">
        <v>14</v>
      </c>
      <c r="G14" s="18" t="s">
        <v>15</v>
      </c>
    </row>
    <row r="15" spans="1:7" x14ac:dyDescent="0.2">
      <c r="B15" s="62" t="s">
        <v>51</v>
      </c>
      <c r="C15" s="19"/>
      <c r="D15" s="19"/>
      <c r="E15" s="19"/>
      <c r="F15" s="19"/>
      <c r="G15" s="20"/>
    </row>
    <row r="16" spans="1:7" s="67" customFormat="1" x14ac:dyDescent="0.2">
      <c r="B16" s="63" t="s">
        <v>49</v>
      </c>
      <c r="C16" s="68">
        <v>186437</v>
      </c>
      <c r="D16" s="68">
        <v>7457.48</v>
      </c>
      <c r="E16" s="68">
        <v>298.3</v>
      </c>
      <c r="F16" s="64" t="s">
        <v>16</v>
      </c>
      <c r="G16" s="65" t="s">
        <v>52</v>
      </c>
    </row>
    <row r="17" spans="2:7" s="67" customFormat="1" x14ac:dyDescent="0.2">
      <c r="B17" s="63" t="s">
        <v>66</v>
      </c>
      <c r="C17" s="70" t="s">
        <v>69</v>
      </c>
      <c r="D17" s="68">
        <v>1135</v>
      </c>
      <c r="E17" s="68">
        <v>688</v>
      </c>
      <c r="F17" s="64" t="s">
        <v>68</v>
      </c>
      <c r="G17" s="65" t="s">
        <v>52</v>
      </c>
    </row>
    <row r="18" spans="2:7" s="67" customFormat="1" x14ac:dyDescent="0.2">
      <c r="B18" s="63" t="s">
        <v>67</v>
      </c>
      <c r="C18" s="70" t="s">
        <v>69</v>
      </c>
      <c r="D18" s="68">
        <v>758.4</v>
      </c>
      <c r="E18" s="68">
        <v>758.4</v>
      </c>
      <c r="F18" s="64" t="s">
        <v>68</v>
      </c>
      <c r="G18" s="65" t="s">
        <v>70</v>
      </c>
    </row>
    <row r="19" spans="2:7" x14ac:dyDescent="0.2">
      <c r="B19" s="63" t="s">
        <v>50</v>
      </c>
      <c r="C19" s="21">
        <v>1249847.3600000001</v>
      </c>
      <c r="D19" s="21">
        <v>49993.89</v>
      </c>
      <c r="E19" s="21">
        <v>1999.76</v>
      </c>
      <c r="F19" s="64" t="s">
        <v>16</v>
      </c>
      <c r="G19" s="65" t="s">
        <v>53</v>
      </c>
    </row>
    <row r="20" spans="2:7" x14ac:dyDescent="0.2">
      <c r="B20" s="15"/>
      <c r="C20" s="21"/>
      <c r="D20" s="21"/>
      <c r="E20" s="22">
        <f>SUM(E16:E19)</f>
        <v>3744.46</v>
      </c>
      <c r="F20" s="19"/>
      <c r="G20" s="20"/>
    </row>
    <row r="21" spans="2:7" x14ac:dyDescent="0.2">
      <c r="B21" s="23"/>
      <c r="C21" s="24"/>
      <c r="D21" s="24"/>
      <c r="E21" s="24"/>
      <c r="F21" s="25"/>
      <c r="G21" s="26"/>
    </row>
    <row r="22" spans="2:7" x14ac:dyDescent="0.2">
      <c r="C22" s="27"/>
      <c r="D22" s="27"/>
    </row>
    <row r="23" spans="2:7" x14ac:dyDescent="0.2">
      <c r="C23" s="27"/>
      <c r="D23" s="27"/>
    </row>
  </sheetData>
  <mergeCells count="5">
    <mergeCell ref="A1:G1"/>
    <mergeCell ref="A2:G2"/>
    <mergeCell ref="A4:G4"/>
    <mergeCell ref="A10:G10"/>
    <mergeCell ref="A3:G3"/>
  </mergeCells>
  <pageMargins left="0.5" right="0.25" top="0.5" bottom="0.5" header="0.25" footer="0.25"/>
  <pageSetup orientation="landscape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selection activeCell="C12" sqref="C12"/>
    </sheetView>
  </sheetViews>
  <sheetFormatPr defaultRowHeight="12.75" x14ac:dyDescent="0.2"/>
  <cols>
    <col min="1" max="1" width="7.42578125" bestFit="1" customWidth="1"/>
    <col min="2" max="2" width="38.140625" customWidth="1"/>
    <col min="3" max="3" width="13.85546875" customWidth="1"/>
    <col min="4" max="6" width="15.28515625" customWidth="1"/>
    <col min="7" max="7" width="16.85546875" customWidth="1"/>
  </cols>
  <sheetData>
    <row r="1" spans="1:7" s="1" customFormat="1" x14ac:dyDescent="0.2">
      <c r="A1" s="76" t="s">
        <v>0</v>
      </c>
      <c r="B1" s="77"/>
      <c r="C1" s="77"/>
      <c r="D1" s="77"/>
      <c r="E1" s="77"/>
      <c r="F1" s="77"/>
      <c r="G1" s="77"/>
    </row>
    <row r="2" spans="1:7" s="1" customFormat="1" ht="12" x14ac:dyDescent="0.2">
      <c r="A2" s="76" t="s">
        <v>1</v>
      </c>
      <c r="B2" s="76"/>
      <c r="C2" s="76"/>
      <c r="D2" s="76"/>
      <c r="E2" s="76"/>
      <c r="F2" s="76"/>
      <c r="G2" s="76"/>
    </row>
    <row r="3" spans="1:7" s="1" customFormat="1" x14ac:dyDescent="0.2">
      <c r="A3" s="76" t="s">
        <v>43</v>
      </c>
      <c r="B3" s="77"/>
      <c r="C3" s="77"/>
      <c r="D3" s="77"/>
      <c r="E3" s="77"/>
      <c r="F3" s="77"/>
      <c r="G3" s="77"/>
    </row>
    <row r="4" spans="1:7" s="1" customFormat="1" x14ac:dyDescent="0.2">
      <c r="A4" s="76" t="s">
        <v>37</v>
      </c>
      <c r="B4" s="77"/>
      <c r="C4" s="77"/>
      <c r="D4" s="77"/>
      <c r="E4" s="77"/>
      <c r="F4" s="77"/>
      <c r="G4" s="77"/>
    </row>
    <row r="5" spans="1:7" s="1" customFormat="1" x14ac:dyDescent="0.2">
      <c r="A5" s="2"/>
      <c r="B5" s="3"/>
      <c r="C5" s="3"/>
      <c r="D5" s="3"/>
      <c r="E5" s="3"/>
      <c r="F5" s="3"/>
      <c r="G5" s="3"/>
    </row>
    <row r="6" spans="1:7" s="1" customFormat="1" x14ac:dyDescent="0.2">
      <c r="A6" s="2"/>
      <c r="B6" s="3"/>
      <c r="C6" s="3"/>
      <c r="D6" s="3"/>
      <c r="E6" s="3"/>
      <c r="F6" s="3"/>
      <c r="G6" s="3"/>
    </row>
    <row r="7" spans="1:7" s="6" customFormat="1" ht="25.5" x14ac:dyDescent="0.2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</row>
    <row r="8" spans="1:7" s="6" customFormat="1" x14ac:dyDescent="0.2">
      <c r="A8" s="7"/>
      <c r="B8" s="8" t="s">
        <v>40</v>
      </c>
      <c r="C8" s="9">
        <v>977071</v>
      </c>
      <c r="D8" s="9">
        <v>0</v>
      </c>
      <c r="E8" s="9">
        <v>0</v>
      </c>
      <c r="F8" s="9">
        <f>ROUND(E21,0)</f>
        <v>0</v>
      </c>
      <c r="G8" s="9">
        <v>1069553</v>
      </c>
    </row>
    <row r="9" spans="1:7" s="10" customFormat="1" x14ac:dyDescent="0.2">
      <c r="A9" s="7"/>
      <c r="B9" s="8" t="s">
        <v>38</v>
      </c>
      <c r="C9" s="9">
        <v>16221</v>
      </c>
      <c r="D9" s="9">
        <v>0</v>
      </c>
      <c r="E9" s="9">
        <v>1081940</v>
      </c>
      <c r="F9" s="9">
        <v>1098161</v>
      </c>
      <c r="G9" s="9">
        <v>1151562</v>
      </c>
    </row>
    <row r="10" spans="1:7" s="10" customFormat="1" x14ac:dyDescent="0.2">
      <c r="A10" s="7"/>
      <c r="B10" s="8" t="s">
        <v>80</v>
      </c>
      <c r="C10" s="9">
        <v>-336570</v>
      </c>
      <c r="D10" s="9">
        <v>-108530</v>
      </c>
      <c r="E10" s="9">
        <v>0</v>
      </c>
      <c r="F10" s="9">
        <v>-445100</v>
      </c>
      <c r="G10" s="9">
        <v>0</v>
      </c>
    </row>
    <row r="11" spans="1:7" s="10" customFormat="1" x14ac:dyDescent="0.2">
      <c r="A11" s="7"/>
      <c r="B11" s="8" t="s">
        <v>79</v>
      </c>
      <c r="C11" s="9">
        <v>218039</v>
      </c>
      <c r="D11" s="9">
        <v>232556</v>
      </c>
      <c r="E11" s="9">
        <v>0</v>
      </c>
      <c r="F11" s="9">
        <v>450595</v>
      </c>
      <c r="G11" s="9">
        <v>450595</v>
      </c>
    </row>
    <row r="12" spans="1:7" x14ac:dyDescent="0.2">
      <c r="A12" s="7"/>
      <c r="B12" s="8" t="s">
        <v>39</v>
      </c>
      <c r="C12" s="9">
        <v>0</v>
      </c>
      <c r="D12" s="9">
        <v>0</v>
      </c>
      <c r="E12" s="9">
        <v>22852</v>
      </c>
      <c r="F12" s="9">
        <v>22852</v>
      </c>
      <c r="G12" s="9">
        <v>19130</v>
      </c>
    </row>
    <row r="14" spans="1:7" x14ac:dyDescent="0.2">
      <c r="B14" s="56" t="s">
        <v>33</v>
      </c>
    </row>
    <row r="15" spans="1:7" x14ac:dyDescent="0.2">
      <c r="B15" s="57"/>
    </row>
    <row r="16" spans="1:7" x14ac:dyDescent="0.2">
      <c r="B16" s="57" t="s">
        <v>95</v>
      </c>
    </row>
    <row r="17" spans="2:2" x14ac:dyDescent="0.2">
      <c r="B17" s="57"/>
    </row>
    <row r="18" spans="2:2" x14ac:dyDescent="0.2">
      <c r="B18" s="57" t="s">
        <v>44</v>
      </c>
    </row>
    <row r="19" spans="2:2" x14ac:dyDescent="0.2">
      <c r="B19" s="57" t="s">
        <v>45</v>
      </c>
    </row>
    <row r="20" spans="2:2" x14ac:dyDescent="0.2">
      <c r="B20" s="57"/>
    </row>
    <row r="21" spans="2:2" x14ac:dyDescent="0.2">
      <c r="B21" s="57" t="s">
        <v>46</v>
      </c>
    </row>
    <row r="22" spans="2:2" x14ac:dyDescent="0.2">
      <c r="B22" s="57" t="s">
        <v>47</v>
      </c>
    </row>
    <row r="23" spans="2:2" x14ac:dyDescent="0.2">
      <c r="B23" s="57"/>
    </row>
    <row r="24" spans="2:2" x14ac:dyDescent="0.2">
      <c r="B24" s="56" t="s">
        <v>34</v>
      </c>
    </row>
    <row r="25" spans="2:2" x14ac:dyDescent="0.2">
      <c r="B25" s="57"/>
    </row>
    <row r="26" spans="2:2" x14ac:dyDescent="0.2">
      <c r="B26" s="57" t="s">
        <v>87</v>
      </c>
    </row>
    <row r="27" spans="2:2" x14ac:dyDescent="0.2">
      <c r="B27" s="57"/>
    </row>
    <row r="28" spans="2:2" x14ac:dyDescent="0.2">
      <c r="B28" s="57" t="s">
        <v>88</v>
      </c>
    </row>
    <row r="29" spans="2:2" x14ac:dyDescent="0.2">
      <c r="B29" s="57"/>
    </row>
    <row r="30" spans="2:2" x14ac:dyDescent="0.2">
      <c r="B30" s="57" t="s">
        <v>89</v>
      </c>
    </row>
    <row r="31" spans="2:2" x14ac:dyDescent="0.2">
      <c r="B31" s="57"/>
    </row>
    <row r="32" spans="2:2" x14ac:dyDescent="0.2">
      <c r="B32" s="57" t="s">
        <v>90</v>
      </c>
    </row>
    <row r="33" spans="2:2" x14ac:dyDescent="0.2">
      <c r="B33" s="57"/>
    </row>
    <row r="34" spans="2:2" x14ac:dyDescent="0.2">
      <c r="B34" s="56" t="s">
        <v>81</v>
      </c>
    </row>
    <row r="35" spans="2:2" x14ac:dyDescent="0.2">
      <c r="B35" s="57"/>
    </row>
    <row r="36" spans="2:2" x14ac:dyDescent="0.2">
      <c r="B36" s="57" t="s">
        <v>84</v>
      </c>
    </row>
    <row r="37" spans="2:2" x14ac:dyDescent="0.2">
      <c r="B37" s="57"/>
    </row>
    <row r="38" spans="2:2" x14ac:dyDescent="0.2">
      <c r="B38" s="57" t="s">
        <v>82</v>
      </c>
    </row>
    <row r="39" spans="2:2" x14ac:dyDescent="0.2">
      <c r="B39" s="57"/>
    </row>
    <row r="40" spans="2:2" x14ac:dyDescent="0.2">
      <c r="B40" s="57" t="s">
        <v>83</v>
      </c>
    </row>
    <row r="41" spans="2:2" x14ac:dyDescent="0.2">
      <c r="B41" s="57"/>
    </row>
    <row r="42" spans="2:2" x14ac:dyDescent="0.2">
      <c r="B42" s="57" t="s">
        <v>85</v>
      </c>
    </row>
    <row r="43" spans="2:2" x14ac:dyDescent="0.2">
      <c r="B43" s="57"/>
    </row>
    <row r="44" spans="2:2" x14ac:dyDescent="0.2">
      <c r="B44" s="56" t="s">
        <v>86</v>
      </c>
    </row>
    <row r="45" spans="2:2" x14ac:dyDescent="0.2">
      <c r="B45" s="57"/>
    </row>
    <row r="46" spans="2:2" x14ac:dyDescent="0.2">
      <c r="B46" s="57" t="s">
        <v>91</v>
      </c>
    </row>
    <row r="47" spans="2:2" x14ac:dyDescent="0.2">
      <c r="B47" s="57"/>
    </row>
    <row r="48" spans="2:2" x14ac:dyDescent="0.2">
      <c r="B48" s="57" t="s">
        <v>92</v>
      </c>
    </row>
    <row r="49" spans="2:2" x14ac:dyDescent="0.2">
      <c r="B49" s="57"/>
    </row>
    <row r="50" spans="2:2" x14ac:dyDescent="0.2">
      <c r="B50" s="57" t="s">
        <v>93</v>
      </c>
    </row>
    <row r="51" spans="2:2" x14ac:dyDescent="0.2">
      <c r="B51" s="57"/>
    </row>
    <row r="52" spans="2:2" x14ac:dyDescent="0.2">
      <c r="B52" s="57" t="s">
        <v>94</v>
      </c>
    </row>
    <row r="53" spans="2:2" x14ac:dyDescent="0.2">
      <c r="B53" s="57"/>
    </row>
    <row r="54" spans="2:2" x14ac:dyDescent="0.2">
      <c r="B54" s="56" t="s">
        <v>35</v>
      </c>
    </row>
    <row r="55" spans="2:2" x14ac:dyDescent="0.2">
      <c r="B55" s="57"/>
    </row>
    <row r="56" spans="2:2" x14ac:dyDescent="0.2">
      <c r="B56" s="57" t="s">
        <v>36</v>
      </c>
    </row>
    <row r="57" spans="2:2" x14ac:dyDescent="0.2">
      <c r="B57" s="57"/>
    </row>
    <row r="58" spans="2:2" x14ac:dyDescent="0.2">
      <c r="B58" s="57" t="s">
        <v>75</v>
      </c>
    </row>
    <row r="59" spans="2:2" x14ac:dyDescent="0.2">
      <c r="B59" s="57"/>
    </row>
    <row r="60" spans="2:2" x14ac:dyDescent="0.2">
      <c r="B60" s="57" t="s">
        <v>76</v>
      </c>
    </row>
    <row r="61" spans="2:2" x14ac:dyDescent="0.2">
      <c r="B61" s="57"/>
    </row>
    <row r="62" spans="2:2" x14ac:dyDescent="0.2">
      <c r="B62" s="57" t="s">
        <v>77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75" orientation="portrait" r:id="rId1"/>
  <headerFooter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D14" sqref="D14"/>
    </sheetView>
  </sheetViews>
  <sheetFormatPr defaultRowHeight="12.75" x14ac:dyDescent="0.2"/>
  <cols>
    <col min="1" max="1" width="7.42578125" bestFit="1" customWidth="1"/>
    <col min="2" max="2" width="40.85546875" customWidth="1"/>
    <col min="3" max="3" width="13.85546875" customWidth="1"/>
    <col min="4" max="6" width="15.28515625" customWidth="1"/>
    <col min="7" max="7" width="16.85546875" customWidth="1"/>
  </cols>
  <sheetData>
    <row r="1" spans="1:7" s="1" customFormat="1" x14ac:dyDescent="0.2">
      <c r="A1" s="76" t="s">
        <v>0</v>
      </c>
      <c r="B1" s="77"/>
      <c r="C1" s="77"/>
      <c r="D1" s="77"/>
      <c r="E1" s="77"/>
      <c r="F1" s="77"/>
      <c r="G1" s="77"/>
    </row>
    <row r="2" spans="1:7" s="1" customFormat="1" ht="12" x14ac:dyDescent="0.2">
      <c r="A2" s="76" t="s">
        <v>1</v>
      </c>
      <c r="B2" s="76"/>
      <c r="C2" s="76"/>
      <c r="D2" s="76"/>
      <c r="E2" s="76"/>
      <c r="F2" s="76"/>
      <c r="G2" s="76"/>
    </row>
    <row r="3" spans="1:7" s="1" customFormat="1" x14ac:dyDescent="0.2">
      <c r="A3" s="76" t="s">
        <v>43</v>
      </c>
      <c r="B3" s="77"/>
      <c r="C3" s="77"/>
      <c r="D3" s="77"/>
      <c r="E3" s="77"/>
      <c r="F3" s="77"/>
      <c r="G3" s="77"/>
    </row>
    <row r="4" spans="1:7" s="1" customFormat="1" x14ac:dyDescent="0.2">
      <c r="A4" s="76" t="s">
        <v>72</v>
      </c>
      <c r="B4" s="77"/>
      <c r="C4" s="77"/>
      <c r="D4" s="77"/>
      <c r="E4" s="77"/>
      <c r="F4" s="77"/>
      <c r="G4" s="77"/>
    </row>
    <row r="5" spans="1:7" s="1" customFormat="1" x14ac:dyDescent="0.2">
      <c r="A5" s="60"/>
      <c r="B5" s="61"/>
      <c r="C5" s="61"/>
      <c r="D5" s="61"/>
      <c r="E5" s="61"/>
      <c r="F5" s="61"/>
      <c r="G5" s="61"/>
    </row>
    <row r="6" spans="1:7" s="1" customFormat="1" x14ac:dyDescent="0.2">
      <c r="A6" s="60"/>
      <c r="B6" s="61"/>
      <c r="C6" s="61"/>
      <c r="D6" s="61"/>
      <c r="E6" s="61"/>
      <c r="F6" s="61"/>
      <c r="G6" s="61"/>
    </row>
    <row r="7" spans="1:7" s="6" customFormat="1" ht="25.5" x14ac:dyDescent="0.2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</row>
    <row r="8" spans="1:7" s="6" customFormat="1" x14ac:dyDescent="0.2">
      <c r="A8" s="7"/>
      <c r="B8" s="8" t="s">
        <v>48</v>
      </c>
      <c r="C8" s="9">
        <v>2979428</v>
      </c>
      <c r="D8" s="9">
        <v>0</v>
      </c>
      <c r="E8" s="9">
        <v>0</v>
      </c>
      <c r="F8" s="9">
        <v>2979428</v>
      </c>
      <c r="G8" s="9">
        <v>2648380</v>
      </c>
    </row>
    <row r="10" spans="1:7" x14ac:dyDescent="0.2">
      <c r="B10" s="56" t="s">
        <v>71</v>
      </c>
    </row>
    <row r="11" spans="1:7" x14ac:dyDescent="0.2">
      <c r="B11" s="57"/>
    </row>
    <row r="12" spans="1:7" x14ac:dyDescent="0.2">
      <c r="B12" s="57" t="s">
        <v>73</v>
      </c>
    </row>
    <row r="13" spans="1:7" x14ac:dyDescent="0.2">
      <c r="B13" s="57"/>
    </row>
    <row r="14" spans="1:7" x14ac:dyDescent="0.2">
      <c r="B14" s="57" t="s">
        <v>74</v>
      </c>
    </row>
    <row r="15" spans="1:7" x14ac:dyDescent="0.2">
      <c r="B15" s="57"/>
    </row>
    <row r="16" spans="1:7" x14ac:dyDescent="0.2">
      <c r="B16" s="57"/>
    </row>
    <row r="17" spans="2:2" x14ac:dyDescent="0.2">
      <c r="B17" s="57"/>
    </row>
    <row r="18" spans="2:2" x14ac:dyDescent="0.2">
      <c r="B18" s="57"/>
    </row>
    <row r="19" spans="2:2" x14ac:dyDescent="0.2">
      <c r="B19" s="57"/>
    </row>
    <row r="20" spans="2:2" x14ac:dyDescent="0.2">
      <c r="B20" s="56"/>
    </row>
    <row r="21" spans="2:2" x14ac:dyDescent="0.2">
      <c r="B21" s="57"/>
    </row>
    <row r="22" spans="2:2" x14ac:dyDescent="0.2">
      <c r="B22" s="57"/>
    </row>
    <row r="23" spans="2:2" x14ac:dyDescent="0.2">
      <c r="B23" s="57"/>
    </row>
    <row r="24" spans="2:2" x14ac:dyDescent="0.2">
      <c r="B24" s="57"/>
    </row>
    <row r="25" spans="2:2" x14ac:dyDescent="0.2">
      <c r="B25" s="57"/>
    </row>
    <row r="26" spans="2:2" x14ac:dyDescent="0.2">
      <c r="B26" s="57"/>
    </row>
    <row r="27" spans="2:2" x14ac:dyDescent="0.2">
      <c r="B27" s="57"/>
    </row>
    <row r="28" spans="2:2" x14ac:dyDescent="0.2">
      <c r="B28" s="57"/>
    </row>
    <row r="29" spans="2:2" x14ac:dyDescent="0.2">
      <c r="B29" s="57"/>
    </row>
    <row r="30" spans="2:2" x14ac:dyDescent="0.2">
      <c r="B30" s="56"/>
    </row>
    <row r="31" spans="2:2" x14ac:dyDescent="0.2">
      <c r="B31" s="57"/>
    </row>
    <row r="32" spans="2:2" x14ac:dyDescent="0.2">
      <c r="B32" s="57"/>
    </row>
    <row r="33" spans="2:2" x14ac:dyDescent="0.2">
      <c r="B33" s="57"/>
    </row>
    <row r="34" spans="2:2" x14ac:dyDescent="0.2">
      <c r="B34" s="57"/>
    </row>
    <row r="35" spans="2:2" x14ac:dyDescent="0.2">
      <c r="B35" s="57"/>
    </row>
    <row r="36" spans="2:2" x14ac:dyDescent="0.2">
      <c r="B36" s="57"/>
    </row>
    <row r="37" spans="2:2" x14ac:dyDescent="0.2">
      <c r="B37" s="57"/>
    </row>
    <row r="38" spans="2:2" x14ac:dyDescent="0.2">
      <c r="B38" s="57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74" orientation="portrait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26b</vt:lpstr>
      <vt:lpstr>Other Taxes Summary</vt:lpstr>
      <vt:lpstr>Ohio CAT</vt:lpstr>
      <vt:lpstr>Federal Excise</vt:lpstr>
      <vt:lpstr>PSC &amp; Use Tax</vt:lpstr>
      <vt:lpstr>State Business Occupation Tax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2014-12-18T18:24:49Z</cp:lastPrinted>
  <dcterms:created xsi:type="dcterms:W3CDTF">2013-07-17T18:26:06Z</dcterms:created>
  <dcterms:modified xsi:type="dcterms:W3CDTF">2015-01-06T15:34:35Z</dcterms:modified>
</cp:coreProperties>
</file>