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345" windowWidth="15480" windowHeight="9735" tabRatio="254" activeTab="0"/>
  </bookViews>
  <sheets>
    <sheet name="Sheet1" sheetId="1" r:id="rId1"/>
    <sheet name="Modification History" sheetId="2" state="hidden" r:id="rId2"/>
  </sheets>
  <externalReferences>
    <externalReference r:id="rId5"/>
    <externalReference r:id="rId6"/>
  </externalReference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'Sheet1'!#REF!</definedName>
    <definedName name="CSO">'Sheet1'!#REF!</definedName>
    <definedName name="Department_Owner">'Modification History'!$C$4</definedName>
    <definedName name="End_of_Report">'Sheet1'!#REF!</definedName>
    <definedName name="Keywords">'Modification History'!$C$15</definedName>
    <definedName name="NvsASD">"V2014-09-30"</definedName>
    <definedName name="NvsAutoDrillOk">"VN"</definedName>
    <definedName name="NvsDrillHyperLink" localSheetId="0">"http://psfinweb.aepsc.com/psp/fcm90prd_newwin/EMPLOYEE/ERP/c/REPORT_BOOKS.IC_RUN_DRILLDOWN.GBL?Action=A&amp;NVS_INSTANCE=5895166_6101362"</definedName>
    <definedName name="NvsElapsedTime">0.00253472221811535</definedName>
    <definedName name="NvsEndTime">41920.6175231481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"V2014-09-30"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'Sheet1'!$A$1:$P$343</definedName>
    <definedName name="_xlnm.Print_Titles" localSheetId="0">'Sheet1'!$A:$B,'Sheet1'!$1:$6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'Sheet1'!$A$442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341" authorId="0">
      <text>
        <r>
          <rPr>
            <sz val="8"/>
            <rFont val="Tahoma"/>
            <family val="2"/>
          </rPr>
          <t>Footing Check - if error message is displayed there is a footing error in the above subtotal.  Enter rounding tolerance in Reserved Section.</t>
        </r>
      </text>
    </comment>
    <comment ref="E341" authorId="0">
      <text>
        <r>
          <rPr>
            <sz val="8"/>
            <rFont val="Tahoma"/>
            <family val="2"/>
          </rPr>
          <t>Footing Check - if error message is displayed there is a footing error in the above subtotal.  Enter rounding tolerance in Reserved Section.</t>
        </r>
      </text>
    </comment>
    <comment ref="C341" authorId="0">
      <text>
        <r>
          <rPr>
            <sz val="8"/>
            <rFont val="Tahoma"/>
            <family val="2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<sst xmlns="http://schemas.openxmlformats.org/spreadsheetml/2006/main" count="667" uniqueCount="595">
  <si>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</si>
  <si>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</si>
  <si>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</si>
  <si>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</si>
  <si>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</si>
  <si>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</si>
  <si>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</si>
  <si>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</si>
  <si>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</si>
  <si>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</si>
  <si>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</si>
  <si>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</si>
  <si>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</si>
  <si>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</si>
  <si>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</si>
  <si>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</si>
  <si>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</si>
  <si>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</si>
  <si>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</si>
  <si>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</si>
  <si>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</si>
  <si>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</si>
  <si>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</si>
  <si>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</si>
  <si>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</si>
  <si>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</si>
  <si>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</si>
  <si>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</si>
  <si>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</si>
  <si>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</si>
  <si>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</si>
  <si>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</si>
  <si>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</si>
  <si>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</si>
  <si>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</si>
  <si>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</si>
  <si>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</si>
  <si>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</si>
  <si>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</si>
  <si>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</si>
  <si>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</si>
  <si>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</si>
  <si>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</si>
  <si>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</si>
  <si>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</si>
  <si>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</si>
  <si>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</si>
  <si>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</si>
  <si>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</si>
  <si>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</si>
  <si>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</si>
  <si>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</si>
  <si>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</si>
  <si>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</si>
  <si>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</si>
  <si>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</si>
  <si>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</si>
  <si>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</si>
  <si>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</si>
  <si>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</si>
  <si>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</si>
  <si>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Plant Materials and Supplies</t>
  </si>
  <si>
    <t>Merchandise</t>
  </si>
  <si>
    <t>Allowance Inventory</t>
  </si>
  <si>
    <t>Stores Expenses</t>
  </si>
  <si>
    <t>CURRENT ASSETS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</si>
  <si>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</si>
  <si>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</si>
  <si>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</si>
  <si>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</si>
  <si>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</si>
  <si>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</si>
  <si>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</si>
  <si>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</si>
  <si>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</si>
  <si>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</si>
  <si>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</si>
  <si>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</si>
  <si>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</si>
  <si>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</si>
  <si>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</si>
  <si>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</si>
  <si>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</si>
  <si>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</si>
  <si>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</si>
  <si>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</si>
  <si>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</si>
  <si>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</si>
  <si>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</si>
  <si>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</si>
  <si>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Month End Balances</t>
  </si>
  <si>
    <t>Auction Rate Securities</t>
  </si>
  <si>
    <t>Scope-based</t>
  </si>
  <si>
    <t>PRPT_ACCOUNT</t>
  </si>
  <si>
    <t>Comparative Regulatory Balance Sheet</t>
  </si>
  <si>
    <t>Scope-based       Comparative Regulatory Balance Sheet</t>
  </si>
  <si>
    <t>Acct: PRPT_ACCOUNT
BU: Scope-based</t>
  </si>
  <si>
    <t>1310000</t>
  </si>
  <si>
    <t>Cash</t>
  </si>
  <si>
    <t>1840043</t>
  </si>
  <si>
    <t>Treasury Clearing</t>
  </si>
  <si>
    <t>1340050</t>
  </si>
  <si>
    <t>Spec Deposit Mizuho Securities</t>
  </si>
  <si>
    <t>1340051</t>
  </si>
  <si>
    <t>Spec Depost RBC</t>
  </si>
  <si>
    <t>1450000</t>
  </si>
  <si>
    <t>Corp Borrow Prg (NR-Assoc)</t>
  </si>
  <si>
    <t>1420001</t>
  </si>
  <si>
    <t>Customer A/R - Electric</t>
  </si>
  <si>
    <t>1420014</t>
  </si>
  <si>
    <t>Customer A/R-System Sales</t>
  </si>
  <si>
    <t>1420019</t>
  </si>
  <si>
    <t>Transmission Sales Receivable</t>
  </si>
  <si>
    <t>1420022</t>
  </si>
  <si>
    <t>Cust A/R - Factored</t>
  </si>
  <si>
    <t>1420023</t>
  </si>
  <si>
    <t>Cust A/R-System Sales - MLR</t>
  </si>
  <si>
    <t>1420024</t>
  </si>
  <si>
    <t>Cust A/R-Options &amp; Swaps - MLR</t>
  </si>
  <si>
    <t>1420027</t>
  </si>
  <si>
    <t>Low Inc Energy Asst Pr (LIEAP)</t>
  </si>
  <si>
    <t>1420028</t>
  </si>
  <si>
    <t>Emergency LIEAP</t>
  </si>
  <si>
    <t>1420044</t>
  </si>
  <si>
    <t>Customer A/R - Estimated</t>
  </si>
  <si>
    <t>1420048</t>
  </si>
  <si>
    <t>Emission Allowance Trading</t>
  </si>
  <si>
    <t>1420050</t>
  </si>
  <si>
    <t>PJM AR Accrual</t>
  </si>
  <si>
    <t>1420052</t>
  </si>
  <si>
    <t>Gas Accruals</t>
  </si>
  <si>
    <t>1420053</t>
  </si>
  <si>
    <t>AR Coal Trading</t>
  </si>
  <si>
    <t>1420054</t>
  </si>
  <si>
    <t>Accrued Power Brokers</t>
  </si>
  <si>
    <t>1420057</t>
  </si>
  <si>
    <t>Customer A/R - REC activity</t>
  </si>
  <si>
    <t>1420101</t>
  </si>
  <si>
    <t>Other Accounts Rec - Cust</t>
  </si>
  <si>
    <t>1420102</t>
  </si>
  <si>
    <t>AR Peoplesoft Billing - Cust</t>
  </si>
  <si>
    <t>1430002</t>
  </si>
  <si>
    <t>Allowances</t>
  </si>
  <si>
    <t>1430022</t>
  </si>
  <si>
    <t>2001 Employee Biweekly Pay Cnv</t>
  </si>
  <si>
    <t>1430023</t>
  </si>
  <si>
    <t>A/R PeopleSoft Billing System</t>
  </si>
  <si>
    <t>1430081</t>
  </si>
  <si>
    <t>Damage Recovery - Third Party</t>
  </si>
  <si>
    <t>1430083</t>
  </si>
  <si>
    <t>Damage Recovery Offset Demand</t>
  </si>
  <si>
    <t>1430089</t>
  </si>
  <si>
    <t>A/R - Benefits Billing</t>
  </si>
  <si>
    <t>1430101</t>
  </si>
  <si>
    <t>Other Accounts Rec - Misc</t>
  </si>
  <si>
    <t>1430102</t>
  </si>
  <si>
    <t>AR Peoplesoft Billing - Misc</t>
  </si>
  <si>
    <t>1710048</t>
  </si>
  <si>
    <t>Interest Receivable -FIT -LT</t>
  </si>
  <si>
    <t>1710248</t>
  </si>
  <si>
    <t>Interest Receivable -FIT -ST</t>
  </si>
  <si>
    <t>1710348</t>
  </si>
  <si>
    <t>Interest Receivable -SIT -LT</t>
  </si>
  <si>
    <t>1710448</t>
  </si>
  <si>
    <t>Interest Receivable. -SIT -ST</t>
  </si>
  <si>
    <t>1720000</t>
  </si>
  <si>
    <t>Rents Receivable</t>
  </si>
  <si>
    <t>1440002</t>
  </si>
  <si>
    <t>Uncoll Accts-Other Receivables</t>
  </si>
  <si>
    <t>1460001</t>
  </si>
  <si>
    <t>A/R Assoc Co - InterUnit G/L</t>
  </si>
  <si>
    <t>1460002</t>
  </si>
  <si>
    <t>A/R Assoc Co - Allowances</t>
  </si>
  <si>
    <t>1460006</t>
  </si>
  <si>
    <t>A/R Assoc Co - Intercompany</t>
  </si>
  <si>
    <t>1460009</t>
  </si>
  <si>
    <t>A/R Assoc Co - InterUnit A/P</t>
  </si>
  <si>
    <t>1460011</t>
  </si>
  <si>
    <t>A/R Assoc Co - Multi Pmts</t>
  </si>
  <si>
    <t>1460019</t>
  </si>
  <si>
    <t>A/R-Assoc Co-AEPSC-Agent</t>
  </si>
  <si>
    <t>1460024</t>
  </si>
  <si>
    <t>A/R Assoc Co - System Sales</t>
  </si>
  <si>
    <t>1460025</t>
  </si>
  <si>
    <t>Fleet - M4 - A/R</t>
  </si>
  <si>
    <t>1460045</t>
  </si>
  <si>
    <t>A/R Assc Co-Realization Sharng</t>
  </si>
  <si>
    <t>1510001</t>
  </si>
  <si>
    <t>Fuel Stock - Coal</t>
  </si>
  <si>
    <t>1510002</t>
  </si>
  <si>
    <t>Fuel Stock - Oil</t>
  </si>
  <si>
    <t>1510020</t>
  </si>
  <si>
    <t>Fuel Stock Coal - Intransit</t>
  </si>
  <si>
    <t>1520000</t>
  </si>
  <si>
    <t>Fuel Stock Exp Undistributed</t>
  </si>
  <si>
    <t>1540001</t>
  </si>
  <si>
    <t>M&amp;S - Regular</t>
  </si>
  <si>
    <t>1540004</t>
  </si>
  <si>
    <t>M&amp;S -  Exempt Material</t>
  </si>
  <si>
    <t>1540005</t>
  </si>
  <si>
    <t>Material Away for Repairs</t>
  </si>
  <si>
    <t>1540006</t>
  </si>
  <si>
    <t>M&amp;S - Lime and Limestone</t>
  </si>
  <si>
    <t>1540012</t>
  </si>
  <si>
    <t>Materials &amp; Supplies - Urea</t>
  </si>
  <si>
    <t>1540013</t>
  </si>
  <si>
    <t>Transportation Inventory</t>
  </si>
  <si>
    <t>1540016</t>
  </si>
  <si>
    <t>MMS - Truck Stock</t>
  </si>
  <si>
    <t>1540022</t>
  </si>
  <si>
    <t>M&amp;S-Lime &amp; Limestone Intransit</t>
  </si>
  <si>
    <t>1540023</t>
  </si>
  <si>
    <t>M&amp;S Inv - Urea In-Transit</t>
  </si>
  <si>
    <t>1581003</t>
  </si>
  <si>
    <t>SO2 Allowance Inventory - Curr</t>
  </si>
  <si>
    <t>1581004</t>
  </si>
  <si>
    <t>NOx Allowance Inventory - Curr</t>
  </si>
  <si>
    <t>1581006</t>
  </si>
  <si>
    <t>An. NOx Comp lnv - Curr</t>
  </si>
  <si>
    <t>1581009</t>
  </si>
  <si>
    <t>CSAPR Current SO2 Inv</t>
  </si>
  <si>
    <t>1630004</t>
  </si>
  <si>
    <t>Strs Exp-T&amp;D Satellite Storerm</t>
  </si>
  <si>
    <t>1630019</t>
  </si>
  <si>
    <t>Stores Exp - Big Sandy Plant</t>
  </si>
  <si>
    <t>1630022</t>
  </si>
  <si>
    <t>Stores Exp - Kammer Plant</t>
  </si>
  <si>
    <t>1630023</t>
  </si>
  <si>
    <t>Stores Exp - Mitchell Plant</t>
  </si>
  <si>
    <t>1630032</t>
  </si>
  <si>
    <t>Stores Exp - Power Gen General</t>
  </si>
  <si>
    <t>1630109</t>
  </si>
  <si>
    <t>Strs Exp - ACCT-COUNT-ADJ</t>
  </si>
  <si>
    <t>1730000</t>
  </si>
  <si>
    <t>1730002</t>
  </si>
  <si>
    <t>Acrd Utility Rev-Factored-Assc</t>
  </si>
  <si>
    <t>1750001</t>
  </si>
  <si>
    <t>Curr. Unreal Gains - NonAffil</t>
  </si>
  <si>
    <t>1750021</t>
  </si>
  <si>
    <t>S/T Asset MTM Collateral</t>
  </si>
  <si>
    <t>1760010</t>
  </si>
  <si>
    <t>S/T Asset for Commodity Hedges</t>
  </si>
  <si>
    <t>1650001</t>
  </si>
  <si>
    <t>Prepaid Insurance</t>
  </si>
  <si>
    <t>165000212</t>
  </si>
  <si>
    <t>Prepaid Taxes</t>
  </si>
  <si>
    <t>165000213</t>
  </si>
  <si>
    <t>165000214</t>
  </si>
  <si>
    <t>1650009</t>
  </si>
  <si>
    <t>Prepaid Carry Cost-Factored AR</t>
  </si>
  <si>
    <t>1650010</t>
  </si>
  <si>
    <t>Prepaid Pension Benefits</t>
  </si>
  <si>
    <t>165001113</t>
  </si>
  <si>
    <t>Prepaid Sales Taxes</t>
  </si>
  <si>
    <t>165001114</t>
  </si>
  <si>
    <t>165001213</t>
  </si>
  <si>
    <t>Prepaid Use Taxes</t>
  </si>
  <si>
    <t>165001214</t>
  </si>
  <si>
    <t>1650014</t>
  </si>
  <si>
    <t>FAS 158 Qual Contra Asset</t>
  </si>
  <si>
    <t>1650021</t>
  </si>
  <si>
    <t>Prepaid Insurance - EIS</t>
  </si>
  <si>
    <t>1650023</t>
  </si>
  <si>
    <t>Prepaid Lease</t>
  </si>
  <si>
    <t>1650035</t>
  </si>
  <si>
    <t>PRW Without MED-D Benefits</t>
  </si>
  <si>
    <t>1650036</t>
  </si>
  <si>
    <t>PRW for Med-D Benefits</t>
  </si>
  <si>
    <t>1650037</t>
  </si>
  <si>
    <t>FAS158 Contra-PRW Exclud Med-D</t>
  </si>
  <si>
    <t>1240005</t>
  </si>
  <si>
    <t>Spec Allowance Inv NOx</t>
  </si>
  <si>
    <t>1340018</t>
  </si>
  <si>
    <t>Spec Deposits - Elect Trading</t>
  </si>
  <si>
    <t>1340043</t>
  </si>
  <si>
    <t>Spec Deposit UBS Securities</t>
  </si>
  <si>
    <t>1340048</t>
  </si>
  <si>
    <t>Spec Deposits-Trading Contra</t>
  </si>
  <si>
    <t>174001112</t>
  </si>
  <si>
    <t>Non-Highway Fuel Tx Credt-2012</t>
  </si>
  <si>
    <t>174001113</t>
  </si>
  <si>
    <t>1860007</t>
  </si>
  <si>
    <t>Billings and Deferred Projects</t>
  </si>
  <si>
    <t>2220002</t>
  </si>
  <si>
    <t>2230500</t>
  </si>
  <si>
    <t>2240502</t>
  </si>
  <si>
    <t>2240505</t>
  </si>
  <si>
    <t>2240506</t>
  </si>
  <si>
    <t>2330000</t>
  </si>
  <si>
    <t>2320001</t>
  </si>
  <si>
    <t>2320002</t>
  </si>
  <si>
    <t>2320003</t>
  </si>
  <si>
    <t>2320011</t>
  </si>
  <si>
    <t>2320050</t>
  </si>
  <si>
    <t>2320052</t>
  </si>
  <si>
    <t>2320053</t>
  </si>
  <si>
    <t>2320054</t>
  </si>
  <si>
    <t>2320056</t>
  </si>
  <si>
    <t>2320062</t>
  </si>
  <si>
    <t>2320073</t>
  </si>
  <si>
    <t>2320076</t>
  </si>
  <si>
    <t>2320077</t>
  </si>
  <si>
    <t>2320079</t>
  </si>
  <si>
    <t>2320083</t>
  </si>
  <si>
    <t>2320086</t>
  </si>
  <si>
    <t>2320090</t>
  </si>
  <si>
    <t>2320094</t>
  </si>
  <si>
    <t>2330012</t>
  </si>
  <si>
    <t>2330212</t>
  </si>
  <si>
    <t>2340001</t>
  </si>
  <si>
    <t>2340005</t>
  </si>
  <si>
    <t>2340011</t>
  </si>
  <si>
    <t>2340012</t>
  </si>
  <si>
    <t>2340025</t>
  </si>
  <si>
    <t>2340027</t>
  </si>
  <si>
    <t>2340029</t>
  </si>
  <si>
    <t>2340030</t>
  </si>
  <si>
    <t>2340032</t>
  </si>
  <si>
    <t>2340034</t>
  </si>
  <si>
    <t>2340035</t>
  </si>
  <si>
    <t>2340037</t>
  </si>
  <si>
    <t>2340040</t>
  </si>
  <si>
    <t>2340049</t>
  </si>
  <si>
    <t>2340212</t>
  </si>
  <si>
    <t>2350001</t>
  </si>
  <si>
    <t>2350003</t>
  </si>
  <si>
    <t>2350005</t>
  </si>
  <si>
    <t>2360001</t>
  </si>
  <si>
    <t>236000209</t>
  </si>
  <si>
    <t>236000212</t>
  </si>
  <si>
    <t>236000213</t>
  </si>
  <si>
    <t>236000214</t>
  </si>
  <si>
    <t>2360004</t>
  </si>
  <si>
    <t>2360005</t>
  </si>
  <si>
    <t>2360006</t>
  </si>
  <si>
    <t>236000700</t>
  </si>
  <si>
    <t>236000713</t>
  </si>
  <si>
    <t>236000714</t>
  </si>
  <si>
    <t>236000808</t>
  </si>
  <si>
    <t>236000810</t>
  </si>
  <si>
    <t>236000811</t>
  </si>
  <si>
    <t>236000812</t>
  </si>
  <si>
    <t>236000813</t>
  </si>
  <si>
    <t>236000914</t>
  </si>
  <si>
    <t>236001212</t>
  </si>
  <si>
    <t>236001213</t>
  </si>
  <si>
    <t>236001313</t>
  </si>
  <si>
    <t>236001314</t>
  </si>
  <si>
    <t>236001600</t>
  </si>
  <si>
    <t>236001608</t>
  </si>
  <si>
    <t>236001609</t>
  </si>
  <si>
    <t>236001612</t>
  </si>
  <si>
    <t>236001613</t>
  </si>
  <si>
    <t>236001614</t>
  </si>
  <si>
    <t>236001713</t>
  </si>
  <si>
    <t>236001714</t>
  </si>
  <si>
    <t>236002213</t>
  </si>
  <si>
    <t>236002214</t>
  </si>
  <si>
    <t>236003310</t>
  </si>
  <si>
    <t>236003311</t>
  </si>
  <si>
    <t>236003312</t>
  </si>
  <si>
    <t>236003313</t>
  </si>
  <si>
    <t>236003314</t>
  </si>
  <si>
    <t>236003513</t>
  </si>
  <si>
    <t>236003514</t>
  </si>
  <si>
    <t>2360037</t>
  </si>
  <si>
    <t>2360038</t>
  </si>
  <si>
    <t>2360502</t>
  </si>
  <si>
    <t>2360601</t>
  </si>
  <si>
    <t>2360602</t>
  </si>
  <si>
    <t>2360701</t>
  </si>
  <si>
    <t>2360702</t>
  </si>
  <si>
    <t>2360801</t>
  </si>
  <si>
    <t>2360901</t>
  </si>
  <si>
    <t>2370002</t>
  </si>
  <si>
    <t>2370005</t>
  </si>
  <si>
    <t>2370006</t>
  </si>
  <si>
    <t>2370007</t>
  </si>
  <si>
    <t>2370018</t>
  </si>
  <si>
    <t>2370048</t>
  </si>
  <si>
    <t>2370202</t>
  </si>
  <si>
    <t>2370248</t>
  </si>
  <si>
    <t>2370448</t>
  </si>
  <si>
    <t>2430001</t>
  </si>
  <si>
    <t>2430003</t>
  </si>
  <si>
    <t>2440001</t>
  </si>
  <si>
    <t>2440009</t>
  </si>
  <si>
    <t>2440021</t>
  </si>
  <si>
    <t>2450010</t>
  </si>
  <si>
    <t>2410001</t>
  </si>
  <si>
    <t>2410002</t>
  </si>
  <si>
    <t>2410003</t>
  </si>
  <si>
    <t>2410004</t>
  </si>
  <si>
    <t>2410005</t>
  </si>
  <si>
    <t>2410006</t>
  </si>
  <si>
    <t>2410008</t>
  </si>
  <si>
    <t>2410009</t>
  </si>
  <si>
    <t>2420514</t>
  </si>
  <si>
    <t>2420504</t>
  </si>
  <si>
    <t>2420020</t>
  </si>
  <si>
    <t>2420021</t>
  </si>
  <si>
    <t>2420051</t>
  </si>
  <si>
    <t>2420053</t>
  </si>
  <si>
    <t>2420002</t>
  </si>
  <si>
    <t>2420003</t>
  </si>
  <si>
    <t>2420009</t>
  </si>
  <si>
    <t>2420010</t>
  </si>
  <si>
    <t>2420013</t>
  </si>
  <si>
    <t>2420016</t>
  </si>
  <si>
    <t>2420017</t>
  </si>
  <si>
    <t>2420018</t>
  </si>
  <si>
    <t>2420044</t>
  </si>
  <si>
    <t>2420554</t>
  </si>
  <si>
    <t>2420503</t>
  </si>
  <si>
    <t>2420532</t>
  </si>
  <si>
    <t>2420027</t>
  </si>
  <si>
    <t>2420046</t>
  </si>
  <si>
    <t>2420071</t>
  </si>
  <si>
    <t>2420072</t>
  </si>
  <si>
    <t>2420076</t>
  </si>
  <si>
    <t>2420086</t>
  </si>
  <si>
    <t>2420087</t>
  </si>
  <si>
    <t>2420088</t>
  </si>
  <si>
    <t>2420505</t>
  </si>
  <si>
    <t>2420506</t>
  </si>
  <si>
    <t>2420511</t>
  </si>
  <si>
    <t>2420512</t>
  </si>
  <si>
    <t>2420542</t>
  </si>
  <si>
    <t>2420558</t>
  </si>
  <si>
    <t>242059213</t>
  </si>
  <si>
    <t>242059214</t>
  </si>
  <si>
    <t>2420618</t>
  </si>
  <si>
    <t>2420623</t>
  </si>
  <si>
    <t>2420624</t>
  </si>
  <si>
    <t>2420635</t>
  </si>
  <si>
    <t>2420643</t>
  </si>
  <si>
    <t>2420651</t>
  </si>
  <si>
    <t>2420653</t>
  </si>
  <si>
    <t>2420656</t>
  </si>
  <si>
    <t>2420660</t>
  </si>
  <si>
    <t>2420664</t>
  </si>
  <si>
    <t>Perf Share Incentive Plan</t>
  </si>
  <si>
    <t>IPCs Reaquired - Current</t>
  </si>
  <si>
    <t>Advances from Assoc Co-Current</t>
  </si>
  <si>
    <t>Instl Purchase Contracts-Curr</t>
  </si>
  <si>
    <t>Oth LTD - Other - Current</t>
  </si>
  <si>
    <t>Senior Unsecured Notes-Current</t>
  </si>
  <si>
    <t>Corp Borrow Program (NP-Assoc)</t>
  </si>
  <si>
    <t>Accounts Payable - Regular</t>
  </si>
  <si>
    <t>Unvouchered Invoices</t>
  </si>
  <si>
    <t>Retention</t>
  </si>
  <si>
    <t>Uninvoiced Fuel</t>
  </si>
  <si>
    <t>Coal Trading</t>
  </si>
  <si>
    <t>Accounts Payable - Purch Power</t>
  </si>
  <si>
    <t>Elect Trad-Options&amp;Swaps</t>
  </si>
  <si>
    <t>Gas Physicals</t>
  </si>
  <si>
    <t>Broker Fees Payable</t>
  </si>
  <si>
    <t>A/P Misc Dedic. Power</t>
  </si>
  <si>
    <t>Corporate Credit Card Liab</t>
  </si>
  <si>
    <t>INDUS Unvouchered Liabilities</t>
  </si>
  <si>
    <t>Broker Commisn Spark/Merch Gen</t>
  </si>
  <si>
    <t>PJM Net AP Accrual</t>
  </si>
  <si>
    <t>Accrued Broker - Power</t>
  </si>
  <si>
    <t>MISO AP Accrual</t>
  </si>
  <si>
    <t>Customer A/P - REC Activity</t>
  </si>
  <si>
    <t>PCRB Note-Assoc-Current</t>
  </si>
  <si>
    <t>PCRB Note-Assoc-Reacq-Current</t>
  </si>
  <si>
    <t>A/P Assoc Co - InterUnit G/L</t>
  </si>
  <si>
    <t>A/P Assoc Co - Allowances</t>
  </si>
  <si>
    <t>A/P-Assc Co-AEPSC-Agent</t>
  </si>
  <si>
    <t>A/P Assoc-PCRB Interest</t>
  </si>
  <si>
    <t>A/P Assoc Co - CM Bills</t>
  </si>
  <si>
    <t>A/P Assoc Co - Intercompany</t>
  </si>
  <si>
    <t>A/P Assoc Co - AEPSC Bills</t>
  </si>
  <si>
    <t>A/P Assoc Co - InterUnit A/P</t>
  </si>
  <si>
    <t>A/P Assoc Co - Multi Pmts</t>
  </si>
  <si>
    <t>A/P Assoc Co - System Sales</t>
  </si>
  <si>
    <t>Fleet - M4 - A/P</t>
  </si>
  <si>
    <t>A/P Assoc-Global Borrowing Int</t>
  </si>
  <si>
    <t>A/P Assc Co-On Behalf Of Trans</t>
  </si>
  <si>
    <t>A/P Assoc -Realization Sharing</t>
  </si>
  <si>
    <t>A/P Assoc-PCRB Reacq Int</t>
  </si>
  <si>
    <t>Customer Deposits-Active</t>
  </si>
  <si>
    <t>Deposits - Trading Activity</t>
  </si>
  <si>
    <t>Deposits - Trading Contra</t>
  </si>
  <si>
    <t>Federal Income Tax</t>
  </si>
  <si>
    <t>State Income Taxes</t>
  </si>
  <si>
    <t>FICA</t>
  </si>
  <si>
    <t>Federal Unemployment Tax</t>
  </si>
  <si>
    <t>State Unemployment Tax</t>
  </si>
  <si>
    <t>State Sales and Use Taxes</t>
  </si>
  <si>
    <t>Real &amp; Personal Property Taxes</t>
  </si>
  <si>
    <t>Real Personal Property Taxes</t>
  </si>
  <si>
    <t>Federal Excise Taxes</t>
  </si>
  <si>
    <t>State Franchise Taxes</t>
  </si>
  <si>
    <t>State Business Occupatn Taxes</t>
  </si>
  <si>
    <t>State Gross Receipts Tax</t>
  </si>
  <si>
    <t>Municipal License Fees Accrd</t>
  </si>
  <si>
    <t>State License Registration Tax</t>
  </si>
  <si>
    <t>Pers Prop Tax-Cap Leases</t>
  </si>
  <si>
    <t>Real Prop Tax-Cap Leases</t>
  </si>
  <si>
    <t>FICA - Incentive accrual</t>
  </si>
  <si>
    <t>Reorg Payroll Tax Accrual</t>
  </si>
  <si>
    <t>State Inc Tax-Short Term FIN48</t>
  </si>
  <si>
    <t>Fed Inc Tax-Long Term FIN48</t>
  </si>
  <si>
    <t>State Inc Tax-Long Term FIN48</t>
  </si>
  <si>
    <t>SEC Accum Defd FIT-Util FIN 48</t>
  </si>
  <si>
    <t>SEC Accum Defd SIT - FIN 48</t>
  </si>
  <si>
    <t>Federal Income Tax - IRS Audit</t>
  </si>
  <si>
    <t>Accum Defd FIT- IRS Audit</t>
  </si>
  <si>
    <t>Interest Accrued-Inst Pur Con</t>
  </si>
  <si>
    <t>Interest Accrd-Other LT Debt</t>
  </si>
  <si>
    <t>Interest Accrd-Sen Unsec Notes</t>
  </si>
  <si>
    <t>Interest Accrd-Customer Depsts</t>
  </si>
  <si>
    <t>Accrued Margin Interest</t>
  </si>
  <si>
    <t>Acrd Int.- FIT Reserve - LT</t>
  </si>
  <si>
    <t>Interest Accrd - IPC Buybacks</t>
  </si>
  <si>
    <t>Acrd Int. - FIT Reserve - ST</t>
  </si>
  <si>
    <t>Acrd Int. - SIT Reserve - ST</t>
  </si>
  <si>
    <t>Oblig Under Cap Leases - Curr</t>
  </si>
  <si>
    <t>Accrued Cur Lease Oblig</t>
  </si>
  <si>
    <t>Curr. Unreal Losses - NonAffil</t>
  </si>
  <si>
    <t>S/T Option Premium Receipts</t>
  </si>
  <si>
    <t>S/T Liability MTM Collateral</t>
  </si>
  <si>
    <t>S/T Liability-Commodity Hedges</t>
  </si>
  <si>
    <t>Federal Income Tax Withheld</t>
  </si>
  <si>
    <t>State Income Tax Withheld</t>
  </si>
  <si>
    <t>Local Income Tax Withheld</t>
  </si>
  <si>
    <t>State Sales Tax Collected</t>
  </si>
  <si>
    <t>FICA Tax Withheld</t>
  </si>
  <si>
    <t>School District Tax Withheld</t>
  </si>
  <si>
    <t>Franchise Fee Collected</t>
  </si>
  <si>
    <t>KY Utility Gr Receipts Lic Tax</t>
  </si>
  <si>
    <t>Revenue Refunds Accrued</t>
  </si>
  <si>
    <t>Accrued Lease Expense</t>
  </si>
  <si>
    <t>Vacation Pay - This Year</t>
  </si>
  <si>
    <t>Vacation Pay - Next Year</t>
  </si>
  <si>
    <t>Non-Productive Payroll</t>
  </si>
  <si>
    <t>P/R Ded - Medical Insurance</t>
  </si>
  <si>
    <t>P/R Ded - Dental Insurance</t>
  </si>
  <si>
    <t>Depend Care/Flex Medical Spend</t>
  </si>
  <si>
    <t>P/R Ded - Dependent Life Ins</t>
  </si>
  <si>
    <t>P/R Ded - LTD Ins Premiums</t>
  </si>
  <si>
    <t>P/R Ded-Crt Ordr/Grnshmt/Tx Lv</t>
  </si>
  <si>
    <t>P/R Ded - AD&amp;D and OAD&amp;D Ins</t>
  </si>
  <si>
    <t>P/R Ded-Reg&amp;Spec Life Ins Prem</t>
  </si>
  <si>
    <t>P/R Withholdings</t>
  </si>
  <si>
    <t>P/R Ded - Stock Purchase Plan</t>
  </si>
  <si>
    <t>Worker's Comp Admin Fee</t>
  </si>
  <si>
    <t>Adm Liab-Cur-S/Ins-W/C</t>
  </si>
  <si>
    <t>FAS 112 CURRENT LIAB</t>
  </si>
  <si>
    <t>FAS 158 SERP Payable - Current</t>
  </si>
  <si>
    <t>P/R Ded - Vision Plan</t>
  </si>
  <si>
    <t>P/R - Payroll Adjustment</t>
  </si>
  <si>
    <t>P/R Savings Plan - Incentive</t>
  </si>
  <si>
    <t>Environ Remediation - SEMCO</t>
  </si>
  <si>
    <t>Engage to Gain Incentive</t>
  </si>
  <si>
    <t>Econ. Development Fund Curr</t>
  </si>
  <si>
    <t>Workers Comp NC Admin Fee</t>
  </si>
  <si>
    <t>Est Financing Cost - Bonds</t>
  </si>
  <si>
    <t>Control Cash Disburse Account</t>
  </si>
  <si>
    <t>Unclaimed Funds</t>
  </si>
  <si>
    <t>Acc Cash Franchise Req</t>
  </si>
  <si>
    <t>Admitted Liab NC-Self/Ins-W/C</t>
  </si>
  <si>
    <t>Sales Use Tax - Lease Equip</t>
  </si>
  <si>
    <t>Accrued Payroll</t>
  </si>
  <si>
    <t>Distr, Cust Ops &amp; Reg Svcs ICP</t>
  </si>
  <si>
    <t>Corp &amp; Shrd Srv Incentive Plan</t>
  </si>
  <si>
    <t>Generation Incentive Plan</t>
  </si>
  <si>
    <t>Accrued Audit Fees</t>
  </si>
  <si>
    <t>Reorg Severance Accrual</t>
  </si>
  <si>
    <t>Reorg Misc HR Exp Accrual</t>
  </si>
  <si>
    <t>Federal Mitigation Accru (NSR)</t>
  </si>
  <si>
    <t>AEP Transmission ICP</t>
  </si>
  <si>
    <t>ST State Mitigation Def (NSR)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</si>
  <si>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</si>
  <si>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</si>
  <si>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</si>
  <si>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</si>
  <si>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</si>
  <si>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</si>
  <si>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</si>
  <si>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</si>
  <si>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</si>
  <si>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</si>
  <si>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</si>
  <si>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</si>
  <si>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</si>
  <si>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Current Assets</t>
  </si>
  <si>
    <t>CURRENT LIABILITIES</t>
  </si>
  <si>
    <t>NET CURRENT ASSETS AND LIABILITIES</t>
  </si>
  <si>
    <t>13 Month</t>
  </si>
  <si>
    <t>Average</t>
  </si>
  <si>
    <t>Kentucky Power Company</t>
  </si>
  <si>
    <t>Current Assets And Liabilities Accounts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</si>
</sst>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46"/>
      <name val="Arial"/>
      <family val="2"/>
    </font>
    <font>
      <b/>
      <sz val="10"/>
      <color indexed="4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7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40" fontId="0" fillId="35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7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40" fontId="1" fillId="0" borderId="12" xfId="0" applyNumberFormat="1" applyFont="1" applyFill="1" applyBorder="1" applyAlignment="1">
      <alignment horizontal="center"/>
    </xf>
    <xf numFmtId="187" fontId="7" fillId="0" borderId="0" xfId="0" applyNumberFormat="1" applyFont="1" applyFill="1" applyAlignment="1">
      <alignment horizontal="left"/>
    </xf>
    <xf numFmtId="169" fontId="1" fillId="0" borderId="12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0" fillId="0" borderId="13" xfId="0" applyNumberFormat="1" applyFont="1" applyFill="1" applyBorder="1" applyAlignment="1">
      <alignment horizontal="left" indent="3"/>
    </xf>
    <xf numFmtId="190" fontId="0" fillId="0" borderId="0" xfId="0" applyNumberFormat="1" applyFont="1" applyFill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3" fontId="11" fillId="36" borderId="0" xfId="0" applyNumberFormat="1" applyFont="1" applyFill="1" applyAlignment="1">
      <alignment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3" xfId="0" applyNumberFormat="1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left" indent="1"/>
    </xf>
    <xf numFmtId="3" fontId="0" fillId="0" borderId="0" xfId="0" applyNumberFormat="1" applyFont="1" applyFill="1" applyAlignment="1">
      <alignment horizontal="left" indent="5"/>
    </xf>
    <xf numFmtId="3" fontId="0" fillId="0" borderId="13" xfId="0" applyNumberFormat="1" applyFont="1" applyFill="1" applyBorder="1" applyAlignment="1">
      <alignment horizontal="left" indent="5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3" xfId="0" applyNumberFormat="1" applyFont="1" applyFill="1" applyBorder="1" applyAlignment="1">
      <alignment horizontal="left" indent="6"/>
    </xf>
    <xf numFmtId="3" fontId="0" fillId="0" borderId="13" xfId="0" applyNumberFormat="1" applyBorder="1" applyAlignment="1">
      <alignment horizontal="left" indent="4"/>
    </xf>
    <xf numFmtId="3" fontId="0" fillId="0" borderId="0" xfId="0" applyNumberFormat="1" applyFont="1" applyAlignment="1">
      <alignment horizontal="left" indent="1"/>
    </xf>
    <xf numFmtId="39" fontId="10" fillId="36" borderId="0" xfId="0" applyNumberFormat="1" applyFont="1" applyFill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Fill="1" applyAlignment="1">
      <alignment/>
    </xf>
    <xf numFmtId="39" fontId="1" fillId="0" borderId="13" xfId="0" applyNumberFormat="1" applyFont="1" applyFill="1" applyBorder="1" applyAlignment="1">
      <alignment/>
    </xf>
    <xf numFmtId="39" fontId="0" fillId="0" borderId="13" xfId="0" applyNumberFormat="1" applyFont="1" applyBorder="1" applyAlignment="1">
      <alignment/>
    </xf>
    <xf numFmtId="3" fontId="0" fillId="35" borderId="0" xfId="0" applyNumberFormat="1" applyFont="1" applyFill="1" applyAlignment="1">
      <alignment horizontal="left" indent="4"/>
    </xf>
    <xf numFmtId="40" fontId="13" fillId="0" borderId="0" xfId="0" applyNumberFormat="1" applyFont="1" applyAlignment="1">
      <alignment horizontal="centerContinuous"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Alignment="1">
      <alignment horizontal="left" indent="1"/>
    </xf>
    <xf numFmtId="178" fontId="15" fillId="0" borderId="0" xfId="0" applyNumberFormat="1" applyFont="1" applyAlignment="1">
      <alignment horizontal="center"/>
    </xf>
    <xf numFmtId="3" fontId="1" fillId="0" borderId="14" xfId="0" applyNumberFormat="1" applyFont="1" applyBorder="1" applyAlignment="1">
      <alignment/>
    </xf>
    <xf numFmtId="39" fontId="1" fillId="0" borderId="14" xfId="0" applyNumberFormat="1" applyFont="1" applyBorder="1" applyAlignment="1">
      <alignment/>
    </xf>
    <xf numFmtId="169" fontId="1" fillId="0" borderId="12" xfId="0" applyNumberFormat="1" applyFont="1" applyBorder="1" applyAlignment="1" quotePrefix="1">
      <alignment horizontal="center"/>
    </xf>
    <xf numFmtId="38" fontId="1" fillId="0" borderId="0" xfId="0" applyNumberFormat="1" applyFont="1" applyAlignment="1">
      <alignment horizontal="left"/>
    </xf>
    <xf numFmtId="3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14\Copy%20of%202013_11%20%20GLR2200T%20WITHOUT%20MIT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14\2013_9%20%20GLR2200Vwithout%20Mit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dification History"/>
    </sheetNames>
    <sheetDataSet>
      <sheetData sheetId="0">
        <row r="11">
          <cell r="B11" t="str">
            <v>1010001</v>
          </cell>
          <cell r="C11" t="str">
            <v>Plant in Service</v>
          </cell>
          <cell r="D11">
            <v>1724523287.67</v>
          </cell>
          <cell r="E11">
            <v>1723121339.82</v>
          </cell>
        </row>
        <row r="12">
          <cell r="B12" t="str">
            <v>1011001</v>
          </cell>
          <cell r="C12" t="str">
            <v>Capital Leases</v>
          </cell>
          <cell r="D12">
            <v>5692446.4</v>
          </cell>
          <cell r="E12">
            <v>5730522.26</v>
          </cell>
        </row>
        <row r="13">
          <cell r="B13" t="str">
            <v>1050001</v>
          </cell>
          <cell r="C13" t="str">
            <v>Held For Fut Use</v>
          </cell>
          <cell r="D13">
            <v>7405958.73</v>
          </cell>
          <cell r="E13">
            <v>7405958.73</v>
          </cell>
        </row>
        <row r="14">
          <cell r="B14" t="str">
            <v>1060001</v>
          </cell>
          <cell r="C14" t="str">
            <v>Const Not Classifd</v>
          </cell>
          <cell r="D14">
            <v>63334755.23</v>
          </cell>
          <cell r="E14">
            <v>67358674.74</v>
          </cell>
        </row>
        <row r="15">
          <cell r="C15" t="str">
            <v>Plant In Service</v>
          </cell>
          <cell r="D15">
            <v>1800956448.0300002</v>
          </cell>
          <cell r="E15">
            <v>1803616495.55</v>
          </cell>
        </row>
        <row r="17">
          <cell r="B17" t="str">
            <v>1011012</v>
          </cell>
          <cell r="C17" t="str">
            <v>Accrued Capital Leases</v>
          </cell>
          <cell r="D17">
            <v>43203.94</v>
          </cell>
          <cell r="E17">
            <v>20790.14</v>
          </cell>
        </row>
        <row r="18">
          <cell r="C18" t="str">
            <v>General Plant</v>
          </cell>
          <cell r="D18">
            <v>43203.94</v>
          </cell>
          <cell r="E18">
            <v>20790.14</v>
          </cell>
        </row>
        <row r="20">
          <cell r="B20" t="str">
            <v>1070000</v>
          </cell>
          <cell r="C20" t="str">
            <v>Construction Work In Progress</v>
          </cell>
          <cell r="D20">
            <v>0</v>
          </cell>
          <cell r="E20">
            <v>0</v>
          </cell>
        </row>
        <row r="21">
          <cell r="B21" t="str">
            <v>1070001</v>
          </cell>
          <cell r="C21" t="str">
            <v>CWIP - Project</v>
          </cell>
          <cell r="D21">
            <v>55724617.558</v>
          </cell>
          <cell r="E21">
            <v>56045464.538</v>
          </cell>
        </row>
        <row r="22">
          <cell r="C22" t="str">
            <v>Construction Work-In-Progress</v>
          </cell>
          <cell r="D22">
            <v>55724617.558</v>
          </cell>
          <cell r="E22">
            <v>56045464.538</v>
          </cell>
        </row>
        <row r="23">
          <cell r="C23" t="str">
            <v>ELECTRIC UTILITY PLANT</v>
          </cell>
          <cell r="D23">
            <v>1856724269.528</v>
          </cell>
          <cell r="E23">
            <v>1859682750.228</v>
          </cell>
        </row>
        <row r="25">
          <cell r="B25" t="str">
            <v>1011006</v>
          </cell>
          <cell r="C25" t="str">
            <v>Prov-Leased Assets</v>
          </cell>
          <cell r="D25">
            <v>-2748951.7</v>
          </cell>
          <cell r="E25">
            <v>-2840940.18</v>
          </cell>
        </row>
        <row r="26">
          <cell r="B26" t="str">
            <v>1080001</v>
          </cell>
          <cell r="C26" t="str">
            <v>A/P for Deprec of Plt</v>
          </cell>
          <cell r="D26">
            <v>-615897229.808</v>
          </cell>
          <cell r="E26">
            <v>-619420564.688</v>
          </cell>
        </row>
        <row r="27">
          <cell r="B27" t="str">
            <v>1080005</v>
          </cell>
          <cell r="C27" t="str">
            <v>RWIP - Project Detail</v>
          </cell>
          <cell r="D27">
            <v>7895718.812</v>
          </cell>
          <cell r="E27">
            <v>8319060.762</v>
          </cell>
        </row>
        <row r="28">
          <cell r="B28" t="str">
            <v>1080011</v>
          </cell>
          <cell r="C28" t="str">
            <v>Cost of Removal Reserve</v>
          </cell>
          <cell r="D28">
            <v>-24238249.73</v>
          </cell>
          <cell r="E28">
            <v>-24474699.79</v>
          </cell>
        </row>
        <row r="29">
          <cell r="B29" t="str">
            <v>1080013</v>
          </cell>
          <cell r="C29" t="str">
            <v>ARO Removal Deprec - Accretion</v>
          </cell>
          <cell r="D29">
            <v>3556781.2800000003</v>
          </cell>
          <cell r="E29">
            <v>3601690.5300000003</v>
          </cell>
        </row>
        <row r="30">
          <cell r="B30" t="str">
            <v>1110001</v>
          </cell>
          <cell r="C30" t="str">
            <v>A/P for Amort of Plt</v>
          </cell>
          <cell r="D30">
            <v>-23985543.55</v>
          </cell>
          <cell r="E30">
            <v>-18950228.97</v>
          </cell>
        </row>
        <row r="31">
          <cell r="C31" t="str">
            <v>less Accum Provision - Depre, Depl, Amort.</v>
          </cell>
          <cell r="D31">
            <v>-655417474.696</v>
          </cell>
          <cell r="E31">
            <v>-653765682.336</v>
          </cell>
        </row>
        <row r="32">
          <cell r="C32" t="str">
            <v>NET ELECTRIC UTILITY PLANT</v>
          </cell>
          <cell r="D32">
            <v>1201306794.8320003</v>
          </cell>
          <cell r="E32">
            <v>1205917067.892</v>
          </cell>
        </row>
        <row r="35">
          <cell r="B35" t="str">
            <v>1210001</v>
          </cell>
          <cell r="C35" t="str">
            <v>Nonutility Property - Owned</v>
          </cell>
          <cell r="D35">
            <v>995120</v>
          </cell>
          <cell r="E35">
            <v>995120</v>
          </cell>
        </row>
        <row r="36">
          <cell r="C36" t="str">
            <v>Gross NonUtility Property</v>
          </cell>
          <cell r="D36">
            <v>995120</v>
          </cell>
          <cell r="E36">
            <v>995120</v>
          </cell>
        </row>
        <row r="37">
          <cell r="B37" t="str">
            <v>1220001</v>
          </cell>
          <cell r="C37" t="str">
            <v>Depr&amp;Amrt of Nonutl Prop-Ownd</v>
          </cell>
          <cell r="D37">
            <v>-213844.13</v>
          </cell>
          <cell r="E37">
            <v>-214399.94</v>
          </cell>
        </row>
        <row r="38">
          <cell r="C38" t="str">
            <v>Less Depr &amp; Amort NonUtility Property</v>
          </cell>
          <cell r="D38">
            <v>-213844.13</v>
          </cell>
          <cell r="E38">
            <v>-214399.94</v>
          </cell>
        </row>
        <row r="39">
          <cell r="B39" t="str">
            <v>1240027</v>
          </cell>
          <cell r="C39" t="str">
            <v>Other Property - RWIP</v>
          </cell>
          <cell r="D39">
            <v>3400</v>
          </cell>
          <cell r="E39">
            <v>3400</v>
          </cell>
        </row>
        <row r="40">
          <cell r="B40" t="str">
            <v>1240028</v>
          </cell>
          <cell r="C40" t="str">
            <v>Other Property - RETIRE</v>
          </cell>
          <cell r="D40">
            <v>0</v>
          </cell>
          <cell r="E40">
            <v>0</v>
          </cell>
        </row>
        <row r="41">
          <cell r="B41" t="str">
            <v>1240029</v>
          </cell>
          <cell r="C41" t="str">
            <v>Other Property - CPR</v>
          </cell>
          <cell r="D41">
            <v>1900492.63</v>
          </cell>
          <cell r="E41">
            <v>1900492.63</v>
          </cell>
        </row>
        <row r="42">
          <cell r="C42" t="str">
            <v>Other Property Investments</v>
          </cell>
          <cell r="D42">
            <v>1903892.63</v>
          </cell>
          <cell r="E42">
            <v>1903892.63</v>
          </cell>
        </row>
        <row r="43">
          <cell r="C43" t="str">
            <v>Net NonUtility Property</v>
          </cell>
          <cell r="D43">
            <v>2685168.5</v>
          </cell>
          <cell r="E43">
            <v>2684612.69</v>
          </cell>
        </row>
        <row r="45">
          <cell r="C45" t="str">
            <v> Investment in Consol Subsidiaries</v>
          </cell>
          <cell r="D45">
            <v>0</v>
          </cell>
          <cell r="E45">
            <v>0</v>
          </cell>
        </row>
        <row r="46">
          <cell r="C46" t="str">
            <v> Investment in NonConsol Subsidiaries</v>
          </cell>
          <cell r="D46">
            <v>0</v>
          </cell>
          <cell r="E46">
            <v>0</v>
          </cell>
        </row>
        <row r="47">
          <cell r="C47" t="str">
            <v> Investment in NonConsol Subs Cost Basis</v>
          </cell>
          <cell r="D47">
            <v>0</v>
          </cell>
          <cell r="E47">
            <v>0</v>
          </cell>
        </row>
        <row r="48">
          <cell r="C48" t="str">
            <v>Investment in Subsidiary &amp; Associated</v>
          </cell>
          <cell r="D48">
            <v>0</v>
          </cell>
          <cell r="E48">
            <v>0</v>
          </cell>
        </row>
        <row r="50">
          <cell r="B50" t="str">
            <v>1240002</v>
          </cell>
          <cell r="C50" t="str">
            <v>Oth Investments-Nonassociated</v>
          </cell>
          <cell r="D50">
            <v>806</v>
          </cell>
          <cell r="E50">
            <v>806</v>
          </cell>
        </row>
        <row r="51">
          <cell r="B51" t="str">
            <v>1240007</v>
          </cell>
          <cell r="C51" t="str">
            <v>Deferred Compensation Benefits</v>
          </cell>
          <cell r="D51">
            <v>97307.67</v>
          </cell>
          <cell r="E51">
            <v>97307.67</v>
          </cell>
        </row>
        <row r="52">
          <cell r="B52" t="str">
            <v>1240092</v>
          </cell>
          <cell r="C52" t="str">
            <v>Fbr Opt Lns-In Kind Sv-Invest</v>
          </cell>
          <cell r="D52">
            <v>157880</v>
          </cell>
          <cell r="E52">
            <v>157406</v>
          </cell>
        </row>
        <row r="53">
          <cell r="C53" t="str">
            <v>Other Investments</v>
          </cell>
          <cell r="D53">
            <v>255993.66999999998</v>
          </cell>
          <cell r="E53">
            <v>255519.66999999998</v>
          </cell>
        </row>
        <row r="55">
          <cell r="C55" t="str">
            <v>Other Special Funds</v>
          </cell>
          <cell r="D55">
            <v>0</v>
          </cell>
          <cell r="E55">
            <v>0</v>
          </cell>
        </row>
        <row r="57">
          <cell r="B57" t="str">
            <v>1581000</v>
          </cell>
          <cell r="C57" t="str">
            <v>SO2 Allowance Inventory</v>
          </cell>
          <cell r="D57">
            <v>2361233</v>
          </cell>
          <cell r="E57">
            <v>2361233</v>
          </cell>
        </row>
        <row r="58">
          <cell r="C58" t="str">
            <v>Allowance - NonCurrent</v>
          </cell>
          <cell r="D58">
            <v>2361233</v>
          </cell>
          <cell r="E58">
            <v>2361233</v>
          </cell>
        </row>
        <row r="60">
          <cell r="B60" t="str">
            <v>1750002</v>
          </cell>
          <cell r="C60" t="str">
            <v>Long-Term Unreal Gns - Non Aff</v>
          </cell>
          <cell r="D60">
            <v>4059953.89</v>
          </cell>
          <cell r="E60">
            <v>3745516.81</v>
          </cell>
        </row>
        <row r="61">
          <cell r="B61" t="str">
            <v>1750022</v>
          </cell>
          <cell r="C61" t="str">
            <v>L/T Asset MTM Collateral</v>
          </cell>
          <cell r="D61">
            <v>0</v>
          </cell>
          <cell r="E61">
            <v>0</v>
          </cell>
        </row>
        <row r="62">
          <cell r="B62" t="str">
            <v>1760011</v>
          </cell>
          <cell r="C62" t="str">
            <v>L/T Asset for Commodity Hedges</v>
          </cell>
          <cell r="D62">
            <v>0</v>
          </cell>
          <cell r="E62">
            <v>0</v>
          </cell>
        </row>
        <row r="63">
          <cell r="C63" t="str">
            <v>Long Term Energy Trading Contracts</v>
          </cell>
          <cell r="D63">
            <v>4059953.89</v>
          </cell>
          <cell r="E63">
            <v>3745516.81</v>
          </cell>
        </row>
        <row r="64">
          <cell r="C64" t="str">
            <v>OTHER PROPERTY AND INVESTMENTS</v>
          </cell>
          <cell r="D64">
            <v>9362349.06</v>
          </cell>
          <cell r="E64">
            <v>9046882.17</v>
          </cell>
        </row>
        <row r="67">
          <cell r="B67" t="str">
            <v>1310000</v>
          </cell>
          <cell r="C67" t="str">
            <v>Cash</v>
          </cell>
          <cell r="D67">
            <v>441766.39</v>
          </cell>
          <cell r="E67">
            <v>128558.98</v>
          </cell>
        </row>
        <row r="68">
          <cell r="B68" t="str">
            <v>1840043</v>
          </cell>
          <cell r="C68" t="str">
            <v>Treasury Clearing</v>
          </cell>
          <cell r="D68">
            <v>0</v>
          </cell>
          <cell r="E68">
            <v>0</v>
          </cell>
        </row>
        <row r="69">
          <cell r="C69" t="str">
            <v>Cash and Cash Equivalents</v>
          </cell>
          <cell r="D69">
            <v>441766.39</v>
          </cell>
          <cell r="E69">
            <v>128558.98</v>
          </cell>
        </row>
        <row r="71">
          <cell r="B71" t="str">
            <v>1340050</v>
          </cell>
          <cell r="C71" t="str">
            <v>Spec Deposit Mizuho Securities</v>
          </cell>
          <cell r="D71">
            <v>365300.17</v>
          </cell>
          <cell r="E71">
            <v>384968.05</v>
          </cell>
        </row>
        <row r="72">
          <cell r="C72" t="str">
            <v>Special Deposits</v>
          </cell>
          <cell r="D72">
            <v>365300.17</v>
          </cell>
          <cell r="E72">
            <v>384968.05</v>
          </cell>
        </row>
        <row r="73">
          <cell r="C73" t="str">
            <v>Other Intercompany Adj Working Funds</v>
          </cell>
          <cell r="D73">
            <v>0</v>
          </cell>
          <cell r="E73">
            <v>0</v>
          </cell>
        </row>
        <row r="74">
          <cell r="C74" t="str">
            <v>Miscellaneous Working Funds</v>
          </cell>
          <cell r="D74">
            <v>0</v>
          </cell>
          <cell r="E74">
            <v>0</v>
          </cell>
        </row>
        <row r="75">
          <cell r="C75" t="str">
            <v>Auction Rate Securities</v>
          </cell>
          <cell r="D75">
            <v>0</v>
          </cell>
          <cell r="E75">
            <v>0</v>
          </cell>
        </row>
        <row r="76">
          <cell r="C76" t="str">
            <v>Special Deposits and Working Funds</v>
          </cell>
          <cell r="D76">
            <v>365300.17</v>
          </cell>
          <cell r="E76">
            <v>384968.05</v>
          </cell>
        </row>
        <row r="77">
          <cell r="C77" t="str">
            <v>Temporary Cash Investments</v>
          </cell>
          <cell r="D77">
            <v>0</v>
          </cell>
          <cell r="E77">
            <v>0</v>
          </cell>
        </row>
        <row r="78">
          <cell r="C78" t="str">
            <v>Cash and Cash Equivalents</v>
          </cell>
          <cell r="D78">
            <v>807066.56</v>
          </cell>
          <cell r="E78">
            <v>513527.02999999997</v>
          </cell>
        </row>
        <row r="80">
          <cell r="B80" t="str">
            <v>1450000</v>
          </cell>
          <cell r="C80" t="str">
            <v>Corp Borrow Prg (NR-Assoc)</v>
          </cell>
          <cell r="D80">
            <v>12624778.92</v>
          </cell>
          <cell r="E80">
            <v>11884571.46</v>
          </cell>
        </row>
        <row r="81">
          <cell r="C81" t="str">
            <v>Advances to Affiliates</v>
          </cell>
          <cell r="D81">
            <v>12624778.92</v>
          </cell>
          <cell r="E81">
            <v>11884571.46</v>
          </cell>
        </row>
        <row r="83">
          <cell r="B83" t="str">
            <v>1420001</v>
          </cell>
          <cell r="C83" t="str">
            <v>Customer A/R - Electric</v>
          </cell>
          <cell r="D83">
            <v>22967427.066</v>
          </cell>
          <cell r="E83">
            <v>25751062.276</v>
          </cell>
        </row>
        <row r="84">
          <cell r="B84" t="str">
            <v>1420014</v>
          </cell>
          <cell r="C84" t="str">
            <v>Customer A/R-System Sales</v>
          </cell>
          <cell r="D84">
            <v>419114.67</v>
          </cell>
          <cell r="E84">
            <v>457148.88</v>
          </cell>
        </row>
        <row r="85">
          <cell r="B85" t="str">
            <v>1420019</v>
          </cell>
          <cell r="C85" t="str">
            <v>Transmission Sales Receivable</v>
          </cell>
          <cell r="D85">
            <v>4027.5</v>
          </cell>
          <cell r="E85">
            <v>9198</v>
          </cell>
        </row>
        <row r="86">
          <cell r="B86" t="str">
            <v>1420022</v>
          </cell>
          <cell r="C86" t="str">
            <v>Cust A/R - Factored</v>
          </cell>
          <cell r="D86">
            <v>-20036858.03</v>
          </cell>
          <cell r="E86">
            <v>-20292222.7</v>
          </cell>
        </row>
        <row r="87">
          <cell r="B87" t="str">
            <v>1420023</v>
          </cell>
          <cell r="C87" t="str">
            <v>Cust A/R-System Sales - MLR</v>
          </cell>
          <cell r="D87">
            <v>2210432.301</v>
          </cell>
          <cell r="E87">
            <v>2343453.455</v>
          </cell>
        </row>
        <row r="88">
          <cell r="B88" t="str">
            <v>1420024</v>
          </cell>
          <cell r="C88" t="str">
            <v>Cust A/R-Options &amp; Swaps - MLR</v>
          </cell>
          <cell r="D88">
            <v>86655.85</v>
          </cell>
          <cell r="E88">
            <v>90629.25</v>
          </cell>
        </row>
        <row r="89">
          <cell r="B89" t="str">
            <v>1420027</v>
          </cell>
          <cell r="C89" t="str">
            <v>Low Inc Energy Asst Pr (LIEAP)</v>
          </cell>
          <cell r="D89">
            <v>0</v>
          </cell>
          <cell r="E89">
            <v>593250</v>
          </cell>
        </row>
        <row r="90">
          <cell r="B90" t="str">
            <v>1420028</v>
          </cell>
          <cell r="C90" t="str">
            <v>Emergency LIEAP</v>
          </cell>
          <cell r="D90">
            <v>0</v>
          </cell>
          <cell r="E90">
            <v>0</v>
          </cell>
        </row>
        <row r="91">
          <cell r="B91" t="str">
            <v>1420044</v>
          </cell>
          <cell r="C91" t="str">
            <v>Customer A/R - Estimated</v>
          </cell>
          <cell r="D91">
            <v>0</v>
          </cell>
          <cell r="E91">
            <v>8158</v>
          </cell>
        </row>
        <row r="92">
          <cell r="B92" t="str">
            <v>1420048</v>
          </cell>
          <cell r="C92" t="str">
            <v>Emission Allowance Trading</v>
          </cell>
          <cell r="D92">
            <v>0</v>
          </cell>
          <cell r="E92">
            <v>0</v>
          </cell>
        </row>
        <row r="93">
          <cell r="B93" t="str">
            <v>1420050</v>
          </cell>
          <cell r="C93" t="str">
            <v>PJM AR Accrual</v>
          </cell>
          <cell r="D93">
            <v>1063394.126</v>
          </cell>
          <cell r="E93">
            <v>1526984.05</v>
          </cell>
        </row>
        <row r="94">
          <cell r="B94" t="str">
            <v>1420052</v>
          </cell>
          <cell r="C94" t="str">
            <v>Gas Accruals</v>
          </cell>
          <cell r="D94">
            <v>29917.91</v>
          </cell>
          <cell r="E94">
            <v>30920.41</v>
          </cell>
        </row>
        <row r="95">
          <cell r="B95" t="str">
            <v>1420053</v>
          </cell>
          <cell r="C95" t="str">
            <v>AR Coal Trading</v>
          </cell>
          <cell r="D95">
            <v>26063.600000000002</v>
          </cell>
          <cell r="E95">
            <v>50997.71</v>
          </cell>
        </row>
        <row r="96">
          <cell r="B96" t="str">
            <v>1420054</v>
          </cell>
          <cell r="C96" t="str">
            <v>Accrued Power Brokers</v>
          </cell>
          <cell r="D96">
            <v>13057.84</v>
          </cell>
          <cell r="E96">
            <v>461.81</v>
          </cell>
        </row>
        <row r="97">
          <cell r="B97" t="str">
            <v>1420101</v>
          </cell>
          <cell r="C97" t="str">
            <v>Other Accounts Rec - Cust</v>
          </cell>
          <cell r="D97">
            <v>0</v>
          </cell>
          <cell r="E97">
            <v>0</v>
          </cell>
        </row>
        <row r="98">
          <cell r="B98" t="str">
            <v>1420102</v>
          </cell>
          <cell r="C98" t="str">
            <v>AR Peoplesoft Billing - Cust</v>
          </cell>
          <cell r="D98">
            <v>489431.09</v>
          </cell>
          <cell r="E98">
            <v>509869.3</v>
          </cell>
        </row>
        <row r="99">
          <cell r="C99" t="str">
            <v>Acct Rec - Customers</v>
          </cell>
          <cell r="D99">
            <v>7272663.9229999995</v>
          </cell>
          <cell r="E99">
            <v>11079910.441000003</v>
          </cell>
        </row>
        <row r="101">
          <cell r="B101" t="str">
            <v>1410002</v>
          </cell>
          <cell r="C101" t="str">
            <v>P/R Ded - Misc Loan Repayments</v>
          </cell>
          <cell r="D101">
            <v>0</v>
          </cell>
          <cell r="E101">
            <v>0</v>
          </cell>
        </row>
        <row r="102">
          <cell r="B102" t="str">
            <v>1430002</v>
          </cell>
          <cell r="C102" t="str">
            <v>Allowances</v>
          </cell>
          <cell r="D102">
            <v>0</v>
          </cell>
          <cell r="E102">
            <v>0</v>
          </cell>
        </row>
        <row r="103">
          <cell r="B103" t="str">
            <v>1430022</v>
          </cell>
          <cell r="C103" t="str">
            <v>2001 Employee Biweekly Pay Cnv</v>
          </cell>
          <cell r="D103">
            <v>65963.98</v>
          </cell>
          <cell r="E103">
            <v>65963.98</v>
          </cell>
        </row>
        <row r="104">
          <cell r="B104" t="str">
            <v>1430023</v>
          </cell>
          <cell r="C104" t="str">
            <v>A/R PeopleSoft Billing System</v>
          </cell>
          <cell r="D104">
            <v>-971.2</v>
          </cell>
          <cell r="E104">
            <v>7248.7300000000005</v>
          </cell>
        </row>
        <row r="105">
          <cell r="B105" t="str">
            <v>1430081</v>
          </cell>
          <cell r="C105" t="str">
            <v>Damage Recovery - Third Party</v>
          </cell>
          <cell r="D105">
            <v>4154</v>
          </cell>
          <cell r="E105">
            <v>4199</v>
          </cell>
        </row>
        <row r="106">
          <cell r="B106" t="str">
            <v>1430083</v>
          </cell>
          <cell r="C106" t="str">
            <v>Damage Recovery Offset Demand</v>
          </cell>
          <cell r="D106">
            <v>-3299.0040000000004</v>
          </cell>
          <cell r="E106">
            <v>-4968.004</v>
          </cell>
        </row>
        <row r="107">
          <cell r="B107" t="str">
            <v>1430089</v>
          </cell>
          <cell r="C107" t="str">
            <v>A/R - Benefits Billing</v>
          </cell>
          <cell r="D107">
            <v>614.77</v>
          </cell>
          <cell r="E107">
            <v>4679.99</v>
          </cell>
        </row>
        <row r="108">
          <cell r="B108" t="str">
            <v>1430092</v>
          </cell>
          <cell r="C108" t="str">
            <v>Allowance Futures Accrual</v>
          </cell>
          <cell r="D108">
            <v>0</v>
          </cell>
          <cell r="E108">
            <v>0</v>
          </cell>
        </row>
        <row r="109">
          <cell r="B109" t="str">
            <v>1430101</v>
          </cell>
          <cell r="C109" t="str">
            <v>Other Accounts Rec - Misc</v>
          </cell>
          <cell r="D109">
            <v>746.45</v>
          </cell>
          <cell r="E109">
            <v>746.45</v>
          </cell>
        </row>
        <row r="110">
          <cell r="B110" t="str">
            <v>1430102</v>
          </cell>
          <cell r="C110" t="str">
            <v>AR Peoplesoft Billing - Misc</v>
          </cell>
          <cell r="D110">
            <v>43022.54</v>
          </cell>
          <cell r="E110">
            <v>7.13</v>
          </cell>
        </row>
        <row r="111">
          <cell r="B111" t="str">
            <v>1710248</v>
          </cell>
          <cell r="C111" t="str">
            <v>Interest Receivable -FIT -ST</v>
          </cell>
          <cell r="D111">
            <v>862</v>
          </cell>
          <cell r="E111">
            <v>862</v>
          </cell>
        </row>
        <row r="112">
          <cell r="B112" t="str">
            <v>1710348</v>
          </cell>
          <cell r="C112" t="str">
            <v>Interest Receivable -SIT -LT</v>
          </cell>
          <cell r="D112">
            <v>1797</v>
          </cell>
          <cell r="E112">
            <v>1979</v>
          </cell>
        </row>
        <row r="113">
          <cell r="B113" t="str">
            <v>1720000</v>
          </cell>
          <cell r="C113" t="str">
            <v>Rents Receivable</v>
          </cell>
          <cell r="D113">
            <v>2330751.22</v>
          </cell>
          <cell r="E113">
            <v>2603837.05</v>
          </cell>
        </row>
        <row r="114">
          <cell r="C114" t="str">
            <v>Acct Rec - Miscellaneous</v>
          </cell>
          <cell r="D114">
            <v>2443641.756</v>
          </cell>
          <cell r="E114">
            <v>2684555.326</v>
          </cell>
        </row>
        <row r="116">
          <cell r="B116" t="str">
            <v>1440002</v>
          </cell>
          <cell r="C116" t="str">
            <v>Uncoll Accts-Other Receivables</v>
          </cell>
          <cell r="D116">
            <v>-84974.86</v>
          </cell>
          <cell r="E116">
            <v>-77561.68000000001</v>
          </cell>
        </row>
        <row r="117">
          <cell r="B117" t="str">
            <v>1440003</v>
          </cell>
          <cell r="C117" t="str">
            <v>Uncoll Accts-Power Trading</v>
          </cell>
          <cell r="D117">
            <v>0</v>
          </cell>
          <cell r="E117">
            <v>0</v>
          </cell>
        </row>
        <row r="118">
          <cell r="C118" t="str">
            <v>Acct Rec - AP for Uncollectible Accounts</v>
          </cell>
          <cell r="D118">
            <v>-84974.86</v>
          </cell>
          <cell r="E118">
            <v>-77561.68000000001</v>
          </cell>
        </row>
        <row r="120">
          <cell r="B120" t="str">
            <v>1460001</v>
          </cell>
          <cell r="C120" t="str">
            <v>A/R Assoc Co - InterUnit G/L</v>
          </cell>
          <cell r="D120">
            <v>6786239.622</v>
          </cell>
          <cell r="E120">
            <v>5316690.094</v>
          </cell>
        </row>
        <row r="121">
          <cell r="B121" t="str">
            <v>1460002</v>
          </cell>
          <cell r="C121" t="str">
            <v>A/R Assoc Co - Allowances</v>
          </cell>
          <cell r="D121">
            <v>0</v>
          </cell>
          <cell r="E121">
            <v>0</v>
          </cell>
        </row>
        <row r="122">
          <cell r="B122" t="str">
            <v>1460006</v>
          </cell>
          <cell r="C122" t="str">
            <v>A/R Assoc Co - Intercompany</v>
          </cell>
          <cell r="D122">
            <v>428023.17</v>
          </cell>
          <cell r="E122">
            <v>541071.59</v>
          </cell>
        </row>
        <row r="123">
          <cell r="B123" t="str">
            <v>1460009</v>
          </cell>
          <cell r="C123" t="str">
            <v>A/R Assoc Co - InterUnit A/P</v>
          </cell>
          <cell r="D123">
            <v>210.09</v>
          </cell>
          <cell r="E123">
            <v>8.81</v>
          </cell>
        </row>
        <row r="124">
          <cell r="B124" t="str">
            <v>1460011</v>
          </cell>
          <cell r="C124" t="str">
            <v>A/R Assoc Co - Multi Pmts</v>
          </cell>
          <cell r="D124">
            <v>904289.42</v>
          </cell>
          <cell r="E124">
            <v>799354.93</v>
          </cell>
        </row>
        <row r="125">
          <cell r="B125" t="str">
            <v>1460019</v>
          </cell>
          <cell r="C125" t="str">
            <v>A/R-Assoc Co-AEPSC-Agent</v>
          </cell>
          <cell r="D125">
            <v>0</v>
          </cell>
          <cell r="E125">
            <v>15029.31</v>
          </cell>
        </row>
        <row r="126">
          <cell r="B126" t="str">
            <v>1460024</v>
          </cell>
          <cell r="C126" t="str">
            <v>A/R Assoc Co - System Sales</v>
          </cell>
          <cell r="D126">
            <v>12779.5</v>
          </cell>
          <cell r="E126">
            <v>22398.670000000002</v>
          </cell>
        </row>
        <row r="127">
          <cell r="B127" t="str">
            <v>1460025</v>
          </cell>
          <cell r="C127" t="str">
            <v>Fleet - M4 - A/R</v>
          </cell>
          <cell r="D127">
            <v>26870.55</v>
          </cell>
          <cell r="E127">
            <v>19293.86</v>
          </cell>
        </row>
        <row r="128">
          <cell r="B128" t="str">
            <v>1460045</v>
          </cell>
          <cell r="C128" t="str">
            <v>A/R Assc Co-Realization Sharng</v>
          </cell>
          <cell r="D128">
            <v>61</v>
          </cell>
          <cell r="E128">
            <v>96</v>
          </cell>
        </row>
        <row r="129">
          <cell r="C129" t="str">
            <v>Acct Rec - Associated Companies</v>
          </cell>
          <cell r="D129">
            <v>8158473.352</v>
          </cell>
          <cell r="E129">
            <v>6713943.263999999</v>
          </cell>
        </row>
        <row r="131">
          <cell r="B131" t="str">
            <v>1510001</v>
          </cell>
          <cell r="C131" t="str">
            <v>Fuel Stock - Coal</v>
          </cell>
          <cell r="D131">
            <v>55560538.09</v>
          </cell>
          <cell r="E131">
            <v>61032022.28</v>
          </cell>
        </row>
        <row r="132">
          <cell r="B132" t="str">
            <v>1510002</v>
          </cell>
          <cell r="C132" t="str">
            <v>Fuel Stock - Oil</v>
          </cell>
          <cell r="D132">
            <v>852138.12</v>
          </cell>
          <cell r="E132">
            <v>726815.21</v>
          </cell>
        </row>
        <row r="133">
          <cell r="B133" t="str">
            <v>1520000</v>
          </cell>
          <cell r="C133" t="str">
            <v>Fuel Stock Exp Undistributed</v>
          </cell>
          <cell r="D133">
            <v>2163155.034</v>
          </cell>
          <cell r="E133">
            <v>2406655.884</v>
          </cell>
        </row>
        <row r="134">
          <cell r="C134" t="str">
            <v>Fuel Stock</v>
          </cell>
          <cell r="D134">
            <v>58575831.244</v>
          </cell>
          <cell r="E134">
            <v>64165493.374000005</v>
          </cell>
        </row>
        <row r="136">
          <cell r="B136" t="str">
            <v>1540001</v>
          </cell>
          <cell r="C136" t="str">
            <v>M&amp;S - Regular</v>
          </cell>
          <cell r="D136">
            <v>11414957.22</v>
          </cell>
          <cell r="E136">
            <v>11415950.93</v>
          </cell>
        </row>
        <row r="137">
          <cell r="B137" t="str">
            <v>1540004</v>
          </cell>
          <cell r="C137" t="str">
            <v>M&amp;S -  Exempt Material</v>
          </cell>
          <cell r="D137">
            <v>60407.007</v>
          </cell>
          <cell r="E137">
            <v>54174.517</v>
          </cell>
        </row>
        <row r="138">
          <cell r="B138" t="str">
            <v>1540005</v>
          </cell>
          <cell r="C138" t="str">
            <v>Material Away for Repairs</v>
          </cell>
          <cell r="D138">
            <v>0</v>
          </cell>
          <cell r="E138">
            <v>0</v>
          </cell>
        </row>
        <row r="139">
          <cell r="B139" t="str">
            <v>1540012</v>
          </cell>
          <cell r="C139" t="str">
            <v>Materials &amp; Supplies - Urea</v>
          </cell>
          <cell r="D139">
            <v>191600.29</v>
          </cell>
          <cell r="E139">
            <v>242072.86000000002</v>
          </cell>
        </row>
        <row r="140">
          <cell r="B140" t="str">
            <v>1540013</v>
          </cell>
          <cell r="C140" t="str">
            <v>Transportation Inventory</v>
          </cell>
          <cell r="D140">
            <v>105238.93000000001</v>
          </cell>
          <cell r="E140">
            <v>105238.93000000001</v>
          </cell>
        </row>
        <row r="141">
          <cell r="B141" t="str">
            <v>1540016</v>
          </cell>
          <cell r="C141" t="str">
            <v>MMS - Truck Stock</v>
          </cell>
          <cell r="D141">
            <v>0</v>
          </cell>
          <cell r="E141">
            <v>0</v>
          </cell>
        </row>
        <row r="142">
          <cell r="B142" t="str">
            <v>1540023</v>
          </cell>
          <cell r="C142" t="str">
            <v>M&amp;S Inv - Urea In-Transit</v>
          </cell>
          <cell r="D142">
            <v>1071990.3</v>
          </cell>
          <cell r="E142">
            <v>927149.39</v>
          </cell>
        </row>
        <row r="143">
          <cell r="C143" t="str">
            <v>Plant Materials and Supplies</v>
          </cell>
          <cell r="D143">
            <v>12844193.747</v>
          </cell>
          <cell r="E143">
            <v>12744586.627</v>
          </cell>
        </row>
        <row r="144">
          <cell r="C144" t="str">
            <v>Merchandise</v>
          </cell>
          <cell r="D144">
            <v>0</v>
          </cell>
          <cell r="E144">
            <v>0</v>
          </cell>
        </row>
        <row r="145">
          <cell r="B145" t="str">
            <v>1581003</v>
          </cell>
          <cell r="C145" t="str">
            <v>SO2 Allowance Inventory - Curr</v>
          </cell>
          <cell r="D145">
            <v>7095297.94</v>
          </cell>
          <cell r="E145">
            <v>6920575.38</v>
          </cell>
        </row>
        <row r="146">
          <cell r="B146" t="str">
            <v>1581006</v>
          </cell>
          <cell r="C146" t="str">
            <v>An. NOx Comp lnv - Curr</v>
          </cell>
          <cell r="D146">
            <v>8855.28</v>
          </cell>
          <cell r="E146">
            <v>5866.26</v>
          </cell>
        </row>
        <row r="147">
          <cell r="B147" t="str">
            <v>1581009</v>
          </cell>
          <cell r="C147" t="str">
            <v>CSAPR Current SO2 Inv</v>
          </cell>
          <cell r="D147">
            <v>350000</v>
          </cell>
          <cell r="E147">
            <v>350000</v>
          </cell>
        </row>
        <row r="148">
          <cell r="C148" t="str">
            <v>Allowance Inventory</v>
          </cell>
          <cell r="D148">
            <v>7454153.220000001</v>
          </cell>
          <cell r="E148">
            <v>7276441.64</v>
          </cell>
        </row>
        <row r="149">
          <cell r="B149" t="str">
            <v>1630001</v>
          </cell>
          <cell r="C149" t="str">
            <v>Strs Exp-Canton Centrl Wrhse</v>
          </cell>
          <cell r="D149">
            <v>0</v>
          </cell>
          <cell r="E149">
            <v>0</v>
          </cell>
        </row>
        <row r="150">
          <cell r="B150" t="str">
            <v>1630004</v>
          </cell>
          <cell r="C150" t="str">
            <v>Strs Exp-T&amp;D Satellite Storerm</v>
          </cell>
          <cell r="D150">
            <v>0</v>
          </cell>
          <cell r="E150">
            <v>0</v>
          </cell>
        </row>
        <row r="151">
          <cell r="B151" t="str">
            <v>1630019</v>
          </cell>
          <cell r="C151" t="str">
            <v>Stores Exp - Big Sandy Plant</v>
          </cell>
          <cell r="D151">
            <v>0</v>
          </cell>
          <cell r="E151">
            <v>0</v>
          </cell>
        </row>
        <row r="152">
          <cell r="B152" t="str">
            <v>1630112</v>
          </cell>
          <cell r="C152" t="str">
            <v>Strs Exp - PRICE VARIANCE</v>
          </cell>
          <cell r="D152">
            <v>0</v>
          </cell>
          <cell r="E152">
            <v>0</v>
          </cell>
        </row>
        <row r="153">
          <cell r="C153" t="str">
            <v>Stores Expenses</v>
          </cell>
          <cell r="D153">
            <v>0</v>
          </cell>
          <cell r="E153">
            <v>0</v>
          </cell>
        </row>
        <row r="154">
          <cell r="C154" t="str">
            <v>Materials and Supplies</v>
          </cell>
          <cell r="D154">
            <v>20298346.967</v>
          </cell>
          <cell r="E154">
            <v>20021028.267</v>
          </cell>
        </row>
        <row r="156">
          <cell r="B156" t="str">
            <v>1730000</v>
          </cell>
          <cell r="C156" t="str">
            <v>Accrued Utility Revenues</v>
          </cell>
          <cell r="D156">
            <v>13574782.83</v>
          </cell>
          <cell r="E156">
            <v>20853564.94</v>
          </cell>
        </row>
        <row r="157">
          <cell r="B157" t="str">
            <v>1730002</v>
          </cell>
          <cell r="C157" t="str">
            <v>Acrd Utility Rev-Factored-Assc</v>
          </cell>
          <cell r="D157">
            <v>-18704154.36</v>
          </cell>
          <cell r="E157">
            <v>-22729060.02</v>
          </cell>
        </row>
        <row r="158">
          <cell r="C158" t="str">
            <v>Accrued Utility Revenues</v>
          </cell>
          <cell r="D158">
            <v>-5129371.529999999</v>
          </cell>
          <cell r="E158">
            <v>-1875495.0799999982</v>
          </cell>
        </row>
        <row r="160">
          <cell r="B160" t="str">
            <v>1750001</v>
          </cell>
          <cell r="C160" t="str">
            <v>Curr. Unreal Gains - NonAffil</v>
          </cell>
          <cell r="D160">
            <v>4956217.89</v>
          </cell>
          <cell r="E160">
            <v>4591246.74</v>
          </cell>
        </row>
        <row r="161">
          <cell r="B161" t="str">
            <v>1750021</v>
          </cell>
          <cell r="C161" t="str">
            <v>S/T Asset MTM Collateral</v>
          </cell>
          <cell r="D161">
            <v>-15777</v>
          </cell>
          <cell r="E161">
            <v>-6207</v>
          </cell>
        </row>
        <row r="162">
          <cell r="B162" t="str">
            <v>1760010</v>
          </cell>
          <cell r="C162" t="str">
            <v>S/T Asset for Commodity Hedges</v>
          </cell>
          <cell r="D162">
            <v>58873</v>
          </cell>
          <cell r="E162">
            <v>74500</v>
          </cell>
        </row>
        <row r="163">
          <cell r="C163" t="str">
            <v>Energy Trading</v>
          </cell>
          <cell r="D163">
            <v>4999313.89</v>
          </cell>
          <cell r="E163">
            <v>4659539.74</v>
          </cell>
        </row>
        <row r="165">
          <cell r="B165" t="str">
            <v>1650001</v>
          </cell>
          <cell r="C165" t="str">
            <v>Prepaid Insurance</v>
          </cell>
          <cell r="D165">
            <v>354892.955</v>
          </cell>
          <cell r="E165">
            <v>300893.265</v>
          </cell>
        </row>
        <row r="166">
          <cell r="B166" t="str">
            <v>165000211</v>
          </cell>
          <cell r="C166" t="str">
            <v>Prepaid Taxes</v>
          </cell>
          <cell r="D166">
            <v>0</v>
          </cell>
          <cell r="E166">
            <v>0</v>
          </cell>
        </row>
        <row r="167">
          <cell r="B167" t="str">
            <v>165000212</v>
          </cell>
          <cell r="C167" t="str">
            <v>Prepaid Taxes</v>
          </cell>
          <cell r="D167">
            <v>0</v>
          </cell>
          <cell r="E167">
            <v>0</v>
          </cell>
        </row>
        <row r="168">
          <cell r="B168" t="str">
            <v>165000213</v>
          </cell>
          <cell r="C168" t="str">
            <v>Prepaid Taxes</v>
          </cell>
          <cell r="D168">
            <v>630829.47</v>
          </cell>
          <cell r="E168">
            <v>551975.78</v>
          </cell>
        </row>
        <row r="169">
          <cell r="B169" t="str">
            <v>1650009</v>
          </cell>
          <cell r="C169" t="str">
            <v>Prepaid Carry Cost-Factored AR</v>
          </cell>
          <cell r="D169">
            <v>20797.88</v>
          </cell>
          <cell r="E169">
            <v>15517.550000000001</v>
          </cell>
        </row>
        <row r="170">
          <cell r="B170" t="str">
            <v>1650010</v>
          </cell>
          <cell r="C170" t="str">
            <v>Prepaid Pension Benefits</v>
          </cell>
          <cell r="D170">
            <v>23940937.3</v>
          </cell>
          <cell r="E170">
            <v>23602777.55</v>
          </cell>
        </row>
        <row r="171">
          <cell r="B171" t="str">
            <v>165001112</v>
          </cell>
          <cell r="C171" t="str">
            <v>Prepaid Sales Taxes</v>
          </cell>
          <cell r="D171">
            <v>0</v>
          </cell>
          <cell r="E171">
            <v>0</v>
          </cell>
        </row>
        <row r="172">
          <cell r="B172" t="str">
            <v>165001113</v>
          </cell>
          <cell r="C172" t="str">
            <v>Prepaid Sales Taxes</v>
          </cell>
          <cell r="D172">
            <v>295837.82</v>
          </cell>
          <cell r="E172">
            <v>290050.8</v>
          </cell>
        </row>
        <row r="173">
          <cell r="B173" t="str">
            <v>165001212</v>
          </cell>
          <cell r="C173" t="str">
            <v>Prepaid Use Taxes</v>
          </cell>
          <cell r="D173">
            <v>0</v>
          </cell>
          <cell r="E173">
            <v>0</v>
          </cell>
        </row>
        <row r="174">
          <cell r="B174" t="str">
            <v>165001213</v>
          </cell>
          <cell r="C174" t="str">
            <v>Prepaid Use Taxes</v>
          </cell>
          <cell r="D174">
            <v>65164.18</v>
          </cell>
          <cell r="E174">
            <v>66000.88</v>
          </cell>
        </row>
        <row r="175">
          <cell r="B175" t="str">
            <v>1650014</v>
          </cell>
          <cell r="C175" t="str">
            <v>FAS 158 Qual Contra Asset</v>
          </cell>
          <cell r="D175">
            <v>-23940937.3</v>
          </cell>
          <cell r="E175">
            <v>-23602777.55</v>
          </cell>
        </row>
        <row r="176">
          <cell r="B176" t="str">
            <v>1650021</v>
          </cell>
          <cell r="C176" t="str">
            <v>Prepaid Insurance - EIS</v>
          </cell>
          <cell r="D176">
            <v>406413.09</v>
          </cell>
          <cell r="E176">
            <v>321281.42</v>
          </cell>
        </row>
        <row r="177">
          <cell r="B177" t="str">
            <v>1650023</v>
          </cell>
          <cell r="C177" t="str">
            <v>Prepaid Lease</v>
          </cell>
          <cell r="D177">
            <v>0</v>
          </cell>
          <cell r="E177">
            <v>0</v>
          </cell>
        </row>
        <row r="178">
          <cell r="C178" t="str">
            <v>Prepayments</v>
          </cell>
          <cell r="D178">
            <v>1773935.3949999998</v>
          </cell>
          <cell r="E178">
            <v>1545719.6949999984</v>
          </cell>
        </row>
        <row r="180">
          <cell r="B180" t="str">
            <v>1240005</v>
          </cell>
          <cell r="C180" t="str">
            <v>Spec Allowance Inv NOx</v>
          </cell>
          <cell r="D180">
            <v>6.7700000000000005</v>
          </cell>
          <cell r="E180">
            <v>6.7700000000000005</v>
          </cell>
        </row>
        <row r="181">
          <cell r="B181" t="str">
            <v>1340018</v>
          </cell>
          <cell r="C181" t="str">
            <v>Spec Deposits - Elect Trading</v>
          </cell>
          <cell r="D181">
            <v>1965.852</v>
          </cell>
          <cell r="E181">
            <v>1717.482</v>
          </cell>
        </row>
        <row r="182">
          <cell r="B182" t="str">
            <v>1340043</v>
          </cell>
          <cell r="C182" t="str">
            <v>Spec Deposit UBS Securities</v>
          </cell>
          <cell r="D182">
            <v>1866987.859</v>
          </cell>
          <cell r="E182">
            <v>1683503.459</v>
          </cell>
        </row>
        <row r="183">
          <cell r="B183" t="str">
            <v>1340048</v>
          </cell>
          <cell r="C183" t="str">
            <v>Spec Deposits-Trading Contra</v>
          </cell>
          <cell r="D183">
            <v>-1115297</v>
          </cell>
          <cell r="E183">
            <v>-887735</v>
          </cell>
        </row>
        <row r="184">
          <cell r="B184" t="str">
            <v>174001111</v>
          </cell>
          <cell r="C184" t="str">
            <v>Non-Highway Fuel Tx Credt-2011</v>
          </cell>
          <cell r="D184">
            <v>0</v>
          </cell>
          <cell r="E184">
            <v>0</v>
          </cell>
        </row>
        <row r="185">
          <cell r="B185" t="str">
            <v>174001112</v>
          </cell>
          <cell r="C185" t="str">
            <v>Non-Highway Fuel Tx Credt-2012</v>
          </cell>
          <cell r="D185">
            <v>748</v>
          </cell>
          <cell r="E185">
            <v>0</v>
          </cell>
        </row>
        <row r="186">
          <cell r="B186" t="str">
            <v>1860007</v>
          </cell>
          <cell r="C186" t="str">
            <v>Billings and Deferred Projects</v>
          </cell>
          <cell r="D186">
            <v>207158.807</v>
          </cell>
          <cell r="E186">
            <v>253043.967</v>
          </cell>
        </row>
        <row r="187">
          <cell r="C187" t="str">
            <v>Other Current Assets</v>
          </cell>
          <cell r="D187">
            <v>961570.288</v>
          </cell>
          <cell r="E187">
            <v>1050536.678</v>
          </cell>
        </row>
        <row r="188">
          <cell r="C188" t="str">
            <v>CURRENT ASSETS</v>
          </cell>
          <cell r="D188">
            <v>112701275.905</v>
          </cell>
          <cell r="E188">
            <v>122365768.51500002</v>
          </cell>
        </row>
        <row r="191">
          <cell r="B191" t="str">
            <v>1823007</v>
          </cell>
          <cell r="C191" t="str">
            <v>SFAS 112 Postemployment Benef</v>
          </cell>
          <cell r="D191">
            <v>4452191.74</v>
          </cell>
          <cell r="E191">
            <v>4490979.61</v>
          </cell>
        </row>
        <row r="192">
          <cell r="B192" t="str">
            <v>1823009</v>
          </cell>
          <cell r="C192" t="str">
            <v>DSM Incentives</v>
          </cell>
          <cell r="D192">
            <v>2367194</v>
          </cell>
          <cell r="E192">
            <v>2400996</v>
          </cell>
        </row>
        <row r="193">
          <cell r="B193" t="str">
            <v>1823010</v>
          </cell>
          <cell r="C193" t="str">
            <v>DSM Recovery</v>
          </cell>
          <cell r="D193">
            <v>-26249930</v>
          </cell>
          <cell r="E193">
            <v>-26661885</v>
          </cell>
        </row>
        <row r="194">
          <cell r="B194" t="str">
            <v>1823011</v>
          </cell>
          <cell r="C194" t="str">
            <v>DSM Lost Revenues</v>
          </cell>
          <cell r="D194">
            <v>5900771</v>
          </cell>
          <cell r="E194">
            <v>5980469</v>
          </cell>
        </row>
        <row r="195">
          <cell r="B195" t="str">
            <v>1823012</v>
          </cell>
          <cell r="C195" t="str">
            <v>DSM Program Costs</v>
          </cell>
          <cell r="D195">
            <v>18875357.73</v>
          </cell>
          <cell r="E195">
            <v>19102784.71</v>
          </cell>
        </row>
        <row r="196">
          <cell r="B196" t="str">
            <v>1823022</v>
          </cell>
          <cell r="C196" t="str">
            <v>HRJ 765kV Post Service AFUDC</v>
          </cell>
          <cell r="D196">
            <v>637800</v>
          </cell>
          <cell r="E196">
            <v>635016</v>
          </cell>
        </row>
        <row r="197">
          <cell r="B197" t="str">
            <v>1823054</v>
          </cell>
          <cell r="C197" t="str">
            <v>HRJ 765kV Depreciation Expense</v>
          </cell>
          <cell r="D197">
            <v>99389</v>
          </cell>
          <cell r="E197">
            <v>98955</v>
          </cell>
        </row>
        <row r="198">
          <cell r="B198" t="str">
            <v>1823063</v>
          </cell>
          <cell r="C198" t="str">
            <v>Unrecovered Fuel Cost</v>
          </cell>
          <cell r="D198">
            <v>0</v>
          </cell>
          <cell r="E198">
            <v>0</v>
          </cell>
        </row>
        <row r="199">
          <cell r="B199" t="str">
            <v>1823077</v>
          </cell>
          <cell r="C199" t="str">
            <v>Unreal Loss on Fwd Commitments</v>
          </cell>
          <cell r="D199">
            <v>0</v>
          </cell>
          <cell r="E199">
            <v>0</v>
          </cell>
        </row>
        <row r="200">
          <cell r="B200" t="str">
            <v>1823078</v>
          </cell>
          <cell r="C200" t="str">
            <v>Deferred Storm Expense</v>
          </cell>
          <cell r="D200">
            <v>19976740</v>
          </cell>
          <cell r="E200">
            <v>19585203</v>
          </cell>
        </row>
        <row r="201">
          <cell r="B201" t="str">
            <v>1823115</v>
          </cell>
          <cell r="C201" t="str">
            <v>Defd Equity Carry Chg-Non Fuel</v>
          </cell>
          <cell r="D201">
            <v>-89106</v>
          </cell>
          <cell r="E201">
            <v>-87237</v>
          </cell>
        </row>
        <row r="202">
          <cell r="B202" t="str">
            <v>1823118</v>
          </cell>
          <cell r="C202" t="str">
            <v>BridgeCo TO Funding</v>
          </cell>
          <cell r="D202">
            <v>225676.048</v>
          </cell>
          <cell r="E202">
            <v>223292.228</v>
          </cell>
        </row>
        <row r="203">
          <cell r="B203" t="str">
            <v>1823119</v>
          </cell>
          <cell r="C203" t="str">
            <v>PJM Integration Payments</v>
          </cell>
          <cell r="D203">
            <v>164441.141</v>
          </cell>
          <cell r="E203">
            <v>153154.351</v>
          </cell>
        </row>
        <row r="204">
          <cell r="B204" t="str">
            <v>1823120</v>
          </cell>
          <cell r="C204" t="str">
            <v>Other PJM Integration</v>
          </cell>
          <cell r="D204">
            <v>238426.215</v>
          </cell>
          <cell r="E204">
            <v>235907.725</v>
          </cell>
        </row>
        <row r="205">
          <cell r="B205" t="str">
            <v>1823121</v>
          </cell>
          <cell r="C205" t="str">
            <v>Carry Chgs-RTO Startup Costs</v>
          </cell>
          <cell r="D205">
            <v>165039.35</v>
          </cell>
          <cell r="E205">
            <v>162376.87</v>
          </cell>
        </row>
        <row r="206">
          <cell r="B206" t="str">
            <v>1823122</v>
          </cell>
          <cell r="C206" t="str">
            <v>Alliance RTO Deferred Expense</v>
          </cell>
          <cell r="D206">
            <v>118116.185</v>
          </cell>
          <cell r="E206">
            <v>116868.525</v>
          </cell>
        </row>
        <row r="207">
          <cell r="B207" t="str">
            <v>1823165</v>
          </cell>
          <cell r="C207" t="str">
            <v>REG ASSET FAS 158 QUAL PLAN</v>
          </cell>
          <cell r="D207">
            <v>44266278.25</v>
          </cell>
          <cell r="E207">
            <v>44266278.25</v>
          </cell>
        </row>
        <row r="208">
          <cell r="B208" t="str">
            <v>1823166</v>
          </cell>
          <cell r="C208" t="str">
            <v>REG ASSET FAS 158 OPEB PLAN</v>
          </cell>
          <cell r="D208">
            <v>4781651.95</v>
          </cell>
          <cell r="E208">
            <v>4781651.95</v>
          </cell>
        </row>
        <row r="209">
          <cell r="B209" t="str">
            <v>1823167</v>
          </cell>
          <cell r="C209" t="str">
            <v>REG Asset FAS 158 SERP Plan</v>
          </cell>
          <cell r="D209">
            <v>-131379.5</v>
          </cell>
          <cell r="E209">
            <v>-131379.5</v>
          </cell>
        </row>
        <row r="210">
          <cell r="B210" t="str">
            <v>1823188</v>
          </cell>
          <cell r="C210" t="str">
            <v>Deferred Carbon Mgmt Research</v>
          </cell>
          <cell r="D210">
            <v>116680</v>
          </cell>
          <cell r="E210">
            <v>95847</v>
          </cell>
        </row>
        <row r="211">
          <cell r="B211" t="str">
            <v>1823299</v>
          </cell>
          <cell r="C211" t="str">
            <v>SFAS 106 Medicare Subsidy</v>
          </cell>
          <cell r="D211">
            <v>2418923.71</v>
          </cell>
          <cell r="E211">
            <v>2400872.0300000003</v>
          </cell>
        </row>
        <row r="212">
          <cell r="B212" t="str">
            <v>1823301</v>
          </cell>
          <cell r="C212" t="str">
            <v>SFAS 109 Flow Thru Defd FIT</v>
          </cell>
          <cell r="D212">
            <v>84616787.42</v>
          </cell>
          <cell r="E212">
            <v>86456320.54</v>
          </cell>
        </row>
        <row r="213">
          <cell r="B213" t="str">
            <v>1823302</v>
          </cell>
          <cell r="C213" t="str">
            <v>SFAS 109 Flow Thru Defrd SIT</v>
          </cell>
          <cell r="D213">
            <v>40586898.07</v>
          </cell>
          <cell r="E213">
            <v>43566942.07</v>
          </cell>
        </row>
        <row r="214">
          <cell r="B214" t="str">
            <v>1823306</v>
          </cell>
          <cell r="C214" t="str">
            <v>Net CCS FEED Study Costs</v>
          </cell>
          <cell r="D214">
            <v>872858.31</v>
          </cell>
          <cell r="E214">
            <v>872858.31</v>
          </cell>
        </row>
        <row r="215">
          <cell r="B215" t="str">
            <v>1823325</v>
          </cell>
          <cell r="C215" t="str">
            <v>CCS FEED Study Reserve</v>
          </cell>
          <cell r="D215">
            <v>-872858.31</v>
          </cell>
          <cell r="E215">
            <v>-872858.31</v>
          </cell>
        </row>
        <row r="216">
          <cell r="C216" t="str">
            <v>Miscellaneous Regulatory Assets</v>
          </cell>
          <cell r="D216">
            <v>203537946.30900002</v>
          </cell>
          <cell r="E216">
            <v>207873413.359</v>
          </cell>
        </row>
        <row r="217">
          <cell r="B217" t="str">
            <v>1890004</v>
          </cell>
          <cell r="C217" t="str">
            <v>Loss Rec Debt-Debentures</v>
          </cell>
          <cell r="D217">
            <v>642126.9</v>
          </cell>
          <cell r="E217">
            <v>639322.85</v>
          </cell>
        </row>
        <row r="218">
          <cell r="C218" t="str">
            <v>Unamortized Loss on Reacquired Debt</v>
          </cell>
          <cell r="D218">
            <v>642126.9</v>
          </cell>
          <cell r="E218">
            <v>639322.85</v>
          </cell>
        </row>
        <row r="219">
          <cell r="C219" t="str">
            <v>REGULATORY ASSETS</v>
          </cell>
          <cell r="D219">
            <v>204180073.20900002</v>
          </cell>
          <cell r="E219">
            <v>208512736.209</v>
          </cell>
        </row>
        <row r="222">
          <cell r="B222" t="str">
            <v>1810006</v>
          </cell>
          <cell r="C222" t="str">
            <v>Unamort Debt Exp - Sr Unsec Nt</v>
          </cell>
          <cell r="D222">
            <v>1951561.81</v>
          </cell>
          <cell r="E222">
            <v>1926190.03</v>
          </cell>
        </row>
        <row r="223">
          <cell r="C223" t="str">
            <v>Unamortized Debt Expense</v>
          </cell>
          <cell r="D223">
            <v>1951561.81</v>
          </cell>
          <cell r="E223">
            <v>1926190.03</v>
          </cell>
        </row>
        <row r="224">
          <cell r="B224" t="str">
            <v>1840001</v>
          </cell>
          <cell r="C224" t="str">
            <v>Bldg Servcs Oper Exp-Clearing</v>
          </cell>
          <cell r="D224">
            <v>0</v>
          </cell>
          <cell r="E224">
            <v>0</v>
          </cell>
        </row>
        <row r="225">
          <cell r="B225" t="str">
            <v>1840002</v>
          </cell>
          <cell r="C225" t="str">
            <v>Accounts Pay Adj - Clearing</v>
          </cell>
          <cell r="D225">
            <v>0</v>
          </cell>
          <cell r="E225">
            <v>0</v>
          </cell>
        </row>
        <row r="226">
          <cell r="B226" t="str">
            <v>1840003</v>
          </cell>
          <cell r="C226" t="str">
            <v>Procurement Card - Clearing</v>
          </cell>
          <cell r="D226">
            <v>0</v>
          </cell>
          <cell r="E226">
            <v>0</v>
          </cell>
        </row>
        <row r="227">
          <cell r="B227" t="str">
            <v>1840006</v>
          </cell>
          <cell r="C227" t="str">
            <v>Telephone Expense - Clearing</v>
          </cell>
          <cell r="D227">
            <v>0</v>
          </cell>
          <cell r="E227">
            <v>0</v>
          </cell>
        </row>
        <row r="228">
          <cell r="B228" t="str">
            <v>1840027</v>
          </cell>
          <cell r="C228" t="str">
            <v>Oth Accts Rec - A/R Clearing</v>
          </cell>
          <cell r="D228">
            <v>0</v>
          </cell>
          <cell r="E228">
            <v>0</v>
          </cell>
        </row>
        <row r="229">
          <cell r="B229" t="str">
            <v>1840029</v>
          </cell>
          <cell r="C229" t="str">
            <v>Transp-Assigned Vehicles</v>
          </cell>
          <cell r="D229">
            <v>4677.97</v>
          </cell>
          <cell r="E229">
            <v>4972.07</v>
          </cell>
        </row>
        <row r="230">
          <cell r="B230" t="str">
            <v>1840031</v>
          </cell>
          <cell r="C230" t="str">
            <v>Affil Transactions-Cash Clrng</v>
          </cell>
          <cell r="D230">
            <v>0</v>
          </cell>
          <cell r="E230">
            <v>0</v>
          </cell>
        </row>
        <row r="231">
          <cell r="B231" t="str">
            <v>1840035</v>
          </cell>
          <cell r="C231" t="str">
            <v>IT Oper Company (OPCO) Clearng</v>
          </cell>
          <cell r="D231">
            <v>0</v>
          </cell>
          <cell r="E231">
            <v>0</v>
          </cell>
        </row>
        <row r="232">
          <cell r="B232" t="str">
            <v>1840057</v>
          </cell>
          <cell r="C232" t="str">
            <v>Cell Phone/Pager - Clearing</v>
          </cell>
          <cell r="D232">
            <v>0</v>
          </cell>
          <cell r="E232">
            <v>0</v>
          </cell>
        </row>
        <row r="233">
          <cell r="C233" t="str">
            <v>Clearing Accounts</v>
          </cell>
          <cell r="D233">
            <v>4677.97</v>
          </cell>
          <cell r="E233">
            <v>4972.07</v>
          </cell>
        </row>
        <row r="234">
          <cell r="B234" t="str">
            <v>1830000</v>
          </cell>
          <cell r="C234" t="str">
            <v>Prelimin Surv&amp;Investgtn Chrgs</v>
          </cell>
          <cell r="D234">
            <v>32450300.5</v>
          </cell>
          <cell r="E234">
            <v>32509321.71</v>
          </cell>
        </row>
        <row r="235">
          <cell r="B235" t="str">
            <v>1830004</v>
          </cell>
          <cell r="C235" t="str">
            <v>Prelim Survey &amp; Invstgtn Resrv</v>
          </cell>
          <cell r="D235">
            <v>-31974459.51</v>
          </cell>
          <cell r="E235">
            <v>-31974459.51</v>
          </cell>
        </row>
        <row r="236">
          <cell r="B236" t="str">
            <v>1850000</v>
          </cell>
          <cell r="C236" t="str">
            <v>Temporary Facilities</v>
          </cell>
          <cell r="D236">
            <v>0</v>
          </cell>
          <cell r="E236">
            <v>0</v>
          </cell>
        </row>
        <row r="237">
          <cell r="B237" t="str">
            <v>1860000</v>
          </cell>
          <cell r="C237" t="str">
            <v>MDD-Internal Billing Only</v>
          </cell>
          <cell r="D237">
            <v>0</v>
          </cell>
          <cell r="E237">
            <v>0</v>
          </cell>
        </row>
        <row r="238">
          <cell r="B238" t="str">
            <v>1860001</v>
          </cell>
          <cell r="C238" t="str">
            <v>Allowances</v>
          </cell>
          <cell r="D238">
            <v>1904.17</v>
          </cell>
          <cell r="E238">
            <v>754.17</v>
          </cell>
        </row>
        <row r="239">
          <cell r="B239" t="str">
            <v>1860002</v>
          </cell>
          <cell r="C239" t="str">
            <v>Deferred Expenses</v>
          </cell>
          <cell r="D239">
            <v>0</v>
          </cell>
          <cell r="E239">
            <v>0</v>
          </cell>
        </row>
        <row r="240">
          <cell r="B240" t="str">
            <v>186000311</v>
          </cell>
          <cell r="C240" t="str">
            <v>Deferred Property Taxes</v>
          </cell>
          <cell r="D240">
            <v>0</v>
          </cell>
          <cell r="E240">
            <v>0</v>
          </cell>
        </row>
        <row r="241">
          <cell r="B241" t="str">
            <v>186000312</v>
          </cell>
          <cell r="C241" t="str">
            <v>Deferred Property Taxes</v>
          </cell>
          <cell r="D241">
            <v>1665989</v>
          </cell>
          <cell r="E241">
            <v>832987</v>
          </cell>
        </row>
        <row r="242">
          <cell r="B242" t="str">
            <v>1860005</v>
          </cell>
          <cell r="C242" t="str">
            <v>Unidentified Cash Receipts</v>
          </cell>
          <cell r="D242">
            <v>-83.81</v>
          </cell>
          <cell r="E242">
            <v>-58.81</v>
          </cell>
        </row>
        <row r="243">
          <cell r="B243" t="str">
            <v>1860077</v>
          </cell>
          <cell r="C243" t="str">
            <v>Agency Fees - Factored A/R</v>
          </cell>
          <cell r="D243">
            <v>774820.22</v>
          </cell>
          <cell r="E243">
            <v>860425.63</v>
          </cell>
        </row>
        <row r="244">
          <cell r="B244" t="str">
            <v>186008112</v>
          </cell>
          <cell r="C244" t="str">
            <v>Defd Property Tax - Cap Leases</v>
          </cell>
          <cell r="D244">
            <v>0</v>
          </cell>
          <cell r="E244">
            <v>0</v>
          </cell>
        </row>
        <row r="245">
          <cell r="B245" t="str">
            <v>186008113</v>
          </cell>
          <cell r="C245" t="str">
            <v>Defd Property Tax - Cap Leases</v>
          </cell>
          <cell r="D245">
            <v>2870</v>
          </cell>
          <cell r="E245">
            <v>1427</v>
          </cell>
        </row>
        <row r="246">
          <cell r="B246" t="str">
            <v>1860092</v>
          </cell>
          <cell r="C246" t="str">
            <v>Compatible Unit/Wrk 2k Sys Clr</v>
          </cell>
          <cell r="D246">
            <v>0</v>
          </cell>
          <cell r="E246">
            <v>0</v>
          </cell>
        </row>
        <row r="247">
          <cell r="B247" t="str">
            <v>1860153</v>
          </cell>
          <cell r="C247" t="str">
            <v>Unamortized Credit Line Fees</v>
          </cell>
          <cell r="D247">
            <v>634133.15</v>
          </cell>
          <cell r="E247">
            <v>617263.26</v>
          </cell>
        </row>
        <row r="248">
          <cell r="B248" t="str">
            <v>1860160</v>
          </cell>
          <cell r="C248" t="str">
            <v>Deferred Expenses - Current</v>
          </cell>
          <cell r="D248">
            <v>458300.86</v>
          </cell>
          <cell r="E248">
            <v>229134.2</v>
          </cell>
        </row>
        <row r="249">
          <cell r="B249" t="str">
            <v>1860166</v>
          </cell>
          <cell r="C249" t="str">
            <v>Def Lease Assets - Non Taxable</v>
          </cell>
          <cell r="D249">
            <v>23589.54</v>
          </cell>
          <cell r="E249">
            <v>23323.74</v>
          </cell>
        </row>
        <row r="250">
          <cell r="C250" t="str">
            <v>Other Deferred Debits</v>
          </cell>
          <cell r="D250">
            <v>4037364.1199999982</v>
          </cell>
          <cell r="E250">
            <v>3100118.3899999997</v>
          </cell>
        </row>
        <row r="251">
          <cell r="B251" t="str">
            <v>1900006</v>
          </cell>
          <cell r="C251" t="str">
            <v>ADIT Federal - SFAS 133 Nonaff</v>
          </cell>
          <cell r="D251">
            <v>35953.63</v>
          </cell>
          <cell r="E251">
            <v>33035</v>
          </cell>
        </row>
        <row r="252">
          <cell r="B252" t="str">
            <v>1900015</v>
          </cell>
          <cell r="C252" t="str">
            <v>ADIT-Fed-Hdg-CF-Int Rate</v>
          </cell>
          <cell r="D252">
            <v>124716.12</v>
          </cell>
          <cell r="E252">
            <v>122004.90000000001</v>
          </cell>
        </row>
        <row r="253">
          <cell r="B253" t="str">
            <v>1901001</v>
          </cell>
          <cell r="C253" t="str">
            <v>Accum Deferred FIT - Other</v>
          </cell>
          <cell r="D253">
            <v>22401259.86</v>
          </cell>
          <cell r="E253">
            <v>22725156.74</v>
          </cell>
        </row>
        <row r="254">
          <cell r="B254" t="str">
            <v>1902001</v>
          </cell>
          <cell r="C254" t="str">
            <v>Accum Defd FIT - Oth Inc &amp; Ded</v>
          </cell>
          <cell r="D254">
            <v>753066.96</v>
          </cell>
          <cell r="E254">
            <v>765587.71</v>
          </cell>
        </row>
        <row r="255">
          <cell r="B255" t="str">
            <v>1903001</v>
          </cell>
          <cell r="C255" t="str">
            <v>Acc Dfd FIT - FAS109 Flow Thru</v>
          </cell>
          <cell r="D255">
            <v>14293767.67</v>
          </cell>
          <cell r="E255">
            <v>15320317.83</v>
          </cell>
        </row>
        <row r="256">
          <cell r="B256" t="str">
            <v>1904001</v>
          </cell>
          <cell r="C256" t="str">
            <v>Accum Dfd FIT - FAS 109 Excess</v>
          </cell>
          <cell r="D256">
            <v>329968.14</v>
          </cell>
          <cell r="E256">
            <v>326412.69</v>
          </cell>
        </row>
        <row r="257">
          <cell r="C257" t="str">
            <v>Accumulated Deferred Income Taxes</v>
          </cell>
          <cell r="D257">
            <v>37938732.38</v>
          </cell>
          <cell r="E257">
            <v>39292514.87</v>
          </cell>
        </row>
        <row r="258">
          <cell r="C258" t="str">
            <v>TOTAL DEFERRED CHARGES</v>
          </cell>
          <cell r="D258">
            <v>43932336.28</v>
          </cell>
          <cell r="E258">
            <v>44323795.36</v>
          </cell>
        </row>
        <row r="260">
          <cell r="C260" t="str">
            <v>TOTAL ASSETS</v>
          </cell>
          <cell r="D260">
            <v>1571482829.2860007</v>
          </cell>
          <cell r="E260">
            <v>1590166250.1459997</v>
          </cell>
        </row>
        <row r="261">
          <cell r="D261" t="str">
            <v> </v>
          </cell>
          <cell r="E261" t="str">
            <v> </v>
          </cell>
        </row>
        <row r="262">
          <cell r="C262" t="str">
            <v>CAPITALIZATION and LIABILITIES</v>
          </cell>
        </row>
        <row r="263">
          <cell r="C263" t="str">
            <v>COMMON STOCK</v>
          </cell>
        </row>
        <row r="264">
          <cell r="C264" t="str">
            <v>Authorized: _______ Shares</v>
          </cell>
          <cell r="D264" t="str">
            <v> </v>
          </cell>
          <cell r="E264" t="str">
            <v> </v>
          </cell>
        </row>
        <row r="265">
          <cell r="C265" t="str">
            <v>Outstanding: ______Shares</v>
          </cell>
          <cell r="D265" t="str">
            <v> </v>
          </cell>
          <cell r="E265" t="str">
            <v> </v>
          </cell>
        </row>
        <row r="267">
          <cell r="B267" t="str">
            <v>2010001</v>
          </cell>
          <cell r="C267" t="str">
            <v>Common Stock Issued-Affiliated</v>
          </cell>
          <cell r="D267">
            <v>50450000</v>
          </cell>
          <cell r="E267">
            <v>50450000</v>
          </cell>
        </row>
        <row r="268">
          <cell r="C268" t="str">
            <v>Common Stock</v>
          </cell>
          <cell r="D268">
            <v>50450000</v>
          </cell>
          <cell r="E268">
            <v>50450000</v>
          </cell>
        </row>
        <row r="270">
          <cell r="C270" t="str">
            <v>Premium on Capital Stock</v>
          </cell>
          <cell r="D270">
            <v>0</v>
          </cell>
          <cell r="E270">
            <v>0</v>
          </cell>
        </row>
        <row r="272">
          <cell r="B272" t="str">
            <v>2080000</v>
          </cell>
          <cell r="C272" t="str">
            <v>Donations Recvd from Stckhldrs</v>
          </cell>
          <cell r="D272">
            <v>238750000</v>
          </cell>
          <cell r="E272">
            <v>238750000</v>
          </cell>
        </row>
        <row r="273">
          <cell r="B273" t="str">
            <v>2190010</v>
          </cell>
          <cell r="C273" t="str">
            <v>OCI for Commodity Hedges</v>
          </cell>
          <cell r="D273">
            <v>-15460.02</v>
          </cell>
          <cell r="E273">
            <v>-92.27</v>
          </cell>
        </row>
        <row r="274">
          <cell r="B274" t="str">
            <v>2190015</v>
          </cell>
          <cell r="C274" t="str">
            <v>Accum OCI-Hdg-CF-Int Rate</v>
          </cell>
          <cell r="D274">
            <v>-231615.98</v>
          </cell>
          <cell r="E274">
            <v>-226580.85</v>
          </cell>
        </row>
        <row r="275">
          <cell r="C275" t="str">
            <v>Paid-In-Capital</v>
          </cell>
          <cell r="D275">
            <v>238502924</v>
          </cell>
          <cell r="E275">
            <v>238523326.88</v>
          </cell>
        </row>
        <row r="277">
          <cell r="C277" t="str">
            <v>Retained Earnings</v>
          </cell>
          <cell r="D277">
            <v>182764380.84500036</v>
          </cell>
          <cell r="E277">
            <v>176943733.95599994</v>
          </cell>
        </row>
        <row r="278">
          <cell r="C278" t="str">
            <v>COMMON SHAREHOLDERS' EQUITY</v>
          </cell>
          <cell r="D278">
            <v>471717304.8449999</v>
          </cell>
          <cell r="E278">
            <v>465917060.83600014</v>
          </cell>
        </row>
        <row r="281">
          <cell r="C281" t="str">
            <v>PS Subject To Mandatory Redemption</v>
          </cell>
          <cell r="D281">
            <v>0</v>
          </cell>
          <cell r="E281">
            <v>0</v>
          </cell>
        </row>
        <row r="283">
          <cell r="C283" t="str">
            <v>PS Not Subject Mandatory Redemption</v>
          </cell>
          <cell r="D283">
            <v>0</v>
          </cell>
          <cell r="E283">
            <v>0</v>
          </cell>
        </row>
        <row r="284">
          <cell r="C284" t="str">
            <v>CUMULATIVE PREFERRED STOCK</v>
          </cell>
          <cell r="D284">
            <v>0</v>
          </cell>
          <cell r="E284">
            <v>0</v>
          </cell>
        </row>
        <row r="286">
          <cell r="C286" t="str">
            <v>TRUST PREFERRED SECURITIES</v>
          </cell>
          <cell r="D286">
            <v>0</v>
          </cell>
          <cell r="E286">
            <v>0</v>
          </cell>
        </row>
        <row r="289">
          <cell r="B289" t="str">
            <v>2230000</v>
          </cell>
          <cell r="C289" t="str">
            <v>Advances from Associated Co</v>
          </cell>
          <cell r="D289">
            <v>20000000</v>
          </cell>
          <cell r="E289">
            <v>20000000</v>
          </cell>
        </row>
        <row r="290">
          <cell r="B290" t="str">
            <v>2240006</v>
          </cell>
          <cell r="C290" t="str">
            <v>Senior Unsecured Notes</v>
          </cell>
          <cell r="D290">
            <v>530000000</v>
          </cell>
          <cell r="E290">
            <v>530000000</v>
          </cell>
        </row>
        <row r="291">
          <cell r="B291" t="str">
            <v>2260006</v>
          </cell>
          <cell r="C291" t="str">
            <v>Unam Disc LTD-Dr-Sr Unsec Note</v>
          </cell>
          <cell r="D291">
            <v>-639112.5</v>
          </cell>
          <cell r="E291">
            <v>-625218.75</v>
          </cell>
        </row>
        <row r="292">
          <cell r="C292" t="str">
            <v>Long-Term Debt Less Amt Due 1 Yr</v>
          </cell>
          <cell r="D292">
            <v>549360887.5</v>
          </cell>
          <cell r="E292">
            <v>549374781.25</v>
          </cell>
        </row>
        <row r="294">
          <cell r="C294" t="str">
            <v>CAPITALIZATION</v>
          </cell>
          <cell r="D294">
            <v>1021078192.345</v>
          </cell>
          <cell r="E294">
            <v>1015291842.0859995</v>
          </cell>
        </row>
        <row r="295">
          <cell r="D295" t="str">
            <v> </v>
          </cell>
          <cell r="E295" t="str">
            <v> </v>
          </cell>
        </row>
        <row r="297">
          <cell r="B297" t="str">
            <v>2270001</v>
          </cell>
          <cell r="C297" t="str">
            <v>Obligatns Undr Cap Lse-Noncurr</v>
          </cell>
          <cell r="D297">
            <v>1818574.81</v>
          </cell>
          <cell r="E297">
            <v>1798149.03</v>
          </cell>
        </row>
        <row r="298">
          <cell r="B298" t="str">
            <v>2270003</v>
          </cell>
          <cell r="C298" t="str">
            <v>Accrued Noncur Lease Oblig</v>
          </cell>
          <cell r="D298">
            <v>34563.16</v>
          </cell>
          <cell r="E298">
            <v>16632.11</v>
          </cell>
        </row>
        <row r="299">
          <cell r="C299" t="str">
            <v>Obligations Under Capital  Lease-NonCurrent</v>
          </cell>
          <cell r="D299">
            <v>1853137.97</v>
          </cell>
          <cell r="E299">
            <v>1814781.1400000001</v>
          </cell>
        </row>
        <row r="301">
          <cell r="B301" t="str">
            <v>2290006</v>
          </cell>
          <cell r="C301" t="str">
            <v>Acc Prv for Potential Refund</v>
          </cell>
          <cell r="D301">
            <v>0</v>
          </cell>
          <cell r="E301">
            <v>0</v>
          </cell>
        </row>
        <row r="302">
          <cell r="C302" t="str">
            <v>Accumulated Provision Rate Relief</v>
          </cell>
          <cell r="D302">
            <v>0</v>
          </cell>
          <cell r="E302">
            <v>0</v>
          </cell>
        </row>
        <row r="304">
          <cell r="B304" t="str">
            <v>2282003</v>
          </cell>
          <cell r="C304" t="str">
            <v>Accm Prv I/D - Worker's Com</v>
          </cell>
          <cell r="D304">
            <v>191553.66</v>
          </cell>
          <cell r="E304">
            <v>194468.49</v>
          </cell>
        </row>
        <row r="305">
          <cell r="B305" t="str">
            <v>2283000</v>
          </cell>
          <cell r="C305" t="str">
            <v>Accm Prv for Pensions&amp;Benefits</v>
          </cell>
          <cell r="D305">
            <v>134474.05</v>
          </cell>
          <cell r="E305">
            <v>134798.63</v>
          </cell>
        </row>
        <row r="306">
          <cell r="B306" t="str">
            <v>2283002</v>
          </cell>
          <cell r="C306" t="str">
            <v>Supplemental Savings Plan</v>
          </cell>
          <cell r="D306">
            <v>243090.75</v>
          </cell>
          <cell r="E306">
            <v>243090.75</v>
          </cell>
        </row>
        <row r="307">
          <cell r="B307" t="str">
            <v>2283003</v>
          </cell>
          <cell r="C307" t="str">
            <v>SFAS 106 Post Retirement Benef</v>
          </cell>
          <cell r="D307">
            <v>4147421.074</v>
          </cell>
          <cell r="E307">
            <v>4022396.564</v>
          </cell>
        </row>
        <row r="308">
          <cell r="B308" t="str">
            <v>2283005</v>
          </cell>
          <cell r="C308" t="str">
            <v>SFAS 112 Postemployment Benef</v>
          </cell>
          <cell r="D308">
            <v>3392703.74</v>
          </cell>
          <cell r="E308">
            <v>3722695.61</v>
          </cell>
        </row>
        <row r="309">
          <cell r="B309" t="str">
            <v>2283006</v>
          </cell>
          <cell r="C309" t="str">
            <v>SFAS 87 - Pensions</v>
          </cell>
          <cell r="D309">
            <v>3381597.5</v>
          </cell>
          <cell r="E309">
            <v>3719757.25</v>
          </cell>
        </row>
        <row r="310">
          <cell r="B310" t="str">
            <v>2283007</v>
          </cell>
          <cell r="C310" t="str">
            <v>Perf Share Incentive Plan</v>
          </cell>
          <cell r="D310">
            <v>440822.75</v>
          </cell>
          <cell r="E310">
            <v>488522.79000000004</v>
          </cell>
        </row>
        <row r="311">
          <cell r="B311" t="str">
            <v>2283013</v>
          </cell>
          <cell r="C311" t="str">
            <v>Incentive Comp Deferral Plan</v>
          </cell>
          <cell r="D311">
            <v>140210.29</v>
          </cell>
          <cell r="E311">
            <v>140210.29</v>
          </cell>
        </row>
        <row r="312">
          <cell r="B312" t="str">
            <v>2283015</v>
          </cell>
          <cell r="C312" t="str">
            <v>FAS 158 SERP Payable Long Term</v>
          </cell>
          <cell r="D312">
            <v>-131383.5</v>
          </cell>
          <cell r="E312">
            <v>-131383.5</v>
          </cell>
        </row>
        <row r="313">
          <cell r="B313" t="str">
            <v>2283016</v>
          </cell>
          <cell r="C313" t="str">
            <v>FAS 158 Qual Payable Long Term</v>
          </cell>
          <cell r="D313">
            <v>16943743.45</v>
          </cell>
          <cell r="E313">
            <v>16943743.45</v>
          </cell>
        </row>
        <row r="314">
          <cell r="B314" t="str">
            <v>2283017</v>
          </cell>
          <cell r="C314" t="str">
            <v>FAS 158 OPEB Payable Long Term</v>
          </cell>
          <cell r="D314">
            <v>4781651.95</v>
          </cell>
          <cell r="E314">
            <v>4781651.95</v>
          </cell>
        </row>
        <row r="315">
          <cell r="B315" t="str">
            <v>2283018</v>
          </cell>
          <cell r="C315" t="str">
            <v>SFAS 106 Med Part-D</v>
          </cell>
          <cell r="D315">
            <v>-4752234.55</v>
          </cell>
          <cell r="E315">
            <v>-4711145.47</v>
          </cell>
        </row>
        <row r="316">
          <cell r="B316" t="str">
            <v>2284027</v>
          </cell>
          <cell r="C316" t="str">
            <v>Econ. Development Fund NonCurr</v>
          </cell>
          <cell r="D316">
            <v>932000</v>
          </cell>
          <cell r="E316">
            <v>932000</v>
          </cell>
        </row>
        <row r="317">
          <cell r="B317" t="str">
            <v>2300001</v>
          </cell>
          <cell r="C317" t="str">
            <v>Asset Retirement Obligations</v>
          </cell>
          <cell r="D317">
            <v>4083598.17</v>
          </cell>
          <cell r="E317">
            <v>4100012.44</v>
          </cell>
        </row>
        <row r="318">
          <cell r="C318" t="str">
            <v>Accumlated Provision - Miscellanous</v>
          </cell>
          <cell r="D318">
            <v>33929249.334</v>
          </cell>
          <cell r="E318">
            <v>34580819.243999995</v>
          </cell>
        </row>
        <row r="319">
          <cell r="C319" t="str">
            <v>Other NonCurrent Liabilities</v>
          </cell>
          <cell r="D319">
            <v>35782387.304</v>
          </cell>
          <cell r="E319">
            <v>36395600.384</v>
          </cell>
        </row>
        <row r="320">
          <cell r="D320" t="str">
            <v> </v>
          </cell>
          <cell r="E320" t="str">
            <v> </v>
          </cell>
        </row>
        <row r="322">
          <cell r="C322" t="str">
            <v>Preferred Stock Due Within 1 Year</v>
          </cell>
          <cell r="D322">
            <v>0</v>
          </cell>
          <cell r="E322">
            <v>0</v>
          </cell>
        </row>
        <row r="324">
          <cell r="C324" t="str">
            <v>Long-Term Debt Due Within 1 Year</v>
          </cell>
          <cell r="D324">
            <v>0</v>
          </cell>
          <cell r="E324">
            <v>0</v>
          </cell>
        </row>
        <row r="326">
          <cell r="C326" t="str">
            <v>Accumulated Provision Due Within 1 Year</v>
          </cell>
          <cell r="D326">
            <v>0</v>
          </cell>
          <cell r="E326">
            <v>0</v>
          </cell>
        </row>
        <row r="328">
          <cell r="C328" t="str">
            <v>Short-Term Debt</v>
          </cell>
          <cell r="D328">
            <v>0</v>
          </cell>
          <cell r="E328">
            <v>0</v>
          </cell>
        </row>
        <row r="330">
          <cell r="B330" t="str">
            <v>2330000</v>
          </cell>
          <cell r="C330" t="str">
            <v>Corp Borrow Program (NP-Assoc)</v>
          </cell>
          <cell r="D330">
            <v>0</v>
          </cell>
          <cell r="E330">
            <v>0</v>
          </cell>
        </row>
        <row r="331">
          <cell r="C331" t="str">
            <v>Advances from Affiliates</v>
          </cell>
          <cell r="D331">
            <v>0</v>
          </cell>
          <cell r="E331">
            <v>0</v>
          </cell>
        </row>
        <row r="333">
          <cell r="B333" t="str">
            <v>2320001</v>
          </cell>
          <cell r="C333" t="str">
            <v>Accounts Payable - Regular</v>
          </cell>
          <cell r="D333">
            <v>5991437.072</v>
          </cell>
          <cell r="E333">
            <v>6284059.412</v>
          </cell>
        </row>
        <row r="334">
          <cell r="B334" t="str">
            <v>2320002</v>
          </cell>
          <cell r="C334" t="str">
            <v>Unvouchered Invoices</v>
          </cell>
          <cell r="D334">
            <v>5634240.79</v>
          </cell>
          <cell r="E334">
            <v>6014385.27</v>
          </cell>
        </row>
        <row r="335">
          <cell r="B335" t="str">
            <v>2320003</v>
          </cell>
          <cell r="C335" t="str">
            <v>Retention</v>
          </cell>
          <cell r="D335">
            <v>493891.68</v>
          </cell>
          <cell r="E335">
            <v>541498.01</v>
          </cell>
        </row>
        <row r="336">
          <cell r="B336" t="str">
            <v>2320006</v>
          </cell>
          <cell r="C336" t="str">
            <v>Allowance Settlements</v>
          </cell>
          <cell r="D336">
            <v>0</v>
          </cell>
          <cell r="E336">
            <v>0</v>
          </cell>
        </row>
        <row r="337">
          <cell r="B337" t="str">
            <v>2320011</v>
          </cell>
          <cell r="C337" t="str">
            <v>Uninvoiced Fuel</v>
          </cell>
          <cell r="D337">
            <v>4742774.88</v>
          </cell>
          <cell r="E337">
            <v>7152593.04</v>
          </cell>
        </row>
        <row r="338">
          <cell r="B338" t="str">
            <v>2320050</v>
          </cell>
          <cell r="C338" t="str">
            <v>Coal Trading</v>
          </cell>
          <cell r="D338">
            <v>5413.38</v>
          </cell>
          <cell r="E338">
            <v>19851.510000000002</v>
          </cell>
        </row>
        <row r="339">
          <cell r="B339" t="str">
            <v>2320052</v>
          </cell>
          <cell r="C339" t="str">
            <v>Accounts Payable - Purch Power</v>
          </cell>
          <cell r="D339">
            <v>139123.059</v>
          </cell>
          <cell r="E339">
            <v>69652.569</v>
          </cell>
        </row>
        <row r="340">
          <cell r="B340" t="str">
            <v>2320053</v>
          </cell>
          <cell r="C340" t="str">
            <v>Elect Trad-Options&amp;Swaps</v>
          </cell>
          <cell r="D340">
            <v>304770.63</v>
          </cell>
          <cell r="E340">
            <v>334323.31</v>
          </cell>
        </row>
        <row r="341">
          <cell r="B341" t="str">
            <v>2320054</v>
          </cell>
          <cell r="C341" t="str">
            <v>Emission Allowance Trading</v>
          </cell>
          <cell r="D341">
            <v>1450</v>
          </cell>
          <cell r="E341">
            <v>300</v>
          </cell>
        </row>
        <row r="342">
          <cell r="B342" t="str">
            <v>2320056</v>
          </cell>
          <cell r="C342" t="str">
            <v>Gas Physicals</v>
          </cell>
          <cell r="D342">
            <v>0.002</v>
          </cell>
          <cell r="E342">
            <v>0.002</v>
          </cell>
        </row>
        <row r="343">
          <cell r="B343" t="str">
            <v>2320062</v>
          </cell>
          <cell r="C343" t="str">
            <v>Broker Fees Payable</v>
          </cell>
          <cell r="D343">
            <v>1722.991</v>
          </cell>
          <cell r="E343">
            <v>1521.8210000000001</v>
          </cell>
        </row>
        <row r="344">
          <cell r="B344" t="str">
            <v>2320073</v>
          </cell>
          <cell r="C344" t="str">
            <v>A/P Misc Dedic. Power</v>
          </cell>
          <cell r="D344">
            <v>14749.5</v>
          </cell>
          <cell r="E344">
            <v>16209</v>
          </cell>
        </row>
        <row r="345">
          <cell r="B345" t="str">
            <v>2320076</v>
          </cell>
          <cell r="C345" t="str">
            <v>Corporate Credit Card Liab</v>
          </cell>
          <cell r="D345">
            <v>55630.05</v>
          </cell>
          <cell r="E345">
            <v>47399.85</v>
          </cell>
        </row>
        <row r="346">
          <cell r="B346" t="str">
            <v>2320077</v>
          </cell>
          <cell r="C346" t="str">
            <v>INDUS Unvouchered Liabilities</v>
          </cell>
          <cell r="D346">
            <v>460802.484</v>
          </cell>
          <cell r="E346">
            <v>510243.904</v>
          </cell>
        </row>
        <row r="347">
          <cell r="B347" t="str">
            <v>2320079</v>
          </cell>
          <cell r="C347" t="str">
            <v>Broker Commisn Spark/Merch Gen</v>
          </cell>
          <cell r="D347">
            <v>-0.002</v>
          </cell>
          <cell r="E347">
            <v>-0.002</v>
          </cell>
        </row>
        <row r="348">
          <cell r="B348" t="str">
            <v>2320081</v>
          </cell>
          <cell r="C348" t="str">
            <v>AP Accrual NYMEX OTC &amp; Penults</v>
          </cell>
          <cell r="D348">
            <v>0</v>
          </cell>
          <cell r="E348">
            <v>0</v>
          </cell>
        </row>
        <row r="349">
          <cell r="B349" t="str">
            <v>2320083</v>
          </cell>
          <cell r="C349" t="str">
            <v>PJM Net AP Accrual</v>
          </cell>
          <cell r="D349">
            <v>0</v>
          </cell>
          <cell r="E349">
            <v>0</v>
          </cell>
        </row>
        <row r="350">
          <cell r="B350" t="str">
            <v>2320084</v>
          </cell>
          <cell r="C350" t="str">
            <v>Uninvoiced OVEC Purch Power</v>
          </cell>
          <cell r="D350">
            <v>0</v>
          </cell>
          <cell r="E350">
            <v>0</v>
          </cell>
        </row>
        <row r="351">
          <cell r="B351" t="str">
            <v>2320086</v>
          </cell>
          <cell r="C351" t="str">
            <v>Accrued Broker - Power</v>
          </cell>
          <cell r="D351">
            <v>113878.48</v>
          </cell>
          <cell r="E351">
            <v>79056.34</v>
          </cell>
        </row>
        <row r="352">
          <cell r="B352" t="str">
            <v>2320090</v>
          </cell>
          <cell r="C352" t="str">
            <v>MISO AP Accrual</v>
          </cell>
          <cell r="D352">
            <v>140407.84</v>
          </cell>
          <cell r="E352">
            <v>174416.28</v>
          </cell>
        </row>
        <row r="353">
          <cell r="B353" t="str">
            <v>2320094</v>
          </cell>
          <cell r="C353" t="str">
            <v>Customer A/P - REC Activity</v>
          </cell>
          <cell r="D353">
            <v>-13.73</v>
          </cell>
          <cell r="E353">
            <v>-13.73</v>
          </cell>
        </row>
        <row r="354">
          <cell r="C354" t="str">
            <v>A/P General</v>
          </cell>
          <cell r="D354">
            <v>18100279.106</v>
          </cell>
          <cell r="E354">
            <v>21245496.586</v>
          </cell>
        </row>
        <row r="356">
          <cell r="B356" t="str">
            <v>2340001</v>
          </cell>
          <cell r="C356" t="str">
            <v>A/P Assoc Co - InterUnit G/L</v>
          </cell>
          <cell r="D356">
            <v>16426009.622</v>
          </cell>
          <cell r="E356">
            <v>18933055.856</v>
          </cell>
        </row>
        <row r="357">
          <cell r="B357" t="str">
            <v>2340005</v>
          </cell>
          <cell r="C357" t="str">
            <v>A/P Assoc Co - Allowances</v>
          </cell>
          <cell r="D357">
            <v>0</v>
          </cell>
          <cell r="E357">
            <v>0</v>
          </cell>
        </row>
        <row r="358">
          <cell r="B358" t="str">
            <v>2340011</v>
          </cell>
          <cell r="C358" t="str">
            <v>A/P-Assc Co-AEPSC-Agent</v>
          </cell>
          <cell r="D358">
            <v>14834311.31</v>
          </cell>
          <cell r="E358">
            <v>14067525</v>
          </cell>
        </row>
        <row r="359">
          <cell r="B359" t="str">
            <v>2340025</v>
          </cell>
          <cell r="C359" t="str">
            <v>A/P Assoc Co - CM Bills</v>
          </cell>
          <cell r="D359">
            <v>25938.18</v>
          </cell>
          <cell r="E359">
            <v>47822.55</v>
          </cell>
        </row>
        <row r="360">
          <cell r="B360" t="str">
            <v>2340027</v>
          </cell>
          <cell r="C360" t="str">
            <v>A/P Assoc Co - Intercompany</v>
          </cell>
          <cell r="D360">
            <v>-12094.95</v>
          </cell>
          <cell r="E360">
            <v>234895.59</v>
          </cell>
        </row>
        <row r="361">
          <cell r="B361" t="str">
            <v>2340029</v>
          </cell>
          <cell r="C361" t="str">
            <v>A/P Assoc Co - AEPSC Bills</v>
          </cell>
          <cell r="D361">
            <v>3091087.97</v>
          </cell>
          <cell r="E361">
            <v>3126143.14</v>
          </cell>
        </row>
        <row r="362">
          <cell r="B362" t="str">
            <v>2340030</v>
          </cell>
          <cell r="C362" t="str">
            <v>A/P Assoc Co - InterUnit A/P</v>
          </cell>
          <cell r="D362">
            <v>22645.21</v>
          </cell>
          <cell r="E362">
            <v>33259.46</v>
          </cell>
        </row>
        <row r="363">
          <cell r="B363" t="str">
            <v>2340032</v>
          </cell>
          <cell r="C363" t="str">
            <v>A/P Assoc Co - Multi Pmts</v>
          </cell>
          <cell r="D363">
            <v>152.52</v>
          </cell>
          <cell r="E363">
            <v>89.15</v>
          </cell>
        </row>
        <row r="364">
          <cell r="B364" t="str">
            <v>2340034</v>
          </cell>
          <cell r="C364" t="str">
            <v>A/P Assoc Co - System Sales</v>
          </cell>
          <cell r="D364">
            <v>0</v>
          </cell>
          <cell r="E364">
            <v>0</v>
          </cell>
        </row>
        <row r="365">
          <cell r="B365" t="str">
            <v>2340035</v>
          </cell>
          <cell r="C365" t="str">
            <v>Fleet - M4 - A/P</v>
          </cell>
          <cell r="D365">
            <v>12777.300000000001</v>
          </cell>
          <cell r="E365">
            <v>8641.8</v>
          </cell>
        </row>
        <row r="366">
          <cell r="B366" t="str">
            <v>2340037</v>
          </cell>
          <cell r="C366" t="str">
            <v>A/P Assoc-Global Borrowing Int</v>
          </cell>
          <cell r="D366">
            <v>437500</v>
          </cell>
          <cell r="E366">
            <v>525000</v>
          </cell>
        </row>
        <row r="367">
          <cell r="B367" t="str">
            <v>2340049</v>
          </cell>
          <cell r="C367" t="str">
            <v>A/P Assoc -Realization Sharing</v>
          </cell>
          <cell r="D367">
            <v>0</v>
          </cell>
          <cell r="E367">
            <v>0</v>
          </cell>
        </row>
        <row r="368">
          <cell r="C368" t="str">
            <v>A/P Associated Companies</v>
          </cell>
          <cell r="D368">
            <v>34838327.162</v>
          </cell>
          <cell r="E368">
            <v>36976432.546</v>
          </cell>
        </row>
        <row r="370">
          <cell r="B370" t="str">
            <v>2350001</v>
          </cell>
          <cell r="C370" t="str">
            <v>Customer Deposits-Active</v>
          </cell>
          <cell r="D370">
            <v>24029955.96</v>
          </cell>
          <cell r="E370">
            <v>24301681.5</v>
          </cell>
        </row>
        <row r="371">
          <cell r="B371" t="str">
            <v>2350003</v>
          </cell>
          <cell r="C371" t="str">
            <v>Deposits - Trading Activity</v>
          </cell>
          <cell r="D371">
            <v>840463.6</v>
          </cell>
          <cell r="E371">
            <v>840858.77</v>
          </cell>
        </row>
        <row r="372">
          <cell r="B372" t="str">
            <v>2350005</v>
          </cell>
          <cell r="C372" t="str">
            <v>Deposits - Trading Contra</v>
          </cell>
          <cell r="D372">
            <v>-15777</v>
          </cell>
          <cell r="E372">
            <v>-6207</v>
          </cell>
        </row>
        <row r="373">
          <cell r="C373" t="str">
            <v>Customer Deposits</v>
          </cell>
          <cell r="D373">
            <v>24854642.560000002</v>
          </cell>
          <cell r="E373">
            <v>25136333.27</v>
          </cell>
        </row>
        <row r="375">
          <cell r="B375" t="str">
            <v>2360001</v>
          </cell>
          <cell r="C375" t="str">
            <v>Federal Income Tax</v>
          </cell>
          <cell r="D375">
            <v>-5232981.68</v>
          </cell>
          <cell r="E375">
            <v>1517505.04</v>
          </cell>
        </row>
        <row r="376">
          <cell r="B376" t="str">
            <v>236000209</v>
          </cell>
          <cell r="C376" t="str">
            <v>State Income Taxes</v>
          </cell>
          <cell r="D376">
            <v>-63670</v>
          </cell>
          <cell r="E376">
            <v>-63670</v>
          </cell>
        </row>
        <row r="377">
          <cell r="B377" t="str">
            <v>236000211</v>
          </cell>
          <cell r="C377" t="str">
            <v>State Income Taxes</v>
          </cell>
          <cell r="D377">
            <v>0</v>
          </cell>
          <cell r="E377">
            <v>0</v>
          </cell>
        </row>
        <row r="378">
          <cell r="B378" t="str">
            <v>236000212</v>
          </cell>
          <cell r="C378" t="str">
            <v>State Income Taxes</v>
          </cell>
          <cell r="D378">
            <v>-116311.61</v>
          </cell>
          <cell r="E378">
            <v>-296420</v>
          </cell>
        </row>
        <row r="379">
          <cell r="B379" t="str">
            <v>236000213</v>
          </cell>
          <cell r="C379" t="str">
            <v>State Income Taxes</v>
          </cell>
          <cell r="D379">
            <v>64578.91</v>
          </cell>
          <cell r="E379">
            <v>474001.42</v>
          </cell>
        </row>
        <row r="380">
          <cell r="B380" t="str">
            <v>2360004</v>
          </cell>
          <cell r="C380" t="str">
            <v>FICA</v>
          </cell>
          <cell r="D380">
            <v>109535.40000000001</v>
          </cell>
          <cell r="E380">
            <v>43659.520000000004</v>
          </cell>
        </row>
        <row r="381">
          <cell r="B381" t="str">
            <v>2360005</v>
          </cell>
          <cell r="C381" t="str">
            <v>Federal Unemployment Tax</v>
          </cell>
          <cell r="D381">
            <v>30.2</v>
          </cell>
          <cell r="E381">
            <v>113.35000000000001</v>
          </cell>
        </row>
        <row r="382">
          <cell r="B382" t="str">
            <v>2360006</v>
          </cell>
          <cell r="C382" t="str">
            <v>State Unemployment Tax</v>
          </cell>
          <cell r="D382">
            <v>99.86</v>
          </cell>
          <cell r="E382">
            <v>253.89000000000001</v>
          </cell>
        </row>
        <row r="383">
          <cell r="B383" t="str">
            <v>236000700</v>
          </cell>
          <cell r="C383" t="str">
            <v>State Sales and Use Taxes</v>
          </cell>
          <cell r="D383">
            <v>445100</v>
          </cell>
          <cell r="E383">
            <v>452900</v>
          </cell>
        </row>
        <row r="384">
          <cell r="B384" t="str">
            <v>236000712</v>
          </cell>
          <cell r="C384" t="str">
            <v>State Sales and Use Taxes</v>
          </cell>
          <cell r="D384">
            <v>0</v>
          </cell>
          <cell r="E384">
            <v>0</v>
          </cell>
        </row>
        <row r="385">
          <cell r="B385" t="str">
            <v>236000713</v>
          </cell>
          <cell r="C385" t="str">
            <v>State Sales and Use Taxes</v>
          </cell>
          <cell r="D385">
            <v>110451.21</v>
          </cell>
          <cell r="E385">
            <v>79837.89</v>
          </cell>
        </row>
        <row r="386">
          <cell r="B386" t="str">
            <v>236000808</v>
          </cell>
          <cell r="C386" t="str">
            <v>Real &amp; Personal Property Taxes</v>
          </cell>
          <cell r="D386">
            <v>0</v>
          </cell>
          <cell r="E386">
            <v>0</v>
          </cell>
        </row>
        <row r="387">
          <cell r="B387" t="str">
            <v>236000809</v>
          </cell>
          <cell r="C387" t="str">
            <v>Real &amp; Personal Property Taxes</v>
          </cell>
          <cell r="D387">
            <v>0</v>
          </cell>
          <cell r="E387">
            <v>0</v>
          </cell>
        </row>
        <row r="388">
          <cell r="B388" t="str">
            <v>236000810</v>
          </cell>
          <cell r="C388" t="str">
            <v>Real Personal Property Taxes</v>
          </cell>
          <cell r="D388">
            <v>0</v>
          </cell>
          <cell r="E388">
            <v>0</v>
          </cell>
        </row>
        <row r="389">
          <cell r="B389" t="str">
            <v>236000811</v>
          </cell>
          <cell r="C389" t="str">
            <v>Real Personal Property Taxes</v>
          </cell>
          <cell r="D389">
            <v>22770.57</v>
          </cell>
          <cell r="E389">
            <v>22059.15</v>
          </cell>
        </row>
        <row r="390">
          <cell r="B390" t="str">
            <v>236000812</v>
          </cell>
          <cell r="C390" t="str">
            <v>Real Personal Property Taxes</v>
          </cell>
          <cell r="D390">
            <v>6709618.59</v>
          </cell>
          <cell r="E390">
            <v>6705142.42</v>
          </cell>
        </row>
        <row r="391">
          <cell r="B391" t="str">
            <v>236000813</v>
          </cell>
          <cell r="C391" t="str">
            <v>Real Personal Property Taxes</v>
          </cell>
          <cell r="D391">
            <v>0</v>
          </cell>
          <cell r="E391">
            <v>0</v>
          </cell>
        </row>
        <row r="392">
          <cell r="B392" t="str">
            <v>236001211</v>
          </cell>
          <cell r="C392" t="str">
            <v>State Franchise Taxes</v>
          </cell>
          <cell r="D392">
            <v>0</v>
          </cell>
          <cell r="E392">
            <v>0</v>
          </cell>
        </row>
        <row r="393">
          <cell r="B393" t="str">
            <v>236001212</v>
          </cell>
          <cell r="C393" t="str">
            <v>State Franchise Taxes</v>
          </cell>
          <cell r="D393">
            <v>-27955</v>
          </cell>
          <cell r="E393">
            <v>-37075</v>
          </cell>
        </row>
        <row r="394">
          <cell r="B394" t="str">
            <v>236001213</v>
          </cell>
          <cell r="C394" t="str">
            <v>State Franchise Taxes</v>
          </cell>
          <cell r="D394">
            <v>3782</v>
          </cell>
          <cell r="E394">
            <v>3782</v>
          </cell>
        </row>
        <row r="395">
          <cell r="B395" t="str">
            <v>236001600</v>
          </cell>
          <cell r="C395" t="str">
            <v>State Gross Receipts Tax</v>
          </cell>
          <cell r="D395">
            <v>71358.33</v>
          </cell>
          <cell r="E395">
            <v>71358.33</v>
          </cell>
        </row>
        <row r="396">
          <cell r="B396" t="str">
            <v>236001608</v>
          </cell>
          <cell r="C396" t="str">
            <v>State Gross Receipts Tax</v>
          </cell>
          <cell r="D396">
            <v>0</v>
          </cell>
          <cell r="E396">
            <v>0</v>
          </cell>
        </row>
        <row r="397">
          <cell r="B397" t="str">
            <v>236001609</v>
          </cell>
          <cell r="C397" t="str">
            <v>State Gross Receipts Tax</v>
          </cell>
          <cell r="D397">
            <v>0</v>
          </cell>
          <cell r="E397">
            <v>0</v>
          </cell>
        </row>
        <row r="398">
          <cell r="B398" t="str">
            <v>236001611</v>
          </cell>
          <cell r="C398" t="str">
            <v>State Gross Receipts Tax</v>
          </cell>
          <cell r="D398">
            <v>0</v>
          </cell>
          <cell r="E398">
            <v>0</v>
          </cell>
        </row>
        <row r="399">
          <cell r="B399" t="str">
            <v>236001612</v>
          </cell>
          <cell r="C399" t="str">
            <v>State Gross Receipts Tax</v>
          </cell>
          <cell r="D399">
            <v>0</v>
          </cell>
          <cell r="E399">
            <v>0</v>
          </cell>
        </row>
        <row r="400">
          <cell r="B400" t="str">
            <v>236001613</v>
          </cell>
          <cell r="C400" t="str">
            <v>State Gross Receipts Tax</v>
          </cell>
          <cell r="D400">
            <v>26000</v>
          </cell>
          <cell r="E400">
            <v>10000</v>
          </cell>
        </row>
        <row r="401">
          <cell r="B401" t="str">
            <v>236001712</v>
          </cell>
          <cell r="C401" t="str">
            <v>Municipal License Fees Accrd</v>
          </cell>
          <cell r="D401">
            <v>0</v>
          </cell>
          <cell r="E401">
            <v>0</v>
          </cell>
        </row>
        <row r="402">
          <cell r="B402" t="str">
            <v>236001713</v>
          </cell>
          <cell r="C402" t="str">
            <v>Municipal License Fees Accrd</v>
          </cell>
          <cell r="D402">
            <v>0</v>
          </cell>
          <cell r="E402">
            <v>0</v>
          </cell>
        </row>
        <row r="403">
          <cell r="B403" t="str">
            <v>236002212</v>
          </cell>
          <cell r="C403" t="str">
            <v>State License Registration Tax</v>
          </cell>
          <cell r="D403">
            <v>0</v>
          </cell>
          <cell r="E403">
            <v>0</v>
          </cell>
        </row>
        <row r="404">
          <cell r="B404" t="str">
            <v>236002213</v>
          </cell>
          <cell r="C404" t="str">
            <v>State License Registration Tax</v>
          </cell>
          <cell r="D404">
            <v>0</v>
          </cell>
          <cell r="E404">
            <v>0</v>
          </cell>
        </row>
        <row r="405">
          <cell r="B405" t="str">
            <v>236003310</v>
          </cell>
          <cell r="C405" t="str">
            <v>Pers Prop Tax-Cap Leases</v>
          </cell>
          <cell r="D405">
            <v>0</v>
          </cell>
          <cell r="E405">
            <v>0</v>
          </cell>
        </row>
        <row r="406">
          <cell r="B406" t="str">
            <v>236003311</v>
          </cell>
          <cell r="C406" t="str">
            <v>Pers Prop Tax-Cap Leases</v>
          </cell>
          <cell r="D406">
            <v>0</v>
          </cell>
          <cell r="E406">
            <v>0</v>
          </cell>
        </row>
        <row r="407">
          <cell r="B407" t="str">
            <v>236003312</v>
          </cell>
          <cell r="C407" t="str">
            <v>Pers Prop Tax-Cap Leases</v>
          </cell>
          <cell r="D407">
            <v>0</v>
          </cell>
          <cell r="E407">
            <v>0</v>
          </cell>
        </row>
        <row r="408">
          <cell r="B408" t="str">
            <v>236003313</v>
          </cell>
          <cell r="C408" t="str">
            <v>Pers Prop Tax-Cap Leases</v>
          </cell>
          <cell r="D408">
            <v>17300</v>
          </cell>
          <cell r="E408">
            <v>17300</v>
          </cell>
        </row>
        <row r="409">
          <cell r="B409" t="str">
            <v>236003512</v>
          </cell>
          <cell r="C409" t="str">
            <v>Real Prop Tax-Cap Leases</v>
          </cell>
          <cell r="D409">
            <v>0</v>
          </cell>
          <cell r="E409">
            <v>0</v>
          </cell>
        </row>
        <row r="410">
          <cell r="B410" t="str">
            <v>236003513</v>
          </cell>
          <cell r="C410" t="str">
            <v>Real Prop Tax-Cap Leases</v>
          </cell>
          <cell r="D410">
            <v>22500</v>
          </cell>
          <cell r="E410">
            <v>21904.19</v>
          </cell>
        </row>
        <row r="411">
          <cell r="B411" t="str">
            <v>2360037</v>
          </cell>
          <cell r="C411" t="str">
            <v>FICA - Incentive accrual</v>
          </cell>
          <cell r="D411">
            <v>190268.74</v>
          </cell>
          <cell r="E411">
            <v>230869.43</v>
          </cell>
        </row>
        <row r="412">
          <cell r="B412" t="str">
            <v>2360038</v>
          </cell>
          <cell r="C412" t="str">
            <v>Reorg Payroll Tax Accrual</v>
          </cell>
          <cell r="D412">
            <v>0</v>
          </cell>
          <cell r="E412">
            <v>0</v>
          </cell>
        </row>
        <row r="413">
          <cell r="B413" t="str">
            <v>2360502</v>
          </cell>
          <cell r="C413" t="str">
            <v>State Inc Tax-Short Term FIN48</v>
          </cell>
          <cell r="D413">
            <v>90764</v>
          </cell>
          <cell r="E413">
            <v>90764</v>
          </cell>
        </row>
        <row r="414">
          <cell r="B414" t="str">
            <v>2360601</v>
          </cell>
          <cell r="C414" t="str">
            <v>Fed Inc Tax-Long Term FIN48</v>
          </cell>
          <cell r="D414">
            <v>534022.05</v>
          </cell>
          <cell r="E414">
            <v>534022.05</v>
          </cell>
        </row>
        <row r="415">
          <cell r="B415" t="str">
            <v>2360602</v>
          </cell>
          <cell r="C415" t="str">
            <v>State Inc Tax-Long Term FIN48</v>
          </cell>
          <cell r="D415">
            <v>-16626</v>
          </cell>
          <cell r="E415">
            <v>-16776</v>
          </cell>
        </row>
        <row r="416">
          <cell r="B416" t="str">
            <v>2360701</v>
          </cell>
          <cell r="C416" t="str">
            <v>SEC Accum Defd FIT-Util FIN 48</v>
          </cell>
          <cell r="D416">
            <v>-534021.99</v>
          </cell>
          <cell r="E416">
            <v>-534021.99</v>
          </cell>
        </row>
        <row r="417">
          <cell r="B417" t="str">
            <v>2360702</v>
          </cell>
          <cell r="C417" t="str">
            <v>SEC Accum Defd SIT - FIN 48</v>
          </cell>
          <cell r="D417">
            <v>-81904</v>
          </cell>
          <cell r="E417">
            <v>-86598</v>
          </cell>
        </row>
        <row r="418">
          <cell r="B418" t="str">
            <v>2360801</v>
          </cell>
          <cell r="C418" t="str">
            <v>Federal Income Tax - IRS Audit</v>
          </cell>
          <cell r="D418">
            <v>-1</v>
          </cell>
          <cell r="E418">
            <v>0</v>
          </cell>
        </row>
        <row r="419">
          <cell r="B419" t="str">
            <v>2360901</v>
          </cell>
          <cell r="C419" t="str">
            <v>Accum Defd FIT- IRS Audit</v>
          </cell>
          <cell r="D419">
            <v>1025242</v>
          </cell>
          <cell r="E419">
            <v>0</v>
          </cell>
        </row>
        <row r="420">
          <cell r="C420" t="str">
            <v>Taxes Accrued</v>
          </cell>
          <cell r="D420">
            <v>3369950.580000001</v>
          </cell>
          <cell r="E420">
            <v>9240911.69</v>
          </cell>
        </row>
        <row r="422">
          <cell r="B422" t="str">
            <v>2370006</v>
          </cell>
          <cell r="C422" t="str">
            <v>Interest Accrd-Sen Unsec Notes</v>
          </cell>
          <cell r="D422">
            <v>8013009.87</v>
          </cell>
          <cell r="E422">
            <v>10838489.04</v>
          </cell>
        </row>
        <row r="423">
          <cell r="B423" t="str">
            <v>2370007</v>
          </cell>
          <cell r="C423" t="str">
            <v>Interest Accrd-Customer Depsts</v>
          </cell>
          <cell r="D423">
            <v>32215.850000000002</v>
          </cell>
          <cell r="E423">
            <v>35241.62</v>
          </cell>
        </row>
        <row r="424">
          <cell r="B424" t="str">
            <v>2370018</v>
          </cell>
          <cell r="C424" t="str">
            <v>Accrued Margin Interest</v>
          </cell>
          <cell r="D424">
            <v>301.514</v>
          </cell>
          <cell r="E424">
            <v>329.134</v>
          </cell>
        </row>
        <row r="425">
          <cell r="B425" t="str">
            <v>2370048</v>
          </cell>
          <cell r="C425" t="str">
            <v>Acrd Int.- FIT Reserve - LT</v>
          </cell>
          <cell r="D425">
            <v>37087</v>
          </cell>
          <cell r="E425">
            <v>331775</v>
          </cell>
        </row>
        <row r="426">
          <cell r="B426" t="str">
            <v>2370248</v>
          </cell>
          <cell r="C426" t="str">
            <v>Acrd Int. - FIT Reserve - ST</v>
          </cell>
          <cell r="D426">
            <v>-179933</v>
          </cell>
          <cell r="E426">
            <v>-179933</v>
          </cell>
        </row>
        <row r="427">
          <cell r="B427" t="str">
            <v>2370348</v>
          </cell>
          <cell r="C427" t="str">
            <v>Acrd Int. - SIT Reserve - LT</v>
          </cell>
          <cell r="D427">
            <v>0</v>
          </cell>
          <cell r="E427">
            <v>0</v>
          </cell>
        </row>
        <row r="428">
          <cell r="B428" t="str">
            <v>2370448</v>
          </cell>
          <cell r="C428" t="str">
            <v>Acrd Int. - SIT Reserve - ST</v>
          </cell>
          <cell r="D428">
            <v>30601</v>
          </cell>
          <cell r="E428">
            <v>31900</v>
          </cell>
        </row>
        <row r="429">
          <cell r="C429" t="str">
            <v>Interest Accrued</v>
          </cell>
          <cell r="D429">
            <v>7933282.234</v>
          </cell>
          <cell r="E429">
            <v>11057801.793999998</v>
          </cell>
        </row>
        <row r="431">
          <cell r="C431" t="str">
            <v>Dividends Accrued</v>
          </cell>
          <cell r="D431">
            <v>0</v>
          </cell>
          <cell r="E431">
            <v>0</v>
          </cell>
        </row>
        <row r="433">
          <cell r="B433" t="str">
            <v>2430001</v>
          </cell>
          <cell r="C433" t="str">
            <v>Oblig Under Cap Leases - Curr</v>
          </cell>
          <cell r="D433">
            <v>1124919.89</v>
          </cell>
          <cell r="E433">
            <v>1091433.05</v>
          </cell>
        </row>
        <row r="434">
          <cell r="B434" t="str">
            <v>2430003</v>
          </cell>
          <cell r="C434" t="str">
            <v>Accrued Cur Lease Oblig</v>
          </cell>
          <cell r="D434">
            <v>8640.78</v>
          </cell>
          <cell r="E434">
            <v>4158.03</v>
          </cell>
        </row>
        <row r="435">
          <cell r="C435" t="str">
            <v>Obligation Under Capital Leases</v>
          </cell>
          <cell r="D435">
            <v>1133560.67</v>
          </cell>
          <cell r="E435">
            <v>1095591.08</v>
          </cell>
        </row>
        <row r="437">
          <cell r="B437" t="str">
            <v>2440001</v>
          </cell>
          <cell r="C437" t="str">
            <v>Curr. Unreal Losses - NonAffil</v>
          </cell>
          <cell r="D437">
            <v>3130475.27</v>
          </cell>
          <cell r="E437">
            <v>2817077.48</v>
          </cell>
        </row>
        <row r="438">
          <cell r="B438" t="str">
            <v>2440007</v>
          </cell>
          <cell r="C438" t="str">
            <v>Curr. Liab. - Deferred Futures</v>
          </cell>
          <cell r="D438">
            <v>0</v>
          </cell>
          <cell r="E438">
            <v>0</v>
          </cell>
        </row>
        <row r="439">
          <cell r="B439" t="str">
            <v>2440009</v>
          </cell>
          <cell r="C439" t="str">
            <v>S/T Option Premium Receipts</v>
          </cell>
          <cell r="D439">
            <v>290.41</v>
          </cell>
          <cell r="E439">
            <v>-5352.95</v>
          </cell>
        </row>
        <row r="440">
          <cell r="B440" t="str">
            <v>2440021</v>
          </cell>
          <cell r="C440" t="str">
            <v>S/T Liability MTM Collateral</v>
          </cell>
          <cell r="D440">
            <v>-956543</v>
          </cell>
          <cell r="E440">
            <v>-807545</v>
          </cell>
        </row>
        <row r="441">
          <cell r="B441" t="str">
            <v>2450010</v>
          </cell>
          <cell r="C441" t="str">
            <v>S/T Liability-Commodity Hedges</v>
          </cell>
          <cell r="D441">
            <v>100836</v>
          </cell>
          <cell r="E441">
            <v>94387</v>
          </cell>
        </row>
        <row r="442">
          <cell r="C442" t="str">
            <v>Energy Contracts Current</v>
          </cell>
          <cell r="D442">
            <v>2275058.68</v>
          </cell>
          <cell r="E442">
            <v>2098566.53</v>
          </cell>
        </row>
        <row r="444">
          <cell r="B444" t="str">
            <v>2410001</v>
          </cell>
          <cell r="C444" t="str">
            <v>Federal Income Tax Withheld</v>
          </cell>
          <cell r="D444">
            <v>0</v>
          </cell>
          <cell r="E444">
            <v>0</v>
          </cell>
        </row>
        <row r="445">
          <cell r="B445" t="str">
            <v>2410002</v>
          </cell>
          <cell r="C445" t="str">
            <v>State Income Tax Withheld</v>
          </cell>
          <cell r="D445">
            <v>60724.090000000004</v>
          </cell>
          <cell r="E445">
            <v>74327.90000000001</v>
          </cell>
        </row>
        <row r="446">
          <cell r="B446" t="str">
            <v>2410003</v>
          </cell>
          <cell r="C446" t="str">
            <v>Local Income Tax Withheld</v>
          </cell>
          <cell r="D446">
            <v>6858.62</v>
          </cell>
          <cell r="E446">
            <v>17026.94</v>
          </cell>
        </row>
        <row r="447">
          <cell r="B447" t="str">
            <v>2410004</v>
          </cell>
          <cell r="C447" t="str">
            <v>State Sales Tax Collected</v>
          </cell>
          <cell r="D447">
            <v>580101.59</v>
          </cell>
          <cell r="E447">
            <v>548002.61</v>
          </cell>
        </row>
        <row r="448">
          <cell r="B448" t="str">
            <v>2410005</v>
          </cell>
          <cell r="C448" t="str">
            <v>FICA Tax Withheld</v>
          </cell>
          <cell r="D448">
            <v>0</v>
          </cell>
          <cell r="E448">
            <v>-0.01</v>
          </cell>
        </row>
        <row r="449">
          <cell r="B449" t="str">
            <v>2410008</v>
          </cell>
          <cell r="C449" t="str">
            <v>Franchise Fee Collected</v>
          </cell>
          <cell r="D449">
            <v>150391.16</v>
          </cell>
          <cell r="E449">
            <v>251558.49</v>
          </cell>
        </row>
        <row r="450">
          <cell r="B450" t="str">
            <v>2410009</v>
          </cell>
          <cell r="C450" t="str">
            <v>KY Utility Gr Receipts Lic Tax</v>
          </cell>
          <cell r="D450">
            <v>685942.8200000001</v>
          </cell>
          <cell r="E450">
            <v>769093.6</v>
          </cell>
        </row>
        <row r="451">
          <cell r="C451" t="str">
            <v>Tax Collections Payable</v>
          </cell>
          <cell r="D451">
            <v>1484018.28</v>
          </cell>
          <cell r="E451">
            <v>1660009.5299999998</v>
          </cell>
        </row>
        <row r="452">
          <cell r="B452" t="str">
            <v>2420514</v>
          </cell>
          <cell r="C452" t="str">
            <v>Revenue Refunds Accrued</v>
          </cell>
          <cell r="D452">
            <v>1665928.6400000001</v>
          </cell>
          <cell r="E452">
            <v>1378946.06</v>
          </cell>
        </row>
        <row r="453">
          <cell r="C453" t="str">
            <v>Revenue Refunds Accured</v>
          </cell>
          <cell r="D453">
            <v>1665928.6400000001</v>
          </cell>
          <cell r="E453">
            <v>1378946.06</v>
          </cell>
        </row>
        <row r="454">
          <cell r="C454" t="str">
            <v>Accrued Rents - Affiliated</v>
          </cell>
          <cell r="D454">
            <v>0</v>
          </cell>
          <cell r="E454">
            <v>0</v>
          </cell>
        </row>
        <row r="455">
          <cell r="B455" t="str">
            <v>2420504</v>
          </cell>
          <cell r="C455" t="str">
            <v>Accrued Lease Expense</v>
          </cell>
          <cell r="D455">
            <v>2679.79</v>
          </cell>
          <cell r="E455">
            <v>-2274.9900000000002</v>
          </cell>
        </row>
        <row r="456">
          <cell r="C456" t="str">
            <v>Accrued Rents - NonAffiliated</v>
          </cell>
          <cell r="D456">
            <v>2679.79</v>
          </cell>
          <cell r="E456">
            <v>-2274.9900000000002</v>
          </cell>
        </row>
        <row r="457">
          <cell r="C457" t="str">
            <v>Accrued Rents</v>
          </cell>
          <cell r="D457">
            <v>2679.79</v>
          </cell>
          <cell r="E457">
            <v>-2274.9900000000002</v>
          </cell>
        </row>
        <row r="458">
          <cell r="B458" t="str">
            <v>2420020</v>
          </cell>
          <cell r="C458" t="str">
            <v>Vacation Pay - This Year</v>
          </cell>
          <cell r="D458">
            <v>1186769.771</v>
          </cell>
          <cell r="E458">
            <v>1000102.166</v>
          </cell>
        </row>
        <row r="459">
          <cell r="B459" t="str">
            <v>2420021</v>
          </cell>
          <cell r="C459" t="str">
            <v>Vacation Pay - Next Year</v>
          </cell>
          <cell r="D459">
            <v>1951199.031</v>
          </cell>
          <cell r="E459">
            <v>2161870.149</v>
          </cell>
        </row>
        <row r="460">
          <cell r="C460" t="str">
            <v>Accrued Vacations</v>
          </cell>
          <cell r="D460">
            <v>3137968.802</v>
          </cell>
          <cell r="E460">
            <v>3161972.3150000004</v>
          </cell>
        </row>
        <row r="461">
          <cell r="B461" t="str">
            <v>2420051</v>
          </cell>
          <cell r="C461" t="str">
            <v>Non-Productive Payroll</v>
          </cell>
          <cell r="D461">
            <v>331494.707</v>
          </cell>
          <cell r="E461">
            <v>422566.927</v>
          </cell>
        </row>
        <row r="462">
          <cell r="B462" t="str">
            <v>2420053</v>
          </cell>
          <cell r="C462" t="str">
            <v>Perf Share Incentive Plan</v>
          </cell>
          <cell r="D462">
            <v>0</v>
          </cell>
          <cell r="E462">
            <v>0</v>
          </cell>
        </row>
        <row r="463">
          <cell r="C463" t="str">
            <v>Miscellaneous Employee Benefits</v>
          </cell>
          <cell r="D463">
            <v>331494.707</v>
          </cell>
          <cell r="E463">
            <v>422566.927</v>
          </cell>
        </row>
        <row r="464">
          <cell r="C464" t="str">
            <v>Employee Benefits</v>
          </cell>
          <cell r="D464">
            <v>3469463.509</v>
          </cell>
          <cell r="E464">
            <v>3584539.242</v>
          </cell>
        </row>
        <row r="465">
          <cell r="B465" t="str">
            <v>2420002</v>
          </cell>
          <cell r="C465" t="str">
            <v>P/R Ded - Medical Insurance</v>
          </cell>
          <cell r="D465">
            <v>96373.1</v>
          </cell>
          <cell r="E465">
            <v>95980.71</v>
          </cell>
        </row>
        <row r="466">
          <cell r="B466" t="str">
            <v>2420003</v>
          </cell>
          <cell r="C466" t="str">
            <v>P/R Ded - Dental Insurance</v>
          </cell>
          <cell r="D466">
            <v>7807.13</v>
          </cell>
          <cell r="E466">
            <v>7772.85</v>
          </cell>
        </row>
        <row r="467">
          <cell r="B467" t="str">
            <v>2420010</v>
          </cell>
          <cell r="C467" t="str">
            <v>P/R Ded - Dependent Life Ins</v>
          </cell>
          <cell r="D467">
            <v>991.94</v>
          </cell>
          <cell r="E467">
            <v>0</v>
          </cell>
        </row>
        <row r="468">
          <cell r="B468" t="str">
            <v>2420016</v>
          </cell>
          <cell r="C468" t="str">
            <v>P/R Ded-Crt Ordr/Grnshmt/Tx Lv</v>
          </cell>
          <cell r="D468">
            <v>10</v>
          </cell>
          <cell r="E468">
            <v>20</v>
          </cell>
        </row>
        <row r="469">
          <cell r="B469" t="str">
            <v>2420018</v>
          </cell>
          <cell r="C469" t="str">
            <v>P/R Ded-Reg&amp;Spec Life Ins Prem</v>
          </cell>
          <cell r="D469">
            <v>245.5</v>
          </cell>
          <cell r="E469">
            <v>0</v>
          </cell>
        </row>
        <row r="470">
          <cell r="B470" t="str">
            <v>2420044</v>
          </cell>
          <cell r="C470" t="str">
            <v>P/R Withholdings</v>
          </cell>
          <cell r="D470">
            <v>47267.37</v>
          </cell>
          <cell r="E470">
            <v>45456.4</v>
          </cell>
        </row>
        <row r="471">
          <cell r="C471" t="str">
            <v>Payroll Deductions</v>
          </cell>
          <cell r="D471">
            <v>152695.04</v>
          </cell>
          <cell r="E471">
            <v>149229.96000000002</v>
          </cell>
        </row>
        <row r="472">
          <cell r="B472" t="str">
            <v>2420532</v>
          </cell>
          <cell r="C472" t="str">
            <v>Adm Liab-Cur-S/Ins-W/C</v>
          </cell>
          <cell r="D472">
            <v>495521.55</v>
          </cell>
          <cell r="E472">
            <v>589287.0700000001</v>
          </cell>
        </row>
        <row r="473">
          <cell r="C473" t="str">
            <v>Accrued Workers' Compensation</v>
          </cell>
          <cell r="D473">
            <v>495521.55</v>
          </cell>
          <cell r="E473">
            <v>589287.0700000001</v>
          </cell>
        </row>
        <row r="474">
          <cell r="B474" t="str">
            <v>2420027</v>
          </cell>
          <cell r="C474" t="str">
            <v>FAS 112 CURRENT LIAB</v>
          </cell>
          <cell r="D474">
            <v>1059484</v>
          </cell>
          <cell r="E474">
            <v>768280</v>
          </cell>
        </row>
        <row r="475">
          <cell r="B475" t="str">
            <v>2420046</v>
          </cell>
          <cell r="C475" t="str">
            <v>FAS 158 SERP Payable - Current</v>
          </cell>
          <cell r="D475">
            <v>4</v>
          </cell>
          <cell r="E475">
            <v>4</v>
          </cell>
        </row>
        <row r="476">
          <cell r="B476" t="str">
            <v>2420071</v>
          </cell>
          <cell r="C476" t="str">
            <v>P/R Ded - Vision Plan</v>
          </cell>
          <cell r="D476">
            <v>3509.2400000000002</v>
          </cell>
          <cell r="E476">
            <v>3506.57</v>
          </cell>
        </row>
        <row r="477">
          <cell r="B477" t="str">
            <v>2420072</v>
          </cell>
          <cell r="C477" t="str">
            <v>P/R - Payroll Adjustment</v>
          </cell>
          <cell r="D477">
            <v>0</v>
          </cell>
          <cell r="E477">
            <v>0</v>
          </cell>
        </row>
        <row r="478">
          <cell r="B478" t="str">
            <v>2420076</v>
          </cell>
          <cell r="C478" t="str">
            <v>P/R Savings Plan - Incentive</v>
          </cell>
          <cell r="D478">
            <v>94079.59</v>
          </cell>
          <cell r="E478">
            <v>113313.69</v>
          </cell>
        </row>
        <row r="479">
          <cell r="B479" t="str">
            <v>2420086</v>
          </cell>
          <cell r="C479" t="str">
            <v>Environ Remediation - SEMCO</v>
          </cell>
          <cell r="D479">
            <v>0</v>
          </cell>
          <cell r="E479">
            <v>0</v>
          </cell>
        </row>
        <row r="480">
          <cell r="B480" t="str">
            <v>2420087</v>
          </cell>
          <cell r="C480" t="str">
            <v>Engage to Gain Incentive</v>
          </cell>
          <cell r="D480">
            <v>189672.05000000002</v>
          </cell>
          <cell r="E480">
            <v>252896.08000000002</v>
          </cell>
        </row>
        <row r="481">
          <cell r="B481" t="str">
            <v>2420088</v>
          </cell>
          <cell r="C481" t="str">
            <v>Econ. Development Fund Curr</v>
          </cell>
          <cell r="D481">
            <v>233000</v>
          </cell>
          <cell r="E481">
            <v>233000</v>
          </cell>
        </row>
        <row r="482">
          <cell r="B482" t="str">
            <v>2420511</v>
          </cell>
          <cell r="C482" t="str">
            <v>Control Cash Disburse Account</v>
          </cell>
          <cell r="D482">
            <v>1521303.972</v>
          </cell>
          <cell r="E482">
            <v>697465.232</v>
          </cell>
        </row>
        <row r="483">
          <cell r="B483" t="str">
            <v>2420512</v>
          </cell>
          <cell r="C483" t="str">
            <v>Unclaimed Funds</v>
          </cell>
          <cell r="D483">
            <v>4216.064</v>
          </cell>
          <cell r="E483">
            <v>4216.064</v>
          </cell>
        </row>
        <row r="484">
          <cell r="B484" t="str">
            <v>2420542</v>
          </cell>
          <cell r="C484" t="str">
            <v>Acc Cash Franchise Req</v>
          </cell>
          <cell r="D484">
            <v>55149</v>
          </cell>
          <cell r="E484">
            <v>66577.61</v>
          </cell>
        </row>
        <row r="485">
          <cell r="B485" t="str">
            <v>2420558</v>
          </cell>
          <cell r="C485" t="str">
            <v>Admitted Liab NC-Self/Ins-W/C</v>
          </cell>
          <cell r="D485">
            <v>1136097.16</v>
          </cell>
          <cell r="E485">
            <v>1026466.33</v>
          </cell>
        </row>
        <row r="486">
          <cell r="B486" t="str">
            <v>242059212</v>
          </cell>
          <cell r="C486" t="str">
            <v>Sales Use Tax - Leased Equip</v>
          </cell>
          <cell r="D486">
            <v>0</v>
          </cell>
          <cell r="E486">
            <v>0</v>
          </cell>
        </row>
        <row r="487">
          <cell r="B487" t="str">
            <v>242059213</v>
          </cell>
          <cell r="C487" t="str">
            <v>Sales Use Tax - Lease Equip</v>
          </cell>
          <cell r="D487">
            <v>1605.71</v>
          </cell>
          <cell r="E487">
            <v>117.9</v>
          </cell>
        </row>
        <row r="488">
          <cell r="B488" t="str">
            <v>2420613</v>
          </cell>
          <cell r="C488" t="str">
            <v>Public Liability Claim Deposit</v>
          </cell>
          <cell r="D488">
            <v>0</v>
          </cell>
          <cell r="E488">
            <v>0</v>
          </cell>
        </row>
        <row r="489">
          <cell r="B489" t="str">
            <v>2420618</v>
          </cell>
          <cell r="C489" t="str">
            <v>Accrued Payroll</v>
          </cell>
          <cell r="D489">
            <v>1409508.37</v>
          </cell>
          <cell r="E489">
            <v>498745.67</v>
          </cell>
        </row>
        <row r="490">
          <cell r="B490" t="str">
            <v>2420623</v>
          </cell>
          <cell r="C490" t="str">
            <v>Distr, Cust Ops &amp; Reg Svcs ICP</v>
          </cell>
          <cell r="D490">
            <v>1350013.19</v>
          </cell>
          <cell r="E490">
            <v>1601920.31</v>
          </cell>
        </row>
        <row r="491">
          <cell r="B491" t="str">
            <v>2420624</v>
          </cell>
          <cell r="C491" t="str">
            <v>Corp &amp; Shrd Srv Incentive Plan</v>
          </cell>
          <cell r="D491">
            <v>162568.24</v>
          </cell>
          <cell r="E491">
            <v>198136.24</v>
          </cell>
        </row>
        <row r="492">
          <cell r="B492" t="str">
            <v>2420635</v>
          </cell>
          <cell r="C492" t="str">
            <v>Generation Incentive Plan</v>
          </cell>
          <cell r="D492">
            <v>593038.66</v>
          </cell>
          <cell r="E492">
            <v>721618.66</v>
          </cell>
        </row>
        <row r="493">
          <cell r="B493" t="str">
            <v>2420643</v>
          </cell>
          <cell r="C493" t="str">
            <v>Accrued Audit Fees</v>
          </cell>
          <cell r="D493">
            <v>-29490.79</v>
          </cell>
          <cell r="E493">
            <v>3977.572</v>
          </cell>
        </row>
        <row r="494">
          <cell r="B494" t="str">
            <v>2420651</v>
          </cell>
          <cell r="C494" t="str">
            <v>Reorg Severance Accrual</v>
          </cell>
          <cell r="D494">
            <v>0</v>
          </cell>
          <cell r="E494">
            <v>0</v>
          </cell>
        </row>
        <row r="495">
          <cell r="B495" t="str">
            <v>2420653</v>
          </cell>
          <cell r="C495" t="str">
            <v>Reorg Misc HR Exp Accrual</v>
          </cell>
          <cell r="D495">
            <v>1425</v>
          </cell>
          <cell r="E495">
            <v>1425</v>
          </cell>
        </row>
        <row r="496">
          <cell r="B496" t="str">
            <v>2420656</v>
          </cell>
          <cell r="C496" t="str">
            <v>Federal Mitigation Accru (NSR)</v>
          </cell>
          <cell r="D496">
            <v>376794.01</v>
          </cell>
          <cell r="E496">
            <v>376794.01</v>
          </cell>
        </row>
        <row r="497">
          <cell r="B497" t="str">
            <v>2420658</v>
          </cell>
          <cell r="C497" t="str">
            <v>Accrued Prof. Tax Services</v>
          </cell>
          <cell r="D497">
            <v>0</v>
          </cell>
          <cell r="E497">
            <v>0</v>
          </cell>
        </row>
        <row r="498">
          <cell r="B498" t="str">
            <v>2420660</v>
          </cell>
          <cell r="C498" t="str">
            <v>AEP Transmission ICP</v>
          </cell>
          <cell r="D498">
            <v>242236.49</v>
          </cell>
          <cell r="E498">
            <v>304297.49</v>
          </cell>
        </row>
        <row r="499">
          <cell r="B499" t="str">
            <v>2420664</v>
          </cell>
          <cell r="C499" t="str">
            <v>ST State Mitigation Def (NSR)</v>
          </cell>
          <cell r="D499">
            <v>396778.37</v>
          </cell>
          <cell r="E499">
            <v>338622.10000000003</v>
          </cell>
        </row>
        <row r="500">
          <cell r="C500" t="str">
            <v>Miscellaneous Current and Accrued Liab</v>
          </cell>
          <cell r="D500">
            <v>8800992.325999998</v>
          </cell>
          <cell r="E500">
            <v>7211380.528</v>
          </cell>
        </row>
        <row r="501">
          <cell r="C501" t="str">
            <v>Other Current and Accrued Liabilities</v>
          </cell>
          <cell r="D501">
            <v>16071299.135000002</v>
          </cell>
          <cell r="E501">
            <v>14571117.4</v>
          </cell>
        </row>
        <row r="502">
          <cell r="C502" t="str">
            <v>Current Liabilities</v>
          </cell>
          <cell r="D502">
            <v>108576400.12699999</v>
          </cell>
          <cell r="E502">
            <v>121422250.89599998</v>
          </cell>
        </row>
        <row r="503">
          <cell r="D503" t="str">
            <v> </v>
          </cell>
          <cell r="E503" t="str">
            <v> </v>
          </cell>
        </row>
        <row r="506">
          <cell r="B506" t="str">
            <v>2811001</v>
          </cell>
          <cell r="C506" t="str">
            <v>Acc Dfd FIT - Accel Amort Prop</v>
          </cell>
          <cell r="D506">
            <v>25332137.95</v>
          </cell>
          <cell r="E506">
            <v>25190958.1</v>
          </cell>
        </row>
        <row r="507">
          <cell r="B507" t="str">
            <v>2821001</v>
          </cell>
          <cell r="C507" t="str">
            <v>Accum Defd FIT - Utility Prop</v>
          </cell>
          <cell r="D507">
            <v>210439046.72</v>
          </cell>
          <cell r="E507">
            <v>215637684.57</v>
          </cell>
        </row>
        <row r="508">
          <cell r="B508" t="str">
            <v>2823001</v>
          </cell>
          <cell r="C508" t="str">
            <v>Acc Dfrd FIT FAS 109 Flow Thru</v>
          </cell>
          <cell r="D508">
            <v>55000911.77</v>
          </cell>
          <cell r="E508">
            <v>56190463.98</v>
          </cell>
        </row>
        <row r="509">
          <cell r="B509" t="str">
            <v>2824001</v>
          </cell>
          <cell r="C509" t="str">
            <v>Acc Dfrd FIT - SFAS 109 Excess</v>
          </cell>
          <cell r="D509">
            <v>-612798</v>
          </cell>
          <cell r="E509">
            <v>-606195</v>
          </cell>
        </row>
        <row r="510">
          <cell r="B510" t="str">
            <v>2830006</v>
          </cell>
          <cell r="C510" t="str">
            <v>ADIT Federal - SFAS 133 Nonaff</v>
          </cell>
          <cell r="D510">
            <v>27626.71</v>
          </cell>
          <cell r="E510">
            <v>32986.020000000004</v>
          </cell>
        </row>
        <row r="511">
          <cell r="B511" t="str">
            <v>2831001</v>
          </cell>
          <cell r="C511" t="str">
            <v>Accum Deferred FIT - Other</v>
          </cell>
          <cell r="D511">
            <v>15267302.78</v>
          </cell>
          <cell r="E511">
            <v>16126501.46</v>
          </cell>
        </row>
        <row r="512">
          <cell r="B512" t="str">
            <v>2832001</v>
          </cell>
          <cell r="C512" t="str">
            <v>Accum Dfrd FIT - Oth Inc &amp; Ded</v>
          </cell>
          <cell r="D512">
            <v>82355</v>
          </cell>
          <cell r="E512">
            <v>83009.15000000001</v>
          </cell>
        </row>
        <row r="513">
          <cell r="B513" t="str">
            <v>2833001</v>
          </cell>
          <cell r="C513" t="str">
            <v>Acc Dfd FIT FAS 109 Flow Thru</v>
          </cell>
          <cell r="D513">
            <v>43821290.05</v>
          </cell>
          <cell r="E513">
            <v>45508142.05</v>
          </cell>
        </row>
        <row r="514">
          <cell r="B514" t="str">
            <v>2833002</v>
          </cell>
          <cell r="C514" t="str">
            <v>Acc Dfrd SIT FAS 109 Flow Thru</v>
          </cell>
          <cell r="D514">
            <v>40586898.07</v>
          </cell>
          <cell r="E514">
            <v>43566942.07</v>
          </cell>
        </row>
        <row r="515">
          <cell r="C515" t="str">
            <v>Deferred Income Taxes</v>
          </cell>
          <cell r="D515">
            <v>389944771.04999995</v>
          </cell>
          <cell r="E515">
            <v>401730492.3999999</v>
          </cell>
        </row>
        <row r="517">
          <cell r="B517" t="str">
            <v>2550001</v>
          </cell>
          <cell r="C517" t="str">
            <v>Accum Deferred ITC - Federal</v>
          </cell>
          <cell r="D517">
            <v>164084.62</v>
          </cell>
          <cell r="E517">
            <v>144917.2</v>
          </cell>
        </row>
        <row r="518">
          <cell r="C518" t="str">
            <v>Deferred Investment Tax Credits</v>
          </cell>
          <cell r="D518">
            <v>164084.62</v>
          </cell>
          <cell r="E518">
            <v>144917.2</v>
          </cell>
        </row>
        <row r="520">
          <cell r="B520" t="str">
            <v>2540011</v>
          </cell>
          <cell r="C520" t="str">
            <v>Over Recovered Fuel Cost</v>
          </cell>
          <cell r="D520">
            <v>4898922.34</v>
          </cell>
          <cell r="E520">
            <v>4463085.2</v>
          </cell>
        </row>
        <row r="521">
          <cell r="C521" t="str">
            <v>Over Recover of Fuel Cost</v>
          </cell>
          <cell r="D521">
            <v>4898922.34</v>
          </cell>
          <cell r="E521">
            <v>4463085.2</v>
          </cell>
        </row>
        <row r="522">
          <cell r="C522" t="str">
            <v>SFAS 106 OPEB</v>
          </cell>
          <cell r="D522">
            <v>0</v>
          </cell>
          <cell r="E522">
            <v>0</v>
          </cell>
        </row>
        <row r="523">
          <cell r="C523" t="str">
            <v>Demand Side Management Credit</v>
          </cell>
          <cell r="D523">
            <v>0</v>
          </cell>
          <cell r="E523">
            <v>0</v>
          </cell>
        </row>
        <row r="524">
          <cell r="B524" t="str">
            <v>2540047</v>
          </cell>
          <cell r="C524" t="str">
            <v>Unreal Gain on Fwd Commitments</v>
          </cell>
          <cell r="D524">
            <v>3312923.56</v>
          </cell>
          <cell r="E524">
            <v>3200970.87</v>
          </cell>
        </row>
        <row r="525">
          <cell r="B525" t="str">
            <v>2540071</v>
          </cell>
          <cell r="C525" t="str">
            <v>KY Enhanced Reliability Liab</v>
          </cell>
          <cell r="D525">
            <v>0</v>
          </cell>
          <cell r="E525">
            <v>0</v>
          </cell>
        </row>
        <row r="526">
          <cell r="B526" t="str">
            <v>2540105</v>
          </cell>
          <cell r="C526" t="str">
            <v>Home Energy Assist Prgm - KPCO</v>
          </cell>
          <cell r="D526">
            <v>245131.41</v>
          </cell>
          <cell r="E526">
            <v>283608.97000000003</v>
          </cell>
        </row>
        <row r="527">
          <cell r="B527" t="str">
            <v>2540173</v>
          </cell>
          <cell r="C527" t="str">
            <v>Green Pricing Option</v>
          </cell>
          <cell r="D527">
            <v>614</v>
          </cell>
          <cell r="E527">
            <v>614</v>
          </cell>
        </row>
        <row r="528">
          <cell r="C528" t="str">
            <v>Other Regulatory Liability</v>
          </cell>
          <cell r="D528">
            <v>3558668.97</v>
          </cell>
          <cell r="E528">
            <v>3485193.8400000003</v>
          </cell>
        </row>
        <row r="529">
          <cell r="B529" t="str">
            <v>2543001</v>
          </cell>
          <cell r="C529" t="str">
            <v>SFAS109 Flow Thru Def FIT Liab</v>
          </cell>
          <cell r="D529">
            <v>88353.27</v>
          </cell>
          <cell r="E529">
            <v>78032.34</v>
          </cell>
        </row>
        <row r="530">
          <cell r="B530" t="str">
            <v>2544001</v>
          </cell>
          <cell r="C530" t="str">
            <v>SFAS 109 Exces Deferred FIT</v>
          </cell>
          <cell r="D530">
            <v>942766.14</v>
          </cell>
          <cell r="E530">
            <v>932607.6900000001</v>
          </cell>
        </row>
        <row r="531">
          <cell r="C531" t="str">
            <v>FAS109 DFIT Reclass (Acct 254)</v>
          </cell>
          <cell r="D531">
            <v>1031119.41</v>
          </cell>
          <cell r="E531">
            <v>1010640.03</v>
          </cell>
        </row>
        <row r="532">
          <cell r="C532" t="str">
            <v>Unamortized Gain on Reacquired Debt</v>
          </cell>
          <cell r="D532">
            <v>0</v>
          </cell>
          <cell r="E532">
            <v>0</v>
          </cell>
        </row>
        <row r="533">
          <cell r="C533" t="str">
            <v>Regulatory Liabilities</v>
          </cell>
          <cell r="D533">
            <v>9488710.719999999</v>
          </cell>
          <cell r="E533">
            <v>8958919.07</v>
          </cell>
        </row>
        <row r="536">
          <cell r="B536" t="str">
            <v>2440002</v>
          </cell>
          <cell r="C536" t="str">
            <v>LT Unreal Losses - Non Affil</v>
          </cell>
          <cell r="D536">
            <v>2552710.95</v>
          </cell>
          <cell r="E536">
            <v>2299990.2</v>
          </cell>
        </row>
        <row r="537">
          <cell r="B537" t="str">
            <v>2440022</v>
          </cell>
          <cell r="C537" t="str">
            <v>L/T Liability MTM Collateral</v>
          </cell>
          <cell r="D537">
            <v>-158754</v>
          </cell>
          <cell r="E537">
            <v>-80190</v>
          </cell>
        </row>
        <row r="538">
          <cell r="B538" t="str">
            <v>2450011</v>
          </cell>
          <cell r="C538" t="str">
            <v>L/T Liability-Commodity Hedges</v>
          </cell>
          <cell r="D538">
            <v>1507</v>
          </cell>
          <cell r="E538">
            <v>0</v>
          </cell>
        </row>
        <row r="539">
          <cell r="C539" t="str">
            <v>Long-Term Energy Trading Contracts</v>
          </cell>
          <cell r="D539">
            <v>2395463.95</v>
          </cell>
          <cell r="E539">
            <v>2219800.2</v>
          </cell>
        </row>
        <row r="541">
          <cell r="B541" t="str">
            <v>2520000</v>
          </cell>
          <cell r="C541" t="str">
            <v>Customer Adv for Construction</v>
          </cell>
          <cell r="D541">
            <v>98285.5</v>
          </cell>
          <cell r="E541">
            <v>98335.5</v>
          </cell>
        </row>
        <row r="542">
          <cell r="C542" t="str">
            <v>Customer Advances for Construction</v>
          </cell>
          <cell r="D542">
            <v>98285.5</v>
          </cell>
          <cell r="E542">
            <v>98335.5</v>
          </cell>
        </row>
        <row r="544">
          <cell r="C544" t="str">
            <v>Deferred Gains on Sale/Leaseback</v>
          </cell>
          <cell r="D544">
            <v>0</v>
          </cell>
          <cell r="E544">
            <v>0</v>
          </cell>
        </row>
        <row r="546">
          <cell r="C546" t="str">
            <v>Deferred Gains on Dispostion of Utility Plant</v>
          </cell>
          <cell r="D546">
            <v>0</v>
          </cell>
          <cell r="E546">
            <v>0</v>
          </cell>
        </row>
        <row r="548">
          <cell r="B548" t="str">
            <v>2530000</v>
          </cell>
          <cell r="C548" t="str">
            <v>Other Deferred Credits</v>
          </cell>
          <cell r="D548">
            <v>0</v>
          </cell>
          <cell r="E548">
            <v>0</v>
          </cell>
        </row>
        <row r="549">
          <cell r="B549" t="str">
            <v>2530022</v>
          </cell>
          <cell r="C549" t="str">
            <v>Customer Advance Receipts</v>
          </cell>
          <cell r="D549">
            <v>2253460.08</v>
          </cell>
          <cell r="E549">
            <v>2255385.48</v>
          </cell>
        </row>
        <row r="550">
          <cell r="B550" t="str">
            <v>2530044</v>
          </cell>
          <cell r="C550" t="str">
            <v>Neigh Help Neig-Cust Donations</v>
          </cell>
          <cell r="D550">
            <v>0</v>
          </cell>
          <cell r="E550">
            <v>0</v>
          </cell>
        </row>
        <row r="551">
          <cell r="B551" t="str">
            <v>2530050</v>
          </cell>
          <cell r="C551" t="str">
            <v>Deferred Rev -Pole Attachments</v>
          </cell>
          <cell r="D551">
            <v>193798.25</v>
          </cell>
          <cell r="E551">
            <v>142313.25</v>
          </cell>
        </row>
        <row r="552">
          <cell r="B552" t="str">
            <v>2530067</v>
          </cell>
          <cell r="C552" t="str">
            <v>IPP - System Upgrade Credits</v>
          </cell>
          <cell r="D552">
            <v>267404.71</v>
          </cell>
          <cell r="E552">
            <v>268126.7</v>
          </cell>
        </row>
        <row r="553">
          <cell r="B553" t="str">
            <v>2530092</v>
          </cell>
          <cell r="C553" t="str">
            <v>Fbr Opt Lns-In Kind Sv-Dfd Gns</v>
          </cell>
          <cell r="D553">
            <v>157880</v>
          </cell>
          <cell r="E553">
            <v>157406</v>
          </cell>
        </row>
        <row r="554">
          <cell r="B554" t="str">
            <v>2530101</v>
          </cell>
          <cell r="C554" t="str">
            <v>MACSS Unidentified EDI Cash</v>
          </cell>
          <cell r="D554">
            <v>0</v>
          </cell>
          <cell r="E554">
            <v>0</v>
          </cell>
        </row>
        <row r="555">
          <cell r="B555" t="str">
            <v>2530112</v>
          </cell>
          <cell r="C555" t="str">
            <v>Other Deferred Credits-Curr</v>
          </cell>
          <cell r="D555">
            <v>221616.17</v>
          </cell>
          <cell r="E555">
            <v>221616.17</v>
          </cell>
        </row>
        <row r="556">
          <cell r="B556" t="str">
            <v>2530114</v>
          </cell>
          <cell r="C556" t="str">
            <v>Federl Mitigation Deferal(NSR)</v>
          </cell>
          <cell r="D556">
            <v>754941.55</v>
          </cell>
          <cell r="E556">
            <v>754941.55</v>
          </cell>
        </row>
        <row r="557">
          <cell r="B557" t="str">
            <v>2530137</v>
          </cell>
          <cell r="C557" t="str">
            <v>Fbr Opt Lns-Sold-Defd Rev</v>
          </cell>
          <cell r="D557">
            <v>105432.92</v>
          </cell>
          <cell r="E557">
            <v>104303.27</v>
          </cell>
        </row>
        <row r="558">
          <cell r="C558" t="str">
            <v>Other Deferred Credits</v>
          </cell>
          <cell r="D558">
            <v>3954533.6799999997</v>
          </cell>
          <cell r="E558">
            <v>3904092.4200000004</v>
          </cell>
        </row>
        <row r="559">
          <cell r="C559" t="str">
            <v>Deferred Credits</v>
          </cell>
          <cell r="D559">
            <v>6448283.130000001</v>
          </cell>
          <cell r="E559">
            <v>6222228.12</v>
          </cell>
        </row>
        <row r="560">
          <cell r="C560" t="str">
            <v>DEFERED CREDITS &amp; REGULATED LIABILITIES</v>
          </cell>
          <cell r="D560">
            <v>406045849.52000004</v>
          </cell>
          <cell r="E560">
            <v>417056556.7899999</v>
          </cell>
        </row>
        <row r="561">
          <cell r="D561" t="str">
            <v> </v>
          </cell>
          <cell r="E561" t="str">
            <v> </v>
          </cell>
        </row>
        <row r="562">
          <cell r="C562" t="str">
            <v>CAPITAL &amp; LIABILITIES</v>
          </cell>
          <cell r="D562">
            <v>1571482829.2960005</v>
          </cell>
          <cell r="E562">
            <v>1590166250.1559997</v>
          </cell>
        </row>
        <row r="563">
          <cell r="D563" t="str">
            <v> </v>
          </cell>
          <cell r="E563" t="str">
            <v> </v>
          </cell>
        </row>
        <row r="565">
          <cell r="C565" t="str">
            <v>Statement of Retained Earnings</v>
          </cell>
        </row>
        <row r="567">
          <cell r="C567" t="str">
            <v>BALANCE AT BEGINNING OF YEAR</v>
          </cell>
          <cell r="D567">
            <v>190818915.5619999</v>
          </cell>
          <cell r="E567">
            <v>190818915.5619999</v>
          </cell>
        </row>
        <row r="568">
          <cell r="C568" t="str">
            <v>Net Income (Loss)</v>
          </cell>
          <cell r="D568">
            <v>10695465.28299997</v>
          </cell>
          <cell r="E568">
            <v>11124818.393999828</v>
          </cell>
        </row>
        <row r="569">
          <cell r="C569" t="str">
            <v>Deductions:</v>
          </cell>
        </row>
        <row r="571">
          <cell r="B571" t="str">
            <v>4380001</v>
          </cell>
          <cell r="C571" t="str">
            <v>Div Declrd - Common Stk - Asso</v>
          </cell>
          <cell r="D571">
            <v>-18750000</v>
          </cell>
          <cell r="E571">
            <v>-25000000</v>
          </cell>
        </row>
        <row r="572">
          <cell r="C572" t="str">
            <v>Dividend Declared On Common Stock</v>
          </cell>
          <cell r="D572">
            <v>-18750000</v>
          </cell>
          <cell r="E572">
            <v>-25000000</v>
          </cell>
        </row>
        <row r="574">
          <cell r="C574" t="str">
            <v>Dividend Declared On Preferred Stock</v>
          </cell>
          <cell r="D574">
            <v>0</v>
          </cell>
          <cell r="E574">
            <v>0</v>
          </cell>
        </row>
        <row r="576">
          <cell r="B576" t="str">
            <v>2151000</v>
          </cell>
          <cell r="C576" t="str">
            <v>Appr Retained Earnings Amrt Rev - Fed</v>
          </cell>
          <cell r="D576">
            <v>0</v>
          </cell>
          <cell r="E576">
            <v>0</v>
          </cell>
        </row>
        <row r="577">
          <cell r="B577" t="str">
            <v>2151000</v>
          </cell>
          <cell r="C577" t="str">
            <v>Appr Retained Earnings Amrt Rev - Fed</v>
          </cell>
          <cell r="D577">
            <v>0</v>
          </cell>
          <cell r="E577">
            <v>0</v>
          </cell>
        </row>
        <row r="578">
          <cell r="B578" t="str">
            <v>2160001</v>
          </cell>
          <cell r="C578" t="str">
            <v>Unappr Retained Earnings - Unrestricted</v>
          </cell>
          <cell r="D578">
            <v>0</v>
          </cell>
          <cell r="E578">
            <v>0</v>
          </cell>
        </row>
        <row r="579">
          <cell r="B579" t="str">
            <v>2160002</v>
          </cell>
          <cell r="C579" t="str">
            <v>Unappr Retained Earnings - Restricted</v>
          </cell>
          <cell r="D579">
            <v>0</v>
          </cell>
          <cell r="E579">
            <v>0</v>
          </cell>
        </row>
        <row r="580">
          <cell r="B580" t="str">
            <v>2161001</v>
          </cell>
          <cell r="C580" t="str">
            <v>Unappr Undist Consol Sub Earnings</v>
          </cell>
          <cell r="D580">
            <v>0</v>
          </cell>
          <cell r="E580">
            <v>0</v>
          </cell>
        </row>
        <row r="581">
          <cell r="B581" t="str">
            <v>2161002</v>
          </cell>
          <cell r="C581" t="str">
            <v>Unappr Undist NonConsol Sub Earnings</v>
          </cell>
          <cell r="D581">
            <v>0</v>
          </cell>
          <cell r="E581">
            <v>0</v>
          </cell>
        </row>
        <row r="582">
          <cell r="B582" t="str">
            <v>4390000</v>
          </cell>
          <cell r="C582" t="str">
            <v>Adjustments to Retained Earnings</v>
          </cell>
          <cell r="D582">
            <v>0</v>
          </cell>
          <cell r="E582">
            <v>0</v>
          </cell>
        </row>
        <row r="583">
          <cell r="C583" t="str">
            <v>All other adjustment accounts</v>
          </cell>
          <cell r="D583">
            <v>0</v>
          </cell>
          <cell r="E583">
            <v>0</v>
          </cell>
        </row>
        <row r="584">
          <cell r="C584" t="str">
            <v>Adjustment in Retained Earnings</v>
          </cell>
          <cell r="D584">
            <v>0</v>
          </cell>
          <cell r="E584">
            <v>0</v>
          </cell>
        </row>
        <row r="586">
          <cell r="C586" t="str">
            <v>Total Deductions</v>
          </cell>
          <cell r="D586">
            <v>-18750000</v>
          </cell>
          <cell r="E586">
            <v>-25000000</v>
          </cell>
        </row>
        <row r="588">
          <cell r="C588" t="str">
            <v>BALANCE AT END OF PERIOD (A)</v>
          </cell>
          <cell r="D588">
            <v>182764380.84500036</v>
          </cell>
          <cell r="E588">
            <v>176943733.95599994</v>
          </cell>
        </row>
        <row r="594">
          <cell r="C594" t="str">
            <v>(A) Represents The Following Balances At End Of Period</v>
          </cell>
        </row>
        <row r="597">
          <cell r="B597" t="str">
            <v>215.0</v>
          </cell>
          <cell r="C597" t="str">
            <v>Appropriated Retained Earnings</v>
          </cell>
          <cell r="D597">
            <v>0</v>
          </cell>
          <cell r="E597">
            <v>0</v>
          </cell>
        </row>
        <row r="598">
          <cell r="B598" t="str">
            <v>215.1</v>
          </cell>
          <cell r="C598" t="str">
            <v>Appr Retnd Erngs - Amrt Rsv, Fed</v>
          </cell>
          <cell r="D598">
            <v>0</v>
          </cell>
          <cell r="E598">
            <v>0</v>
          </cell>
        </row>
        <row r="599">
          <cell r="C599" t="str">
            <v>Total Appropriated Retained Earnings</v>
          </cell>
          <cell r="D599">
            <v>0</v>
          </cell>
          <cell r="E599">
            <v>0</v>
          </cell>
        </row>
        <row r="601">
          <cell r="B601" t="str">
            <v>2160000-1</v>
          </cell>
          <cell r="C601" t="str">
            <v>Unapprp Retained Earnings Unrestr</v>
          </cell>
          <cell r="D601">
            <v>190818915.562</v>
          </cell>
          <cell r="E601">
            <v>190818915.562</v>
          </cell>
        </row>
        <row r="602">
          <cell r="B602" t="str">
            <v>2160002+</v>
          </cell>
          <cell r="C602" t="str">
            <v>Unapprp Retained Earnings Restr</v>
          </cell>
          <cell r="D602">
            <v>0</v>
          </cell>
          <cell r="E602">
            <v>0</v>
          </cell>
        </row>
        <row r="603">
          <cell r="B603" t="str">
            <v>210.0</v>
          </cell>
          <cell r="C603" t="str">
            <v>Gain on Reacquired Pref Stock</v>
          </cell>
          <cell r="D603">
            <v>0</v>
          </cell>
          <cell r="E603">
            <v>0</v>
          </cell>
        </row>
        <row r="605">
          <cell r="C605" t="str">
            <v>Total Net Income</v>
          </cell>
          <cell r="D605">
            <v>-8054534.717000024</v>
          </cell>
          <cell r="E605">
            <v>-13875181.606000073</v>
          </cell>
        </row>
        <row r="606">
          <cell r="C606" t="str">
            <v>less: Equity Earnings of Subsidiary Co</v>
          </cell>
          <cell r="D606">
            <v>0</v>
          </cell>
          <cell r="E606">
            <v>0</v>
          </cell>
        </row>
        <row r="607">
          <cell r="C607" t="str">
            <v>Net Income Transferred</v>
          </cell>
          <cell r="D607">
            <v>-8054534.717000024</v>
          </cell>
          <cell r="E607">
            <v>-13875181.606000073</v>
          </cell>
        </row>
        <row r="608">
          <cell r="C608" t="str">
            <v>Total Unappropriated Retained Earnings</v>
          </cell>
          <cell r="D608">
            <v>182764380.84499997</v>
          </cell>
          <cell r="E608">
            <v>176943733.95599994</v>
          </cell>
        </row>
        <row r="610">
          <cell r="B610" t="str">
            <v>216.1</v>
          </cell>
          <cell r="C610" t="str">
            <v>Unapprop Undistributed Sub Earnings</v>
          </cell>
          <cell r="D610">
            <v>0</v>
          </cell>
          <cell r="E610">
            <v>0</v>
          </cell>
        </row>
        <row r="611">
          <cell r="B611" t="str">
            <v>418.1</v>
          </cell>
          <cell r="C611" t="str">
            <v>Equity Earnings of Subsidiary Co</v>
          </cell>
          <cell r="D611">
            <v>0</v>
          </cell>
          <cell r="E611">
            <v>0</v>
          </cell>
        </row>
        <row r="612">
          <cell r="C612" t="str">
            <v>Total Unapprop Undistributed Sub Earnings</v>
          </cell>
          <cell r="D612">
            <v>0</v>
          </cell>
          <cell r="E612">
            <v>0</v>
          </cell>
        </row>
        <row r="614">
          <cell r="C614" t="str">
            <v>TOTAL RETAINED EARNINGS</v>
          </cell>
          <cell r="D614">
            <v>182764380.84499997</v>
          </cell>
          <cell r="E614">
            <v>176943733.95599994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dification History"/>
    </sheetNames>
    <sheetDataSet>
      <sheetData sheetId="0">
        <row r="11">
          <cell r="B11" t="str">
            <v>1010001</v>
          </cell>
          <cell r="C11" t="str">
            <v>Plant in Service</v>
          </cell>
          <cell r="F11">
            <v>1722698177.92</v>
          </cell>
        </row>
        <row r="12">
          <cell r="B12" t="str">
            <v>1011001</v>
          </cell>
          <cell r="C12" t="str">
            <v>Capital Leases</v>
          </cell>
          <cell r="F12">
            <v>5668213.41</v>
          </cell>
        </row>
        <row r="13">
          <cell r="B13" t="str">
            <v>1050001</v>
          </cell>
          <cell r="C13" t="str">
            <v>Held For Fut Use</v>
          </cell>
          <cell r="F13">
            <v>7405958.73</v>
          </cell>
        </row>
        <row r="14">
          <cell r="B14" t="str">
            <v>1060001</v>
          </cell>
          <cell r="C14" t="str">
            <v>Const Not Classifd</v>
          </cell>
          <cell r="F14">
            <v>55858863.25</v>
          </cell>
        </row>
        <row r="15">
          <cell r="C15" t="str">
            <v>Plant In Service</v>
          </cell>
          <cell r="F15">
            <v>1791631213.3100002</v>
          </cell>
        </row>
        <row r="17">
          <cell r="B17" t="str">
            <v>1011012</v>
          </cell>
          <cell r="C17" t="str">
            <v>Accrued Capital Leases</v>
          </cell>
          <cell r="F17">
            <v>24235.22</v>
          </cell>
        </row>
        <row r="18">
          <cell r="C18" t="str">
            <v>General Plant</v>
          </cell>
          <cell r="F18">
            <v>24235.22</v>
          </cell>
        </row>
        <row r="20">
          <cell r="B20" t="str">
            <v>1070001</v>
          </cell>
          <cell r="C20" t="str">
            <v>CWIP - Project</v>
          </cell>
          <cell r="F20">
            <v>57588482.208</v>
          </cell>
        </row>
        <row r="21">
          <cell r="C21" t="str">
            <v>Construction Work-In-Progress</v>
          </cell>
          <cell r="F21">
            <v>57588482.208</v>
          </cell>
        </row>
        <row r="22">
          <cell r="C22" t="str">
            <v>ELECTRIC UTILITY PLANT</v>
          </cell>
          <cell r="F22">
            <v>1849243930.7380002</v>
          </cell>
        </row>
        <row r="24">
          <cell r="B24" t="str">
            <v>1011006</v>
          </cell>
          <cell r="C24" t="str">
            <v>Prov-Leased Assets</v>
          </cell>
          <cell r="F24">
            <v>-2652874.36</v>
          </cell>
        </row>
        <row r="25">
          <cell r="B25" t="str">
            <v>1080001</v>
          </cell>
          <cell r="C25" t="str">
            <v>A/P for Deprec of Plt</v>
          </cell>
          <cell r="F25">
            <v>-613170122.908</v>
          </cell>
        </row>
        <row r="26">
          <cell r="B26" t="str">
            <v>1080005</v>
          </cell>
          <cell r="C26" t="str">
            <v>RWIP - Project Detail</v>
          </cell>
          <cell r="F26">
            <v>6637424.852</v>
          </cell>
        </row>
        <row r="27">
          <cell r="B27" t="str">
            <v>1080011</v>
          </cell>
          <cell r="C27" t="str">
            <v>Cost of Removal Reserve</v>
          </cell>
          <cell r="F27">
            <v>-23966585.53</v>
          </cell>
        </row>
        <row r="28">
          <cell r="B28" t="str">
            <v>1080013</v>
          </cell>
          <cell r="C28" t="str">
            <v>ARO Removal Deprec - Accretion</v>
          </cell>
          <cell r="F28">
            <v>3511980.02</v>
          </cell>
        </row>
        <row r="29">
          <cell r="B29" t="str">
            <v>1110001</v>
          </cell>
          <cell r="C29" t="str">
            <v>A/P for Amort of Plt</v>
          </cell>
          <cell r="F29">
            <v>-23690284.41</v>
          </cell>
        </row>
        <row r="30">
          <cell r="C30" t="str">
            <v>less Accum Provision - Depre, Depl, Amort.</v>
          </cell>
          <cell r="F30">
            <v>-653330462.336</v>
          </cell>
        </row>
        <row r="31">
          <cell r="C31" t="str">
            <v>NET ELECTRIC UTILITY PLANT</v>
          </cell>
          <cell r="F31">
            <v>1195913468.4020002</v>
          </cell>
        </row>
        <row r="34">
          <cell r="B34" t="str">
            <v>1210001</v>
          </cell>
          <cell r="C34" t="str">
            <v>Nonutility Property - Owned</v>
          </cell>
          <cell r="F34">
            <v>995120</v>
          </cell>
        </row>
        <row r="35">
          <cell r="C35" t="str">
            <v>Gross NonUtility Property</v>
          </cell>
          <cell r="F35">
            <v>995120</v>
          </cell>
        </row>
        <row r="36">
          <cell r="B36" t="str">
            <v>1220001</v>
          </cell>
          <cell r="C36" t="str">
            <v>Depr&amp;Amrt of Nonutl Prop-Ownd</v>
          </cell>
          <cell r="F36">
            <v>-213288.32</v>
          </cell>
        </row>
        <row r="37">
          <cell r="C37" t="str">
            <v>Less Depr &amp; Amort NonUtility Property</v>
          </cell>
          <cell r="F37">
            <v>-213288.32</v>
          </cell>
        </row>
        <row r="38">
          <cell r="B38" t="str">
            <v>1240027</v>
          </cell>
          <cell r="C38" t="str">
            <v>Other Property - RWIP</v>
          </cell>
          <cell r="F38">
            <v>3400</v>
          </cell>
        </row>
        <row r="39">
          <cell r="B39" t="str">
            <v>1240028</v>
          </cell>
          <cell r="C39" t="str">
            <v>Other Property - RETIRE</v>
          </cell>
          <cell r="F39">
            <v>0</v>
          </cell>
        </row>
        <row r="40">
          <cell r="B40" t="str">
            <v>1240029</v>
          </cell>
          <cell r="C40" t="str">
            <v>Other Property - CPR</v>
          </cell>
          <cell r="F40">
            <v>1900492.63</v>
          </cell>
        </row>
        <row r="41">
          <cell r="C41" t="str">
            <v>Other Property Investments</v>
          </cell>
          <cell r="F41">
            <v>1903892.63</v>
          </cell>
        </row>
        <row r="42">
          <cell r="C42" t="str">
            <v>Net NonUtility Property</v>
          </cell>
          <cell r="F42">
            <v>2685724.3099999996</v>
          </cell>
        </row>
        <row r="44">
          <cell r="C44" t="str">
            <v> Investment in Consol Subsidiaries</v>
          </cell>
          <cell r="F44">
            <v>0</v>
          </cell>
        </row>
        <row r="45">
          <cell r="C45" t="str">
            <v> Investment in NonConsol Subsidiaries</v>
          </cell>
          <cell r="F45">
            <v>0</v>
          </cell>
        </row>
        <row r="46">
          <cell r="C46" t="str">
            <v> Investment in NonConsol Subs Cost Basis</v>
          </cell>
          <cell r="F46">
            <v>0</v>
          </cell>
        </row>
        <row r="47">
          <cell r="C47" t="str">
            <v>Investment in Subsidiary &amp; Associated</v>
          </cell>
          <cell r="F47">
            <v>0</v>
          </cell>
        </row>
        <row r="49">
          <cell r="B49" t="str">
            <v>1240002</v>
          </cell>
          <cell r="C49" t="str">
            <v>Oth Investments-Nonassociated</v>
          </cell>
          <cell r="F49">
            <v>806</v>
          </cell>
        </row>
        <row r="50">
          <cell r="B50" t="str">
            <v>1240007</v>
          </cell>
          <cell r="C50" t="str">
            <v>Deferred Compensation Benefits</v>
          </cell>
          <cell r="F50">
            <v>97307.67</v>
          </cell>
        </row>
        <row r="51">
          <cell r="B51" t="str">
            <v>1240092</v>
          </cell>
          <cell r="C51" t="str">
            <v>Fbr Opt Lns-In Kind Sv-Invest</v>
          </cell>
          <cell r="F51">
            <v>158354</v>
          </cell>
        </row>
        <row r="52">
          <cell r="C52" t="str">
            <v>Other Investments</v>
          </cell>
          <cell r="F52">
            <v>256467.66999999998</v>
          </cell>
        </row>
        <row r="54">
          <cell r="C54" t="str">
            <v>Other Special Funds</v>
          </cell>
          <cell r="F54">
            <v>0</v>
          </cell>
        </row>
        <row r="56">
          <cell r="B56" t="str">
            <v>1581000</v>
          </cell>
          <cell r="C56" t="str">
            <v>SO2 Allowance Inventory</v>
          </cell>
          <cell r="F56">
            <v>2361233</v>
          </cell>
        </row>
        <row r="57">
          <cell r="C57" t="str">
            <v>Allowance - NonCurrent</v>
          </cell>
          <cell r="F57">
            <v>2361233</v>
          </cell>
        </row>
        <row r="59">
          <cell r="B59" t="str">
            <v>1750002</v>
          </cell>
          <cell r="C59" t="str">
            <v>Long-Term Unreal Gns - Non Aff</v>
          </cell>
          <cell r="F59">
            <v>4247185.73</v>
          </cell>
        </row>
        <row r="60">
          <cell r="B60" t="str">
            <v>1750022</v>
          </cell>
          <cell r="C60" t="str">
            <v>L/T Asset MTM Collateral</v>
          </cell>
          <cell r="F60">
            <v>0</v>
          </cell>
        </row>
        <row r="61">
          <cell r="B61" t="str">
            <v>1760011</v>
          </cell>
          <cell r="C61" t="str">
            <v>L/T Asset for Commodity Hedges</v>
          </cell>
          <cell r="F61">
            <v>46638</v>
          </cell>
        </row>
        <row r="62">
          <cell r="C62" t="str">
            <v>Long Term Energy Trading Contracts</v>
          </cell>
          <cell r="F62">
            <v>4293823.73</v>
          </cell>
        </row>
        <row r="63">
          <cell r="C63" t="str">
            <v>OTHER PROPERTY AND INVESTMENTS</v>
          </cell>
          <cell r="F63">
            <v>9597248.71</v>
          </cell>
        </row>
        <row r="66">
          <cell r="B66" t="str">
            <v>1310000</v>
          </cell>
          <cell r="C66" t="str">
            <v>Cash</v>
          </cell>
          <cell r="F66">
            <v>844551.66</v>
          </cell>
        </row>
        <row r="67">
          <cell r="C67" t="str">
            <v>Cash and Cash Equivalents</v>
          </cell>
          <cell r="F67">
            <v>844551.66</v>
          </cell>
        </row>
        <row r="69">
          <cell r="B69" t="str">
            <v>1340050</v>
          </cell>
          <cell r="C69" t="str">
            <v>Spec Deposit Mizuho Securities</v>
          </cell>
          <cell r="F69">
            <v>395292.69</v>
          </cell>
        </row>
        <row r="70">
          <cell r="C70" t="str">
            <v>Special Deposits</v>
          </cell>
          <cell r="F70">
            <v>395292.69</v>
          </cell>
        </row>
        <row r="71">
          <cell r="C71" t="str">
            <v>Other Intercompany Adj Working Funds</v>
          </cell>
          <cell r="F71">
            <v>0</v>
          </cell>
        </row>
        <row r="72">
          <cell r="C72" t="str">
            <v>Miscellaneous Working Funds</v>
          </cell>
          <cell r="F72">
            <v>0</v>
          </cell>
        </row>
        <row r="73">
          <cell r="C73" t="str">
            <v>Auction Rate Securities</v>
          </cell>
          <cell r="F73">
            <v>0</v>
          </cell>
        </row>
        <row r="74">
          <cell r="C74" t="str">
            <v>Special Deposits and Working Funds</v>
          </cell>
          <cell r="F74">
            <v>395292.69</v>
          </cell>
        </row>
        <row r="75">
          <cell r="C75" t="str">
            <v>Temporary Cash Investments</v>
          </cell>
          <cell r="F75">
            <v>0</v>
          </cell>
        </row>
        <row r="76">
          <cell r="C76" t="str">
            <v>Cash and Cash Equivalents</v>
          </cell>
          <cell r="F76">
            <v>1239844.35</v>
          </cell>
        </row>
        <row r="78">
          <cell r="B78" t="str">
            <v>1450000</v>
          </cell>
          <cell r="C78" t="str">
            <v>Corp Borrow Prg (NR-Assoc)</v>
          </cell>
          <cell r="F78">
            <v>6300209.02</v>
          </cell>
        </row>
        <row r="79">
          <cell r="C79" t="str">
            <v>Advances to Affiliates</v>
          </cell>
          <cell r="F79">
            <v>6300209.02</v>
          </cell>
        </row>
        <row r="81">
          <cell r="B81" t="str">
            <v>1420001</v>
          </cell>
          <cell r="C81" t="str">
            <v>Customer A/R - Electric</v>
          </cell>
          <cell r="F81">
            <v>28041323.666</v>
          </cell>
        </row>
        <row r="82">
          <cell r="B82" t="str">
            <v>1420014</v>
          </cell>
          <cell r="C82" t="str">
            <v>Customer A/R-System Sales</v>
          </cell>
          <cell r="F82">
            <v>508356.29000000004</v>
          </cell>
        </row>
        <row r="83">
          <cell r="B83" t="str">
            <v>1420019</v>
          </cell>
          <cell r="C83" t="str">
            <v>Transmission Sales Receivable</v>
          </cell>
          <cell r="F83">
            <v>7614</v>
          </cell>
        </row>
        <row r="84">
          <cell r="B84" t="str">
            <v>1420022</v>
          </cell>
          <cell r="C84" t="str">
            <v>Cust A/R - Factored</v>
          </cell>
          <cell r="F84">
            <v>-28243137.84</v>
          </cell>
        </row>
        <row r="85">
          <cell r="B85" t="str">
            <v>1420023</v>
          </cell>
          <cell r="C85" t="str">
            <v>Cust A/R-System Sales - MLR</v>
          </cell>
          <cell r="F85">
            <v>2406461.921</v>
          </cell>
        </row>
        <row r="86">
          <cell r="B86" t="str">
            <v>1420024</v>
          </cell>
          <cell r="C86" t="str">
            <v>Cust A/R-Options &amp; Swaps - MLR</v>
          </cell>
          <cell r="F86">
            <v>68750.97</v>
          </cell>
        </row>
        <row r="87">
          <cell r="B87" t="str">
            <v>1420027</v>
          </cell>
          <cell r="C87" t="str">
            <v>Low Inc Energy Asst Pr (LIEAP)</v>
          </cell>
          <cell r="F87">
            <v>3958.77</v>
          </cell>
        </row>
        <row r="88">
          <cell r="B88" t="str">
            <v>1420044</v>
          </cell>
          <cell r="C88" t="str">
            <v>Customer A/R - Estimated</v>
          </cell>
          <cell r="F88">
            <v>232163.07</v>
          </cell>
        </row>
        <row r="89">
          <cell r="B89" t="str">
            <v>1420048</v>
          </cell>
          <cell r="C89" t="str">
            <v>Emission Allowance Trading</v>
          </cell>
          <cell r="F89">
            <v>0</v>
          </cell>
        </row>
        <row r="90">
          <cell r="B90" t="str">
            <v>1420050</v>
          </cell>
          <cell r="C90" t="str">
            <v>PJM AR Accrual</v>
          </cell>
          <cell r="F90">
            <v>1884701.014</v>
          </cell>
        </row>
        <row r="91">
          <cell r="B91" t="str">
            <v>1420052</v>
          </cell>
          <cell r="C91" t="str">
            <v>Gas Accruals</v>
          </cell>
          <cell r="F91">
            <v>30978.8</v>
          </cell>
        </row>
        <row r="92">
          <cell r="B92" t="str">
            <v>1420053</v>
          </cell>
          <cell r="C92" t="str">
            <v>AR Coal Trading</v>
          </cell>
          <cell r="F92">
            <v>45022.78</v>
          </cell>
        </row>
        <row r="93">
          <cell r="B93" t="str">
            <v>1420054</v>
          </cell>
          <cell r="C93" t="str">
            <v>Accrued Power Brokers</v>
          </cell>
          <cell r="F93">
            <v>29962.46</v>
          </cell>
        </row>
        <row r="94">
          <cell r="B94" t="str">
            <v>1420101</v>
          </cell>
          <cell r="C94" t="str">
            <v>Other Accounts Rec - Cust</v>
          </cell>
          <cell r="F94">
            <v>0</v>
          </cell>
        </row>
        <row r="95">
          <cell r="B95" t="str">
            <v>1420102</v>
          </cell>
          <cell r="C95" t="str">
            <v>AR Peoplesoft Billing - Cust</v>
          </cell>
          <cell r="F95">
            <v>276831.34</v>
          </cell>
        </row>
        <row r="96">
          <cell r="C96" t="str">
            <v>Acct Rec - Customers</v>
          </cell>
          <cell r="F96">
            <v>5292987.241</v>
          </cell>
        </row>
        <row r="98">
          <cell r="B98" t="str">
            <v>1430022</v>
          </cell>
          <cell r="C98" t="str">
            <v>2001 Employee Biweekly Pay Cnv</v>
          </cell>
          <cell r="F98">
            <v>67358.18000000001</v>
          </cell>
        </row>
        <row r="99">
          <cell r="B99" t="str">
            <v>1430023</v>
          </cell>
          <cell r="C99" t="str">
            <v>A/R PeopleSoft Billing System</v>
          </cell>
          <cell r="F99">
            <v>0</v>
          </cell>
        </row>
        <row r="100">
          <cell r="B100" t="str">
            <v>1430081</v>
          </cell>
          <cell r="C100" t="str">
            <v>Damage Recovery - Third Party</v>
          </cell>
          <cell r="F100">
            <v>7570</v>
          </cell>
        </row>
        <row r="101">
          <cell r="B101" t="str">
            <v>1430083</v>
          </cell>
          <cell r="C101" t="str">
            <v>Damage Recovery Offset Demand</v>
          </cell>
          <cell r="F101">
            <v>-8325.004</v>
          </cell>
        </row>
        <row r="102">
          <cell r="B102" t="str">
            <v>1430089</v>
          </cell>
          <cell r="C102" t="str">
            <v>A/R - Benefits Billing</v>
          </cell>
          <cell r="F102">
            <v>-281.5</v>
          </cell>
        </row>
        <row r="103">
          <cell r="B103" t="str">
            <v>1430101</v>
          </cell>
          <cell r="C103" t="str">
            <v>Other Accounts Rec - Misc</v>
          </cell>
          <cell r="F103">
            <v>746.45</v>
          </cell>
        </row>
        <row r="104">
          <cell r="B104" t="str">
            <v>1430102</v>
          </cell>
          <cell r="C104" t="str">
            <v>AR Peoplesoft Billing - Misc</v>
          </cell>
          <cell r="F104">
            <v>6281</v>
          </cell>
        </row>
        <row r="105">
          <cell r="B105" t="str">
            <v>1710248</v>
          </cell>
          <cell r="C105" t="str">
            <v>Interest Receivable -FIT -ST</v>
          </cell>
          <cell r="F105">
            <v>862</v>
          </cell>
        </row>
        <row r="106">
          <cell r="B106" t="str">
            <v>1710348</v>
          </cell>
          <cell r="C106" t="str">
            <v>Interest Receivable -SIT -LT</v>
          </cell>
          <cell r="F106">
            <v>1797</v>
          </cell>
        </row>
        <row r="107">
          <cell r="B107" t="str">
            <v>1720000</v>
          </cell>
          <cell r="C107" t="str">
            <v>Rents Receivable</v>
          </cell>
          <cell r="F107">
            <v>2056768.59</v>
          </cell>
        </row>
        <row r="108">
          <cell r="C108" t="str">
            <v>Acct Rec - Miscellaneous</v>
          </cell>
          <cell r="F108">
            <v>2132776.716</v>
          </cell>
        </row>
        <row r="110">
          <cell r="B110" t="str">
            <v>1440002</v>
          </cell>
          <cell r="C110" t="str">
            <v>Uncoll Accts-Other Receivables</v>
          </cell>
          <cell r="F110">
            <v>-68626.62</v>
          </cell>
        </row>
        <row r="111">
          <cell r="C111" t="str">
            <v>Acct Rec - AP for Uncollectible Accounts</v>
          </cell>
          <cell r="F111">
            <v>-68626.62</v>
          </cell>
        </row>
        <row r="113">
          <cell r="B113" t="str">
            <v>1460001</v>
          </cell>
          <cell r="C113" t="str">
            <v>A/R Assoc Co - InterUnit G/L</v>
          </cell>
          <cell r="F113">
            <v>7269551.098</v>
          </cell>
        </row>
        <row r="114">
          <cell r="B114" t="str">
            <v>1460002</v>
          </cell>
          <cell r="C114" t="str">
            <v>A/R Assoc Co - Allowances</v>
          </cell>
          <cell r="F114">
            <v>0</v>
          </cell>
        </row>
        <row r="115">
          <cell r="B115" t="str">
            <v>1460006</v>
          </cell>
          <cell r="C115" t="str">
            <v>A/R Assoc Co - Intercompany</v>
          </cell>
          <cell r="F115">
            <v>356464.62</v>
          </cell>
        </row>
        <row r="116">
          <cell r="B116" t="str">
            <v>1460009</v>
          </cell>
          <cell r="C116" t="str">
            <v>A/R Assoc Co - InterUnit A/P</v>
          </cell>
          <cell r="F116">
            <v>3667.56</v>
          </cell>
        </row>
        <row r="117">
          <cell r="B117" t="str">
            <v>1460011</v>
          </cell>
          <cell r="C117" t="str">
            <v>A/R Assoc Co - Multi Pmts</v>
          </cell>
          <cell r="F117">
            <v>1571234.31</v>
          </cell>
        </row>
        <row r="118">
          <cell r="B118" t="str">
            <v>1460019</v>
          </cell>
          <cell r="C118" t="str">
            <v>A/R-Assoc Co-AEPSC-Agent</v>
          </cell>
          <cell r="F118">
            <v>65446.12</v>
          </cell>
        </row>
        <row r="119">
          <cell r="B119" t="str">
            <v>1460024</v>
          </cell>
          <cell r="C119" t="str">
            <v>A/R Assoc Co - System Sales</v>
          </cell>
          <cell r="F119">
            <v>6448.900000000001</v>
          </cell>
        </row>
        <row r="120">
          <cell r="B120" t="str">
            <v>1460025</v>
          </cell>
          <cell r="C120" t="str">
            <v>Fleet - M4 - A/R</v>
          </cell>
          <cell r="F120">
            <v>17062.74</v>
          </cell>
        </row>
        <row r="121">
          <cell r="B121" t="str">
            <v>1460045</v>
          </cell>
          <cell r="C121" t="str">
            <v>A/R Assc Co-Realization Sharng</v>
          </cell>
          <cell r="F121">
            <v>247</v>
          </cell>
        </row>
        <row r="122">
          <cell r="C122" t="str">
            <v>Acct Rec - Associated Companies</v>
          </cell>
          <cell r="F122">
            <v>9290122.348</v>
          </cell>
        </row>
        <row r="124">
          <cell r="B124" t="str">
            <v>1510001</v>
          </cell>
          <cell r="C124" t="str">
            <v>Fuel Stock - Coal</v>
          </cell>
          <cell r="F124">
            <v>51643385.56</v>
          </cell>
        </row>
        <row r="125">
          <cell r="B125" t="str">
            <v>1510002</v>
          </cell>
          <cell r="C125" t="str">
            <v>Fuel Stock - Oil</v>
          </cell>
          <cell r="F125">
            <v>864253.93</v>
          </cell>
        </row>
        <row r="126">
          <cell r="B126" t="str">
            <v>1520000</v>
          </cell>
          <cell r="C126" t="str">
            <v>Fuel Stock Exp Undistributed</v>
          </cell>
          <cell r="F126">
            <v>1816225.754</v>
          </cell>
        </row>
        <row r="127">
          <cell r="C127" t="str">
            <v>Fuel Stock</v>
          </cell>
          <cell r="F127">
            <v>54323865.244</v>
          </cell>
        </row>
        <row r="129">
          <cell r="B129" t="str">
            <v>1540001</v>
          </cell>
          <cell r="C129" t="str">
            <v>M&amp;S - Regular</v>
          </cell>
          <cell r="F129">
            <v>11356498.06</v>
          </cell>
        </row>
        <row r="130">
          <cell r="B130" t="str">
            <v>1540004</v>
          </cell>
          <cell r="C130" t="str">
            <v>M&amp;S -  Exempt Material</v>
          </cell>
          <cell r="F130">
            <v>60397.817</v>
          </cell>
        </row>
        <row r="131">
          <cell r="B131" t="str">
            <v>1540012</v>
          </cell>
          <cell r="C131" t="str">
            <v>Materials &amp; Supplies - Urea</v>
          </cell>
          <cell r="F131">
            <v>194642.17</v>
          </cell>
        </row>
        <row r="132">
          <cell r="B132" t="str">
            <v>1540013</v>
          </cell>
          <cell r="C132" t="str">
            <v>Transportation Inventory</v>
          </cell>
          <cell r="F132">
            <v>105238.93000000001</v>
          </cell>
        </row>
        <row r="133">
          <cell r="B133" t="str">
            <v>1540023</v>
          </cell>
          <cell r="C133" t="str">
            <v>M&amp;S Inv - Urea In-Transit</v>
          </cell>
          <cell r="F133">
            <v>938404.4</v>
          </cell>
        </row>
        <row r="134">
          <cell r="C134" t="str">
            <v>Plant Materials and Supplies</v>
          </cell>
          <cell r="F134">
            <v>12655181.377</v>
          </cell>
        </row>
        <row r="135">
          <cell r="C135" t="str">
            <v>Merchandise</v>
          </cell>
          <cell r="F135">
            <v>0</v>
          </cell>
        </row>
        <row r="136">
          <cell r="B136" t="str">
            <v>1581003</v>
          </cell>
          <cell r="C136" t="str">
            <v>SO2 Allowance Inventory - Curr</v>
          </cell>
          <cell r="F136">
            <v>7244341.86</v>
          </cell>
        </row>
        <row r="137">
          <cell r="B137" t="str">
            <v>1581006</v>
          </cell>
          <cell r="C137" t="str">
            <v>An. NOx Comp lnv - Curr</v>
          </cell>
          <cell r="F137">
            <v>9826.460000000001</v>
          </cell>
        </row>
        <row r="138">
          <cell r="B138" t="str">
            <v>1581009</v>
          </cell>
          <cell r="C138" t="str">
            <v>CSAPR Current SO2 Inv</v>
          </cell>
          <cell r="F138">
            <v>350000</v>
          </cell>
        </row>
        <row r="139">
          <cell r="C139" t="str">
            <v>Allowance Inventory</v>
          </cell>
          <cell r="F139">
            <v>7604168.32</v>
          </cell>
        </row>
        <row r="140">
          <cell r="C140" t="str">
            <v>Stores Expenses</v>
          </cell>
          <cell r="F140">
            <v>0</v>
          </cell>
        </row>
        <row r="141">
          <cell r="C141" t="str">
            <v>Materials and Supplies</v>
          </cell>
          <cell r="F141">
            <v>20259349.697</v>
          </cell>
        </row>
        <row r="143">
          <cell r="B143" t="str">
            <v>1730000</v>
          </cell>
          <cell r="C143" t="str">
            <v>Accrued Utility Revenues</v>
          </cell>
          <cell r="F143">
            <v>10601309.46</v>
          </cell>
        </row>
        <row r="144">
          <cell r="B144" t="str">
            <v>1730002</v>
          </cell>
          <cell r="C144" t="str">
            <v>Acrd Utility Rev-Factored-Assc</v>
          </cell>
          <cell r="F144">
            <v>-10552463.39</v>
          </cell>
        </row>
        <row r="145">
          <cell r="C145" t="str">
            <v>Accrued Utility Revenues</v>
          </cell>
          <cell r="F145">
            <v>48846.0700000003</v>
          </cell>
        </row>
        <row r="147">
          <cell r="B147" t="str">
            <v>1750001</v>
          </cell>
          <cell r="C147" t="str">
            <v>Curr. Unreal Gains - NonAffil</v>
          </cell>
          <cell r="F147">
            <v>5048080.97</v>
          </cell>
        </row>
        <row r="148">
          <cell r="B148" t="str">
            <v>1750021</v>
          </cell>
          <cell r="C148" t="str">
            <v>S/T Asset MTM Collateral</v>
          </cell>
          <cell r="F148">
            <v>-23801</v>
          </cell>
        </row>
        <row r="149">
          <cell r="B149" t="str">
            <v>1760010</v>
          </cell>
          <cell r="C149" t="str">
            <v>S/T Asset for Commodity Hedges</v>
          </cell>
          <cell r="F149">
            <v>17252</v>
          </cell>
        </row>
        <row r="150">
          <cell r="C150" t="str">
            <v>Energy Trading</v>
          </cell>
          <cell r="F150">
            <v>5041531.97</v>
          </cell>
        </row>
        <row r="152">
          <cell r="B152" t="str">
            <v>1650001</v>
          </cell>
          <cell r="C152" t="str">
            <v>Prepaid Insurance</v>
          </cell>
          <cell r="F152">
            <v>408892.655</v>
          </cell>
        </row>
        <row r="153">
          <cell r="B153" t="str">
            <v>165000212</v>
          </cell>
          <cell r="C153" t="str">
            <v>Prepaid Taxes</v>
          </cell>
          <cell r="F153">
            <v>0</v>
          </cell>
        </row>
        <row r="154">
          <cell r="B154" t="str">
            <v>165000213</v>
          </cell>
          <cell r="C154" t="str">
            <v>Prepaid Taxes</v>
          </cell>
          <cell r="F154">
            <v>709683.16</v>
          </cell>
        </row>
        <row r="155">
          <cell r="B155" t="str">
            <v>1650009</v>
          </cell>
          <cell r="C155" t="str">
            <v>Prepaid Carry Cost-Factored AR</v>
          </cell>
          <cell r="F155">
            <v>14859.14</v>
          </cell>
        </row>
        <row r="156">
          <cell r="B156" t="str">
            <v>1650010</v>
          </cell>
          <cell r="C156" t="str">
            <v>Prepaid Pension Benefits</v>
          </cell>
          <cell r="F156">
            <v>24279097.05</v>
          </cell>
        </row>
        <row r="157">
          <cell r="B157" t="str">
            <v>165001112</v>
          </cell>
          <cell r="C157" t="str">
            <v>Prepaid Sales Taxes</v>
          </cell>
          <cell r="F157">
            <v>0</v>
          </cell>
        </row>
        <row r="158">
          <cell r="B158" t="str">
            <v>165001113</v>
          </cell>
          <cell r="C158" t="str">
            <v>Prepaid Sales Taxes</v>
          </cell>
          <cell r="F158">
            <v>324132.03</v>
          </cell>
        </row>
        <row r="159">
          <cell r="B159" t="str">
            <v>165001212</v>
          </cell>
          <cell r="C159" t="str">
            <v>Prepaid Use Taxes</v>
          </cell>
          <cell r="F159">
            <v>0</v>
          </cell>
        </row>
        <row r="160">
          <cell r="B160" t="str">
            <v>165001213</v>
          </cell>
          <cell r="C160" t="str">
            <v>Prepaid Use Taxes</v>
          </cell>
          <cell r="F160">
            <v>57469.6</v>
          </cell>
        </row>
        <row r="161">
          <cell r="B161" t="str">
            <v>1650014</v>
          </cell>
          <cell r="C161" t="str">
            <v>FAS 158 Qual Contra Asset</v>
          </cell>
          <cell r="F161">
            <v>-24279097.05</v>
          </cell>
        </row>
        <row r="162">
          <cell r="B162" t="str">
            <v>1650021</v>
          </cell>
          <cell r="C162" t="str">
            <v>Prepaid Insurance - EIS</v>
          </cell>
          <cell r="F162">
            <v>491544.76</v>
          </cell>
        </row>
        <row r="163">
          <cell r="B163" t="str">
            <v>1650023</v>
          </cell>
          <cell r="C163" t="str">
            <v>Prepaid Lease</v>
          </cell>
          <cell r="F163">
            <v>0</v>
          </cell>
        </row>
        <row r="164">
          <cell r="C164" t="str">
            <v>Prepayments</v>
          </cell>
          <cell r="F164">
            <v>2006581.345000001</v>
          </cell>
        </row>
        <row r="166">
          <cell r="B166" t="str">
            <v>1240005</v>
          </cell>
          <cell r="C166" t="str">
            <v>Spec Allowance Inv NOx</v>
          </cell>
          <cell r="F166">
            <v>6.7700000000000005</v>
          </cell>
        </row>
        <row r="167">
          <cell r="B167" t="str">
            <v>1340018</v>
          </cell>
          <cell r="C167" t="str">
            <v>Spec Deposits - Elect Trading</v>
          </cell>
          <cell r="F167">
            <v>2218.4120000000003</v>
          </cell>
        </row>
        <row r="168">
          <cell r="B168" t="str">
            <v>1340043</v>
          </cell>
          <cell r="C168" t="str">
            <v>Spec Deposit UBS Securities</v>
          </cell>
          <cell r="F168">
            <v>2058481.589</v>
          </cell>
        </row>
        <row r="169">
          <cell r="B169" t="str">
            <v>1340048</v>
          </cell>
          <cell r="C169" t="str">
            <v>Spec Deposits-Trading Contra</v>
          </cell>
          <cell r="F169">
            <v>-1155867</v>
          </cell>
        </row>
        <row r="170">
          <cell r="B170" t="str">
            <v>174001111</v>
          </cell>
          <cell r="C170" t="str">
            <v>Non-Highway Fuel Tx Credt-2011</v>
          </cell>
          <cell r="F170">
            <v>0</v>
          </cell>
        </row>
        <row r="171">
          <cell r="B171" t="str">
            <v>174001112</v>
          </cell>
          <cell r="C171" t="str">
            <v>Non-Highway Fuel Tx Credt-2012</v>
          </cell>
          <cell r="F171">
            <v>748</v>
          </cell>
        </row>
        <row r="172">
          <cell r="B172" t="str">
            <v>1860007</v>
          </cell>
          <cell r="C172" t="str">
            <v>Billings and Deferred Projects</v>
          </cell>
          <cell r="F172">
            <v>196621.707</v>
          </cell>
        </row>
        <row r="173">
          <cell r="C173" t="str">
            <v>Other Current Assets</v>
          </cell>
          <cell r="F173">
            <v>1102209.478</v>
          </cell>
        </row>
        <row r="174">
          <cell r="C174" t="str">
            <v>CURRENT ASSETS</v>
          </cell>
          <cell r="F174">
            <v>106969696.859</v>
          </cell>
        </row>
        <row r="177">
          <cell r="B177" t="str">
            <v>1823007</v>
          </cell>
          <cell r="C177" t="str">
            <v>SFAS 112 Postemployment Benef</v>
          </cell>
          <cell r="F177">
            <v>4413403.87</v>
          </cell>
        </row>
        <row r="178">
          <cell r="B178" t="str">
            <v>1823009</v>
          </cell>
          <cell r="C178" t="str">
            <v>DSM Incentives</v>
          </cell>
          <cell r="F178">
            <v>2333392</v>
          </cell>
        </row>
        <row r="179">
          <cell r="B179" t="str">
            <v>1823010</v>
          </cell>
          <cell r="C179" t="str">
            <v>DSM Recovery</v>
          </cell>
          <cell r="F179">
            <v>-25892573</v>
          </cell>
        </row>
        <row r="180">
          <cell r="B180" t="str">
            <v>1823011</v>
          </cell>
          <cell r="C180" t="str">
            <v>DSM Lost Revenues</v>
          </cell>
          <cell r="F180">
            <v>5821073</v>
          </cell>
        </row>
        <row r="181">
          <cell r="B181" t="str">
            <v>1823012</v>
          </cell>
          <cell r="C181" t="str">
            <v>DSM Program Costs</v>
          </cell>
          <cell r="F181">
            <v>18688904.64</v>
          </cell>
        </row>
        <row r="182">
          <cell r="B182" t="str">
            <v>1823022</v>
          </cell>
          <cell r="C182" t="str">
            <v>HRJ 765kV Post Service AFUDC</v>
          </cell>
          <cell r="F182">
            <v>640584</v>
          </cell>
        </row>
        <row r="183">
          <cell r="B183" t="str">
            <v>1823054</v>
          </cell>
          <cell r="C183" t="str">
            <v>HRJ 765kV Depreciation Expense</v>
          </cell>
          <cell r="F183">
            <v>99823</v>
          </cell>
        </row>
        <row r="184">
          <cell r="B184" t="str">
            <v>1823077</v>
          </cell>
          <cell r="C184" t="str">
            <v>Unreal Loss on Fwd Commitments</v>
          </cell>
          <cell r="F184">
            <v>0</v>
          </cell>
        </row>
        <row r="185">
          <cell r="B185" t="str">
            <v>1823078</v>
          </cell>
          <cell r="C185" t="str">
            <v>Deferred Storm Expense</v>
          </cell>
          <cell r="F185">
            <v>20368277</v>
          </cell>
        </row>
        <row r="186">
          <cell r="B186" t="str">
            <v>1823115</v>
          </cell>
          <cell r="C186" t="str">
            <v>Defd Equity Carry Chg-Non Fuel</v>
          </cell>
          <cell r="F186">
            <v>-90975</v>
          </cell>
        </row>
        <row r="187">
          <cell r="B187" t="str">
            <v>1823118</v>
          </cell>
          <cell r="C187" t="str">
            <v>BridgeCo TO Funding</v>
          </cell>
          <cell r="F187">
            <v>228044.448</v>
          </cell>
        </row>
        <row r="188">
          <cell r="B188" t="str">
            <v>1823119</v>
          </cell>
          <cell r="C188" t="str">
            <v>PJM Integration Payments</v>
          </cell>
          <cell r="F188">
            <v>175659.441</v>
          </cell>
        </row>
        <row r="189">
          <cell r="B189" t="str">
            <v>1823120</v>
          </cell>
          <cell r="C189" t="str">
            <v>Other PJM Integration</v>
          </cell>
          <cell r="F189">
            <v>240928.425</v>
          </cell>
        </row>
        <row r="190">
          <cell r="B190" t="str">
            <v>1823121</v>
          </cell>
          <cell r="C190" t="str">
            <v>Carry Chgs-RTO Startup Costs</v>
          </cell>
          <cell r="F190">
            <v>167685.05000000002</v>
          </cell>
        </row>
        <row r="191">
          <cell r="B191" t="str">
            <v>1823122</v>
          </cell>
          <cell r="C191" t="str">
            <v>Alliance RTO Deferred Expense</v>
          </cell>
          <cell r="F191">
            <v>119355.785</v>
          </cell>
        </row>
        <row r="192">
          <cell r="B192" t="str">
            <v>1823165</v>
          </cell>
          <cell r="C192" t="str">
            <v>REG ASSET FAS 158 QUAL PLAN</v>
          </cell>
          <cell r="F192">
            <v>44266278.25</v>
          </cell>
        </row>
        <row r="193">
          <cell r="B193" t="str">
            <v>1823166</v>
          </cell>
          <cell r="C193" t="str">
            <v>REG ASSET FAS 158 OPEB PLAN</v>
          </cell>
          <cell r="F193">
            <v>4781651.95</v>
          </cell>
        </row>
        <row r="194">
          <cell r="B194" t="str">
            <v>1823167</v>
          </cell>
          <cell r="C194" t="str">
            <v>REG Asset FAS 158 SERP Plan</v>
          </cell>
          <cell r="F194">
            <v>-131379.5</v>
          </cell>
        </row>
        <row r="195">
          <cell r="B195" t="str">
            <v>1823188</v>
          </cell>
          <cell r="C195" t="str">
            <v>Deferred Carbon Mgmt Research</v>
          </cell>
          <cell r="F195">
            <v>137513</v>
          </cell>
        </row>
        <row r="196">
          <cell r="B196" t="str">
            <v>1823299</v>
          </cell>
          <cell r="C196" t="str">
            <v>SFAS 106 Medicare Subsidy</v>
          </cell>
          <cell r="F196">
            <v>2436975.39</v>
          </cell>
        </row>
        <row r="197">
          <cell r="B197" t="str">
            <v>1823301</v>
          </cell>
          <cell r="C197" t="str">
            <v>SFAS 109 Flow Thru Defd FIT</v>
          </cell>
          <cell r="F197">
            <v>84082177.28</v>
          </cell>
        </row>
        <row r="198">
          <cell r="B198" t="str">
            <v>1823302</v>
          </cell>
          <cell r="C198" t="str">
            <v>SFAS 109 Flow Thru Defrd SIT</v>
          </cell>
          <cell r="F198">
            <v>40632831.07</v>
          </cell>
        </row>
        <row r="199">
          <cell r="B199" t="str">
            <v>1823306</v>
          </cell>
          <cell r="C199" t="str">
            <v>Net CCS FEED Study Costs</v>
          </cell>
          <cell r="F199">
            <v>872858.31</v>
          </cell>
        </row>
        <row r="200">
          <cell r="B200" t="str">
            <v>1823325</v>
          </cell>
          <cell r="C200" t="str">
            <v>CCS FEED Study Reserve</v>
          </cell>
          <cell r="F200">
            <v>-872858.31</v>
          </cell>
        </row>
        <row r="201">
          <cell r="C201" t="str">
            <v>Miscellaneous Regulatory Assets</v>
          </cell>
          <cell r="F201">
            <v>203519630.099</v>
          </cell>
        </row>
        <row r="202">
          <cell r="B202" t="str">
            <v>1890004</v>
          </cell>
          <cell r="C202" t="str">
            <v>Loss Rec Debt-Debentures</v>
          </cell>
          <cell r="F202">
            <v>644930.9500000001</v>
          </cell>
        </row>
        <row r="203">
          <cell r="C203" t="str">
            <v>Unamortized Loss on Reacquired Debt</v>
          </cell>
          <cell r="F203">
            <v>644930.9500000001</v>
          </cell>
        </row>
        <row r="204">
          <cell r="C204" t="str">
            <v>REGULATORY ASSETS</v>
          </cell>
          <cell r="F204">
            <v>204164561.049</v>
          </cell>
        </row>
        <row r="207">
          <cell r="B207" t="str">
            <v>1810006</v>
          </cell>
          <cell r="C207" t="str">
            <v>Unamort Debt Exp - Sr Unsec Nt</v>
          </cell>
          <cell r="F207">
            <v>1976933.6</v>
          </cell>
        </row>
        <row r="208">
          <cell r="C208" t="str">
            <v>Unamortized Debt Expense</v>
          </cell>
          <cell r="F208">
            <v>1976933.6</v>
          </cell>
        </row>
        <row r="209">
          <cell r="B209" t="str">
            <v>1840029</v>
          </cell>
          <cell r="C209" t="str">
            <v>Transp-Assigned Vehicles</v>
          </cell>
          <cell r="F209">
            <v>0</v>
          </cell>
        </row>
        <row r="210">
          <cell r="B210" t="str">
            <v>1840035</v>
          </cell>
          <cell r="C210" t="str">
            <v>IT Oper Company (OPCO) Clearng</v>
          </cell>
          <cell r="F210">
            <v>0</v>
          </cell>
        </row>
        <row r="211">
          <cell r="C211" t="str">
            <v>Clearing Accounts</v>
          </cell>
          <cell r="F211">
            <v>0</v>
          </cell>
        </row>
        <row r="212">
          <cell r="B212" t="str">
            <v>1830000</v>
          </cell>
          <cell r="C212" t="str">
            <v>Prelimin Surv&amp;Investgtn Chrgs</v>
          </cell>
          <cell r="F212">
            <v>32446340.48</v>
          </cell>
        </row>
        <row r="213">
          <cell r="B213" t="str">
            <v>1830004</v>
          </cell>
          <cell r="C213" t="str">
            <v>Prelim Survey &amp; Invstgtn Resrv</v>
          </cell>
          <cell r="F213">
            <v>-31974459.51</v>
          </cell>
        </row>
        <row r="214">
          <cell r="B214" t="str">
            <v>1860001</v>
          </cell>
          <cell r="C214" t="str">
            <v>Allowances</v>
          </cell>
          <cell r="F214">
            <v>807.1700000000001</v>
          </cell>
        </row>
        <row r="215">
          <cell r="B215" t="str">
            <v>1860002</v>
          </cell>
          <cell r="C215" t="str">
            <v>Deferred Expenses</v>
          </cell>
          <cell r="F215">
            <v>0</v>
          </cell>
        </row>
        <row r="216">
          <cell r="B216" t="str">
            <v>186000311</v>
          </cell>
          <cell r="C216" t="str">
            <v>Deferred Property Taxes</v>
          </cell>
          <cell r="F216">
            <v>0</v>
          </cell>
        </row>
        <row r="217">
          <cell r="B217" t="str">
            <v>186000312</v>
          </cell>
          <cell r="C217" t="str">
            <v>Deferred Property Taxes</v>
          </cell>
          <cell r="F217">
            <v>2498991</v>
          </cell>
        </row>
        <row r="218">
          <cell r="B218" t="str">
            <v>1860005</v>
          </cell>
          <cell r="C218" t="str">
            <v>Unidentified Cash Receipts</v>
          </cell>
          <cell r="F218">
            <v>0</v>
          </cell>
        </row>
        <row r="219">
          <cell r="B219" t="str">
            <v>1860077</v>
          </cell>
          <cell r="C219" t="str">
            <v>Agency Fees - Factored A/R</v>
          </cell>
          <cell r="F219">
            <v>775912</v>
          </cell>
        </row>
        <row r="220">
          <cell r="B220" t="str">
            <v>186008112</v>
          </cell>
          <cell r="C220" t="str">
            <v>Defd Property Tax - Cap Leases</v>
          </cell>
          <cell r="F220">
            <v>0</v>
          </cell>
        </row>
        <row r="221">
          <cell r="B221" t="str">
            <v>186008113</v>
          </cell>
          <cell r="C221" t="str">
            <v>Defd Property Tax - Cap Leases</v>
          </cell>
          <cell r="F221">
            <v>4313</v>
          </cell>
        </row>
        <row r="222">
          <cell r="B222" t="str">
            <v>1860153</v>
          </cell>
          <cell r="C222" t="str">
            <v>Unamortized Credit Line Fees</v>
          </cell>
          <cell r="F222">
            <v>651003.04</v>
          </cell>
        </row>
        <row r="223">
          <cell r="B223" t="str">
            <v>1860160</v>
          </cell>
          <cell r="C223" t="str">
            <v>Deferred Expenses - Current</v>
          </cell>
          <cell r="F223">
            <v>709918.41</v>
          </cell>
        </row>
        <row r="224">
          <cell r="B224" t="str">
            <v>1860166</v>
          </cell>
          <cell r="C224" t="str">
            <v>Def Lease Assets - Non Taxable</v>
          </cell>
          <cell r="F224">
            <v>0</v>
          </cell>
        </row>
        <row r="225">
          <cell r="C225" t="str">
            <v>Other Deferred Debits</v>
          </cell>
          <cell r="F225">
            <v>5112825.589999999</v>
          </cell>
        </row>
        <row r="226">
          <cell r="B226" t="str">
            <v>1900006</v>
          </cell>
          <cell r="C226" t="str">
            <v>ADIT Federal - SFAS 133 Nonaff</v>
          </cell>
          <cell r="F226">
            <v>31316</v>
          </cell>
        </row>
        <row r="227">
          <cell r="B227" t="str">
            <v>1900015</v>
          </cell>
          <cell r="C227" t="str">
            <v>ADIT-Fed-Hdg-CF-Int Rate</v>
          </cell>
          <cell r="F227">
            <v>127427.34</v>
          </cell>
        </row>
        <row r="228">
          <cell r="B228" t="str">
            <v>1901001</v>
          </cell>
          <cell r="C228" t="str">
            <v>Accum Deferred FIT - Other</v>
          </cell>
          <cell r="F228">
            <v>21448534.32</v>
          </cell>
        </row>
        <row r="229">
          <cell r="B229" t="str">
            <v>1902001</v>
          </cell>
          <cell r="C229" t="str">
            <v>Accum Defd FIT - Oth Inc &amp; Ded</v>
          </cell>
          <cell r="F229">
            <v>753066.96</v>
          </cell>
        </row>
        <row r="230">
          <cell r="B230" t="str">
            <v>1903001</v>
          </cell>
          <cell r="C230" t="str">
            <v>Acc Dfd FIT - FAS109 Flow Thru</v>
          </cell>
          <cell r="F230">
            <v>14320165.12</v>
          </cell>
        </row>
        <row r="231">
          <cell r="B231" t="str">
            <v>1904001</v>
          </cell>
          <cell r="C231" t="str">
            <v>Accum Dfd FIT - FAS 109 Excess</v>
          </cell>
          <cell r="F231">
            <v>331105.37</v>
          </cell>
        </row>
        <row r="232">
          <cell r="C232" t="str">
            <v>Accumulated Deferred Income Taxes</v>
          </cell>
          <cell r="F232">
            <v>37011615.11</v>
          </cell>
        </row>
        <row r="233">
          <cell r="C233" t="str">
            <v>TOTAL DEFERRED CHARGES</v>
          </cell>
          <cell r="F233">
            <v>44101374.3</v>
          </cell>
        </row>
        <row r="235">
          <cell r="C235" t="str">
            <v>TOTAL ASSETS</v>
          </cell>
          <cell r="F235">
            <v>1560746349.3200006</v>
          </cell>
        </row>
        <row r="236">
          <cell r="F236" t="str">
            <v> </v>
          </cell>
        </row>
        <row r="237">
          <cell r="C237" t="str">
            <v>CAPITALIZATION and LIABILITIES</v>
          </cell>
        </row>
        <row r="238">
          <cell r="C238" t="str">
            <v>COMMON STOCK</v>
          </cell>
        </row>
        <row r="239">
          <cell r="C239" t="str">
            <v>Authorized: 2,000,000 Shares</v>
          </cell>
          <cell r="D239" t="str">
            <v> </v>
          </cell>
          <cell r="F239" t="str">
            <v> </v>
          </cell>
        </row>
        <row r="240">
          <cell r="C240" t="str">
            <v>Outstanding: 1,009,000 Shares</v>
          </cell>
          <cell r="D240" t="str">
            <v> </v>
          </cell>
          <cell r="F240" t="str">
            <v> </v>
          </cell>
        </row>
        <row r="242">
          <cell r="B242" t="str">
            <v>2010001</v>
          </cell>
          <cell r="C242" t="str">
            <v>Common Stock Issued-Affiliated</v>
          </cell>
          <cell r="F242">
            <v>50450000</v>
          </cell>
        </row>
        <row r="243">
          <cell r="C243" t="str">
            <v>Common Stock</v>
          </cell>
          <cell r="F243">
            <v>50450000</v>
          </cell>
        </row>
        <row r="245">
          <cell r="C245" t="str">
            <v>Premium on Capital Stock</v>
          </cell>
          <cell r="F245">
            <v>0</v>
          </cell>
        </row>
        <row r="247">
          <cell r="B247" t="str">
            <v>2080000</v>
          </cell>
          <cell r="C247" t="str">
            <v>Donations Recvd from Stckhldrs</v>
          </cell>
          <cell r="F247">
            <v>238750000</v>
          </cell>
        </row>
        <row r="248">
          <cell r="B248" t="str">
            <v>2190010</v>
          </cell>
          <cell r="C248" t="str">
            <v>OCI for Commodity Hedges</v>
          </cell>
          <cell r="F248">
            <v>-7174.09</v>
          </cell>
        </row>
        <row r="249">
          <cell r="B249" t="str">
            <v>2190015</v>
          </cell>
          <cell r="C249" t="str">
            <v>Accum OCI-Hdg-CF-Int Rate</v>
          </cell>
          <cell r="F249">
            <v>-236651.11000000002</v>
          </cell>
        </row>
        <row r="250">
          <cell r="C250" t="str">
            <v>Paid-In-Capital</v>
          </cell>
          <cell r="F250">
            <v>238506174.79999998</v>
          </cell>
        </row>
        <row r="252">
          <cell r="C252" t="str">
            <v>Retained Earnings</v>
          </cell>
          <cell r="F252">
            <v>179460940.03599995</v>
          </cell>
        </row>
        <row r="253">
          <cell r="C253" t="str">
            <v>COMMON SHAREHOLDERS' EQUITY</v>
          </cell>
          <cell r="F253">
            <v>468417114.83599985</v>
          </cell>
        </row>
        <row r="256">
          <cell r="C256" t="str">
            <v>PS Subject To Mandatory Redemption</v>
          </cell>
          <cell r="F256">
            <v>0</v>
          </cell>
        </row>
        <row r="258">
          <cell r="C258" t="str">
            <v>PS Not Subject Mandatory Redemption</v>
          </cell>
          <cell r="F258">
            <v>0</v>
          </cell>
        </row>
        <row r="259">
          <cell r="C259" t="str">
            <v>CUMULATIVE PREFERRED STOCK</v>
          </cell>
          <cell r="F259">
            <v>0</v>
          </cell>
        </row>
        <row r="261">
          <cell r="C261" t="str">
            <v>TRUST PREFERRED SECURITIES</v>
          </cell>
          <cell r="F261">
            <v>0</v>
          </cell>
        </row>
        <row r="264">
          <cell r="B264" t="str">
            <v>2230000</v>
          </cell>
          <cell r="C264" t="str">
            <v>Advances from Associated Co</v>
          </cell>
          <cell r="F264">
            <v>20000000</v>
          </cell>
        </row>
        <row r="265">
          <cell r="B265" t="str">
            <v>2240006</v>
          </cell>
          <cell r="C265" t="str">
            <v>Senior Unsecured Notes</v>
          </cell>
          <cell r="F265">
            <v>530000000</v>
          </cell>
        </row>
        <row r="266">
          <cell r="B266" t="str">
            <v>2260006</v>
          </cell>
          <cell r="C266" t="str">
            <v>Unam Disc LTD-Dr-Sr Unsec Note</v>
          </cell>
          <cell r="F266">
            <v>-653006.25</v>
          </cell>
        </row>
        <row r="267">
          <cell r="C267" t="str">
            <v>Long-Term Debt Less Amt Due 1 Yr</v>
          </cell>
          <cell r="F267">
            <v>549346993.75</v>
          </cell>
        </row>
        <row r="269">
          <cell r="C269" t="str">
            <v>CAPITALIZATION</v>
          </cell>
          <cell r="F269">
            <v>1017764108.5860003</v>
          </cell>
        </row>
        <row r="270">
          <cell r="F270" t="str">
            <v> </v>
          </cell>
        </row>
        <row r="272">
          <cell r="B272" t="str">
            <v>2270001</v>
          </cell>
          <cell r="C272" t="str">
            <v>Obligatns Undr Cap Lse-Noncurr</v>
          </cell>
          <cell r="F272">
            <v>1853073.58</v>
          </cell>
        </row>
        <row r="273">
          <cell r="B273" t="str">
            <v>2270003</v>
          </cell>
          <cell r="C273" t="str">
            <v>Accrued Noncur Lease Oblig</v>
          </cell>
          <cell r="F273">
            <v>19388.170000000002</v>
          </cell>
        </row>
        <row r="274">
          <cell r="C274" t="str">
            <v>Obligations Under Capital  Lease-NonCurrent</v>
          </cell>
          <cell r="F274">
            <v>1872461.75</v>
          </cell>
        </row>
        <row r="276">
          <cell r="B276" t="str">
            <v>2290006</v>
          </cell>
          <cell r="C276" t="str">
            <v>Acc Prv for Potential Refund</v>
          </cell>
          <cell r="F276">
            <v>0</v>
          </cell>
        </row>
        <row r="277">
          <cell r="C277" t="str">
            <v>Accumulated Provision Rate Relief</v>
          </cell>
          <cell r="F277">
            <v>0</v>
          </cell>
        </row>
        <row r="279">
          <cell r="B279" t="str">
            <v>2282003</v>
          </cell>
          <cell r="C279" t="str">
            <v>Accm Prv I/D - Worker's Com</v>
          </cell>
          <cell r="F279">
            <v>212066.56</v>
          </cell>
        </row>
        <row r="280">
          <cell r="B280" t="str">
            <v>2283000</v>
          </cell>
          <cell r="C280" t="str">
            <v>Accm Prv for Pensions&amp;Benefits</v>
          </cell>
          <cell r="F280">
            <v>134149.47</v>
          </cell>
        </row>
        <row r="281">
          <cell r="B281" t="str">
            <v>2283002</v>
          </cell>
          <cell r="C281" t="str">
            <v>Supplemental Savings Plan</v>
          </cell>
          <cell r="F281">
            <v>243090.75</v>
          </cell>
        </row>
        <row r="282">
          <cell r="B282" t="str">
            <v>2283003</v>
          </cell>
          <cell r="C282" t="str">
            <v>SFAS 106 Post Retirement Benef</v>
          </cell>
          <cell r="F282">
            <v>4272445.584</v>
          </cell>
        </row>
        <row r="283">
          <cell r="B283" t="str">
            <v>2283005</v>
          </cell>
          <cell r="C283" t="str">
            <v>SFAS 112 Postemployment Benef</v>
          </cell>
          <cell r="F283">
            <v>3353915.87</v>
          </cell>
        </row>
        <row r="284">
          <cell r="B284" t="str">
            <v>2283006</v>
          </cell>
          <cell r="C284" t="str">
            <v>SFAS 87 - Pensions</v>
          </cell>
          <cell r="F284">
            <v>3043437.75</v>
          </cell>
        </row>
        <row r="285">
          <cell r="B285" t="str">
            <v>2283007</v>
          </cell>
          <cell r="C285" t="str">
            <v>Perf Share Incentive Plan</v>
          </cell>
          <cell r="F285">
            <v>329262.77</v>
          </cell>
        </row>
        <row r="286">
          <cell r="B286" t="str">
            <v>2283013</v>
          </cell>
          <cell r="C286" t="str">
            <v>Incentive Comp Deferral Plan</v>
          </cell>
          <cell r="F286">
            <v>140210.29</v>
          </cell>
        </row>
        <row r="287">
          <cell r="B287" t="str">
            <v>2283015</v>
          </cell>
          <cell r="C287" t="str">
            <v>FAS 158 SERP Payable Long Term</v>
          </cell>
          <cell r="F287">
            <v>-131383.5</v>
          </cell>
        </row>
        <row r="288">
          <cell r="B288" t="str">
            <v>2283016</v>
          </cell>
          <cell r="C288" t="str">
            <v>FAS 158 Qual Payable Long Term</v>
          </cell>
          <cell r="F288">
            <v>16943743.45</v>
          </cell>
        </row>
        <row r="289">
          <cell r="B289" t="str">
            <v>2283017</v>
          </cell>
          <cell r="C289" t="str">
            <v>FAS 158 OPEB Payable Long Term</v>
          </cell>
          <cell r="F289">
            <v>4781651.95</v>
          </cell>
        </row>
        <row r="290">
          <cell r="B290" t="str">
            <v>2283018</v>
          </cell>
          <cell r="C290" t="str">
            <v>SFAS 106 Med Part-D</v>
          </cell>
          <cell r="F290">
            <v>-4793323.63</v>
          </cell>
        </row>
        <row r="291">
          <cell r="B291" t="str">
            <v>2284027</v>
          </cell>
          <cell r="C291" t="str">
            <v>Econ. Development Fund NonCurr</v>
          </cell>
          <cell r="F291">
            <v>932000</v>
          </cell>
        </row>
        <row r="292">
          <cell r="B292" t="str">
            <v>2300001</v>
          </cell>
          <cell r="C292" t="str">
            <v>Asset Retirement Obligations</v>
          </cell>
          <cell r="F292">
            <v>4068055.86</v>
          </cell>
        </row>
        <row r="293">
          <cell r="C293" t="str">
            <v>Accumlated Provision - Miscellanous</v>
          </cell>
          <cell r="F293">
            <v>33529323.174</v>
          </cell>
        </row>
        <row r="294">
          <cell r="C294" t="str">
            <v>Other NonCurrent Liabilities</v>
          </cell>
          <cell r="F294">
            <v>35401784.923999995</v>
          </cell>
        </row>
        <row r="295">
          <cell r="F295" t="str">
            <v> </v>
          </cell>
        </row>
        <row r="297">
          <cell r="C297" t="str">
            <v>Preferred Stock Due Within 1 Year</v>
          </cell>
          <cell r="F297">
            <v>0</v>
          </cell>
        </row>
        <row r="299">
          <cell r="C299" t="str">
            <v>Long-Term Debt Due Within 1 Year</v>
          </cell>
          <cell r="F299">
            <v>0</v>
          </cell>
        </row>
        <row r="301">
          <cell r="C301" t="str">
            <v>Accumulated Provision Due Within 1 Year</v>
          </cell>
          <cell r="F301">
            <v>0</v>
          </cell>
        </row>
        <row r="303">
          <cell r="C303" t="str">
            <v>Short-Term Debt</v>
          </cell>
          <cell r="F303">
            <v>0</v>
          </cell>
        </row>
        <row r="305">
          <cell r="B305" t="str">
            <v>2330000</v>
          </cell>
          <cell r="C305" t="str">
            <v>Corp Borrow Program (NP-Assoc)</v>
          </cell>
          <cell r="F305">
            <v>0</v>
          </cell>
        </row>
        <row r="306">
          <cell r="C306" t="str">
            <v>Advances from Affiliates</v>
          </cell>
          <cell r="F306">
            <v>0</v>
          </cell>
        </row>
        <row r="308">
          <cell r="B308" t="str">
            <v>2320001</v>
          </cell>
          <cell r="C308" t="str">
            <v>Accounts Payable - Regular</v>
          </cell>
          <cell r="F308">
            <v>4807703.042</v>
          </cell>
        </row>
        <row r="309">
          <cell r="B309" t="str">
            <v>2320002</v>
          </cell>
          <cell r="C309" t="str">
            <v>Unvouchered Invoices</v>
          </cell>
          <cell r="F309">
            <v>6360660.35</v>
          </cell>
        </row>
        <row r="310">
          <cell r="B310" t="str">
            <v>2320003</v>
          </cell>
          <cell r="C310" t="str">
            <v>Retention</v>
          </cell>
          <cell r="F310">
            <v>539256.74</v>
          </cell>
        </row>
        <row r="311">
          <cell r="B311" t="str">
            <v>2320011</v>
          </cell>
          <cell r="C311" t="str">
            <v>Uninvoiced Fuel</v>
          </cell>
          <cell r="F311">
            <v>5473042</v>
          </cell>
        </row>
        <row r="312">
          <cell r="B312" t="str">
            <v>2320050</v>
          </cell>
          <cell r="C312" t="str">
            <v>Coal Trading</v>
          </cell>
          <cell r="F312">
            <v>7153.17</v>
          </cell>
        </row>
        <row r="313">
          <cell r="B313" t="str">
            <v>2320052</v>
          </cell>
          <cell r="C313" t="str">
            <v>Accounts Payable - Purch Power</v>
          </cell>
          <cell r="F313">
            <v>374220.939</v>
          </cell>
        </row>
        <row r="314">
          <cell r="B314" t="str">
            <v>2320053</v>
          </cell>
          <cell r="C314" t="str">
            <v>Elect Trad-Options&amp;Swaps</v>
          </cell>
          <cell r="F314">
            <v>342504.79</v>
          </cell>
        </row>
        <row r="315">
          <cell r="B315" t="str">
            <v>2320054</v>
          </cell>
          <cell r="C315" t="str">
            <v>Emission Allowance Trading</v>
          </cell>
          <cell r="F315">
            <v>353</v>
          </cell>
        </row>
        <row r="316">
          <cell r="B316" t="str">
            <v>2320056</v>
          </cell>
          <cell r="C316" t="str">
            <v>Gas Physicals</v>
          </cell>
          <cell r="F316">
            <v>0.002</v>
          </cell>
        </row>
        <row r="317">
          <cell r="B317" t="str">
            <v>2320062</v>
          </cell>
          <cell r="C317" t="str">
            <v>Broker Fees Payable</v>
          </cell>
          <cell r="F317">
            <v>1957.701</v>
          </cell>
        </row>
        <row r="318">
          <cell r="B318" t="str">
            <v>2320073</v>
          </cell>
          <cell r="C318" t="str">
            <v>A/P Misc Dedic. Power</v>
          </cell>
          <cell r="F318">
            <v>12078</v>
          </cell>
        </row>
        <row r="319">
          <cell r="B319" t="str">
            <v>2320076</v>
          </cell>
          <cell r="C319" t="str">
            <v>Corporate Credit Card Liab</v>
          </cell>
          <cell r="F319">
            <v>59136.15</v>
          </cell>
        </row>
        <row r="320">
          <cell r="B320" t="str">
            <v>2320077</v>
          </cell>
          <cell r="C320" t="str">
            <v>INDUS Unvouchered Liabilities</v>
          </cell>
          <cell r="F320">
            <v>372255.214</v>
          </cell>
        </row>
        <row r="321">
          <cell r="B321" t="str">
            <v>2320079</v>
          </cell>
          <cell r="C321" t="str">
            <v>Broker Commisn Spark/Merch Gen</v>
          </cell>
          <cell r="F321">
            <v>-0.002</v>
          </cell>
        </row>
        <row r="322">
          <cell r="B322" t="str">
            <v>2320081</v>
          </cell>
          <cell r="C322" t="str">
            <v>AP Accrual NYMEX OTC &amp; Penults</v>
          </cell>
          <cell r="F322">
            <v>0</v>
          </cell>
        </row>
        <row r="323">
          <cell r="B323" t="str">
            <v>2320083</v>
          </cell>
          <cell r="C323" t="str">
            <v>PJM Net AP Accrual</v>
          </cell>
          <cell r="F323">
            <v>324319.16000000003</v>
          </cell>
        </row>
        <row r="324">
          <cell r="B324" t="str">
            <v>2320086</v>
          </cell>
          <cell r="C324" t="str">
            <v>Accrued Broker - Power</v>
          </cell>
          <cell r="F324">
            <v>79050.98</v>
          </cell>
        </row>
        <row r="325">
          <cell r="B325" t="str">
            <v>2320090</v>
          </cell>
          <cell r="C325" t="str">
            <v>MISO AP Accrual</v>
          </cell>
          <cell r="F325">
            <v>139027.83000000002</v>
          </cell>
        </row>
        <row r="326">
          <cell r="B326" t="str">
            <v>2320094</v>
          </cell>
          <cell r="C326" t="str">
            <v>Customer A/P - REC Activity</v>
          </cell>
          <cell r="F326">
            <v>0.08</v>
          </cell>
        </row>
        <row r="327">
          <cell r="C327" t="str">
            <v>A/P General</v>
          </cell>
          <cell r="F327">
            <v>18892719.145999998</v>
          </cell>
        </row>
        <row r="329">
          <cell r="B329" t="str">
            <v>2340001</v>
          </cell>
          <cell r="C329" t="str">
            <v>A/P Assoc Co - InterUnit G/L</v>
          </cell>
          <cell r="F329">
            <v>15119676.59</v>
          </cell>
        </row>
        <row r="330">
          <cell r="B330" t="str">
            <v>2340005</v>
          </cell>
          <cell r="C330" t="str">
            <v>A/P Assoc Co - Allowances</v>
          </cell>
          <cell r="F330">
            <v>0</v>
          </cell>
        </row>
        <row r="331">
          <cell r="B331" t="str">
            <v>2340011</v>
          </cell>
          <cell r="C331" t="str">
            <v>A/P-Assc Co-AEPSC-Agent</v>
          </cell>
          <cell r="F331">
            <v>12145103.16</v>
          </cell>
        </row>
        <row r="332">
          <cell r="B332" t="str">
            <v>2340025</v>
          </cell>
          <cell r="C332" t="str">
            <v>A/P Assoc Co - CM Bills</v>
          </cell>
          <cell r="F332">
            <v>182135.89</v>
          </cell>
        </row>
        <row r="333">
          <cell r="B333" t="str">
            <v>2340027</v>
          </cell>
          <cell r="C333" t="str">
            <v>A/P Assoc Co - Intercompany</v>
          </cell>
          <cell r="F333">
            <v>213110.62</v>
          </cell>
        </row>
        <row r="334">
          <cell r="B334" t="str">
            <v>2340029</v>
          </cell>
          <cell r="C334" t="str">
            <v>A/P Assoc Co - AEPSC Bills</v>
          </cell>
          <cell r="F334">
            <v>1872471.51</v>
          </cell>
        </row>
        <row r="335">
          <cell r="B335" t="str">
            <v>2340030</v>
          </cell>
          <cell r="C335" t="str">
            <v>A/P Assoc Co - InterUnit A/P</v>
          </cell>
          <cell r="F335">
            <v>23431.8</v>
          </cell>
        </row>
        <row r="336">
          <cell r="B336" t="str">
            <v>2340032</v>
          </cell>
          <cell r="C336" t="str">
            <v>A/P Assoc Co - Multi Pmts</v>
          </cell>
          <cell r="F336">
            <v>399.48</v>
          </cell>
        </row>
        <row r="337">
          <cell r="B337" t="str">
            <v>2340034</v>
          </cell>
          <cell r="C337" t="str">
            <v>A/P Assoc Co - System Sales</v>
          </cell>
          <cell r="F337">
            <v>0</v>
          </cell>
        </row>
        <row r="338">
          <cell r="B338" t="str">
            <v>2340035</v>
          </cell>
          <cell r="C338" t="str">
            <v>Fleet - M4 - A/P</v>
          </cell>
          <cell r="F338">
            <v>9079.61</v>
          </cell>
        </row>
        <row r="339">
          <cell r="B339" t="str">
            <v>2340037</v>
          </cell>
          <cell r="C339" t="str">
            <v>A/P Assoc-Global Borrowing Int</v>
          </cell>
          <cell r="F339">
            <v>350000</v>
          </cell>
        </row>
        <row r="340">
          <cell r="B340" t="str">
            <v>2340049</v>
          </cell>
          <cell r="C340" t="str">
            <v>A/P Assoc -Realization Sharing</v>
          </cell>
          <cell r="F340">
            <v>0</v>
          </cell>
        </row>
        <row r="341">
          <cell r="C341" t="str">
            <v>A/P Associated Companies</v>
          </cell>
          <cell r="F341">
            <v>29915408.660000004</v>
          </cell>
        </row>
        <row r="343">
          <cell r="B343" t="str">
            <v>2350001</v>
          </cell>
          <cell r="C343" t="str">
            <v>Customer Deposits-Active</v>
          </cell>
          <cell r="F343">
            <v>23961707.76</v>
          </cell>
        </row>
        <row r="344">
          <cell r="B344" t="str">
            <v>2350003</v>
          </cell>
          <cell r="C344" t="str">
            <v>Deposits - Trading Activity</v>
          </cell>
          <cell r="F344">
            <v>831510.61</v>
          </cell>
        </row>
        <row r="345">
          <cell r="B345" t="str">
            <v>2350005</v>
          </cell>
          <cell r="C345" t="str">
            <v>Deposits - Trading Contra</v>
          </cell>
          <cell r="F345">
            <v>-23801</v>
          </cell>
        </row>
        <row r="346">
          <cell r="C346" t="str">
            <v>Customer Deposits</v>
          </cell>
          <cell r="F346">
            <v>24769417.37</v>
          </cell>
        </row>
        <row r="348">
          <cell r="B348" t="str">
            <v>2360001</v>
          </cell>
          <cell r="C348" t="str">
            <v>Federal Income Tax</v>
          </cell>
          <cell r="F348">
            <v>-6478307.42</v>
          </cell>
        </row>
        <row r="349">
          <cell r="B349" t="str">
            <v>236000209</v>
          </cell>
          <cell r="C349" t="str">
            <v>State Income Taxes</v>
          </cell>
          <cell r="F349">
            <v>-63670</v>
          </cell>
        </row>
        <row r="350">
          <cell r="B350" t="str">
            <v>236000211</v>
          </cell>
          <cell r="C350" t="str">
            <v>State Income Taxes</v>
          </cell>
          <cell r="F350">
            <v>0</v>
          </cell>
        </row>
        <row r="351">
          <cell r="B351" t="str">
            <v>236000212</v>
          </cell>
          <cell r="C351" t="str">
            <v>State Income Taxes</v>
          </cell>
          <cell r="F351">
            <v>-116311.61</v>
          </cell>
        </row>
        <row r="352">
          <cell r="B352" t="str">
            <v>236000213</v>
          </cell>
          <cell r="C352" t="str">
            <v>State Income Taxes</v>
          </cell>
          <cell r="F352">
            <v>-245335.99</v>
          </cell>
        </row>
        <row r="353">
          <cell r="B353" t="str">
            <v>2360004</v>
          </cell>
          <cell r="C353" t="str">
            <v>FICA</v>
          </cell>
          <cell r="F353">
            <v>92599.59</v>
          </cell>
        </row>
        <row r="354">
          <cell r="B354" t="str">
            <v>2360005</v>
          </cell>
          <cell r="C354" t="str">
            <v>Federal Unemployment Tax</v>
          </cell>
          <cell r="F354">
            <v>416.98</v>
          </cell>
        </row>
        <row r="355">
          <cell r="B355" t="str">
            <v>2360006</v>
          </cell>
          <cell r="C355" t="str">
            <v>State Unemployment Tax</v>
          </cell>
          <cell r="F355">
            <v>1046.74</v>
          </cell>
        </row>
        <row r="356">
          <cell r="B356" t="str">
            <v>236000700</v>
          </cell>
          <cell r="C356" t="str">
            <v>State Sales and Use Taxes</v>
          </cell>
          <cell r="F356">
            <v>445100</v>
          </cell>
        </row>
        <row r="357">
          <cell r="B357" t="str">
            <v>236000712</v>
          </cell>
          <cell r="C357" t="str">
            <v>State Sales and Use Taxes</v>
          </cell>
          <cell r="F357">
            <v>0</v>
          </cell>
        </row>
        <row r="358">
          <cell r="B358" t="str">
            <v>236000713</v>
          </cell>
          <cell r="C358" t="str">
            <v>State Sales and Use Taxes</v>
          </cell>
          <cell r="F358">
            <v>122524.06</v>
          </cell>
        </row>
        <row r="359">
          <cell r="B359" t="str">
            <v>236000810</v>
          </cell>
          <cell r="C359" t="str">
            <v>Real Personal Property Taxes</v>
          </cell>
          <cell r="F359">
            <v>0</v>
          </cell>
        </row>
        <row r="360">
          <cell r="B360" t="str">
            <v>236000811</v>
          </cell>
          <cell r="C360" t="str">
            <v>Real Personal Property Taxes</v>
          </cell>
          <cell r="F360">
            <v>22770.57</v>
          </cell>
        </row>
        <row r="361">
          <cell r="B361" t="str">
            <v>236000812</v>
          </cell>
          <cell r="C361" t="str">
            <v>Real Personal Property Taxes</v>
          </cell>
          <cell r="F361">
            <v>10420800.64</v>
          </cell>
        </row>
        <row r="362">
          <cell r="B362" t="str">
            <v>236001211</v>
          </cell>
          <cell r="C362" t="str">
            <v>State Franchise Taxes</v>
          </cell>
          <cell r="F362">
            <v>0</v>
          </cell>
        </row>
        <row r="363">
          <cell r="B363" t="str">
            <v>236001212</v>
          </cell>
          <cell r="C363" t="str">
            <v>State Franchise Taxes</v>
          </cell>
          <cell r="F363">
            <v>-27955</v>
          </cell>
        </row>
        <row r="364">
          <cell r="B364" t="str">
            <v>236001213</v>
          </cell>
          <cell r="C364" t="str">
            <v>State Franchise Taxes</v>
          </cell>
          <cell r="F364">
            <v>3782</v>
          </cell>
        </row>
        <row r="365">
          <cell r="B365" t="str">
            <v>236001600</v>
          </cell>
          <cell r="C365" t="str">
            <v>State Gross Receipts Tax</v>
          </cell>
          <cell r="F365">
            <v>71358.33</v>
          </cell>
        </row>
        <row r="366">
          <cell r="B366" t="str">
            <v>236001608</v>
          </cell>
          <cell r="C366" t="str">
            <v>State Gross Receipts Tax</v>
          </cell>
          <cell r="F366">
            <v>0</v>
          </cell>
        </row>
        <row r="367">
          <cell r="B367" t="str">
            <v>236001609</v>
          </cell>
          <cell r="C367" t="str">
            <v>State Gross Receipts Tax</v>
          </cell>
          <cell r="F367">
            <v>0</v>
          </cell>
        </row>
        <row r="368">
          <cell r="B368" t="str">
            <v>236001612</v>
          </cell>
          <cell r="C368" t="str">
            <v>State Gross Receipts Tax</v>
          </cell>
          <cell r="F368">
            <v>0</v>
          </cell>
        </row>
        <row r="369">
          <cell r="B369" t="str">
            <v>236001613</v>
          </cell>
          <cell r="C369" t="str">
            <v>State Gross Receipts Tax</v>
          </cell>
          <cell r="F369">
            <v>21000</v>
          </cell>
        </row>
        <row r="370">
          <cell r="B370" t="str">
            <v>236002213</v>
          </cell>
          <cell r="C370" t="str">
            <v>State License Registration Tax</v>
          </cell>
          <cell r="F370">
            <v>0</v>
          </cell>
        </row>
        <row r="371">
          <cell r="B371" t="str">
            <v>236003310</v>
          </cell>
          <cell r="C371" t="str">
            <v>Pers Prop Tax-Cap Leases</v>
          </cell>
          <cell r="F371">
            <v>0</v>
          </cell>
        </row>
        <row r="372">
          <cell r="B372" t="str">
            <v>236003311</v>
          </cell>
          <cell r="C372" t="str">
            <v>Pers Prop Tax-Cap Leases</v>
          </cell>
          <cell r="F372">
            <v>0</v>
          </cell>
        </row>
        <row r="373">
          <cell r="B373" t="str">
            <v>236003312</v>
          </cell>
          <cell r="C373" t="str">
            <v>Pers Prop Tax-Cap Leases</v>
          </cell>
          <cell r="F373">
            <v>626</v>
          </cell>
        </row>
        <row r="374">
          <cell r="B374" t="str">
            <v>236003313</v>
          </cell>
          <cell r="C374" t="str">
            <v>Pers Prop Tax-Cap Leases</v>
          </cell>
          <cell r="F374">
            <v>17300</v>
          </cell>
        </row>
        <row r="375">
          <cell r="B375" t="str">
            <v>236003512</v>
          </cell>
          <cell r="C375" t="str">
            <v>Real Prop Tax-Cap Leases</v>
          </cell>
          <cell r="F375">
            <v>0</v>
          </cell>
        </row>
        <row r="376">
          <cell r="B376" t="str">
            <v>236003513</v>
          </cell>
          <cell r="C376" t="str">
            <v>Real Prop Tax-Cap Leases</v>
          </cell>
          <cell r="F376">
            <v>20250</v>
          </cell>
        </row>
        <row r="377">
          <cell r="B377" t="str">
            <v>2360037</v>
          </cell>
          <cell r="C377" t="str">
            <v>FICA - Incentive accrual</v>
          </cell>
          <cell r="F377">
            <v>150033.63</v>
          </cell>
        </row>
        <row r="378">
          <cell r="B378" t="str">
            <v>2360038</v>
          </cell>
          <cell r="C378" t="str">
            <v>Reorg Payroll Tax Accrual</v>
          </cell>
          <cell r="F378">
            <v>0</v>
          </cell>
        </row>
        <row r="379">
          <cell r="B379" t="str">
            <v>2360502</v>
          </cell>
          <cell r="C379" t="str">
            <v>State Inc Tax-Short Term FIN48</v>
          </cell>
          <cell r="F379">
            <v>90764</v>
          </cell>
        </row>
        <row r="380">
          <cell r="B380" t="str">
            <v>2360601</v>
          </cell>
          <cell r="C380" t="str">
            <v>Fed Inc Tax-Long Term FIN48</v>
          </cell>
          <cell r="F380">
            <v>534022.05</v>
          </cell>
        </row>
        <row r="381">
          <cell r="B381" t="str">
            <v>2360602</v>
          </cell>
          <cell r="C381" t="str">
            <v>State Inc Tax-Long Term FIN48</v>
          </cell>
          <cell r="F381">
            <v>-16626</v>
          </cell>
        </row>
        <row r="382">
          <cell r="B382" t="str">
            <v>2360701</v>
          </cell>
          <cell r="C382" t="str">
            <v>SEC Accum Defd FIT-Util FIN 48</v>
          </cell>
          <cell r="F382">
            <v>-534021.99</v>
          </cell>
        </row>
        <row r="383">
          <cell r="B383" t="str">
            <v>2360702</v>
          </cell>
          <cell r="C383" t="str">
            <v>SEC Accum Defd SIT - FIN 48</v>
          </cell>
          <cell r="F383">
            <v>-81904</v>
          </cell>
        </row>
        <row r="384">
          <cell r="B384" t="str">
            <v>2360801</v>
          </cell>
          <cell r="C384" t="str">
            <v>Federal Income Tax - IRS Audit</v>
          </cell>
          <cell r="F384">
            <v>-1</v>
          </cell>
        </row>
        <row r="385">
          <cell r="B385" t="str">
            <v>2360901</v>
          </cell>
          <cell r="C385" t="str">
            <v>Accum Defd FIT- IRS Audit</v>
          </cell>
          <cell r="F385">
            <v>1025242</v>
          </cell>
        </row>
        <row r="386">
          <cell r="C386" t="str">
            <v>Taxes Accrued</v>
          </cell>
          <cell r="F386">
            <v>5475503.58</v>
          </cell>
        </row>
        <row r="388">
          <cell r="B388" t="str">
            <v>2370006</v>
          </cell>
          <cell r="C388" t="str">
            <v>Interest Accrd-Sen Unsec Notes</v>
          </cell>
          <cell r="F388">
            <v>5187530.7</v>
          </cell>
        </row>
        <row r="389">
          <cell r="B389" t="str">
            <v>2370007</v>
          </cell>
          <cell r="C389" t="str">
            <v>Interest Accrd-Customer Depsts</v>
          </cell>
          <cell r="F389">
            <v>29177.75</v>
          </cell>
        </row>
        <row r="390">
          <cell r="B390" t="str">
            <v>2370018</v>
          </cell>
          <cell r="C390" t="str">
            <v>Accrued Margin Interest</v>
          </cell>
          <cell r="F390">
            <v>272.264</v>
          </cell>
        </row>
        <row r="391">
          <cell r="B391" t="str">
            <v>2370048</v>
          </cell>
          <cell r="C391" t="str">
            <v>Acrd Int.- FIT Reserve - LT</v>
          </cell>
          <cell r="F391">
            <v>37087</v>
          </cell>
        </row>
        <row r="392">
          <cell r="B392" t="str">
            <v>2370248</v>
          </cell>
          <cell r="C392" t="str">
            <v>Acrd Int. - FIT Reserve - ST</v>
          </cell>
          <cell r="F392">
            <v>-179933</v>
          </cell>
        </row>
        <row r="393">
          <cell r="B393" t="str">
            <v>2370448</v>
          </cell>
          <cell r="C393" t="str">
            <v>Acrd Int. - SIT Reserve - ST</v>
          </cell>
          <cell r="F393">
            <v>30601</v>
          </cell>
        </row>
        <row r="394">
          <cell r="C394" t="str">
            <v>Interest Accrued</v>
          </cell>
          <cell r="F394">
            <v>5104735.714000001</v>
          </cell>
        </row>
        <row r="396">
          <cell r="C396" t="str">
            <v>Dividends Accrued</v>
          </cell>
          <cell r="F396">
            <v>0</v>
          </cell>
        </row>
        <row r="398">
          <cell r="B398" t="str">
            <v>2430001</v>
          </cell>
          <cell r="C398" t="str">
            <v>Oblig Under Cap Leases - Curr</v>
          </cell>
          <cell r="F398">
            <v>1162265.47</v>
          </cell>
        </row>
        <row r="399">
          <cell r="B399" t="str">
            <v>2430003</v>
          </cell>
          <cell r="C399" t="str">
            <v>Accrued Cur Lease Oblig</v>
          </cell>
          <cell r="F399">
            <v>4847.05</v>
          </cell>
        </row>
        <row r="400">
          <cell r="C400" t="str">
            <v>Obligation Under Capital Leases</v>
          </cell>
          <cell r="F400">
            <v>1167112.52</v>
          </cell>
        </row>
        <row r="402">
          <cell r="B402" t="str">
            <v>2440001</v>
          </cell>
          <cell r="C402" t="str">
            <v>Curr. Unreal Losses - NonAffil</v>
          </cell>
          <cell r="F402">
            <v>3235221.45</v>
          </cell>
        </row>
        <row r="403">
          <cell r="B403" t="str">
            <v>2440007</v>
          </cell>
          <cell r="C403" t="str">
            <v>Curr. Liab. - Deferred Futures</v>
          </cell>
          <cell r="F403">
            <v>0</v>
          </cell>
        </row>
        <row r="404">
          <cell r="B404" t="str">
            <v>2440009</v>
          </cell>
          <cell r="C404" t="str">
            <v>S/T Option Premium Receipts</v>
          </cell>
          <cell r="F404">
            <v>798.0600000000001</v>
          </cell>
        </row>
        <row r="405">
          <cell r="B405" t="str">
            <v>2440021</v>
          </cell>
          <cell r="C405" t="str">
            <v>S/T Liability MTM Collateral</v>
          </cell>
          <cell r="F405">
            <v>-939421</v>
          </cell>
        </row>
        <row r="406">
          <cell r="B406" t="str">
            <v>2450010</v>
          </cell>
          <cell r="C406" t="str">
            <v>S/T Liability-Commodity Hedges</v>
          </cell>
          <cell r="F406">
            <v>86085</v>
          </cell>
        </row>
        <row r="407">
          <cell r="C407" t="str">
            <v>Energy Contracts Current</v>
          </cell>
          <cell r="F407">
            <v>2382683.5100000002</v>
          </cell>
        </row>
        <row r="409">
          <cell r="B409" t="str">
            <v>2410002</v>
          </cell>
          <cell r="C409" t="str">
            <v>State Income Tax Withheld</v>
          </cell>
          <cell r="F409">
            <v>66734.49</v>
          </cell>
        </row>
        <row r="410">
          <cell r="B410" t="str">
            <v>2410003</v>
          </cell>
          <cell r="C410" t="str">
            <v>Local Income Tax Withheld</v>
          </cell>
          <cell r="F410">
            <v>21969.41</v>
          </cell>
        </row>
        <row r="411">
          <cell r="B411" t="str">
            <v>2410004</v>
          </cell>
          <cell r="C411" t="str">
            <v>State Sales Tax Collected</v>
          </cell>
          <cell r="F411">
            <v>591675.64</v>
          </cell>
        </row>
        <row r="412">
          <cell r="B412" t="str">
            <v>2410005</v>
          </cell>
          <cell r="C412" t="str">
            <v>FICA Tax Withheld</v>
          </cell>
          <cell r="F412">
            <v>0</v>
          </cell>
        </row>
        <row r="413">
          <cell r="B413" t="str">
            <v>2410008</v>
          </cell>
          <cell r="C413" t="str">
            <v>Franchise Fee Collected</v>
          </cell>
          <cell r="F413">
            <v>449532.96</v>
          </cell>
        </row>
        <row r="414">
          <cell r="B414" t="str">
            <v>2410009</v>
          </cell>
          <cell r="C414" t="str">
            <v>KY Utility Gr Receipts Lic Tax</v>
          </cell>
          <cell r="F414">
            <v>753751.4500000001</v>
          </cell>
        </row>
        <row r="415">
          <cell r="C415" t="str">
            <v>Tax Collections Payable</v>
          </cell>
          <cell r="F415">
            <v>1883663.9500000002</v>
          </cell>
        </row>
        <row r="416">
          <cell r="B416" t="str">
            <v>2420514</v>
          </cell>
          <cell r="C416" t="str">
            <v>Revenue Refunds Accrued</v>
          </cell>
          <cell r="F416">
            <v>1665928.6400000001</v>
          </cell>
        </row>
        <row r="417">
          <cell r="C417" t="str">
            <v>Revenue Refunds Accured</v>
          </cell>
          <cell r="F417">
            <v>1665928.6400000001</v>
          </cell>
        </row>
        <row r="418">
          <cell r="C418" t="str">
            <v>Accrued Rents - Affiliated</v>
          </cell>
          <cell r="F418">
            <v>0</v>
          </cell>
        </row>
        <row r="419">
          <cell r="B419" t="str">
            <v>2420504</v>
          </cell>
          <cell r="C419" t="str">
            <v>Accrued Lease Expense</v>
          </cell>
          <cell r="F419">
            <v>698.47</v>
          </cell>
        </row>
        <row r="420">
          <cell r="C420" t="str">
            <v>Accrued Rents - NonAffiliated</v>
          </cell>
          <cell r="F420">
            <v>698.47</v>
          </cell>
        </row>
        <row r="421">
          <cell r="C421" t="str">
            <v>Accrued Rents</v>
          </cell>
          <cell r="F421">
            <v>698.47</v>
          </cell>
        </row>
        <row r="422">
          <cell r="B422" t="str">
            <v>2420020</v>
          </cell>
          <cell r="C422" t="str">
            <v>Vacation Pay - This Year</v>
          </cell>
          <cell r="F422">
            <v>1402603.061</v>
          </cell>
        </row>
        <row r="423">
          <cell r="B423" t="str">
            <v>2420021</v>
          </cell>
          <cell r="C423" t="str">
            <v>Vacation Pay - Next Year</v>
          </cell>
          <cell r="F423">
            <v>1750076.247</v>
          </cell>
        </row>
        <row r="424">
          <cell r="C424" t="str">
            <v>Accrued Vacations</v>
          </cell>
          <cell r="F424">
            <v>3152679.308</v>
          </cell>
        </row>
        <row r="425">
          <cell r="B425" t="str">
            <v>2420051</v>
          </cell>
          <cell r="C425" t="str">
            <v>Non-Productive Payroll</v>
          </cell>
          <cell r="F425">
            <v>258433.346</v>
          </cell>
        </row>
        <row r="426">
          <cell r="B426" t="str">
            <v>2420053</v>
          </cell>
          <cell r="C426" t="str">
            <v>Perf Share Incentive Plan</v>
          </cell>
          <cell r="F426">
            <v>97929.91</v>
          </cell>
        </row>
        <row r="427">
          <cell r="C427" t="str">
            <v>Miscellaneous Employee Benefits</v>
          </cell>
          <cell r="F427">
            <v>356363.256</v>
          </cell>
        </row>
        <row r="428">
          <cell r="C428" t="str">
            <v>Employee Benefits</v>
          </cell>
          <cell r="F428">
            <v>3509042.5640000002</v>
          </cell>
        </row>
        <row r="429">
          <cell r="B429" t="str">
            <v>2420002</v>
          </cell>
          <cell r="C429" t="str">
            <v>P/R Ded - Medical Insurance</v>
          </cell>
          <cell r="F429">
            <v>90647.28</v>
          </cell>
        </row>
        <row r="430">
          <cell r="B430" t="str">
            <v>2420003</v>
          </cell>
          <cell r="C430" t="str">
            <v>P/R Ded - Dental Insurance</v>
          </cell>
          <cell r="F430">
            <v>7475.54</v>
          </cell>
        </row>
        <row r="431">
          <cell r="B431" t="str">
            <v>2420016</v>
          </cell>
          <cell r="C431" t="str">
            <v>P/R Ded-Crt Ordr/Grnshmt/Tx Lv</v>
          </cell>
          <cell r="F431">
            <v>20</v>
          </cell>
        </row>
        <row r="432">
          <cell r="B432" t="str">
            <v>2420044</v>
          </cell>
          <cell r="C432" t="str">
            <v>P/R Withholdings</v>
          </cell>
          <cell r="F432">
            <v>46148.700000000004</v>
          </cell>
        </row>
        <row r="433">
          <cell r="C433" t="str">
            <v>Payroll Deductions</v>
          </cell>
          <cell r="F433">
            <v>144291.52</v>
          </cell>
        </row>
        <row r="434">
          <cell r="B434" t="str">
            <v>2420532</v>
          </cell>
          <cell r="C434" t="str">
            <v>Adm Liab-Cur-S/Ins-W/C</v>
          </cell>
          <cell r="F434">
            <v>499617.10000000003</v>
          </cell>
        </row>
        <row r="435">
          <cell r="C435" t="str">
            <v>Accrued Workers' Compensation</v>
          </cell>
          <cell r="F435">
            <v>499617.10000000003</v>
          </cell>
        </row>
        <row r="436">
          <cell r="B436" t="str">
            <v>2420027</v>
          </cell>
          <cell r="C436" t="str">
            <v>FAS 112 CURRENT LIAB</v>
          </cell>
          <cell r="F436">
            <v>1059484</v>
          </cell>
        </row>
        <row r="437">
          <cell r="B437" t="str">
            <v>2420046</v>
          </cell>
          <cell r="C437" t="str">
            <v>FAS 158 SERP Payable - Current</v>
          </cell>
          <cell r="F437">
            <v>4</v>
          </cell>
        </row>
        <row r="438">
          <cell r="B438" t="str">
            <v>2420071</v>
          </cell>
          <cell r="C438" t="str">
            <v>P/R Ded - Vision Plan</v>
          </cell>
          <cell r="F438">
            <v>3529.1800000000003</v>
          </cell>
        </row>
        <row r="439">
          <cell r="B439" t="str">
            <v>2420072</v>
          </cell>
          <cell r="C439" t="str">
            <v>P/R - Payroll Adjustment</v>
          </cell>
          <cell r="F439">
            <v>0</v>
          </cell>
        </row>
        <row r="440">
          <cell r="B440" t="str">
            <v>2420076</v>
          </cell>
          <cell r="C440" t="str">
            <v>P/R Savings Plan - Incentive</v>
          </cell>
          <cell r="F440">
            <v>75042.04000000001</v>
          </cell>
        </row>
        <row r="441">
          <cell r="B441" t="str">
            <v>2420087</v>
          </cell>
          <cell r="C441" t="str">
            <v>Engage to Gain Incentive</v>
          </cell>
          <cell r="F441">
            <v>126448.03</v>
          </cell>
        </row>
        <row r="442">
          <cell r="B442" t="str">
            <v>2420088</v>
          </cell>
          <cell r="C442" t="str">
            <v>Econ. Development Fund Curr</v>
          </cell>
          <cell r="F442">
            <v>233000</v>
          </cell>
        </row>
        <row r="443">
          <cell r="B443" t="str">
            <v>2420511</v>
          </cell>
          <cell r="C443" t="str">
            <v>Control Cash Disburse Account</v>
          </cell>
          <cell r="F443">
            <v>560462.482</v>
          </cell>
        </row>
        <row r="444">
          <cell r="B444" t="str">
            <v>2420512</v>
          </cell>
          <cell r="C444" t="str">
            <v>Unclaimed Funds</v>
          </cell>
          <cell r="F444">
            <v>45059.604</v>
          </cell>
        </row>
        <row r="445">
          <cell r="B445" t="str">
            <v>2420542</v>
          </cell>
          <cell r="C445" t="str">
            <v>Acc Cash Franchise Req</v>
          </cell>
          <cell r="F445">
            <v>69299.05</v>
          </cell>
        </row>
        <row r="446">
          <cell r="B446" t="str">
            <v>2420558</v>
          </cell>
          <cell r="C446" t="str">
            <v>Admitted Liab NC-Self/Ins-W/C</v>
          </cell>
          <cell r="F446">
            <v>1180029.77</v>
          </cell>
        </row>
        <row r="447">
          <cell r="B447" t="str">
            <v>242059212</v>
          </cell>
          <cell r="C447" t="str">
            <v>Sales Use Tax - Leased Equip</v>
          </cell>
          <cell r="F447">
            <v>0</v>
          </cell>
        </row>
        <row r="448">
          <cell r="B448" t="str">
            <v>242059213</v>
          </cell>
          <cell r="C448" t="str">
            <v>Sales Use Tax - Lease Equip</v>
          </cell>
          <cell r="F448">
            <v>1376.75</v>
          </cell>
        </row>
        <row r="449">
          <cell r="B449" t="str">
            <v>2420618</v>
          </cell>
          <cell r="C449" t="str">
            <v>Accrued Payroll</v>
          </cell>
          <cell r="F449">
            <v>1122216.44</v>
          </cell>
        </row>
        <row r="450">
          <cell r="B450" t="str">
            <v>2420623</v>
          </cell>
          <cell r="C450" t="str">
            <v>Distr, Cust Ops &amp; Reg Svcs ICP</v>
          </cell>
          <cell r="F450">
            <v>1100772.16</v>
          </cell>
        </row>
        <row r="451">
          <cell r="B451" t="str">
            <v>2420624</v>
          </cell>
          <cell r="C451" t="str">
            <v>Corp &amp; Shrd Srv Incentive Plan</v>
          </cell>
          <cell r="F451">
            <v>127309.24</v>
          </cell>
        </row>
        <row r="452">
          <cell r="B452" t="str">
            <v>2420635</v>
          </cell>
          <cell r="C452" t="str">
            <v>Generation Incentive Plan</v>
          </cell>
          <cell r="F452">
            <v>465836.66000000003</v>
          </cell>
        </row>
        <row r="453">
          <cell r="B453" t="str">
            <v>2420643</v>
          </cell>
          <cell r="C453" t="str">
            <v>Accrued Audit Fees</v>
          </cell>
          <cell r="F453">
            <v>106060.95</v>
          </cell>
        </row>
        <row r="454">
          <cell r="B454" t="str">
            <v>2420651</v>
          </cell>
          <cell r="C454" t="str">
            <v>Reorg Severance Accrual</v>
          </cell>
          <cell r="F454">
            <v>0</v>
          </cell>
        </row>
        <row r="455">
          <cell r="B455" t="str">
            <v>2420653</v>
          </cell>
          <cell r="C455" t="str">
            <v>Reorg Misc HR Exp Accrual</v>
          </cell>
          <cell r="F455">
            <v>1425</v>
          </cell>
        </row>
        <row r="456">
          <cell r="B456" t="str">
            <v>2420656</v>
          </cell>
          <cell r="C456" t="str">
            <v>Federal Mitigation Accru (NSR)</v>
          </cell>
          <cell r="F456">
            <v>376794.01</v>
          </cell>
        </row>
        <row r="457">
          <cell r="B457" t="str">
            <v>2420660</v>
          </cell>
          <cell r="C457" t="str">
            <v>AEP Transmission ICP</v>
          </cell>
          <cell r="F457">
            <v>180697.49</v>
          </cell>
        </row>
        <row r="458">
          <cell r="B458" t="str">
            <v>2420664</v>
          </cell>
          <cell r="C458" t="str">
            <v>ST State Mitigation Def (NSR)</v>
          </cell>
          <cell r="F458">
            <v>396778.37</v>
          </cell>
        </row>
        <row r="459">
          <cell r="C459" t="str">
            <v>Miscellaneous Current and Accrued Liab</v>
          </cell>
          <cell r="F459">
            <v>7231625.226</v>
          </cell>
        </row>
        <row r="460">
          <cell r="C460" t="str">
            <v>Other Current and Accrued Liabilities</v>
          </cell>
          <cell r="F460">
            <v>14934867.47</v>
          </cell>
        </row>
        <row r="461">
          <cell r="C461" t="str">
            <v>Current Liabilities</v>
          </cell>
          <cell r="F461">
            <v>102642447.97</v>
          </cell>
        </row>
        <row r="462">
          <cell r="F462" t="str">
            <v> </v>
          </cell>
        </row>
        <row r="465">
          <cell r="B465" t="str">
            <v>2811001</v>
          </cell>
          <cell r="C465" t="str">
            <v>Acc Dfd FIT - Accel Amort Prop</v>
          </cell>
          <cell r="F465">
            <v>25463387.95</v>
          </cell>
        </row>
        <row r="466">
          <cell r="B466" t="str">
            <v>2821001</v>
          </cell>
          <cell r="C466" t="str">
            <v>Accum Defd FIT - Utility Prop</v>
          </cell>
          <cell r="F466">
            <v>209294521.9</v>
          </cell>
        </row>
        <row r="467">
          <cell r="B467" t="str">
            <v>2823001</v>
          </cell>
          <cell r="C467" t="str">
            <v>Acc Dfrd FIT FAS 109 Flow Thru</v>
          </cell>
          <cell r="F467">
            <v>54653415.15</v>
          </cell>
        </row>
        <row r="468">
          <cell r="B468" t="str">
            <v>2824001</v>
          </cell>
          <cell r="C468" t="str">
            <v>Acc Dfrd FIT - SFAS 109 Excess</v>
          </cell>
          <cell r="F468">
            <v>-614910</v>
          </cell>
        </row>
        <row r="469">
          <cell r="B469" t="str">
            <v>2830006</v>
          </cell>
          <cell r="C469" t="str">
            <v>ADIT Federal - SFAS 133 Nonaff</v>
          </cell>
          <cell r="F469">
            <v>27453.73</v>
          </cell>
        </row>
        <row r="470">
          <cell r="B470" t="str">
            <v>2831001</v>
          </cell>
          <cell r="C470" t="str">
            <v>Accum Deferred FIT - Other</v>
          </cell>
          <cell r="F470">
            <v>15243392.43</v>
          </cell>
        </row>
        <row r="471">
          <cell r="B471" t="str">
            <v>2832001</v>
          </cell>
          <cell r="C471" t="str">
            <v>Accum Dfrd FIT - Oth Inc &amp; Ded</v>
          </cell>
          <cell r="F471">
            <v>81700.85</v>
          </cell>
        </row>
        <row r="472">
          <cell r="B472" t="str">
            <v>2833001</v>
          </cell>
          <cell r="C472" t="str">
            <v>Acc Dfd FIT FAS 109 Flow Thru</v>
          </cell>
          <cell r="F472">
            <v>43650253.07</v>
          </cell>
        </row>
        <row r="473">
          <cell r="B473" t="str">
            <v>2833002</v>
          </cell>
          <cell r="C473" t="str">
            <v>Acc Dfrd SIT FAS 109 Flow Thru</v>
          </cell>
          <cell r="F473">
            <v>40632831.07</v>
          </cell>
        </row>
        <row r="474">
          <cell r="C474" t="str">
            <v>Deferred Income Taxes</v>
          </cell>
          <cell r="F474">
            <v>388432046.15000004</v>
          </cell>
        </row>
        <row r="476">
          <cell r="B476" t="str">
            <v>2550001</v>
          </cell>
          <cell r="C476" t="str">
            <v>Accum Deferred ITC - Federal</v>
          </cell>
          <cell r="F476">
            <v>183252.04</v>
          </cell>
        </row>
        <row r="477">
          <cell r="C477" t="str">
            <v>Deferred Investment Tax Credits</v>
          </cell>
          <cell r="F477">
            <v>183252.04</v>
          </cell>
        </row>
        <row r="479">
          <cell r="B479" t="str">
            <v>2540011</v>
          </cell>
          <cell r="C479" t="str">
            <v>Over Recovered Fuel Cost</v>
          </cell>
          <cell r="F479">
            <v>5582040.34</v>
          </cell>
        </row>
        <row r="480">
          <cell r="C480" t="str">
            <v>Over Recover of Fuel Cost</v>
          </cell>
          <cell r="F480">
            <v>5582040.34</v>
          </cell>
        </row>
        <row r="481">
          <cell r="C481" t="str">
            <v>SFAS 106 OPEB</v>
          </cell>
          <cell r="F481">
            <v>0</v>
          </cell>
        </row>
        <row r="482">
          <cell r="C482" t="str">
            <v>Demand Side Management Credit</v>
          </cell>
          <cell r="F482">
            <v>0</v>
          </cell>
        </row>
        <row r="483">
          <cell r="B483" t="str">
            <v>2540047</v>
          </cell>
          <cell r="C483" t="str">
            <v>Unreal Gain on Fwd Commitments</v>
          </cell>
          <cell r="F483">
            <v>3343209.95</v>
          </cell>
        </row>
        <row r="484">
          <cell r="B484" t="str">
            <v>2540071</v>
          </cell>
          <cell r="C484" t="str">
            <v>KY Enhanced Reliability Liab</v>
          </cell>
          <cell r="F484">
            <v>0</v>
          </cell>
        </row>
        <row r="485">
          <cell r="B485" t="str">
            <v>2540105</v>
          </cell>
          <cell r="C485" t="str">
            <v>Home Energy Assist Prgm - KPCO</v>
          </cell>
          <cell r="F485">
            <v>213199.55000000002</v>
          </cell>
        </row>
        <row r="486">
          <cell r="B486" t="str">
            <v>2540173</v>
          </cell>
          <cell r="C486" t="str">
            <v>Green Pricing Option</v>
          </cell>
          <cell r="F486">
            <v>614</v>
          </cell>
        </row>
        <row r="487">
          <cell r="C487" t="str">
            <v>Other Regulatory Liability</v>
          </cell>
          <cell r="F487">
            <v>3557023.5</v>
          </cell>
        </row>
        <row r="488">
          <cell r="B488" t="str">
            <v>2543001</v>
          </cell>
          <cell r="C488" t="str">
            <v>SFAS109 Flow Thru Def FIT Liab</v>
          </cell>
          <cell r="F488">
            <v>98674.18000000001</v>
          </cell>
        </row>
        <row r="489">
          <cell r="B489" t="str">
            <v>2544001</v>
          </cell>
          <cell r="C489" t="str">
            <v>SFAS 109 Exces Deferred FIT</v>
          </cell>
          <cell r="F489">
            <v>946015.37</v>
          </cell>
        </row>
        <row r="490">
          <cell r="C490" t="str">
            <v>FAS109 DFIT Reclass (Acct 254)</v>
          </cell>
          <cell r="F490">
            <v>1044689.55</v>
          </cell>
        </row>
        <row r="491">
          <cell r="C491" t="str">
            <v>Unamortized Gain on Reacquired Debt</v>
          </cell>
          <cell r="F491">
            <v>0</v>
          </cell>
        </row>
        <row r="492">
          <cell r="C492" t="str">
            <v>Regulatory Liabilities</v>
          </cell>
          <cell r="F492">
            <v>10183753.39</v>
          </cell>
        </row>
        <row r="495">
          <cell r="B495" t="str">
            <v>2440002</v>
          </cell>
          <cell r="C495" t="str">
            <v>LT Unreal Losses - Non Affil</v>
          </cell>
          <cell r="F495">
            <v>2702317.3</v>
          </cell>
        </row>
        <row r="496">
          <cell r="B496" t="str">
            <v>2440022</v>
          </cell>
          <cell r="C496" t="str">
            <v>L/T Liability MTM Collateral</v>
          </cell>
          <cell r="F496">
            <v>-216446</v>
          </cell>
        </row>
        <row r="497">
          <cell r="B497" t="str">
            <v>2450011</v>
          </cell>
          <cell r="C497" t="str">
            <v>L/T Liability-Commodity Hedges</v>
          </cell>
          <cell r="F497">
            <v>3392</v>
          </cell>
        </row>
        <row r="498">
          <cell r="C498" t="str">
            <v>Long-Term Energy Trading Contracts</v>
          </cell>
          <cell r="F498">
            <v>2489263.3</v>
          </cell>
        </row>
        <row r="500">
          <cell r="B500" t="str">
            <v>2520000</v>
          </cell>
          <cell r="C500" t="str">
            <v>Customer Adv for Construction</v>
          </cell>
          <cell r="F500">
            <v>101947.71</v>
          </cell>
        </row>
        <row r="501">
          <cell r="C501" t="str">
            <v>Customer Advances for Construction</v>
          </cell>
          <cell r="F501">
            <v>101947.71</v>
          </cell>
        </row>
        <row r="503">
          <cell r="C503" t="str">
            <v>Deferred Gains on Sale/Leaseback</v>
          </cell>
          <cell r="F503">
            <v>0</v>
          </cell>
        </row>
        <row r="505">
          <cell r="C505" t="str">
            <v>Deferred Gains on Dispostion of Utility Plant</v>
          </cell>
          <cell r="F505">
            <v>0</v>
          </cell>
        </row>
        <row r="507">
          <cell r="B507" t="str">
            <v>2530000</v>
          </cell>
          <cell r="C507" t="str">
            <v>Other Deferred Credits</v>
          </cell>
          <cell r="F507">
            <v>0</v>
          </cell>
        </row>
        <row r="508">
          <cell r="B508" t="str">
            <v>2530022</v>
          </cell>
          <cell r="C508" t="str">
            <v>Customer Advance Receipts</v>
          </cell>
          <cell r="F508">
            <v>1774062.0899999999</v>
          </cell>
        </row>
        <row r="509">
          <cell r="B509" t="str">
            <v>2530050</v>
          </cell>
          <cell r="C509" t="str">
            <v>Deferred Rev -Pole Attachments</v>
          </cell>
          <cell r="F509">
            <v>245283.25</v>
          </cell>
        </row>
        <row r="510">
          <cell r="B510" t="str">
            <v>2530067</v>
          </cell>
          <cell r="C510" t="str">
            <v>IPP - System Upgrade Credits</v>
          </cell>
          <cell r="F510">
            <v>266658.07</v>
          </cell>
        </row>
        <row r="511">
          <cell r="B511" t="str">
            <v>2530092</v>
          </cell>
          <cell r="C511" t="str">
            <v>Fbr Opt Lns-In Kind Sv-Dfd Gns</v>
          </cell>
          <cell r="F511">
            <v>158354</v>
          </cell>
        </row>
        <row r="512">
          <cell r="B512" t="str">
            <v>2530101</v>
          </cell>
          <cell r="C512" t="str">
            <v>MACSS Unidentified EDI Cash</v>
          </cell>
          <cell r="F512">
            <v>83.81</v>
          </cell>
        </row>
        <row r="513">
          <cell r="B513" t="str">
            <v>2530112</v>
          </cell>
          <cell r="C513" t="str">
            <v>Other Deferred Credits-Curr</v>
          </cell>
          <cell r="F513">
            <v>241799.92</v>
          </cell>
        </row>
        <row r="514">
          <cell r="B514" t="str">
            <v>2530114</v>
          </cell>
          <cell r="C514" t="str">
            <v>Federl Mitigation Deferal(NSR)</v>
          </cell>
          <cell r="F514">
            <v>754941.55</v>
          </cell>
        </row>
        <row r="515">
          <cell r="B515" t="str">
            <v>2530137</v>
          </cell>
          <cell r="C515" t="str">
            <v>Fbr Opt Lns-Sold-Defd Rev</v>
          </cell>
          <cell r="F515">
            <v>106562.57</v>
          </cell>
        </row>
        <row r="516">
          <cell r="C516" t="str">
            <v>Other Deferred Credits</v>
          </cell>
          <cell r="F516">
            <v>3547745.2599999993</v>
          </cell>
        </row>
        <row r="517">
          <cell r="C517" t="str">
            <v>Deferred Credits</v>
          </cell>
          <cell r="F517">
            <v>6138956.27</v>
          </cell>
        </row>
        <row r="518">
          <cell r="C518" t="str">
            <v>DEFERRED CREDITS &amp; REGULATED LIABILITIES</v>
          </cell>
          <cell r="F518">
            <v>404938007.84999996</v>
          </cell>
        </row>
        <row r="519">
          <cell r="F519" t="str">
            <v> </v>
          </cell>
        </row>
        <row r="520">
          <cell r="C520" t="str">
            <v>CAPITAL &amp; LIABILITIES</v>
          </cell>
          <cell r="F520">
            <v>1560746349.33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P34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0.140625" style="8" customWidth="1"/>
    <col min="2" max="2" width="53.8515625" style="8" customWidth="1"/>
    <col min="3" max="16" width="18.8515625" style="14" customWidth="1"/>
    <col min="17" max="16384" width="9.140625" style="1" customWidth="1"/>
  </cols>
  <sheetData>
    <row r="1" spans="2:16" ht="12.75">
      <c r="B1" s="71" t="s">
        <v>593</v>
      </c>
      <c r="F1" s="24"/>
      <c r="G1" s="72"/>
      <c r="H1" s="72"/>
      <c r="I1" s="72"/>
      <c r="J1" s="72"/>
      <c r="K1" s="72"/>
      <c r="L1" s="72"/>
      <c r="M1" s="72"/>
      <c r="N1" s="72"/>
      <c r="O1" s="72"/>
      <c r="P1" s="8"/>
    </row>
    <row r="2" spans="2:16" ht="12.75">
      <c r="B2" s="71" t="s">
        <v>594</v>
      </c>
      <c r="F2" s="24"/>
      <c r="G2" s="73"/>
      <c r="H2" s="73"/>
      <c r="I2" s="73"/>
      <c r="J2" s="73"/>
      <c r="K2" s="73"/>
      <c r="L2" s="73"/>
      <c r="M2" s="73"/>
      <c r="N2" s="73"/>
      <c r="O2" s="73"/>
      <c r="P2" s="8"/>
    </row>
    <row r="3" spans="6:16" ht="12.75">
      <c r="F3" s="24"/>
      <c r="P3" s="8"/>
    </row>
    <row r="4" spans="1:16" ht="13.5" thickBot="1">
      <c r="A4" s="22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8"/>
      <c r="B5" s="21"/>
      <c r="C5" s="61" t="s">
        <v>90</v>
      </c>
      <c r="D5" s="61" t="s">
        <v>90</v>
      </c>
      <c r="E5" s="61" t="s">
        <v>90</v>
      </c>
      <c r="F5" s="61" t="s">
        <v>90</v>
      </c>
      <c r="G5" s="61" t="s">
        <v>90</v>
      </c>
      <c r="H5" s="61" t="s">
        <v>90</v>
      </c>
      <c r="I5" s="61" t="s">
        <v>90</v>
      </c>
      <c r="J5" s="61" t="s">
        <v>90</v>
      </c>
      <c r="K5" s="61" t="s">
        <v>90</v>
      </c>
      <c r="L5" s="61" t="s">
        <v>90</v>
      </c>
      <c r="M5" s="61" t="s">
        <v>90</v>
      </c>
      <c r="N5" s="61" t="s">
        <v>90</v>
      </c>
      <c r="O5" s="61" t="s">
        <v>90</v>
      </c>
      <c r="P5" s="61" t="s">
        <v>591</v>
      </c>
    </row>
    <row r="6" spans="1:16" s="11" customFormat="1" ht="13.5" thickBot="1">
      <c r="A6" s="15"/>
      <c r="B6" s="7"/>
      <c r="C6" s="70" t="s">
        <v>575</v>
      </c>
      <c r="D6" s="19" t="s">
        <v>576</v>
      </c>
      <c r="E6" s="19" t="s">
        <v>577</v>
      </c>
      <c r="F6" s="19" t="s">
        <v>578</v>
      </c>
      <c r="G6" s="19" t="s">
        <v>579</v>
      </c>
      <c r="H6" s="19" t="s">
        <v>580</v>
      </c>
      <c r="I6" s="19" t="s">
        <v>581</v>
      </c>
      <c r="J6" s="19" t="s">
        <v>582</v>
      </c>
      <c r="K6" s="19" t="s">
        <v>583</v>
      </c>
      <c r="L6" s="19" t="s">
        <v>584</v>
      </c>
      <c r="M6" s="19" t="s">
        <v>585</v>
      </c>
      <c r="N6" s="19" t="s">
        <v>586</v>
      </c>
      <c r="O6" s="19" t="s">
        <v>587</v>
      </c>
      <c r="P6" s="19" t="s">
        <v>592</v>
      </c>
    </row>
    <row r="7" spans="1:16" s="11" customFormat="1" ht="13.5" thickTop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s="63" customFormat="1" ht="12.75">
      <c r="A8" s="29"/>
      <c r="B8" s="28" t="s">
        <v>588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16" ht="8.25" customHeight="1">
      <c r="B9" s="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30" customFormat="1" ht="0.75" customHeight="1">
      <c r="A10" s="31"/>
      <c r="B10" s="3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6" ht="12.75">
      <c r="A11" s="12" t="s">
        <v>97</v>
      </c>
      <c r="B11" s="60" t="s">
        <v>98</v>
      </c>
      <c r="C11" s="13">
        <f>VLOOKUP(A11,'[2]Sheet1'!$B$11:$F$520,5,FALSE)</f>
        <v>844551.66</v>
      </c>
      <c r="D11" s="13">
        <f>VLOOKUP(A11,'[1]Sheet1'!$B$11:$E$614,3,FALSE)</f>
        <v>441766.39</v>
      </c>
      <c r="E11" s="13">
        <f>VLOOKUP(A11,'[1]Sheet1'!$B$11:$E$614,4,FALSE)</f>
        <v>128558.98</v>
      </c>
      <c r="F11" s="13">
        <v>742781.88</v>
      </c>
      <c r="G11" s="13">
        <v>883035.84</v>
      </c>
      <c r="H11" s="13">
        <v>423881.66000000003</v>
      </c>
      <c r="I11" s="13">
        <v>1243785.4</v>
      </c>
      <c r="J11" s="13">
        <v>663352.17</v>
      </c>
      <c r="K11" s="13">
        <v>778467.34</v>
      </c>
      <c r="L11" s="13">
        <v>828240.18</v>
      </c>
      <c r="M11" s="13">
        <v>557882.34</v>
      </c>
      <c r="N11" s="13">
        <v>810261.72</v>
      </c>
      <c r="O11" s="13">
        <v>653790.05</v>
      </c>
      <c r="P11" s="13">
        <f>SUM(C11:O11)/13</f>
        <v>692335.0469230769</v>
      </c>
    </row>
    <row r="12" spans="1:16" ht="12.75">
      <c r="A12" s="12" t="s">
        <v>99</v>
      </c>
      <c r="B12" s="60" t="s">
        <v>100</v>
      </c>
      <c r="C12" s="13">
        <v>0</v>
      </c>
      <c r="D12" s="13">
        <f>VLOOKUP(A12,'[1]Sheet1'!$B$11:$E$614,3,FALSE)</f>
        <v>0</v>
      </c>
      <c r="E12" s="13">
        <f>VLOOKUP(A12,'[1]Sheet1'!$B$11:$E$614,4,FALSE)</f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f>SUM(C12:O12)/13</f>
        <v>0</v>
      </c>
    </row>
    <row r="13" spans="1:16" s="30" customFormat="1" ht="12.75">
      <c r="A13" s="38"/>
      <c r="B13" s="36" t="s">
        <v>44</v>
      </c>
      <c r="C13" s="51">
        <f>SUM(C11:C12)</f>
        <v>844551.66</v>
      </c>
      <c r="D13" s="51">
        <f>SUM(D11:D12)</f>
        <v>441766.39</v>
      </c>
      <c r="E13" s="51">
        <f>SUM(E11:E12)</f>
        <v>128558.98</v>
      </c>
      <c r="F13" s="51">
        <f>SUM(F11:F12)</f>
        <v>742781.88</v>
      </c>
      <c r="G13" s="51">
        <v>883035.84</v>
      </c>
      <c r="H13" s="51">
        <v>423881.66000000003</v>
      </c>
      <c r="I13" s="51">
        <v>1243785.4</v>
      </c>
      <c r="J13" s="51">
        <v>663352.17</v>
      </c>
      <c r="K13" s="51">
        <v>778467.34</v>
      </c>
      <c r="L13" s="51">
        <v>828240.18</v>
      </c>
      <c r="M13" s="51">
        <v>557882.34</v>
      </c>
      <c r="N13" s="51">
        <v>810261.72</v>
      </c>
      <c r="O13" s="51">
        <v>653790.05</v>
      </c>
      <c r="P13" s="51">
        <f>SUM(C13:O13)/13</f>
        <v>692335.0469230769</v>
      </c>
    </row>
    <row r="14" spans="1:16" s="30" customFormat="1" ht="12.75">
      <c r="A14" s="38"/>
      <c r="B14" s="36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16" ht="12.75">
      <c r="A15" s="12" t="s">
        <v>101</v>
      </c>
      <c r="B15" s="60" t="s">
        <v>102</v>
      </c>
      <c r="C15" s="13">
        <f>VLOOKUP(A15,'[2]Sheet1'!$B$11:$F$520,5,FALSE)</f>
        <v>395292.69</v>
      </c>
      <c r="D15" s="13">
        <f>VLOOKUP(A15,'[1]Sheet1'!$B$11:$E$614,3,FALSE)</f>
        <v>365300.17</v>
      </c>
      <c r="E15" s="13">
        <f>VLOOKUP(A15,'[1]Sheet1'!$B$11:$E$614,4,FALSE)</f>
        <v>384968.05</v>
      </c>
      <c r="F15" s="13">
        <v>346230.60000000003</v>
      </c>
      <c r="G15" s="13">
        <v>1257090.51</v>
      </c>
      <c r="H15" s="13">
        <v>1029976.24</v>
      </c>
      <c r="I15" s="13">
        <v>1236156.06</v>
      </c>
      <c r="J15" s="13">
        <v>648901.56</v>
      </c>
      <c r="K15" s="13">
        <v>562014.72</v>
      </c>
      <c r="L15" s="13">
        <v>598383.6</v>
      </c>
      <c r="M15" s="13">
        <v>601917.5</v>
      </c>
      <c r="N15" s="13">
        <v>891359.52</v>
      </c>
      <c r="O15" s="13">
        <v>154542.67</v>
      </c>
      <c r="P15" s="13">
        <f>SUM(C15:O15)/13</f>
        <v>651702.606923077</v>
      </c>
    </row>
    <row r="16" spans="1:16" ht="12.75">
      <c r="A16" s="12" t="s">
        <v>103</v>
      </c>
      <c r="B16" s="60" t="s">
        <v>104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666560.27</v>
      </c>
      <c r="I16" s="13">
        <v>1398942.1099999999</v>
      </c>
      <c r="J16" s="13">
        <v>127917.19</v>
      </c>
      <c r="K16" s="13">
        <v>1676.44</v>
      </c>
      <c r="L16" s="13">
        <v>102676.37</v>
      </c>
      <c r="M16" s="13">
        <v>849018</v>
      </c>
      <c r="N16" s="13">
        <v>1070310.28</v>
      </c>
      <c r="O16" s="13">
        <v>941429.25</v>
      </c>
      <c r="P16" s="13">
        <f>SUM(C16:O16)/13</f>
        <v>396809.99307692307</v>
      </c>
    </row>
    <row r="17" spans="1:16" s="30" customFormat="1" ht="12.75">
      <c r="A17" s="38"/>
      <c r="B17" s="34" t="s">
        <v>45</v>
      </c>
      <c r="C17" s="51">
        <f>SUM(C15:C16)</f>
        <v>395292.69</v>
      </c>
      <c r="D17" s="51">
        <f>SUM(D15:D16)</f>
        <v>365300.17</v>
      </c>
      <c r="E17" s="51">
        <f>SUM(E15:E16)</f>
        <v>384968.05</v>
      </c>
      <c r="F17" s="51">
        <f>SUM(F15:F16)</f>
        <v>346230.60000000003</v>
      </c>
      <c r="G17" s="51">
        <v>1257090.51</v>
      </c>
      <c r="H17" s="51">
        <v>1696536.51</v>
      </c>
      <c r="I17" s="51">
        <v>2635098.17</v>
      </c>
      <c r="J17" s="51">
        <v>776818.75</v>
      </c>
      <c r="K17" s="51">
        <v>563691.1599999999</v>
      </c>
      <c r="L17" s="51">
        <v>701059.97</v>
      </c>
      <c r="M17" s="51">
        <v>1450935.5</v>
      </c>
      <c r="N17" s="51">
        <v>1961669.8</v>
      </c>
      <c r="O17" s="51">
        <v>1095971.92</v>
      </c>
      <c r="P17" s="51">
        <f>SUM(C17:O17)/13</f>
        <v>1048512.6000000001</v>
      </c>
    </row>
    <row r="18" spans="1:16" s="30" customFormat="1" ht="12.75">
      <c r="A18" s="38"/>
      <c r="B18" s="34" t="s">
        <v>47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/>
    </row>
    <row r="19" spans="1:16" s="30" customFormat="1" ht="12.75">
      <c r="A19" s="38"/>
      <c r="B19" s="34" t="s">
        <v>46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/>
    </row>
    <row r="20" spans="1:16" s="30" customFormat="1" ht="12.75">
      <c r="A20" s="38"/>
      <c r="B20" s="23" t="s">
        <v>91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/>
    </row>
    <row r="21" spans="1:16" s="30" customFormat="1" ht="12.75">
      <c r="A21" s="38"/>
      <c r="B21" s="36" t="s">
        <v>49</v>
      </c>
      <c r="C21" s="51">
        <f>SUM(C17:C20)</f>
        <v>395292.69</v>
      </c>
      <c r="D21" s="51">
        <f>SUM(D17:D20)</f>
        <v>365300.17</v>
      </c>
      <c r="E21" s="51">
        <f>SUM(E17:E20)</f>
        <v>384968.05</v>
      </c>
      <c r="F21" s="51">
        <f>SUM(F17:F20)</f>
        <v>346230.60000000003</v>
      </c>
      <c r="G21" s="51">
        <v>1257090.51</v>
      </c>
      <c r="H21" s="51">
        <v>1696536.51</v>
      </c>
      <c r="I21" s="51">
        <v>2635098.17</v>
      </c>
      <c r="J21" s="51">
        <v>776818.75</v>
      </c>
      <c r="K21" s="51">
        <v>563691.1599999999</v>
      </c>
      <c r="L21" s="51">
        <v>701059.97</v>
      </c>
      <c r="M21" s="51">
        <v>1450935.5</v>
      </c>
      <c r="N21" s="51">
        <v>1961669.8</v>
      </c>
      <c r="O21" s="51">
        <v>1095971.92</v>
      </c>
      <c r="P21" s="51">
        <f>SUM(C21:O21)/13</f>
        <v>1048512.6000000001</v>
      </c>
    </row>
    <row r="22" spans="1:16" s="30" customFormat="1" ht="12.75">
      <c r="A22" s="38"/>
      <c r="B22" s="36" t="s">
        <v>48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/>
    </row>
    <row r="23" spans="1:16" s="30" customFormat="1" ht="12.75">
      <c r="A23" s="38"/>
      <c r="B23" s="35" t="s">
        <v>44</v>
      </c>
      <c r="C23" s="51">
        <f>C21+C13</f>
        <v>1239844.35</v>
      </c>
      <c r="D23" s="51">
        <f>D21+D13</f>
        <v>807066.56</v>
      </c>
      <c r="E23" s="51">
        <f>E21+E13</f>
        <v>513527.02999999997</v>
      </c>
      <c r="F23" s="51">
        <f>F21+F13</f>
        <v>1089012.48</v>
      </c>
      <c r="G23" s="51">
        <v>2140126.35</v>
      </c>
      <c r="H23" s="51">
        <v>2120418.17</v>
      </c>
      <c r="I23" s="51">
        <v>3878883.57</v>
      </c>
      <c r="J23" s="51">
        <v>1440170.92</v>
      </c>
      <c r="K23" s="51">
        <v>1342158.5</v>
      </c>
      <c r="L23" s="51">
        <v>1529300.15</v>
      </c>
      <c r="M23" s="51">
        <v>2008817.8399999999</v>
      </c>
      <c r="N23" s="51">
        <v>2771931.52</v>
      </c>
      <c r="O23" s="51">
        <v>1749761.97</v>
      </c>
      <c r="P23" s="51">
        <f>SUM(C23:O23)/13</f>
        <v>1740847.6469230768</v>
      </c>
    </row>
    <row r="24" spans="1:16" s="30" customFormat="1" ht="12.75">
      <c r="A24" s="38"/>
      <c r="B24" s="3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12.75">
      <c r="A25" s="12" t="s">
        <v>105</v>
      </c>
      <c r="B25" s="60" t="s">
        <v>106</v>
      </c>
      <c r="C25" s="13">
        <f>VLOOKUP(A25,'[2]Sheet1'!$B$11:$F$520,5,FALSE)</f>
        <v>6300209.02</v>
      </c>
      <c r="D25" s="13">
        <f>VLOOKUP(A25,'[1]Sheet1'!$B$11:$E$614,3,FALSE)</f>
        <v>12624778.92</v>
      </c>
      <c r="E25" s="13">
        <f>VLOOKUP(A25,'[1]Sheet1'!$B$11:$E$614,4,FALSE)</f>
        <v>11884571.46</v>
      </c>
      <c r="F25" s="13">
        <v>0</v>
      </c>
      <c r="G25" s="13">
        <v>26289945.38</v>
      </c>
      <c r="H25" s="13">
        <v>0</v>
      </c>
      <c r="I25" s="13">
        <v>0</v>
      </c>
      <c r="J25" s="13">
        <v>0</v>
      </c>
      <c r="K25" s="13">
        <v>0</v>
      </c>
      <c r="L25" s="13">
        <v>49347800.5</v>
      </c>
      <c r="M25" s="13">
        <v>72514271.98</v>
      </c>
      <c r="N25" s="13">
        <v>3533977.86</v>
      </c>
      <c r="O25" s="13">
        <v>9577117.92</v>
      </c>
      <c r="P25" s="13">
        <f>SUM(C25:O25)/13</f>
        <v>14774821.003076922</v>
      </c>
    </row>
    <row r="26" spans="1:16" s="30" customFormat="1" ht="12.75">
      <c r="A26" s="38"/>
      <c r="B26" s="35" t="s">
        <v>50</v>
      </c>
      <c r="C26" s="51">
        <f>C25</f>
        <v>6300209.02</v>
      </c>
      <c r="D26" s="51">
        <f>D25</f>
        <v>12624778.92</v>
      </c>
      <c r="E26" s="51">
        <f>E25</f>
        <v>11884571.46</v>
      </c>
      <c r="F26" s="51">
        <f>F25</f>
        <v>0</v>
      </c>
      <c r="G26" s="51">
        <v>26289945.38</v>
      </c>
      <c r="H26" s="51">
        <v>0</v>
      </c>
      <c r="I26" s="51">
        <v>0</v>
      </c>
      <c r="J26" s="51">
        <v>0</v>
      </c>
      <c r="K26" s="51">
        <v>0</v>
      </c>
      <c r="L26" s="51">
        <v>49347800.5</v>
      </c>
      <c r="M26" s="51">
        <v>72514271.98</v>
      </c>
      <c r="N26" s="51">
        <v>3533977.86</v>
      </c>
      <c r="O26" s="51">
        <v>9577117.92</v>
      </c>
      <c r="P26" s="51">
        <f>SUM(C26:O26)/13</f>
        <v>14774821.003076922</v>
      </c>
    </row>
    <row r="27" spans="1:16" s="30" customFormat="1" ht="12.75">
      <c r="A27" s="38"/>
      <c r="B27" s="35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12.75">
      <c r="A28" s="12" t="s">
        <v>107</v>
      </c>
      <c r="B28" s="60" t="s">
        <v>108</v>
      </c>
      <c r="C28" s="13">
        <f>VLOOKUP(A28,'[2]Sheet1'!$B$11:$F$520,5,FALSE)</f>
        <v>28041323.666</v>
      </c>
      <c r="D28" s="13">
        <f>VLOOKUP(A28,'[1]Sheet1'!$B$11:$E$614,3,FALSE)</f>
        <v>22967427.066</v>
      </c>
      <c r="E28" s="13">
        <f>VLOOKUP(A28,'[1]Sheet1'!$B$11:$E$614,4,FALSE)</f>
        <v>25751062.276</v>
      </c>
      <c r="F28" s="13">
        <v>27739241.176</v>
      </c>
      <c r="G28" s="13">
        <v>44901218.996</v>
      </c>
      <c r="H28" s="13">
        <v>49549529.036</v>
      </c>
      <c r="I28" s="13">
        <v>46362344.376</v>
      </c>
      <c r="J28" s="13">
        <v>39019621.096</v>
      </c>
      <c r="K28" s="13">
        <v>34661242.186</v>
      </c>
      <c r="L28" s="13">
        <v>35522278.526</v>
      </c>
      <c r="M28" s="13">
        <v>39546167.086</v>
      </c>
      <c r="N28" s="13">
        <v>30487982.856</v>
      </c>
      <c r="O28" s="13">
        <v>32905596.756</v>
      </c>
      <c r="P28" s="13">
        <f aca="true" t="shared" si="0" ref="P28:P45">SUM(C28:O28)/13</f>
        <v>35188848.85369231</v>
      </c>
    </row>
    <row r="29" spans="1:16" ht="12.75">
      <c r="A29" s="12" t="s">
        <v>109</v>
      </c>
      <c r="B29" s="60" t="s">
        <v>110</v>
      </c>
      <c r="C29" s="13">
        <f>VLOOKUP(A29,'[2]Sheet1'!$B$11:$F$520,5,FALSE)</f>
        <v>508356.29000000004</v>
      </c>
      <c r="D29" s="13">
        <f>VLOOKUP(A29,'[1]Sheet1'!$B$11:$E$614,3,FALSE)</f>
        <v>419114.67</v>
      </c>
      <c r="E29" s="13">
        <f>VLOOKUP(A29,'[1]Sheet1'!$B$11:$E$614,4,FALSE)</f>
        <v>457148.88</v>
      </c>
      <c r="F29" s="13">
        <v>538315.97</v>
      </c>
      <c r="G29" s="13">
        <v>665860.34</v>
      </c>
      <c r="H29" s="13">
        <v>571254.31</v>
      </c>
      <c r="I29" s="13">
        <v>617683.61</v>
      </c>
      <c r="J29" s="13">
        <v>321886.47000000003</v>
      </c>
      <c r="K29" s="13">
        <v>572882.96</v>
      </c>
      <c r="L29" s="13">
        <v>708842.01</v>
      </c>
      <c r="M29" s="13">
        <v>565994.11</v>
      </c>
      <c r="N29" s="13">
        <v>576750.79</v>
      </c>
      <c r="O29" s="13">
        <v>524276.73000000004</v>
      </c>
      <c r="P29" s="13">
        <f t="shared" si="0"/>
        <v>542182.0876923078</v>
      </c>
    </row>
    <row r="30" spans="1:16" ht="12.75">
      <c r="A30" s="12" t="s">
        <v>111</v>
      </c>
      <c r="B30" s="60" t="s">
        <v>112</v>
      </c>
      <c r="C30" s="13">
        <f>VLOOKUP(A30,'[2]Sheet1'!$B$11:$F$520,5,FALSE)</f>
        <v>7614</v>
      </c>
      <c r="D30" s="13">
        <f>VLOOKUP(A30,'[1]Sheet1'!$B$11:$E$614,3,FALSE)</f>
        <v>4027.5</v>
      </c>
      <c r="E30" s="13">
        <f>VLOOKUP(A30,'[1]Sheet1'!$B$11:$E$614,4,FALSE)</f>
        <v>9198</v>
      </c>
      <c r="F30" s="13">
        <v>11115</v>
      </c>
      <c r="G30" s="13">
        <v>13551</v>
      </c>
      <c r="H30" s="13">
        <v>13438.5</v>
      </c>
      <c r="I30" s="13">
        <v>5407.5</v>
      </c>
      <c r="J30" s="13">
        <v>3628.5</v>
      </c>
      <c r="K30" s="13">
        <v>7501.5</v>
      </c>
      <c r="L30" s="13">
        <v>8196</v>
      </c>
      <c r="M30" s="13">
        <v>4356</v>
      </c>
      <c r="N30" s="13">
        <v>4486.22</v>
      </c>
      <c r="O30" s="13">
        <v>8318.22</v>
      </c>
      <c r="P30" s="13">
        <f t="shared" si="0"/>
        <v>7756.764615384615</v>
      </c>
    </row>
    <row r="31" spans="1:16" ht="12.75">
      <c r="A31" s="12" t="s">
        <v>113</v>
      </c>
      <c r="B31" s="60" t="s">
        <v>114</v>
      </c>
      <c r="C31" s="13">
        <f>VLOOKUP(A31,'[2]Sheet1'!$B$11:$F$520,5,FALSE)</f>
        <v>-28243137.84</v>
      </c>
      <c r="D31" s="13">
        <f>VLOOKUP(A31,'[1]Sheet1'!$B$11:$E$614,3,FALSE)</f>
        <v>-20036858.03</v>
      </c>
      <c r="E31" s="13">
        <f>VLOOKUP(A31,'[1]Sheet1'!$B$11:$E$614,4,FALSE)</f>
        <v>-20292222.7</v>
      </c>
      <c r="F31" s="13">
        <v>-25614450.56</v>
      </c>
      <c r="G31" s="13">
        <v>-40411962.9</v>
      </c>
      <c r="H31" s="13">
        <v>-42224000.81</v>
      </c>
      <c r="I31" s="13">
        <v>-46230790.57</v>
      </c>
      <c r="J31" s="13">
        <v>-35489583.96</v>
      </c>
      <c r="K31" s="13">
        <v>-31142310.84</v>
      </c>
      <c r="L31" s="13">
        <v>-39624517.24</v>
      </c>
      <c r="M31" s="13">
        <v>-33719765.69</v>
      </c>
      <c r="N31" s="13">
        <v>-29058333.67</v>
      </c>
      <c r="O31" s="13">
        <v>-37559284.69</v>
      </c>
      <c r="P31" s="13">
        <f t="shared" si="0"/>
        <v>-33049786.115384616</v>
      </c>
    </row>
    <row r="32" spans="1:16" ht="12.75">
      <c r="A32" s="12" t="s">
        <v>115</v>
      </c>
      <c r="B32" s="60" t="s">
        <v>116</v>
      </c>
      <c r="C32" s="13">
        <f>VLOOKUP(A32,'[2]Sheet1'!$B$11:$F$520,5,FALSE)</f>
        <v>2406461.921</v>
      </c>
      <c r="D32" s="13">
        <f>VLOOKUP(A32,'[1]Sheet1'!$B$11:$E$614,3,FALSE)</f>
        <v>2210432.301</v>
      </c>
      <c r="E32" s="13">
        <f>VLOOKUP(A32,'[1]Sheet1'!$B$11:$E$614,4,FALSE)</f>
        <v>2343453.455</v>
      </c>
      <c r="F32" s="13">
        <v>2784173.325</v>
      </c>
      <c r="G32" s="13">
        <v>1857298.915</v>
      </c>
      <c r="H32" s="13">
        <v>1901241.485</v>
      </c>
      <c r="I32" s="13">
        <v>1831676.365</v>
      </c>
      <c r="J32" s="13">
        <v>1497015.085</v>
      </c>
      <c r="K32" s="13">
        <v>1570451.715</v>
      </c>
      <c r="L32" s="13">
        <v>1043876.645</v>
      </c>
      <c r="M32" s="13">
        <v>1232280.295</v>
      </c>
      <c r="N32" s="13">
        <v>1255571.295</v>
      </c>
      <c r="O32" s="13">
        <v>953600.425</v>
      </c>
      <c r="P32" s="13">
        <f t="shared" si="0"/>
        <v>1760579.479</v>
      </c>
    </row>
    <row r="33" spans="1:16" ht="12.75">
      <c r="A33" s="12" t="s">
        <v>117</v>
      </c>
      <c r="B33" s="60" t="s">
        <v>118</v>
      </c>
      <c r="C33" s="13">
        <f>VLOOKUP(A33,'[2]Sheet1'!$B$11:$F$520,5,FALSE)</f>
        <v>68750.97</v>
      </c>
      <c r="D33" s="13">
        <f>VLOOKUP(A33,'[1]Sheet1'!$B$11:$E$614,3,FALSE)</f>
        <v>86655.85</v>
      </c>
      <c r="E33" s="13">
        <f>VLOOKUP(A33,'[1]Sheet1'!$B$11:$E$614,4,FALSE)</f>
        <v>90629.25</v>
      </c>
      <c r="F33" s="13">
        <v>38122.62</v>
      </c>
      <c r="G33" s="13">
        <v>1124463.68</v>
      </c>
      <c r="H33" s="13">
        <v>636823.2000000001</v>
      </c>
      <c r="I33" s="13">
        <v>545779.68</v>
      </c>
      <c r="J33" s="13">
        <v>9236.15</v>
      </c>
      <c r="K33" s="13">
        <v>9236.15</v>
      </c>
      <c r="L33" s="13">
        <v>14583.29</v>
      </c>
      <c r="M33" s="13">
        <v>25896.61</v>
      </c>
      <c r="N33" s="13">
        <v>31009.9</v>
      </c>
      <c r="O33" s="13">
        <v>19656.05</v>
      </c>
      <c r="P33" s="13">
        <f t="shared" si="0"/>
        <v>207757.18461538458</v>
      </c>
    </row>
    <row r="34" spans="1:16" ht="12.75">
      <c r="A34" s="12" t="s">
        <v>119</v>
      </c>
      <c r="B34" s="60" t="s">
        <v>120</v>
      </c>
      <c r="C34" s="13">
        <f>VLOOKUP(A34,'[2]Sheet1'!$B$11:$F$520,5,FALSE)</f>
        <v>3958.77</v>
      </c>
      <c r="D34" s="13">
        <f>VLOOKUP(A34,'[1]Sheet1'!$B$11:$E$614,3,FALSE)</f>
        <v>0</v>
      </c>
      <c r="E34" s="13">
        <f>VLOOKUP(A34,'[1]Sheet1'!$B$11:$E$614,4,FALSE)</f>
        <v>593250</v>
      </c>
      <c r="F34" s="13">
        <v>1115331</v>
      </c>
      <c r="G34" s="13">
        <v>377987</v>
      </c>
      <c r="H34" s="13">
        <v>239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160828.13615384616</v>
      </c>
    </row>
    <row r="35" spans="1:16" ht="12.75">
      <c r="A35" s="12" t="s">
        <v>121</v>
      </c>
      <c r="B35" s="60" t="s">
        <v>122</v>
      </c>
      <c r="C35" s="13">
        <v>0</v>
      </c>
      <c r="D35" s="13">
        <f>VLOOKUP(A35,'[1]Sheet1'!$B$11:$E$614,3,FALSE)</f>
        <v>0</v>
      </c>
      <c r="E35" s="13">
        <f>VLOOKUP(A35,'[1]Sheet1'!$B$11:$E$614,4,FALSE)</f>
        <v>0</v>
      </c>
      <c r="F35" s="13">
        <v>0</v>
      </c>
      <c r="G35" s="13">
        <v>625895.63</v>
      </c>
      <c r="H35" s="13">
        <v>753144.84</v>
      </c>
      <c r="I35" s="13">
        <v>446576.72000000003</v>
      </c>
      <c r="J35" s="13">
        <v>383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 t="shared" si="0"/>
        <v>140461.55307692307</v>
      </c>
    </row>
    <row r="36" spans="1:16" ht="12.75">
      <c r="A36" s="12" t="s">
        <v>123</v>
      </c>
      <c r="B36" s="60" t="s">
        <v>124</v>
      </c>
      <c r="C36" s="13">
        <f>VLOOKUP(A36,'[2]Sheet1'!$B$11:$F$520,5,FALSE)</f>
        <v>232163.07</v>
      </c>
      <c r="D36" s="13">
        <f>VLOOKUP(A36,'[1]Sheet1'!$B$11:$E$614,3,FALSE)</f>
        <v>0</v>
      </c>
      <c r="E36" s="13">
        <f>VLOOKUP(A36,'[1]Sheet1'!$B$11:$E$614,4,FALSE)</f>
        <v>8158</v>
      </c>
      <c r="F36" s="13">
        <v>5941298</v>
      </c>
      <c r="G36" s="13">
        <v>0</v>
      </c>
      <c r="H36" s="13">
        <v>98380.63</v>
      </c>
      <c r="I36" s="13">
        <v>23279</v>
      </c>
      <c r="J36" s="13">
        <v>5708587.27</v>
      </c>
      <c r="K36" s="13">
        <v>5365863</v>
      </c>
      <c r="L36" s="13">
        <v>6347877</v>
      </c>
      <c r="M36" s="13">
        <v>0</v>
      </c>
      <c r="N36" s="13">
        <v>5683549</v>
      </c>
      <c r="O36" s="13">
        <v>522234.71</v>
      </c>
      <c r="P36" s="13">
        <f t="shared" si="0"/>
        <v>2302414.590769231</v>
      </c>
    </row>
    <row r="37" spans="1:16" ht="12.75">
      <c r="A37" s="12" t="s">
        <v>125</v>
      </c>
      <c r="B37" s="60" t="s">
        <v>126</v>
      </c>
      <c r="C37" s="13">
        <f>VLOOKUP(A37,'[2]Sheet1'!$B$11:$F$520,5,FALSE)</f>
        <v>0</v>
      </c>
      <c r="D37" s="13">
        <f>VLOOKUP(A37,'[1]Sheet1'!$B$11:$E$614,3,FALSE)</f>
        <v>0</v>
      </c>
      <c r="E37" s="13">
        <f>VLOOKUP(A37,'[1]Sheet1'!$B$11:$E$614,4,FALSE)</f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f t="shared" si="0"/>
        <v>0</v>
      </c>
    </row>
    <row r="38" spans="1:16" ht="12.75">
      <c r="A38" s="12" t="s">
        <v>127</v>
      </c>
      <c r="B38" s="60" t="s">
        <v>128</v>
      </c>
      <c r="C38" s="13">
        <f>VLOOKUP(A38,'[2]Sheet1'!$B$11:$F$520,5,FALSE)</f>
        <v>1884701.014</v>
      </c>
      <c r="D38" s="13">
        <f>VLOOKUP(A38,'[1]Sheet1'!$B$11:$E$614,3,FALSE)</f>
        <v>1063394.126</v>
      </c>
      <c r="E38" s="13">
        <f>VLOOKUP(A38,'[1]Sheet1'!$B$11:$E$614,4,FALSE)</f>
        <v>1526984.05</v>
      </c>
      <c r="F38" s="13">
        <v>2072226.343</v>
      </c>
      <c r="G38" s="13">
        <v>3198640.354</v>
      </c>
      <c r="H38" s="13">
        <v>8326960.154</v>
      </c>
      <c r="I38" s="13">
        <v>4113366.324</v>
      </c>
      <c r="J38" s="13">
        <v>8722775.484</v>
      </c>
      <c r="K38" s="13">
        <v>1421581.394</v>
      </c>
      <c r="L38" s="13">
        <v>11960565.634</v>
      </c>
      <c r="M38" s="13">
        <v>10128531.814</v>
      </c>
      <c r="N38" s="13">
        <v>12968531.154</v>
      </c>
      <c r="O38" s="13">
        <v>2991974.434</v>
      </c>
      <c r="P38" s="13">
        <f t="shared" si="0"/>
        <v>5413864.021461538</v>
      </c>
    </row>
    <row r="39" spans="1:16" ht="12.75">
      <c r="A39" s="12" t="s">
        <v>129</v>
      </c>
      <c r="B39" s="60" t="s">
        <v>130</v>
      </c>
      <c r="C39" s="13">
        <f>VLOOKUP(A39,'[2]Sheet1'!$B$11:$F$520,5,FALSE)</f>
        <v>30978.8</v>
      </c>
      <c r="D39" s="13">
        <f>VLOOKUP(A39,'[1]Sheet1'!$B$11:$E$614,3,FALSE)</f>
        <v>29917.91</v>
      </c>
      <c r="E39" s="13">
        <f>VLOOKUP(A39,'[1]Sheet1'!$B$11:$E$614,4,FALSE)</f>
        <v>30920.41</v>
      </c>
      <c r="F39" s="13">
        <v>0.16</v>
      </c>
      <c r="G39" s="13">
        <v>0.16</v>
      </c>
      <c r="H39" s="13">
        <v>0.16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7062.892307692308</v>
      </c>
    </row>
    <row r="40" spans="1:16" ht="12.75">
      <c r="A40" s="12" t="s">
        <v>131</v>
      </c>
      <c r="B40" s="60" t="s">
        <v>132</v>
      </c>
      <c r="C40" s="13">
        <f>VLOOKUP(A40,'[2]Sheet1'!$B$11:$F$520,5,FALSE)</f>
        <v>45022.78</v>
      </c>
      <c r="D40" s="13">
        <f>VLOOKUP(A40,'[1]Sheet1'!$B$11:$E$614,3,FALSE)</f>
        <v>26063.600000000002</v>
      </c>
      <c r="E40" s="13">
        <f>VLOOKUP(A40,'[1]Sheet1'!$B$11:$E$614,4,FALSE)</f>
        <v>50997.71</v>
      </c>
      <c r="F40" s="13">
        <v>21190.8</v>
      </c>
      <c r="G40" s="13">
        <v>-102537.86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3133.617692307691</v>
      </c>
    </row>
    <row r="41" spans="1:16" ht="12.75">
      <c r="A41" s="12" t="s">
        <v>133</v>
      </c>
      <c r="B41" s="60" t="s">
        <v>134</v>
      </c>
      <c r="C41" s="13">
        <f>VLOOKUP(A41,'[2]Sheet1'!$B$11:$F$520,5,FALSE)</f>
        <v>29962.46</v>
      </c>
      <c r="D41" s="13">
        <f>VLOOKUP(A41,'[1]Sheet1'!$B$11:$E$614,3,FALSE)</f>
        <v>13057.84</v>
      </c>
      <c r="E41" s="13">
        <f>VLOOKUP(A41,'[1]Sheet1'!$B$11:$E$614,4,FALSE)</f>
        <v>461.81</v>
      </c>
      <c r="F41" s="13">
        <v>47010.08</v>
      </c>
      <c r="G41" s="13">
        <v>860965.87</v>
      </c>
      <c r="H41" s="13">
        <v>1498002.29</v>
      </c>
      <c r="I41" s="13">
        <v>3839.29</v>
      </c>
      <c r="J41" s="13">
        <v>34086.12</v>
      </c>
      <c r="K41" s="13">
        <v>31886.96</v>
      </c>
      <c r="L41" s="13">
        <v>17513.97</v>
      </c>
      <c r="M41" s="13">
        <v>161286.24</v>
      </c>
      <c r="N41" s="13">
        <v>128293.72</v>
      </c>
      <c r="O41" s="13">
        <v>13802.380000000001</v>
      </c>
      <c r="P41" s="13">
        <f t="shared" si="0"/>
        <v>218474.54076923084</v>
      </c>
    </row>
    <row r="42" spans="1:16" ht="12.75">
      <c r="A42" s="12" t="s">
        <v>135</v>
      </c>
      <c r="B42" s="60" t="s">
        <v>136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30.55</v>
      </c>
      <c r="J42" s="13">
        <v>0</v>
      </c>
      <c r="K42" s="13">
        <v>0</v>
      </c>
      <c r="L42" s="13">
        <v>1405.55</v>
      </c>
      <c r="M42" s="13">
        <v>1405.55</v>
      </c>
      <c r="N42" s="13">
        <v>30.55</v>
      </c>
      <c r="O42" s="13">
        <v>30.55</v>
      </c>
      <c r="P42" s="13">
        <f t="shared" si="0"/>
        <v>223.28846153846155</v>
      </c>
    </row>
    <row r="43" spans="1:16" ht="12.75">
      <c r="A43" s="12" t="s">
        <v>137</v>
      </c>
      <c r="B43" s="60" t="s">
        <v>138</v>
      </c>
      <c r="C43" s="13">
        <f>VLOOKUP(A43,'[2]Sheet1'!$B$11:$F$520,5,FALSE)</f>
        <v>0</v>
      </c>
      <c r="D43" s="13">
        <f>VLOOKUP(A43,'[1]Sheet1'!$B$11:$E$614,3,FALSE)</f>
        <v>0</v>
      </c>
      <c r="E43" s="13">
        <f>VLOOKUP(A43,'[1]Sheet1'!$B$11:$E$614,4,FALSE)</f>
        <v>0</v>
      </c>
      <c r="F43" s="13">
        <v>12000</v>
      </c>
      <c r="G43" s="13">
        <v>0</v>
      </c>
      <c r="H43" s="13">
        <v>0</v>
      </c>
      <c r="I43" s="13">
        <v>3400</v>
      </c>
      <c r="J43" s="13">
        <v>6000</v>
      </c>
      <c r="K43" s="13">
        <v>8500</v>
      </c>
      <c r="L43" s="13">
        <v>10000</v>
      </c>
      <c r="M43" s="13">
        <v>12000</v>
      </c>
      <c r="N43" s="13">
        <v>15000</v>
      </c>
      <c r="O43" s="13">
        <v>0</v>
      </c>
      <c r="P43" s="13">
        <f t="shared" si="0"/>
        <v>5146.153846153846</v>
      </c>
    </row>
    <row r="44" spans="1:16" ht="12.75">
      <c r="A44" s="12" t="s">
        <v>139</v>
      </c>
      <c r="B44" s="60" t="s">
        <v>140</v>
      </c>
      <c r="C44" s="13">
        <f>VLOOKUP(A44,'[2]Sheet1'!$B$11:$F$520,5,FALSE)</f>
        <v>276831.34</v>
      </c>
      <c r="D44" s="13">
        <f>VLOOKUP(A44,'[1]Sheet1'!$B$11:$E$614,3,FALSE)</f>
        <v>489431.09</v>
      </c>
      <c r="E44" s="13">
        <f>VLOOKUP(A44,'[1]Sheet1'!$B$11:$E$614,4,FALSE)</f>
        <v>509869.3</v>
      </c>
      <c r="F44" s="13">
        <v>306052.03</v>
      </c>
      <c r="G44" s="13">
        <v>624488.17</v>
      </c>
      <c r="H44" s="13">
        <v>965489.3</v>
      </c>
      <c r="I44" s="13">
        <v>654479.33</v>
      </c>
      <c r="J44" s="13">
        <v>807615.67</v>
      </c>
      <c r="K44" s="13">
        <v>799952.11</v>
      </c>
      <c r="L44" s="13">
        <v>2833289.5700000003</v>
      </c>
      <c r="M44" s="13">
        <v>2707787.21</v>
      </c>
      <c r="N44" s="13">
        <v>1301691.17</v>
      </c>
      <c r="O44" s="13">
        <v>957364.14</v>
      </c>
      <c r="P44" s="13">
        <f t="shared" si="0"/>
        <v>1018026.1869230771</v>
      </c>
    </row>
    <row r="45" spans="1:16" s="30" customFormat="1" ht="12.75">
      <c r="A45" s="38"/>
      <c r="B45" s="35" t="s">
        <v>51</v>
      </c>
      <c r="C45" s="51">
        <f>SUM(C28:C44)</f>
        <v>5292987.241</v>
      </c>
      <c r="D45" s="51">
        <f>SUM(D28:D44)</f>
        <v>7272663.9229999995</v>
      </c>
      <c r="E45" s="51">
        <f>SUM(E28:E44)</f>
        <v>11079910.441000003</v>
      </c>
      <c r="F45" s="51">
        <f>SUM(F28:F44)</f>
        <v>15011625.944</v>
      </c>
      <c r="G45" s="51">
        <v>13735869.355000004</v>
      </c>
      <c r="H45" s="51">
        <v>22090502.095</v>
      </c>
      <c r="I45" s="51">
        <v>8377072.175000002</v>
      </c>
      <c r="J45" s="51">
        <v>20641250.885</v>
      </c>
      <c r="K45" s="51">
        <v>13306787.134999998</v>
      </c>
      <c r="L45" s="51">
        <v>18843910.955</v>
      </c>
      <c r="M45" s="51">
        <v>20665939.225000005</v>
      </c>
      <c r="N45" s="51">
        <v>23394562.984999992</v>
      </c>
      <c r="O45" s="51">
        <v>1337569.7050000022</v>
      </c>
      <c r="P45" s="51">
        <f t="shared" si="0"/>
        <v>13926973.235692305</v>
      </c>
    </row>
    <row r="46" spans="1:16" s="30" customFormat="1" ht="12.75">
      <c r="A46" s="38"/>
      <c r="B46" s="35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2.75">
      <c r="A47" s="12" t="s">
        <v>141</v>
      </c>
      <c r="B47" s="60" t="s">
        <v>142</v>
      </c>
      <c r="C47" s="13">
        <v>0</v>
      </c>
      <c r="D47" s="13">
        <f>VLOOKUP(A47,'[1]Sheet1'!$B$11:$E$614,3,FALSE)</f>
        <v>0</v>
      </c>
      <c r="E47" s="13">
        <f>VLOOKUP(A47,'[1]Sheet1'!$B$11:$E$614,4,FALSE)</f>
        <v>0</v>
      </c>
      <c r="F47" s="13">
        <v>0</v>
      </c>
      <c r="G47" s="13">
        <v>0</v>
      </c>
      <c r="H47" s="13">
        <v>0</v>
      </c>
      <c r="I47" s="13">
        <v>383.33</v>
      </c>
      <c r="J47" s="13">
        <v>205</v>
      </c>
      <c r="K47" s="13">
        <v>205</v>
      </c>
      <c r="L47" s="13">
        <v>0</v>
      </c>
      <c r="M47" s="13">
        <v>0</v>
      </c>
      <c r="N47" s="13">
        <v>0</v>
      </c>
      <c r="O47" s="13">
        <v>0</v>
      </c>
      <c r="P47" s="13">
        <f aca="true" t="shared" si="1" ref="P47:P60">SUM(C47:O47)/13</f>
        <v>61.02538461538461</v>
      </c>
    </row>
    <row r="48" spans="1:16" ht="12.75">
      <c r="A48" s="12" t="s">
        <v>143</v>
      </c>
      <c r="B48" s="60" t="s">
        <v>144</v>
      </c>
      <c r="C48" s="13">
        <f>VLOOKUP(A48,'[2]Sheet1'!$B$11:$F$520,5,FALSE)</f>
        <v>67358.18000000001</v>
      </c>
      <c r="D48" s="13">
        <f>VLOOKUP(A48,'[1]Sheet1'!$B$11:$E$614,3,FALSE)</f>
        <v>65963.98</v>
      </c>
      <c r="E48" s="13">
        <f>VLOOKUP(A48,'[1]Sheet1'!$B$11:$E$614,4,FALSE)</f>
        <v>65963.98</v>
      </c>
      <c r="F48" s="13">
        <v>67358.18000000001</v>
      </c>
      <c r="G48" s="13">
        <v>100788.97</v>
      </c>
      <c r="H48" s="13">
        <v>100788.97</v>
      </c>
      <c r="I48" s="13">
        <v>100788.97</v>
      </c>
      <c r="J48" s="13">
        <v>100788.97</v>
      </c>
      <c r="K48" s="13">
        <v>98969.83</v>
      </c>
      <c r="L48" s="13">
        <v>98175.44</v>
      </c>
      <c r="M48" s="13">
        <v>95569.57</v>
      </c>
      <c r="N48" s="13">
        <v>94582.90000000001</v>
      </c>
      <c r="O48" s="13">
        <v>94582.90000000001</v>
      </c>
      <c r="P48" s="13">
        <f t="shared" si="1"/>
        <v>88590.83384615384</v>
      </c>
    </row>
    <row r="49" spans="1:16" ht="12.75">
      <c r="A49" s="12" t="s">
        <v>145</v>
      </c>
      <c r="B49" s="60" t="s">
        <v>146</v>
      </c>
      <c r="C49" s="13">
        <f>VLOOKUP(A49,'[2]Sheet1'!$B$11:$F$520,5,FALSE)</f>
        <v>0</v>
      </c>
      <c r="D49" s="13">
        <f>VLOOKUP(A49,'[1]Sheet1'!$B$11:$E$614,3,FALSE)</f>
        <v>-971.2</v>
      </c>
      <c r="E49" s="13">
        <f>VLOOKUP(A49,'[1]Sheet1'!$B$11:$E$614,4,FALSE)</f>
        <v>7248.7300000000005</v>
      </c>
      <c r="F49" s="13">
        <v>0</v>
      </c>
      <c r="G49" s="13">
        <v>11588.59</v>
      </c>
      <c r="H49" s="13">
        <v>20630.34</v>
      </c>
      <c r="I49" s="13">
        <v>0</v>
      </c>
      <c r="J49" s="13">
        <v>14073.07</v>
      </c>
      <c r="K49" s="13">
        <v>11132.08</v>
      </c>
      <c r="L49" s="13">
        <v>0</v>
      </c>
      <c r="M49" s="13">
        <v>-92449.49</v>
      </c>
      <c r="N49" s="13">
        <v>-2617</v>
      </c>
      <c r="O49" s="13">
        <v>0</v>
      </c>
      <c r="P49" s="13">
        <f t="shared" si="1"/>
        <v>-2412.683076923077</v>
      </c>
    </row>
    <row r="50" spans="1:16" ht="12.75">
      <c r="A50" s="12" t="s">
        <v>147</v>
      </c>
      <c r="B50" s="60" t="s">
        <v>148</v>
      </c>
      <c r="C50" s="13">
        <f>VLOOKUP(A50,'[2]Sheet1'!$B$11:$F$520,5,FALSE)</f>
        <v>7570</v>
      </c>
      <c r="D50" s="13">
        <f>VLOOKUP(A50,'[1]Sheet1'!$B$11:$E$614,3,FALSE)</f>
        <v>4154</v>
      </c>
      <c r="E50" s="13">
        <f>VLOOKUP(A50,'[1]Sheet1'!$B$11:$E$614,4,FALSE)</f>
        <v>4199</v>
      </c>
      <c r="F50" s="13">
        <v>12983</v>
      </c>
      <c r="G50" s="13">
        <v>9763</v>
      </c>
      <c r="H50" s="13">
        <v>7449</v>
      </c>
      <c r="I50" s="13">
        <v>11477</v>
      </c>
      <c r="J50" s="13">
        <v>87139</v>
      </c>
      <c r="K50" s="13">
        <v>63601</v>
      </c>
      <c r="L50" s="13">
        <v>13727</v>
      </c>
      <c r="M50" s="13">
        <v>11252</v>
      </c>
      <c r="N50" s="13">
        <v>11252</v>
      </c>
      <c r="O50" s="13">
        <v>43963</v>
      </c>
      <c r="P50" s="13">
        <f t="shared" si="1"/>
        <v>22194.53846153846</v>
      </c>
    </row>
    <row r="51" spans="1:16" ht="12.75">
      <c r="A51" s="12" t="s">
        <v>149</v>
      </c>
      <c r="B51" s="60" t="s">
        <v>150</v>
      </c>
      <c r="C51" s="13">
        <f>VLOOKUP(A51,'[2]Sheet1'!$B$11:$F$520,5,FALSE)</f>
        <v>-8325.004</v>
      </c>
      <c r="D51" s="13">
        <f>VLOOKUP(A51,'[1]Sheet1'!$B$11:$E$614,3,FALSE)</f>
        <v>-3299.0040000000004</v>
      </c>
      <c r="E51" s="13">
        <f>VLOOKUP(A51,'[1]Sheet1'!$B$11:$E$614,4,FALSE)</f>
        <v>-4968.004</v>
      </c>
      <c r="F51" s="13">
        <v>-13752.004</v>
      </c>
      <c r="G51" s="13">
        <v>-10532.004</v>
      </c>
      <c r="H51" s="13">
        <v>-13720.004</v>
      </c>
      <c r="I51" s="13">
        <v>-11477.004</v>
      </c>
      <c r="J51" s="13">
        <v>-92972.004</v>
      </c>
      <c r="K51" s="13">
        <v>-64370.004</v>
      </c>
      <c r="L51" s="13">
        <v>-13727.004</v>
      </c>
      <c r="M51" s="13">
        <v>-14496.004</v>
      </c>
      <c r="N51" s="13">
        <v>-12021.004</v>
      </c>
      <c r="O51" s="13">
        <v>-43232.004</v>
      </c>
      <c r="P51" s="13">
        <f t="shared" si="1"/>
        <v>-23607.004000000008</v>
      </c>
    </row>
    <row r="52" spans="1:16" ht="12.75">
      <c r="A52" s="12" t="s">
        <v>151</v>
      </c>
      <c r="B52" s="60" t="s">
        <v>152</v>
      </c>
      <c r="C52" s="13">
        <f>VLOOKUP(A52,'[2]Sheet1'!$B$11:$F$520,5,FALSE)</f>
        <v>-281.5</v>
      </c>
      <c r="D52" s="13">
        <f>VLOOKUP(A52,'[1]Sheet1'!$B$11:$E$614,3,FALSE)</f>
        <v>614.77</v>
      </c>
      <c r="E52" s="13">
        <f>VLOOKUP(A52,'[1]Sheet1'!$B$11:$E$614,4,FALSE)</f>
        <v>4679.99</v>
      </c>
      <c r="F52" s="13">
        <v>2662.86</v>
      </c>
      <c r="G52" s="13">
        <v>2352.68</v>
      </c>
      <c r="H52" s="13">
        <v>-19.830000000000002</v>
      </c>
      <c r="I52" s="13">
        <v>-1330.83</v>
      </c>
      <c r="J52" s="13">
        <v>-810.1700000000001</v>
      </c>
      <c r="K52" s="13">
        <v>2192.3</v>
      </c>
      <c r="L52" s="13">
        <v>121.29</v>
      </c>
      <c r="M52" s="13">
        <v>0</v>
      </c>
      <c r="N52" s="13">
        <v>0</v>
      </c>
      <c r="O52" s="13">
        <v>0</v>
      </c>
      <c r="P52" s="13">
        <f t="shared" si="1"/>
        <v>783.1969230769232</v>
      </c>
    </row>
    <row r="53" spans="1:16" ht="12.75">
      <c r="A53" s="12" t="s">
        <v>153</v>
      </c>
      <c r="B53" s="60" t="s">
        <v>154</v>
      </c>
      <c r="C53" s="13">
        <f>VLOOKUP(A53,'[2]Sheet1'!$B$11:$F$520,5,FALSE)</f>
        <v>746.45</v>
      </c>
      <c r="D53" s="13">
        <f>VLOOKUP(A53,'[1]Sheet1'!$B$11:$E$614,3,FALSE)</f>
        <v>746.45</v>
      </c>
      <c r="E53" s="13">
        <f>VLOOKUP(A53,'[1]Sheet1'!$B$11:$E$614,4,FALSE)</f>
        <v>746.45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f t="shared" si="1"/>
        <v>172.25769230769234</v>
      </c>
    </row>
    <row r="54" spans="1:16" ht="12.75">
      <c r="A54" s="12" t="s">
        <v>155</v>
      </c>
      <c r="B54" s="60" t="s">
        <v>156</v>
      </c>
      <c r="C54" s="13">
        <f>VLOOKUP(A54,'[2]Sheet1'!$B$11:$F$520,5,FALSE)</f>
        <v>6281</v>
      </c>
      <c r="D54" s="13">
        <f>VLOOKUP(A54,'[1]Sheet1'!$B$11:$E$614,3,FALSE)</f>
        <v>43022.54</v>
      </c>
      <c r="E54" s="13">
        <f>VLOOKUP(A54,'[1]Sheet1'!$B$11:$E$614,4,FALSE)</f>
        <v>7.13</v>
      </c>
      <c r="F54" s="13">
        <v>6127.21</v>
      </c>
      <c r="G54" s="13">
        <v>162976.57</v>
      </c>
      <c r="H54" s="13">
        <v>164051.26</v>
      </c>
      <c r="I54" s="13">
        <v>5802.56</v>
      </c>
      <c r="J54" s="13">
        <v>2130.68</v>
      </c>
      <c r="K54" s="13">
        <v>1050</v>
      </c>
      <c r="L54" s="13">
        <v>32907.07</v>
      </c>
      <c r="M54" s="13">
        <v>3030.76</v>
      </c>
      <c r="N54" s="13">
        <v>3655.6800000000003</v>
      </c>
      <c r="O54" s="13">
        <v>2312.51</v>
      </c>
      <c r="P54" s="13">
        <f t="shared" si="1"/>
        <v>33334.9976923077</v>
      </c>
    </row>
    <row r="55" spans="1:16" ht="12.75">
      <c r="A55" s="12" t="s">
        <v>157</v>
      </c>
      <c r="B55" s="60" t="s">
        <v>158</v>
      </c>
      <c r="C55" s="13">
        <v>0</v>
      </c>
      <c r="D55" s="13">
        <v>0</v>
      </c>
      <c r="E55" s="13">
        <v>0</v>
      </c>
      <c r="F55" s="13">
        <v>862</v>
      </c>
      <c r="G55" s="13">
        <v>862</v>
      </c>
      <c r="H55" s="13">
        <v>862</v>
      </c>
      <c r="I55" s="13">
        <v>862</v>
      </c>
      <c r="J55" s="13">
        <v>862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1"/>
        <v>331.53846153846155</v>
      </c>
    </row>
    <row r="56" spans="1:16" ht="12.75">
      <c r="A56" s="12" t="s">
        <v>159</v>
      </c>
      <c r="B56" s="60" t="s">
        <v>160</v>
      </c>
      <c r="C56" s="13">
        <f>VLOOKUP(A56,'[2]Sheet1'!$B$11:$F$520,5,FALSE)</f>
        <v>862</v>
      </c>
      <c r="D56" s="13">
        <f>VLOOKUP(A56,'[1]Sheet1'!$B$11:$E$614,3,FALSE)</f>
        <v>862</v>
      </c>
      <c r="E56" s="13">
        <f>VLOOKUP(A56,'[1]Sheet1'!$B$11:$E$614,4,FALSE)</f>
        <v>862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 t="shared" si="1"/>
        <v>198.92307692307693</v>
      </c>
    </row>
    <row r="57" spans="1:16" ht="12.75">
      <c r="A57" s="12" t="s">
        <v>161</v>
      </c>
      <c r="B57" s="60" t="s">
        <v>162</v>
      </c>
      <c r="C57" s="13">
        <f>VLOOKUP(A57,'[2]Sheet1'!$B$11:$F$520,5,FALSE)</f>
        <v>1797</v>
      </c>
      <c r="D57" s="13">
        <f>VLOOKUP(A57,'[1]Sheet1'!$B$11:$E$614,3,FALSE)</f>
        <v>1797</v>
      </c>
      <c r="E57" s="13">
        <f>VLOOKUP(A57,'[1]Sheet1'!$B$11:$E$614,4,FALSE)</f>
        <v>1979</v>
      </c>
      <c r="F57" s="13">
        <v>164</v>
      </c>
      <c r="G57" s="13">
        <v>164</v>
      </c>
      <c r="H57" s="13">
        <v>164</v>
      </c>
      <c r="I57" s="13">
        <v>197</v>
      </c>
      <c r="J57" s="13">
        <v>197</v>
      </c>
      <c r="K57" s="13">
        <v>197</v>
      </c>
      <c r="L57" s="13">
        <v>230</v>
      </c>
      <c r="M57" s="13">
        <v>230</v>
      </c>
      <c r="N57" s="13">
        <v>230</v>
      </c>
      <c r="O57" s="13">
        <v>0</v>
      </c>
      <c r="P57" s="13">
        <f t="shared" si="1"/>
        <v>565.0769230769231</v>
      </c>
    </row>
    <row r="58" spans="1:16" ht="12.75">
      <c r="A58" s="12" t="s">
        <v>163</v>
      </c>
      <c r="B58" s="60" t="s">
        <v>164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12</v>
      </c>
      <c r="P58" s="13">
        <f t="shared" si="1"/>
        <v>0.9230769230769231</v>
      </c>
    </row>
    <row r="59" spans="1:16" ht="12.75">
      <c r="A59" s="12" t="s">
        <v>165</v>
      </c>
      <c r="B59" s="60" t="s">
        <v>166</v>
      </c>
      <c r="C59" s="13">
        <f>VLOOKUP(A59,'[2]Sheet1'!$B$11:$F$520,5,FALSE)</f>
        <v>2056768.59</v>
      </c>
      <c r="D59" s="13">
        <f>VLOOKUP(A59,'[1]Sheet1'!$B$11:$E$614,3,FALSE)</f>
        <v>2330751.22</v>
      </c>
      <c r="E59" s="13">
        <f>VLOOKUP(A59,'[1]Sheet1'!$B$11:$E$614,4,FALSE)</f>
        <v>2603837.05</v>
      </c>
      <c r="F59" s="13">
        <v>2876922.92</v>
      </c>
      <c r="G59" s="13">
        <v>3116958.66</v>
      </c>
      <c r="H59" s="13">
        <v>3386332.46</v>
      </c>
      <c r="I59" s="13">
        <v>3597030.14</v>
      </c>
      <c r="J59" s="13">
        <v>3837065.88</v>
      </c>
      <c r="K59" s="13">
        <v>4077101.62</v>
      </c>
      <c r="L59" s="13">
        <v>1445686.46</v>
      </c>
      <c r="M59" s="13">
        <v>1692694.22</v>
      </c>
      <c r="N59" s="13">
        <v>1939701.98</v>
      </c>
      <c r="O59" s="13">
        <v>2182209.74</v>
      </c>
      <c r="P59" s="13">
        <f t="shared" si="1"/>
        <v>2703312.3800000004</v>
      </c>
    </row>
    <row r="60" spans="1:16" s="30" customFormat="1" ht="12.75">
      <c r="A60" s="38"/>
      <c r="B60" s="35" t="s">
        <v>52</v>
      </c>
      <c r="C60" s="51">
        <f>SUM(C47:C59)</f>
        <v>2132776.716</v>
      </c>
      <c r="D60" s="51">
        <f>SUM(D47:D59)</f>
        <v>2443641.756</v>
      </c>
      <c r="E60" s="51">
        <f>SUM(E47:E59)</f>
        <v>2684555.326</v>
      </c>
      <c r="F60" s="51">
        <f>SUM(F47:F59)</f>
        <v>2953328.1659999997</v>
      </c>
      <c r="G60" s="51">
        <v>3394922.466</v>
      </c>
      <c r="H60" s="51">
        <v>3666538.196</v>
      </c>
      <c r="I60" s="51">
        <v>3703733.166</v>
      </c>
      <c r="J60" s="51">
        <v>3948679.426</v>
      </c>
      <c r="K60" s="51">
        <v>4190078.8260000004</v>
      </c>
      <c r="L60" s="51">
        <v>1577120.256</v>
      </c>
      <c r="M60" s="51">
        <v>1695831.0559999999</v>
      </c>
      <c r="N60" s="51">
        <v>2034784.5559999999</v>
      </c>
      <c r="O60" s="51">
        <v>2279848.146</v>
      </c>
      <c r="P60" s="51">
        <f t="shared" si="1"/>
        <v>2823526.0044615385</v>
      </c>
    </row>
    <row r="61" spans="1:16" s="30" customFormat="1" ht="12.75">
      <c r="A61" s="38"/>
      <c r="B61" s="35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1:16" ht="12.75">
      <c r="A62" s="12" t="s">
        <v>167</v>
      </c>
      <c r="B62" s="60" t="s">
        <v>168</v>
      </c>
      <c r="C62" s="13">
        <f>VLOOKUP(A62,'[2]Sheet1'!$B$11:$F$520,5,FALSE)</f>
        <v>-68626.62</v>
      </c>
      <c r="D62" s="13">
        <f>VLOOKUP(A62,'[1]Sheet1'!$B$11:$E$614,3,FALSE)</f>
        <v>-84974.86</v>
      </c>
      <c r="E62" s="13">
        <f>VLOOKUP(A62,'[1]Sheet1'!$B$11:$E$614,4,FALSE)</f>
        <v>-77561.68000000001</v>
      </c>
      <c r="F62" s="13">
        <v>-77561.68000000001</v>
      </c>
      <c r="G62" s="13">
        <v>-82056.92</v>
      </c>
      <c r="H62" s="13">
        <v>-86581.13</v>
      </c>
      <c r="I62" s="13">
        <v>-62619.18</v>
      </c>
      <c r="J62" s="13">
        <v>-60562.700000000004</v>
      </c>
      <c r="K62" s="13">
        <v>-41849.6</v>
      </c>
      <c r="L62" s="13">
        <v>-28541.33</v>
      </c>
      <c r="M62" s="13">
        <v>-28541.33</v>
      </c>
      <c r="N62" s="13">
        <v>-23816.77</v>
      </c>
      <c r="O62" s="13">
        <v>-23816.77</v>
      </c>
      <c r="P62" s="13">
        <f>SUM(C62:O62)/13</f>
        <v>-57470.043846153836</v>
      </c>
    </row>
    <row r="63" spans="1:16" s="30" customFormat="1" ht="12.75">
      <c r="A63" s="38"/>
      <c r="B63" s="35" t="s">
        <v>53</v>
      </c>
      <c r="C63" s="51">
        <f>C62</f>
        <v>-68626.62</v>
      </c>
      <c r="D63" s="51">
        <f>D62</f>
        <v>-84974.86</v>
      </c>
      <c r="E63" s="51">
        <f>E62</f>
        <v>-77561.68000000001</v>
      </c>
      <c r="F63" s="51">
        <f>F62</f>
        <v>-77561.68000000001</v>
      </c>
      <c r="G63" s="51">
        <v>-82056.92</v>
      </c>
      <c r="H63" s="51">
        <v>-86581.13</v>
      </c>
      <c r="I63" s="51">
        <v>-62619.18</v>
      </c>
      <c r="J63" s="51">
        <v>-60562.700000000004</v>
      </c>
      <c r="K63" s="51">
        <v>-41849.6</v>
      </c>
      <c r="L63" s="51">
        <v>-28541.33</v>
      </c>
      <c r="M63" s="51">
        <v>-28541.33</v>
      </c>
      <c r="N63" s="51">
        <v>-23816.77</v>
      </c>
      <c r="O63" s="51">
        <v>-23816.77</v>
      </c>
      <c r="P63" s="51">
        <f>SUM(C63:O63)/13</f>
        <v>-57470.043846153836</v>
      </c>
    </row>
    <row r="64" spans="1:16" s="30" customFormat="1" ht="12.75">
      <c r="A64" s="38"/>
      <c r="B64" s="3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 ht="12.75">
      <c r="A65" s="12" t="s">
        <v>169</v>
      </c>
      <c r="B65" s="60" t="s">
        <v>170</v>
      </c>
      <c r="C65" s="13">
        <f>VLOOKUP(A65,'[2]Sheet1'!$B$11:$F$520,5,FALSE)</f>
        <v>7269551.098</v>
      </c>
      <c r="D65" s="13">
        <f>VLOOKUP(A65,'[1]Sheet1'!$B$11:$E$614,3,FALSE)</f>
        <v>6786239.622</v>
      </c>
      <c r="E65" s="13">
        <f>VLOOKUP(A65,'[1]Sheet1'!$B$11:$E$614,4,FALSE)</f>
        <v>5316690.094</v>
      </c>
      <c r="F65" s="13">
        <v>7202269.924</v>
      </c>
      <c r="G65" s="13">
        <v>40156193.97</v>
      </c>
      <c r="H65" s="13">
        <v>27288330.22</v>
      </c>
      <c r="I65" s="13">
        <v>23572047.74</v>
      </c>
      <c r="J65" s="13">
        <v>28268870.673</v>
      </c>
      <c r="K65" s="13">
        <v>20439243.771</v>
      </c>
      <c r="L65" s="13">
        <v>25379811.771</v>
      </c>
      <c r="M65" s="13">
        <v>25684549.77</v>
      </c>
      <c r="N65" s="13">
        <v>26464875.071</v>
      </c>
      <c r="O65" s="13">
        <v>31973243.421</v>
      </c>
      <c r="P65" s="13">
        <f aca="true" t="shared" si="2" ref="P65:P74">SUM(C65:O65)/13</f>
        <v>21215532.088076923</v>
      </c>
    </row>
    <row r="66" spans="1:16" ht="12.75">
      <c r="A66" s="12" t="s">
        <v>171</v>
      </c>
      <c r="B66" s="60" t="s">
        <v>172</v>
      </c>
      <c r="C66" s="13">
        <f>VLOOKUP(A66,'[2]Sheet1'!$B$11:$F$520,5,FALSE)</f>
        <v>0</v>
      </c>
      <c r="D66" s="13">
        <f>VLOOKUP(A66,'[1]Sheet1'!$B$11:$E$614,3,FALSE)</f>
        <v>0</v>
      </c>
      <c r="E66" s="13">
        <f>VLOOKUP(A66,'[1]Sheet1'!$B$11:$E$614,4,FALSE)</f>
        <v>0</v>
      </c>
      <c r="F66" s="13">
        <v>139824.9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f t="shared" si="2"/>
        <v>10755.761538461538</v>
      </c>
    </row>
    <row r="67" spans="1:16" ht="12.75">
      <c r="A67" s="12" t="s">
        <v>173</v>
      </c>
      <c r="B67" s="60" t="s">
        <v>174</v>
      </c>
      <c r="C67" s="13">
        <f>VLOOKUP(A67,'[2]Sheet1'!$B$11:$F$520,5,FALSE)</f>
        <v>356464.62</v>
      </c>
      <c r="D67" s="13">
        <f>VLOOKUP(A67,'[1]Sheet1'!$B$11:$E$614,3,FALSE)</f>
        <v>428023.17</v>
      </c>
      <c r="E67" s="13">
        <f>VLOOKUP(A67,'[1]Sheet1'!$B$11:$E$614,4,FALSE)</f>
        <v>541071.59</v>
      </c>
      <c r="F67" s="13">
        <v>456142.07</v>
      </c>
      <c r="G67" s="13">
        <v>982595.55</v>
      </c>
      <c r="H67" s="13">
        <v>852210.71</v>
      </c>
      <c r="I67" s="13">
        <v>871431.75</v>
      </c>
      <c r="J67" s="13">
        <v>1085621.76</v>
      </c>
      <c r="K67" s="13">
        <v>908450.25</v>
      </c>
      <c r="L67" s="13">
        <v>967704.3300000001</v>
      </c>
      <c r="M67" s="13">
        <v>833010.6</v>
      </c>
      <c r="N67" s="13">
        <v>892675.01</v>
      </c>
      <c r="O67" s="13">
        <v>853542.26</v>
      </c>
      <c r="P67" s="13">
        <f t="shared" si="2"/>
        <v>771457.2053846153</v>
      </c>
    </row>
    <row r="68" spans="1:16" ht="12.75">
      <c r="A68" s="12" t="s">
        <v>175</v>
      </c>
      <c r="B68" s="60" t="s">
        <v>176</v>
      </c>
      <c r="C68" s="13">
        <f>VLOOKUP(A68,'[2]Sheet1'!$B$11:$F$520,5,FALSE)</f>
        <v>3667.56</v>
      </c>
      <c r="D68" s="13">
        <f>VLOOKUP(A68,'[1]Sheet1'!$B$11:$E$614,3,FALSE)</f>
        <v>210.09</v>
      </c>
      <c r="E68" s="13">
        <f>VLOOKUP(A68,'[1]Sheet1'!$B$11:$E$614,4,FALSE)</f>
        <v>8.81</v>
      </c>
      <c r="F68" s="13">
        <v>6563.2</v>
      </c>
      <c r="G68" s="13">
        <v>740.12</v>
      </c>
      <c r="H68" s="13">
        <v>556.38</v>
      </c>
      <c r="I68" s="13">
        <v>13.75</v>
      </c>
      <c r="J68" s="13">
        <v>3198.67</v>
      </c>
      <c r="K68" s="13">
        <v>331.40000000000003</v>
      </c>
      <c r="L68" s="13">
        <v>874.52</v>
      </c>
      <c r="M68" s="13">
        <v>831.0500000000001</v>
      </c>
      <c r="N68" s="13">
        <v>2290.15</v>
      </c>
      <c r="O68" s="13">
        <v>12625.94</v>
      </c>
      <c r="P68" s="13">
        <f t="shared" si="2"/>
        <v>2454.7415384615383</v>
      </c>
    </row>
    <row r="69" spans="1:16" ht="12.75">
      <c r="A69" s="12" t="s">
        <v>177</v>
      </c>
      <c r="B69" s="60" t="s">
        <v>178</v>
      </c>
      <c r="C69" s="13">
        <f>VLOOKUP(A69,'[2]Sheet1'!$B$11:$F$520,5,FALSE)</f>
        <v>1571234.31</v>
      </c>
      <c r="D69" s="13">
        <f>VLOOKUP(A69,'[1]Sheet1'!$B$11:$E$614,3,FALSE)</f>
        <v>904289.42</v>
      </c>
      <c r="E69" s="13">
        <f>VLOOKUP(A69,'[1]Sheet1'!$B$11:$E$614,4,FALSE)</f>
        <v>799354.93</v>
      </c>
      <c r="F69" s="13">
        <v>1020004.52</v>
      </c>
      <c r="G69" s="13">
        <v>857503.17</v>
      </c>
      <c r="H69" s="13">
        <v>2845191.66</v>
      </c>
      <c r="I69" s="13">
        <v>2575684.29</v>
      </c>
      <c r="J69" s="13">
        <v>1156924.3900000001</v>
      </c>
      <c r="K69" s="13">
        <v>985570.1900000001</v>
      </c>
      <c r="L69" s="13">
        <v>955947.3</v>
      </c>
      <c r="M69" s="13">
        <v>1360845.9</v>
      </c>
      <c r="N69" s="13">
        <v>1020265.58</v>
      </c>
      <c r="O69" s="13">
        <v>1029234.66</v>
      </c>
      <c r="P69" s="13">
        <f t="shared" si="2"/>
        <v>1314003.8707692309</v>
      </c>
    </row>
    <row r="70" spans="1:16" ht="12.75">
      <c r="A70" s="12" t="s">
        <v>179</v>
      </c>
      <c r="B70" s="60" t="s">
        <v>180</v>
      </c>
      <c r="C70" s="13">
        <f>VLOOKUP(A70,'[2]Sheet1'!$B$11:$F$520,5,FALSE)</f>
        <v>65446.12</v>
      </c>
      <c r="D70" s="13">
        <f>VLOOKUP(A70,'[1]Sheet1'!$B$11:$E$614,3,FALSE)</f>
        <v>0</v>
      </c>
      <c r="E70" s="13">
        <f>VLOOKUP(A70,'[1]Sheet1'!$B$11:$E$614,4,FALSE)</f>
        <v>15029.31</v>
      </c>
      <c r="F70" s="13">
        <v>59259.37</v>
      </c>
      <c r="G70" s="13">
        <v>145.34</v>
      </c>
      <c r="H70" s="13">
        <v>481.83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f t="shared" si="2"/>
        <v>10797.074615384616</v>
      </c>
    </row>
    <row r="71" spans="1:16" ht="12.75">
      <c r="A71" s="12" t="s">
        <v>181</v>
      </c>
      <c r="B71" s="60" t="s">
        <v>182</v>
      </c>
      <c r="C71" s="13">
        <f>VLOOKUP(A71,'[2]Sheet1'!$B$11:$F$520,5,FALSE)</f>
        <v>6448.900000000001</v>
      </c>
      <c r="D71" s="13">
        <f>VLOOKUP(A71,'[1]Sheet1'!$B$11:$E$614,3,FALSE)</f>
        <v>12779.5</v>
      </c>
      <c r="E71" s="13">
        <f>VLOOKUP(A71,'[1]Sheet1'!$B$11:$E$614,4,FALSE)</f>
        <v>22398.670000000002</v>
      </c>
      <c r="F71" s="13">
        <v>7947</v>
      </c>
      <c r="G71" s="13">
        <v>9268.98</v>
      </c>
      <c r="H71" s="13">
        <v>78595.75</v>
      </c>
      <c r="I71" s="13">
        <v>-2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f t="shared" si="2"/>
        <v>10572.061538461538</v>
      </c>
    </row>
    <row r="72" spans="1:16" ht="12.75">
      <c r="A72" s="12" t="s">
        <v>183</v>
      </c>
      <c r="B72" s="60" t="s">
        <v>184</v>
      </c>
      <c r="C72" s="13">
        <f>VLOOKUP(A72,'[2]Sheet1'!$B$11:$F$520,5,FALSE)</f>
        <v>17062.74</v>
      </c>
      <c r="D72" s="13">
        <f>VLOOKUP(A72,'[1]Sheet1'!$B$11:$E$614,3,FALSE)</f>
        <v>26870.55</v>
      </c>
      <c r="E72" s="13">
        <f>VLOOKUP(A72,'[1]Sheet1'!$B$11:$E$614,4,FALSE)</f>
        <v>19293.86</v>
      </c>
      <c r="F72" s="13">
        <v>22542.3</v>
      </c>
      <c r="G72" s="13">
        <v>27651.96</v>
      </c>
      <c r="H72" s="13">
        <v>33503.24</v>
      </c>
      <c r="I72" s="13">
        <v>53360.06</v>
      </c>
      <c r="J72" s="13">
        <v>35491.25</v>
      </c>
      <c r="K72" s="13">
        <v>27113.06</v>
      </c>
      <c r="L72" s="13">
        <v>23684.32</v>
      </c>
      <c r="M72" s="13">
        <v>17142.03</v>
      </c>
      <c r="N72" s="13">
        <v>33796.7</v>
      </c>
      <c r="O72" s="13">
        <v>27886.010000000002</v>
      </c>
      <c r="P72" s="13">
        <f t="shared" si="2"/>
        <v>28107.544615384617</v>
      </c>
    </row>
    <row r="73" spans="1:16" ht="12.75">
      <c r="A73" s="12" t="s">
        <v>185</v>
      </c>
      <c r="B73" s="60" t="s">
        <v>186</v>
      </c>
      <c r="C73" s="13">
        <f>VLOOKUP(A73,'[2]Sheet1'!$B$11:$F$520,5,FALSE)</f>
        <v>247</v>
      </c>
      <c r="D73" s="13">
        <f>VLOOKUP(A73,'[1]Sheet1'!$B$11:$E$614,3,FALSE)</f>
        <v>61</v>
      </c>
      <c r="E73" s="13">
        <f>VLOOKUP(A73,'[1]Sheet1'!$B$11:$E$614,4,FALSE)</f>
        <v>96</v>
      </c>
      <c r="F73" s="13">
        <v>92</v>
      </c>
      <c r="G73" s="13">
        <v>69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f t="shared" si="2"/>
        <v>43.46153846153846</v>
      </c>
    </row>
    <row r="74" spans="1:16" s="30" customFormat="1" ht="12.75">
      <c r="A74" s="38"/>
      <c r="B74" s="35" t="s">
        <v>54</v>
      </c>
      <c r="C74" s="51">
        <f>SUM(C65:C73)</f>
        <v>9290122.348</v>
      </c>
      <c r="D74" s="51">
        <f>SUM(D65:D73)</f>
        <v>8158473.352</v>
      </c>
      <c r="E74" s="51">
        <f>SUM(E65:E73)</f>
        <v>6713943.263999999</v>
      </c>
      <c r="F74" s="51">
        <f>SUM(F65:F73)</f>
        <v>8914645.284</v>
      </c>
      <c r="G74" s="51">
        <v>42034168.089999996</v>
      </c>
      <c r="H74" s="51">
        <v>31098869.789999995</v>
      </c>
      <c r="I74" s="51">
        <v>27072535.589999996</v>
      </c>
      <c r="J74" s="51">
        <v>30550106.743000004</v>
      </c>
      <c r="K74" s="51">
        <v>22360708.671</v>
      </c>
      <c r="L74" s="51">
        <v>27328022.241000004</v>
      </c>
      <c r="M74" s="51">
        <v>27896379.35</v>
      </c>
      <c r="N74" s="51">
        <v>28413902.510999996</v>
      </c>
      <c r="O74" s="51">
        <v>33896532.291</v>
      </c>
      <c r="P74" s="51">
        <f t="shared" si="2"/>
        <v>23363723.80961538</v>
      </c>
    </row>
    <row r="75" spans="1:16" s="30" customFormat="1" ht="12.75">
      <c r="A75" s="38"/>
      <c r="B75" s="35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1:16" ht="12.75">
      <c r="A76" s="12" t="s">
        <v>187</v>
      </c>
      <c r="B76" s="60" t="s">
        <v>188</v>
      </c>
      <c r="C76" s="13">
        <f>VLOOKUP(A76,'[2]Sheet1'!$B$11:$F$520,5,FALSE)</f>
        <v>51643385.56</v>
      </c>
      <c r="D76" s="13">
        <f>VLOOKUP(A76,'[1]Sheet1'!$B$11:$E$614,3,FALSE)</f>
        <v>55560538.09</v>
      </c>
      <c r="E76" s="13">
        <f>VLOOKUP(A76,'[1]Sheet1'!$B$11:$E$614,4,FALSE)</f>
        <v>61032022.28</v>
      </c>
      <c r="F76" s="13">
        <v>84452331.19</v>
      </c>
      <c r="G76" s="13">
        <v>63310544.71</v>
      </c>
      <c r="H76" s="13">
        <v>47294361.69</v>
      </c>
      <c r="I76" s="13">
        <v>39370847.71</v>
      </c>
      <c r="J76" s="13">
        <v>35079638.02</v>
      </c>
      <c r="K76" s="13">
        <v>28968821.51</v>
      </c>
      <c r="L76" s="13">
        <v>20360493.37</v>
      </c>
      <c r="M76" s="13">
        <v>17528040.6</v>
      </c>
      <c r="N76" s="13">
        <v>15953346.4</v>
      </c>
      <c r="O76" s="13">
        <v>28964475.71</v>
      </c>
      <c r="P76" s="13">
        <f>SUM(C76:O76)/13</f>
        <v>42270680.52615384</v>
      </c>
    </row>
    <row r="77" spans="1:16" ht="12.75">
      <c r="A77" s="12" t="s">
        <v>189</v>
      </c>
      <c r="B77" s="60" t="s">
        <v>190</v>
      </c>
      <c r="C77" s="13">
        <f>VLOOKUP(A77,'[2]Sheet1'!$B$11:$F$520,5,FALSE)</f>
        <v>864253.93</v>
      </c>
      <c r="D77" s="13">
        <f>VLOOKUP(A77,'[1]Sheet1'!$B$11:$E$614,3,FALSE)</f>
        <v>852138.12</v>
      </c>
      <c r="E77" s="13">
        <f>VLOOKUP(A77,'[1]Sheet1'!$B$11:$E$614,4,FALSE)</f>
        <v>726815.21</v>
      </c>
      <c r="F77" s="13">
        <v>2575798.7800000003</v>
      </c>
      <c r="G77" s="13">
        <v>2468793.59</v>
      </c>
      <c r="H77" s="13">
        <v>2299571.76</v>
      </c>
      <c r="I77" s="13">
        <v>2600680.42</v>
      </c>
      <c r="J77" s="13">
        <v>2427351.27</v>
      </c>
      <c r="K77" s="13">
        <v>2433534.99</v>
      </c>
      <c r="L77" s="13">
        <v>2312918.93</v>
      </c>
      <c r="M77" s="13">
        <v>2554831.63</v>
      </c>
      <c r="N77" s="13">
        <v>2448256.2800000003</v>
      </c>
      <c r="O77" s="13">
        <v>2426762</v>
      </c>
      <c r="P77" s="13">
        <f>SUM(C77:O77)/13</f>
        <v>2076285.1469230768</v>
      </c>
    </row>
    <row r="78" spans="1:16" ht="12.75">
      <c r="A78" s="12" t="s">
        <v>191</v>
      </c>
      <c r="B78" s="60" t="s">
        <v>192</v>
      </c>
      <c r="C78" s="13">
        <v>0</v>
      </c>
      <c r="D78" s="13">
        <v>0</v>
      </c>
      <c r="E78" s="13">
        <v>0</v>
      </c>
      <c r="F78" s="13">
        <v>1612393.05</v>
      </c>
      <c r="G78" s="13">
        <v>972003.14</v>
      </c>
      <c r="H78" s="13">
        <v>791849.75</v>
      </c>
      <c r="I78" s="13">
        <v>1486501.94</v>
      </c>
      <c r="J78" s="13">
        <v>1229711.84</v>
      </c>
      <c r="K78" s="13">
        <v>1324288.9</v>
      </c>
      <c r="L78" s="13">
        <v>1350480.52</v>
      </c>
      <c r="M78" s="13">
        <v>1932602.04</v>
      </c>
      <c r="N78" s="13">
        <v>1460351.94</v>
      </c>
      <c r="O78" s="13">
        <v>3719752.3200000003</v>
      </c>
      <c r="P78" s="13">
        <f>SUM(C78:O78)/13</f>
        <v>1221533.4953846154</v>
      </c>
    </row>
    <row r="79" spans="1:16" ht="12.75">
      <c r="A79" s="12" t="s">
        <v>193</v>
      </c>
      <c r="B79" s="60" t="s">
        <v>194</v>
      </c>
      <c r="C79" s="13">
        <f>VLOOKUP(A79,'[2]Sheet1'!$B$11:$F$520,5,FALSE)</f>
        <v>1816225.754</v>
      </c>
      <c r="D79" s="13">
        <f>VLOOKUP(A79,'[1]Sheet1'!$B$11:$E$614,3,FALSE)</f>
        <v>2163155.034</v>
      </c>
      <c r="E79" s="13">
        <f>VLOOKUP(A79,'[1]Sheet1'!$B$11:$E$614,4,FALSE)</f>
        <v>2406655.884</v>
      </c>
      <c r="F79" s="13">
        <v>3672773.974</v>
      </c>
      <c r="G79" s="13">
        <v>2930644.574</v>
      </c>
      <c r="H79" s="13">
        <v>2347616.184</v>
      </c>
      <c r="I79" s="13">
        <v>1975232.944</v>
      </c>
      <c r="J79" s="13">
        <v>1560139.444</v>
      </c>
      <c r="K79" s="13">
        <v>1333782.654</v>
      </c>
      <c r="L79" s="13">
        <v>876256.004</v>
      </c>
      <c r="M79" s="13">
        <v>634303.224</v>
      </c>
      <c r="N79" s="13">
        <v>479673.134</v>
      </c>
      <c r="O79" s="13">
        <v>716688.844</v>
      </c>
      <c r="P79" s="13">
        <f>SUM(C79:O79)/13</f>
        <v>1762549.819384615</v>
      </c>
    </row>
    <row r="80" spans="1:16" s="30" customFormat="1" ht="12.75">
      <c r="A80" s="38"/>
      <c r="B80" s="35" t="s">
        <v>55</v>
      </c>
      <c r="C80" s="51">
        <f>SUM(C76:C79)</f>
        <v>54323865.244</v>
      </c>
      <c r="D80" s="51">
        <f>SUM(D76:D79)</f>
        <v>58575831.244</v>
      </c>
      <c r="E80" s="51">
        <f>SUM(E76:E79)</f>
        <v>64165493.374000005</v>
      </c>
      <c r="F80" s="51">
        <f>SUM(F76:F79)</f>
        <v>92313296.994</v>
      </c>
      <c r="G80" s="51">
        <v>69681986.014</v>
      </c>
      <c r="H80" s="51">
        <v>52733399.383999996</v>
      </c>
      <c r="I80" s="51">
        <v>45433263.014</v>
      </c>
      <c r="J80" s="51">
        <v>40296840.57400001</v>
      </c>
      <c r="K80" s="51">
        <v>34060428.054</v>
      </c>
      <c r="L80" s="51">
        <v>24900148.824</v>
      </c>
      <c r="M80" s="51">
        <v>22649777.494</v>
      </c>
      <c r="N80" s="51">
        <v>20341627.754</v>
      </c>
      <c r="O80" s="51">
        <v>35827678.874</v>
      </c>
      <c r="P80" s="51">
        <f>SUM(C80:O80)/13</f>
        <v>47331048.98784614</v>
      </c>
    </row>
    <row r="81" spans="1:16" s="30" customFormat="1" ht="12.75">
      <c r="A81" s="38"/>
      <c r="B81" s="35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1:16" ht="12.75">
      <c r="A82" s="12" t="s">
        <v>195</v>
      </c>
      <c r="B82" s="60" t="s">
        <v>196</v>
      </c>
      <c r="C82" s="13">
        <f>VLOOKUP(A82,'[2]Sheet1'!$B$11:$F$520,5,FALSE)</f>
        <v>11356498.06</v>
      </c>
      <c r="D82" s="13">
        <f>VLOOKUP(A82,'[1]Sheet1'!$B$11:$E$614,3,FALSE)</f>
        <v>11414957.22</v>
      </c>
      <c r="E82" s="13">
        <f>VLOOKUP(A82,'[1]Sheet1'!$B$11:$E$614,4,FALSE)</f>
        <v>11415950.93</v>
      </c>
      <c r="F82" s="13">
        <v>19337043.59</v>
      </c>
      <c r="G82" s="13">
        <v>15485207.21</v>
      </c>
      <c r="H82" s="13">
        <v>19594894.54</v>
      </c>
      <c r="I82" s="13">
        <v>19585006.38</v>
      </c>
      <c r="J82" s="13">
        <v>19684117.46</v>
      </c>
      <c r="K82" s="13">
        <v>19595030.42</v>
      </c>
      <c r="L82" s="13">
        <v>19317146.32</v>
      </c>
      <c r="M82" s="13">
        <v>19258692.47</v>
      </c>
      <c r="N82" s="13">
        <v>19099303.09</v>
      </c>
      <c r="O82" s="13">
        <v>18874744.27</v>
      </c>
      <c r="P82" s="13">
        <f aca="true" t="shared" si="3" ref="P82:P91">SUM(C82:O82)/13</f>
        <v>17232199.381538462</v>
      </c>
    </row>
    <row r="83" spans="1:16" ht="12.75">
      <c r="A83" s="12" t="s">
        <v>197</v>
      </c>
      <c r="B83" s="60" t="s">
        <v>198</v>
      </c>
      <c r="C83" s="13">
        <f>VLOOKUP(A83,'[2]Sheet1'!$B$11:$F$520,5,FALSE)</f>
        <v>60397.817</v>
      </c>
      <c r="D83" s="13">
        <f>VLOOKUP(A83,'[1]Sheet1'!$B$11:$E$614,3,FALSE)</f>
        <v>60407.007</v>
      </c>
      <c r="E83" s="13">
        <f>VLOOKUP(A83,'[1]Sheet1'!$B$11:$E$614,4,FALSE)</f>
        <v>54174.517</v>
      </c>
      <c r="F83" s="13">
        <v>160936.217</v>
      </c>
      <c r="G83" s="13">
        <v>107899.617</v>
      </c>
      <c r="H83" s="13">
        <v>164115.377</v>
      </c>
      <c r="I83" s="13">
        <v>180310.557</v>
      </c>
      <c r="J83" s="13">
        <v>133110.867</v>
      </c>
      <c r="K83" s="13">
        <v>132732.547</v>
      </c>
      <c r="L83" s="13">
        <v>130103.587</v>
      </c>
      <c r="M83" s="13">
        <v>130169.167</v>
      </c>
      <c r="N83" s="13">
        <v>125878.137</v>
      </c>
      <c r="O83" s="13">
        <v>126236.607</v>
      </c>
      <c r="P83" s="13">
        <f t="shared" si="3"/>
        <v>120497.84776923076</v>
      </c>
    </row>
    <row r="84" spans="1:16" ht="12.75">
      <c r="A84" s="12" t="s">
        <v>199</v>
      </c>
      <c r="B84" s="60" t="s">
        <v>200</v>
      </c>
      <c r="C84" s="13">
        <v>0</v>
      </c>
      <c r="D84" s="13">
        <f>VLOOKUP(A84,'[1]Sheet1'!$B$11:$E$614,3,FALSE)</f>
        <v>0</v>
      </c>
      <c r="E84" s="13">
        <f>VLOOKUP(A84,'[1]Sheet1'!$B$11:$E$614,4,FALSE)</f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f t="shared" si="3"/>
        <v>0</v>
      </c>
    </row>
    <row r="85" spans="1:16" ht="12.75">
      <c r="A85" s="12" t="s">
        <v>201</v>
      </c>
      <c r="B85" s="60" t="s">
        <v>202</v>
      </c>
      <c r="C85" s="13">
        <v>0</v>
      </c>
      <c r="D85" s="13">
        <v>0</v>
      </c>
      <c r="E85" s="13">
        <v>0</v>
      </c>
      <c r="F85" s="13">
        <v>1785916.27</v>
      </c>
      <c r="G85" s="13">
        <v>1475040.46</v>
      </c>
      <c r="H85" s="13">
        <v>1249443.4</v>
      </c>
      <c r="I85" s="13">
        <v>886210.54</v>
      </c>
      <c r="J85" s="13">
        <v>295558.21</v>
      </c>
      <c r="K85" s="13">
        <v>616682.89</v>
      </c>
      <c r="L85" s="13">
        <v>748776.22</v>
      </c>
      <c r="M85" s="13">
        <v>800352.7000000001</v>
      </c>
      <c r="N85" s="13">
        <v>1153369.98</v>
      </c>
      <c r="O85" s="13">
        <v>1571884.29</v>
      </c>
      <c r="P85" s="13">
        <f t="shared" si="3"/>
        <v>814094.996923077</v>
      </c>
    </row>
    <row r="86" spans="1:16" ht="12.75">
      <c r="A86" s="12" t="s">
        <v>203</v>
      </c>
      <c r="B86" s="60" t="s">
        <v>204</v>
      </c>
      <c r="C86" s="13">
        <f>VLOOKUP(A86,'[2]Sheet1'!$B$11:$F$520,5,FALSE)</f>
        <v>194642.17</v>
      </c>
      <c r="D86" s="13">
        <f>VLOOKUP(A86,'[1]Sheet1'!$B$11:$E$614,3,FALSE)</f>
        <v>191600.29</v>
      </c>
      <c r="E86" s="13">
        <f>VLOOKUP(A86,'[1]Sheet1'!$B$11:$E$614,4,FALSE)</f>
        <v>242072.86000000002</v>
      </c>
      <c r="F86" s="13">
        <v>262235</v>
      </c>
      <c r="G86" s="13">
        <v>387974.73</v>
      </c>
      <c r="H86" s="13">
        <v>197485.32</v>
      </c>
      <c r="I86" s="13">
        <v>282873.46</v>
      </c>
      <c r="J86" s="13">
        <v>377733.61</v>
      </c>
      <c r="K86" s="13">
        <v>300165.92</v>
      </c>
      <c r="L86" s="13">
        <v>363142.22000000003</v>
      </c>
      <c r="M86" s="13">
        <v>583313.51</v>
      </c>
      <c r="N86" s="13">
        <v>483133.81</v>
      </c>
      <c r="O86" s="13">
        <v>503763.58</v>
      </c>
      <c r="P86" s="13">
        <f t="shared" si="3"/>
        <v>336164.3446153846</v>
      </c>
    </row>
    <row r="87" spans="1:16" ht="12.75">
      <c r="A87" s="12" t="s">
        <v>205</v>
      </c>
      <c r="B87" s="60" t="s">
        <v>206</v>
      </c>
      <c r="C87" s="13">
        <f>VLOOKUP(A87,'[2]Sheet1'!$B$11:$F$520,5,FALSE)</f>
        <v>105238.93000000001</v>
      </c>
      <c r="D87" s="13">
        <f>VLOOKUP(A87,'[1]Sheet1'!$B$11:$E$614,3,FALSE)</f>
        <v>105238.93000000001</v>
      </c>
      <c r="E87" s="13">
        <f>VLOOKUP(A87,'[1]Sheet1'!$B$11:$E$614,4,FALSE)</f>
        <v>105238.93000000001</v>
      </c>
      <c r="F87" s="13">
        <v>105238.93000000001</v>
      </c>
      <c r="G87" s="13">
        <v>105238.93000000001</v>
      </c>
      <c r="H87" s="13">
        <v>116652.54000000001</v>
      </c>
      <c r="I87" s="13">
        <v>116652.54000000001</v>
      </c>
      <c r="J87" s="13">
        <v>116652.54000000001</v>
      </c>
      <c r="K87" s="13">
        <v>116652.54000000001</v>
      </c>
      <c r="L87" s="13">
        <v>116652.54000000001</v>
      </c>
      <c r="M87" s="13">
        <v>116652.54000000001</v>
      </c>
      <c r="N87" s="13">
        <v>116652.54000000001</v>
      </c>
      <c r="O87" s="13">
        <v>116652.54000000001</v>
      </c>
      <c r="P87" s="13">
        <f t="shared" si="3"/>
        <v>112262.69000000002</v>
      </c>
    </row>
    <row r="88" spans="1:16" ht="12.75">
      <c r="A88" s="12" t="s">
        <v>207</v>
      </c>
      <c r="B88" s="60" t="s">
        <v>208</v>
      </c>
      <c r="C88" s="13">
        <v>0</v>
      </c>
      <c r="D88" s="13">
        <f>VLOOKUP(A88,'[1]Sheet1'!$B$11:$E$614,3,FALSE)</f>
        <v>0</v>
      </c>
      <c r="E88" s="13">
        <f>VLOOKUP(A88,'[1]Sheet1'!$B$11:$E$614,4,FALSE)</f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f t="shared" si="3"/>
        <v>0</v>
      </c>
    </row>
    <row r="89" spans="1:16" ht="12.75">
      <c r="A89" s="12" t="s">
        <v>209</v>
      </c>
      <c r="B89" s="60" t="s">
        <v>210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63723.73</v>
      </c>
      <c r="K89" s="13">
        <v>44662.72</v>
      </c>
      <c r="L89" s="13">
        <v>147001.92</v>
      </c>
      <c r="M89" s="13">
        <v>122413.04000000001</v>
      </c>
      <c r="N89" s="13">
        <v>176184.28</v>
      </c>
      <c r="O89" s="13">
        <v>0</v>
      </c>
      <c r="P89" s="13">
        <f t="shared" si="3"/>
        <v>42614.28384615385</v>
      </c>
    </row>
    <row r="90" spans="1:16" ht="12.75">
      <c r="A90" s="12" t="s">
        <v>211</v>
      </c>
      <c r="B90" s="60" t="s">
        <v>212</v>
      </c>
      <c r="C90" s="13">
        <f>VLOOKUP(A90,'[2]Sheet1'!$B$11:$F$520,5,FALSE)</f>
        <v>938404.4</v>
      </c>
      <c r="D90" s="13">
        <f>VLOOKUP(A90,'[1]Sheet1'!$B$11:$E$614,3,FALSE)</f>
        <v>1071990.3</v>
      </c>
      <c r="E90" s="13">
        <f>VLOOKUP(A90,'[1]Sheet1'!$B$11:$E$614,4,FALSE)</f>
        <v>927149.39</v>
      </c>
      <c r="F90" s="13">
        <v>1522958.81</v>
      </c>
      <c r="G90" s="13">
        <v>1846880.12</v>
      </c>
      <c r="H90" s="13">
        <v>1622718.03</v>
      </c>
      <c r="I90" s="13">
        <v>1768469.48</v>
      </c>
      <c r="J90" s="13">
        <v>1337828.17</v>
      </c>
      <c r="K90" s="13">
        <v>1808119.53</v>
      </c>
      <c r="L90" s="13">
        <v>1859128.6400000001</v>
      </c>
      <c r="M90" s="13">
        <v>1037905.91</v>
      </c>
      <c r="N90" s="13">
        <v>1284991.33</v>
      </c>
      <c r="O90" s="13">
        <v>1036552.2</v>
      </c>
      <c r="P90" s="13">
        <f t="shared" si="3"/>
        <v>1389468.9469230769</v>
      </c>
    </row>
    <row r="91" spans="1:16" s="30" customFormat="1" ht="12.75">
      <c r="A91" s="38"/>
      <c r="B91" s="36" t="s">
        <v>61</v>
      </c>
      <c r="C91" s="51">
        <f>SUM(C82:C90)</f>
        <v>12655181.377</v>
      </c>
      <c r="D91" s="51">
        <f>SUM(D82:D90)</f>
        <v>12844193.747</v>
      </c>
      <c r="E91" s="51">
        <f>SUM(E82:E90)</f>
        <v>12744586.627</v>
      </c>
      <c r="F91" s="51">
        <f>SUM(F82:F90)</f>
        <v>23174328.816999998</v>
      </c>
      <c r="G91" s="51">
        <v>19408241.067</v>
      </c>
      <c r="H91" s="51">
        <v>22945309.207</v>
      </c>
      <c r="I91" s="51">
        <v>22819522.957</v>
      </c>
      <c r="J91" s="51">
        <v>22008724.586999997</v>
      </c>
      <c r="K91" s="51">
        <v>22614046.567</v>
      </c>
      <c r="L91" s="51">
        <v>22681951.447</v>
      </c>
      <c r="M91" s="51">
        <v>22049499.336999997</v>
      </c>
      <c r="N91" s="51">
        <v>22439513.166999996</v>
      </c>
      <c r="O91" s="51">
        <v>22229833.486999996</v>
      </c>
      <c r="P91" s="51">
        <f t="shared" si="3"/>
        <v>20047302.49161538</v>
      </c>
    </row>
    <row r="92" spans="1:16" s="30" customFormat="1" ht="12.75">
      <c r="A92" s="38"/>
      <c r="B92" s="36" t="s">
        <v>62</v>
      </c>
      <c r="C92" s="51">
        <v>0</v>
      </c>
      <c r="D92" s="51">
        <v>0</v>
      </c>
      <c r="E92" s="51">
        <v>0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/>
    </row>
    <row r="93" spans="1:16" ht="12.75">
      <c r="A93" s="12" t="s">
        <v>213</v>
      </c>
      <c r="B93" s="60" t="s">
        <v>214</v>
      </c>
      <c r="C93" s="13">
        <f>VLOOKUP(A93,'[2]Sheet1'!$B$11:$F$520,5,FALSE)</f>
        <v>7244341.86</v>
      </c>
      <c r="D93" s="13">
        <f>VLOOKUP(A93,'[1]Sheet1'!$B$11:$E$614,3,FALSE)</f>
        <v>7095297.94</v>
      </c>
      <c r="E93" s="13">
        <f>VLOOKUP(A93,'[1]Sheet1'!$B$11:$E$614,4,FALSE)</f>
        <v>6920575.38</v>
      </c>
      <c r="F93" s="13">
        <v>20191549.29</v>
      </c>
      <c r="G93" s="13">
        <v>19348047</v>
      </c>
      <c r="H93" s="13">
        <v>18478682.27</v>
      </c>
      <c r="I93" s="13">
        <v>17794416.08</v>
      </c>
      <c r="J93" s="13">
        <v>16854541.9</v>
      </c>
      <c r="K93" s="13">
        <v>16246977.01</v>
      </c>
      <c r="L93" s="13">
        <v>15376247.34</v>
      </c>
      <c r="M93" s="13">
        <v>14592231.69</v>
      </c>
      <c r="N93" s="13">
        <v>13718857.15</v>
      </c>
      <c r="O93" s="13">
        <v>13191960.84</v>
      </c>
      <c r="P93" s="13">
        <f>SUM(C93:O93)/13</f>
        <v>14388748.134615384</v>
      </c>
    </row>
    <row r="94" spans="1:16" ht="12.75">
      <c r="A94" s="12" t="s">
        <v>215</v>
      </c>
      <c r="B94" s="60" t="s">
        <v>216</v>
      </c>
      <c r="C94" s="13">
        <v>0</v>
      </c>
      <c r="D94" s="13">
        <v>0</v>
      </c>
      <c r="E94" s="13">
        <v>0</v>
      </c>
      <c r="F94" s="13">
        <v>49897.01</v>
      </c>
      <c r="G94" s="13">
        <v>49892</v>
      </c>
      <c r="H94" s="13">
        <v>49892</v>
      </c>
      <c r="I94" s="13">
        <v>49892</v>
      </c>
      <c r="J94" s="13">
        <v>49892</v>
      </c>
      <c r="K94" s="13">
        <v>44611.85</v>
      </c>
      <c r="L94" s="13">
        <v>37055.26</v>
      </c>
      <c r="M94" s="13">
        <v>29980.420000000002</v>
      </c>
      <c r="N94" s="13">
        <v>21923.21</v>
      </c>
      <c r="O94" s="13">
        <v>16047.970000000001</v>
      </c>
      <c r="P94" s="13">
        <f>SUM(C94:O94)/13</f>
        <v>30698.74769230769</v>
      </c>
    </row>
    <row r="95" spans="1:16" ht="12.75">
      <c r="A95" s="12" t="s">
        <v>217</v>
      </c>
      <c r="B95" s="60" t="s">
        <v>218</v>
      </c>
      <c r="C95" s="13">
        <f>VLOOKUP(A95,'[2]Sheet1'!$B$11:$F$520,5,FALSE)</f>
        <v>9826.460000000001</v>
      </c>
      <c r="D95" s="13">
        <f>VLOOKUP(A95,'[1]Sheet1'!$B$11:$E$614,3,FALSE)</f>
        <v>8855.28</v>
      </c>
      <c r="E95" s="13">
        <f>VLOOKUP(A95,'[1]Sheet1'!$B$11:$E$614,4,FALSE)</f>
        <v>5866.26</v>
      </c>
      <c r="F95" s="13">
        <v>174575.14</v>
      </c>
      <c r="G95" s="13">
        <v>153299</v>
      </c>
      <c r="H95" s="13">
        <v>140337.62</v>
      </c>
      <c r="I95" s="13">
        <v>126967.54000000001</v>
      </c>
      <c r="J95" s="13">
        <v>115672.5</v>
      </c>
      <c r="K95" s="13">
        <v>107664.42</v>
      </c>
      <c r="L95" s="13">
        <v>96183.32</v>
      </c>
      <c r="M95" s="13">
        <v>85419.78</v>
      </c>
      <c r="N95" s="13">
        <v>73206.76</v>
      </c>
      <c r="O95" s="13">
        <v>64280.19</v>
      </c>
      <c r="P95" s="13">
        <f>SUM(C95:O95)/13</f>
        <v>89396.4823076923</v>
      </c>
    </row>
    <row r="96" spans="1:16" ht="12.75">
      <c r="A96" s="12" t="s">
        <v>219</v>
      </c>
      <c r="B96" s="60" t="s">
        <v>220</v>
      </c>
      <c r="C96" s="13">
        <f>VLOOKUP(A96,'[2]Sheet1'!$B$11:$F$520,5,FALSE)</f>
        <v>350000</v>
      </c>
      <c r="D96" s="13">
        <f>VLOOKUP(A96,'[1]Sheet1'!$B$11:$E$614,3,FALSE)</f>
        <v>350000</v>
      </c>
      <c r="E96" s="13">
        <f>VLOOKUP(A96,'[1]Sheet1'!$B$11:$E$614,4,FALSE)</f>
        <v>350000</v>
      </c>
      <c r="F96" s="13">
        <v>350000</v>
      </c>
      <c r="G96" s="13">
        <v>350000</v>
      </c>
      <c r="H96" s="13">
        <v>350000</v>
      </c>
      <c r="I96" s="13">
        <v>350000</v>
      </c>
      <c r="J96" s="13">
        <v>350000</v>
      </c>
      <c r="K96" s="13">
        <v>350000</v>
      </c>
      <c r="L96" s="13">
        <v>350000</v>
      </c>
      <c r="M96" s="13">
        <v>350000</v>
      </c>
      <c r="N96" s="13">
        <v>350000</v>
      </c>
      <c r="O96" s="13">
        <v>350000</v>
      </c>
      <c r="P96" s="13">
        <f>SUM(C96:O96)/13</f>
        <v>350000</v>
      </c>
    </row>
    <row r="97" spans="1:16" s="30" customFormat="1" ht="12.75">
      <c r="A97" s="38"/>
      <c r="B97" s="36" t="s">
        <v>63</v>
      </c>
      <c r="C97" s="51">
        <f>SUM(C93:C96)</f>
        <v>7604168.32</v>
      </c>
      <c r="D97" s="51">
        <f>SUM(D93:D96)</f>
        <v>7454153.220000001</v>
      </c>
      <c r="E97" s="51">
        <f>SUM(E93:E96)</f>
        <v>7276441.64</v>
      </c>
      <c r="F97" s="51">
        <f>SUM(F93:F96)</f>
        <v>20766021.44</v>
      </c>
      <c r="G97" s="51">
        <v>19901238</v>
      </c>
      <c r="H97" s="51">
        <v>19018911.89</v>
      </c>
      <c r="I97" s="51">
        <v>18321275.619999997</v>
      </c>
      <c r="J97" s="51">
        <v>17370106.4</v>
      </c>
      <c r="K97" s="51">
        <v>16749253.28</v>
      </c>
      <c r="L97" s="51">
        <v>15859485.92</v>
      </c>
      <c r="M97" s="51">
        <v>15057631.889999999</v>
      </c>
      <c r="N97" s="51">
        <v>14163987.120000001</v>
      </c>
      <c r="O97" s="51">
        <v>13622289</v>
      </c>
      <c r="P97" s="51">
        <f>SUM(C97:O97)/13</f>
        <v>14858843.364615383</v>
      </c>
    </row>
    <row r="98" spans="1:16" ht="12.75">
      <c r="A98" s="12" t="s">
        <v>221</v>
      </c>
      <c r="B98" s="60" t="s">
        <v>222</v>
      </c>
      <c r="C98" s="13">
        <v>0</v>
      </c>
      <c r="D98" s="13">
        <f>VLOOKUP(A98,'[1]Sheet1'!$B$11:$E$614,3,FALSE)</f>
        <v>0</v>
      </c>
      <c r="E98" s="13">
        <f>VLOOKUP(A98,'[1]Sheet1'!$B$11:$E$614,4,FALSE)</f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/>
    </row>
    <row r="99" spans="1:16" ht="12.75">
      <c r="A99" s="12" t="s">
        <v>223</v>
      </c>
      <c r="B99" s="60" t="s">
        <v>224</v>
      </c>
      <c r="C99" s="13">
        <v>0</v>
      </c>
      <c r="D99" s="13">
        <f>VLOOKUP(A99,'[1]Sheet1'!$B$11:$E$614,3,FALSE)</f>
        <v>0</v>
      </c>
      <c r="E99" s="13">
        <f>VLOOKUP(A99,'[1]Sheet1'!$B$11:$E$614,4,FALSE)</f>
        <v>0</v>
      </c>
      <c r="F99" s="13">
        <v>0</v>
      </c>
      <c r="G99" s="13">
        <v>0</v>
      </c>
      <c r="H99" s="13">
        <v>0.004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-0.004</v>
      </c>
      <c r="O99" s="13">
        <v>0</v>
      </c>
      <c r="P99" s="13"/>
    </row>
    <row r="100" spans="1:16" ht="12.75">
      <c r="A100" s="12" t="s">
        <v>225</v>
      </c>
      <c r="B100" s="60" t="s">
        <v>226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/>
    </row>
    <row r="101" spans="1:16" ht="12.75">
      <c r="A101" s="12" t="s">
        <v>227</v>
      </c>
      <c r="B101" s="60" t="s">
        <v>228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/>
    </row>
    <row r="102" spans="1:16" ht="12.75">
      <c r="A102" s="12" t="s">
        <v>229</v>
      </c>
      <c r="B102" s="60" t="s">
        <v>230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/>
    </row>
    <row r="103" spans="1:16" ht="12.75">
      <c r="A103" s="12" t="s">
        <v>231</v>
      </c>
      <c r="B103" s="60" t="s">
        <v>232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/>
    </row>
    <row r="104" spans="1:16" s="30" customFormat="1" ht="12.75">
      <c r="A104" s="38"/>
      <c r="B104" s="37" t="s">
        <v>64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0.004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-0.004</v>
      </c>
      <c r="O104" s="52">
        <v>0</v>
      </c>
      <c r="P104" s="52"/>
    </row>
    <row r="105" spans="1:16" s="30" customFormat="1" ht="12.75">
      <c r="A105" s="38"/>
      <c r="B105" s="35" t="s">
        <v>56</v>
      </c>
      <c r="C105" s="51">
        <f>C91+C97</f>
        <v>20259349.697</v>
      </c>
      <c r="D105" s="51">
        <f>D91+D97</f>
        <v>20298346.967</v>
      </c>
      <c r="E105" s="51">
        <f>E91+E97</f>
        <v>20021028.267</v>
      </c>
      <c r="F105" s="51">
        <f>F91+F97</f>
        <v>43940350.257</v>
      </c>
      <c r="G105" s="51">
        <v>39309479.067</v>
      </c>
      <c r="H105" s="51">
        <v>41964221.100999996</v>
      </c>
      <c r="I105" s="51">
        <v>41140798.57699999</v>
      </c>
      <c r="J105" s="51">
        <v>39378830.986999996</v>
      </c>
      <c r="K105" s="51">
        <v>39363299.847</v>
      </c>
      <c r="L105" s="51">
        <v>38541437.367</v>
      </c>
      <c r="M105" s="51">
        <v>37107131.227</v>
      </c>
      <c r="N105" s="51">
        <v>36603500.28299999</v>
      </c>
      <c r="O105" s="51">
        <v>35852122.486999996</v>
      </c>
      <c r="P105" s="51">
        <f>SUM(C105:O105)/13</f>
        <v>34906145.856230766</v>
      </c>
    </row>
    <row r="106" spans="1:16" s="30" customFormat="1" ht="0.75" customHeight="1">
      <c r="A106" s="38"/>
      <c r="B106" s="3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</row>
    <row r="107" spans="1:16" ht="12.75">
      <c r="A107" s="12" t="s">
        <v>233</v>
      </c>
      <c r="B107" s="60" t="s">
        <v>57</v>
      </c>
      <c r="C107" s="13">
        <f>VLOOKUP(A107,'[2]Sheet1'!$B$11:$F$520,5,FALSE)</f>
        <v>10601309.46</v>
      </c>
      <c r="D107" s="13">
        <f>VLOOKUP(A107,'[1]Sheet1'!$B$11:$E$614,3,FALSE)</f>
        <v>13574782.83</v>
      </c>
      <c r="E107" s="13">
        <f>VLOOKUP(A107,'[1]Sheet1'!$B$11:$E$614,4,FALSE)</f>
        <v>20853564.94</v>
      </c>
      <c r="F107" s="13">
        <v>18549051.75</v>
      </c>
      <c r="G107" s="13">
        <v>19673818.13</v>
      </c>
      <c r="H107" s="13">
        <v>11448019.02</v>
      </c>
      <c r="I107" s="13">
        <v>14197853.34</v>
      </c>
      <c r="J107" s="13">
        <v>5797741.74</v>
      </c>
      <c r="K107" s="13">
        <v>11172105.6</v>
      </c>
      <c r="L107" s="13">
        <v>14104318.38</v>
      </c>
      <c r="M107" s="13">
        <v>13058405.72</v>
      </c>
      <c r="N107" s="13">
        <v>14005603.56</v>
      </c>
      <c r="O107" s="13">
        <v>8056499.49</v>
      </c>
      <c r="P107" s="13">
        <f>SUM(C107:O107)/13</f>
        <v>13468697.996923078</v>
      </c>
    </row>
    <row r="108" spans="1:16" ht="12.75">
      <c r="A108" s="12" t="s">
        <v>234</v>
      </c>
      <c r="B108" s="60" t="s">
        <v>235</v>
      </c>
      <c r="C108" s="13">
        <f>VLOOKUP(A108,'[2]Sheet1'!$B$11:$F$520,5,FALSE)</f>
        <v>-10552463.39</v>
      </c>
      <c r="D108" s="13">
        <f>VLOOKUP(A108,'[1]Sheet1'!$B$11:$E$614,3,FALSE)</f>
        <v>-18704154.36</v>
      </c>
      <c r="E108" s="13">
        <f>VLOOKUP(A108,'[1]Sheet1'!$B$11:$E$614,4,FALSE)</f>
        <v>-22729060.02</v>
      </c>
      <c r="F108" s="13">
        <v>-17692276.12</v>
      </c>
      <c r="G108" s="13">
        <v>-19478322.04</v>
      </c>
      <c r="H108" s="13">
        <v>-18577965.34</v>
      </c>
      <c r="I108" s="13">
        <v>-14186233.96</v>
      </c>
      <c r="J108" s="13">
        <v>-19816605.19</v>
      </c>
      <c r="K108" s="13">
        <v>-20502140.53</v>
      </c>
      <c r="L108" s="13">
        <v>-14094640.84</v>
      </c>
      <c r="M108" s="13">
        <v>-22348779.33</v>
      </c>
      <c r="N108" s="13">
        <v>-18819456.54</v>
      </c>
      <c r="O108" s="13">
        <v>-8056499.49</v>
      </c>
      <c r="P108" s="13">
        <f>SUM(C108:O108)/13</f>
        <v>-17350661.31923077</v>
      </c>
    </row>
    <row r="109" spans="1:16" s="30" customFormat="1" ht="12.75">
      <c r="A109" s="38"/>
      <c r="B109" s="35" t="s">
        <v>57</v>
      </c>
      <c r="C109" s="51">
        <f>SUM(C107:C108)</f>
        <v>48846.0700000003</v>
      </c>
      <c r="D109" s="51">
        <f>SUM(D107:D108)</f>
        <v>-5129371.529999999</v>
      </c>
      <c r="E109" s="51">
        <f>SUM(E107:E108)</f>
        <v>-1875495.0799999982</v>
      </c>
      <c r="F109" s="51">
        <f>SUM(F107:F108)</f>
        <v>856775.629999999</v>
      </c>
      <c r="G109" s="51">
        <v>195496.08999999985</v>
      </c>
      <c r="H109" s="51">
        <v>-7129946.32</v>
      </c>
      <c r="I109" s="51">
        <v>11619.379999998957</v>
      </c>
      <c r="J109" s="51">
        <v>-14018863.450000001</v>
      </c>
      <c r="K109" s="51">
        <v>-9330034.930000002</v>
      </c>
      <c r="L109" s="51">
        <v>9677.540000000969</v>
      </c>
      <c r="M109" s="51">
        <v>-9290373.609999998</v>
      </c>
      <c r="N109" s="51">
        <v>-4813852.979999999</v>
      </c>
      <c r="O109" s="51">
        <v>0</v>
      </c>
      <c r="P109" s="51">
        <f>SUM(C109:O109)/13</f>
        <v>-3881963.322307692</v>
      </c>
    </row>
    <row r="110" spans="1:16" s="30" customFormat="1" ht="12.75">
      <c r="A110" s="38"/>
      <c r="B110" s="3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</row>
    <row r="111" spans="1:16" ht="12.75">
      <c r="A111" s="12" t="s">
        <v>236</v>
      </c>
      <c r="B111" s="60" t="s">
        <v>237</v>
      </c>
      <c r="C111" s="13">
        <f>VLOOKUP(A111,'[2]Sheet1'!$B$11:$F$520,5,FALSE)</f>
        <v>5048080.97</v>
      </c>
      <c r="D111" s="13">
        <f>VLOOKUP(A111,'[1]Sheet1'!$B$11:$E$614,3,FALSE)</f>
        <v>4956217.89</v>
      </c>
      <c r="E111" s="13">
        <f>VLOOKUP(A111,'[1]Sheet1'!$B$11:$E$614,4,FALSE)</f>
        <v>4591246.74</v>
      </c>
      <c r="F111" s="13">
        <v>4277289.47</v>
      </c>
      <c r="G111" s="13">
        <v>3588495.1</v>
      </c>
      <c r="H111" s="13">
        <v>4683574.91</v>
      </c>
      <c r="I111" s="13">
        <v>4237106.07</v>
      </c>
      <c r="J111" s="13">
        <v>3144915.62</v>
      </c>
      <c r="K111" s="13">
        <v>2776859.86</v>
      </c>
      <c r="L111" s="13">
        <v>5589997.5600000005</v>
      </c>
      <c r="M111" s="13">
        <v>4854971.76</v>
      </c>
      <c r="N111" s="13">
        <v>3950323.09</v>
      </c>
      <c r="O111" s="13">
        <v>4345900.81</v>
      </c>
      <c r="P111" s="13">
        <f>SUM(C111:O111)/13</f>
        <v>4311152.296153847</v>
      </c>
    </row>
    <row r="112" spans="1:16" ht="12.75">
      <c r="A112" s="12" t="s">
        <v>238</v>
      </c>
      <c r="B112" s="60" t="s">
        <v>239</v>
      </c>
      <c r="C112" s="13">
        <f>VLOOKUP(A112,'[2]Sheet1'!$B$11:$F$520,5,FALSE)</f>
        <v>-23801</v>
      </c>
      <c r="D112" s="13">
        <f>VLOOKUP(A112,'[1]Sheet1'!$B$11:$E$614,3,FALSE)</f>
        <v>-15777</v>
      </c>
      <c r="E112" s="13">
        <f>VLOOKUP(A112,'[1]Sheet1'!$B$11:$E$614,4,FALSE)</f>
        <v>-6207</v>
      </c>
      <c r="F112" s="13">
        <v>0</v>
      </c>
      <c r="G112" s="13">
        <v>-638345</v>
      </c>
      <c r="H112" s="13">
        <v>-243344</v>
      </c>
      <c r="I112" s="13">
        <v>-3237</v>
      </c>
      <c r="J112" s="13">
        <v>-256355</v>
      </c>
      <c r="K112" s="13">
        <v>-245830</v>
      </c>
      <c r="L112" s="13">
        <v>-201044</v>
      </c>
      <c r="M112" s="13">
        <v>-547719</v>
      </c>
      <c r="N112" s="13">
        <v>-113204</v>
      </c>
      <c r="O112" s="13">
        <v>0</v>
      </c>
      <c r="P112" s="13">
        <f>SUM(C112:O112)/13</f>
        <v>-176527.92307692306</v>
      </c>
    </row>
    <row r="113" spans="1:16" ht="12.75">
      <c r="A113" s="12" t="s">
        <v>240</v>
      </c>
      <c r="B113" s="60" t="s">
        <v>241</v>
      </c>
      <c r="C113" s="13">
        <f>VLOOKUP(A113,'[2]Sheet1'!$B$11:$F$520,5,FALSE)</f>
        <v>17252</v>
      </c>
      <c r="D113" s="13">
        <f>VLOOKUP(A113,'[1]Sheet1'!$B$11:$E$614,3,FALSE)</f>
        <v>58873</v>
      </c>
      <c r="E113" s="13">
        <f>VLOOKUP(A113,'[1]Sheet1'!$B$11:$E$614,4,FALSE)</f>
        <v>74500</v>
      </c>
      <c r="F113" s="13">
        <v>79097</v>
      </c>
      <c r="G113" s="13">
        <v>125499</v>
      </c>
      <c r="H113" s="13">
        <v>151666</v>
      </c>
      <c r="I113" s="13">
        <v>42944</v>
      </c>
      <c r="J113" s="13">
        <v>32148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f>SUM(C113:O113)/13</f>
        <v>44767.61538461538</v>
      </c>
    </row>
    <row r="114" spans="1:16" s="30" customFormat="1" ht="12.75">
      <c r="A114" s="38"/>
      <c r="B114" s="35" t="s">
        <v>58</v>
      </c>
      <c r="C114" s="51">
        <f>SUM(C111:C113)</f>
        <v>5041531.97</v>
      </c>
      <c r="D114" s="51">
        <f>SUM(D111:D113)</f>
        <v>4999313.89</v>
      </c>
      <c r="E114" s="51">
        <f>SUM(E111:E113)</f>
        <v>4659539.74</v>
      </c>
      <c r="F114" s="51">
        <f>SUM(F111:F113)</f>
        <v>4356386.47</v>
      </c>
      <c r="G114" s="51">
        <v>3075649.1</v>
      </c>
      <c r="H114" s="51">
        <v>4591896.91</v>
      </c>
      <c r="I114" s="51">
        <v>4276813.07</v>
      </c>
      <c r="J114" s="51">
        <v>2920708.62</v>
      </c>
      <c r="K114" s="51">
        <v>2531029.86</v>
      </c>
      <c r="L114" s="51">
        <v>5388953.5600000005</v>
      </c>
      <c r="M114" s="51">
        <v>4307252.76</v>
      </c>
      <c r="N114" s="51">
        <v>3837119.09</v>
      </c>
      <c r="O114" s="51">
        <v>4345900.81</v>
      </c>
      <c r="P114" s="51">
        <f>SUM(C114:O114)/13</f>
        <v>4179391.988461539</v>
      </c>
    </row>
    <row r="115" spans="1:16" s="30" customFormat="1" ht="12.75">
      <c r="A115" s="38"/>
      <c r="B115" s="36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  <row r="116" spans="1:16" ht="12.75">
      <c r="A116" s="12" t="s">
        <v>242</v>
      </c>
      <c r="B116" s="60" t="s">
        <v>243</v>
      </c>
      <c r="C116" s="13">
        <f>VLOOKUP(A116,'[2]Sheet1'!$B$11:$F$520,5,FALSE)</f>
        <v>408892.655</v>
      </c>
      <c r="D116" s="13">
        <f>VLOOKUP(A116,'[1]Sheet1'!$B$11:$E$614,3,FALSE)</f>
        <v>354892.955</v>
      </c>
      <c r="E116" s="13">
        <f>VLOOKUP(A116,'[1]Sheet1'!$B$11:$E$614,4,FALSE)</f>
        <v>300893.265</v>
      </c>
      <c r="F116" s="13">
        <v>357881.135</v>
      </c>
      <c r="G116" s="13">
        <v>300745.775</v>
      </c>
      <c r="H116" s="13">
        <v>243610.555</v>
      </c>
      <c r="I116" s="13">
        <v>321330.945</v>
      </c>
      <c r="J116" s="13">
        <v>260856.435</v>
      </c>
      <c r="K116" s="13">
        <v>200381.925</v>
      </c>
      <c r="L116" s="13">
        <v>139907.57</v>
      </c>
      <c r="M116" s="13">
        <v>819672.05</v>
      </c>
      <c r="N116" s="13">
        <v>734346.17</v>
      </c>
      <c r="O116" s="13">
        <v>649020.29</v>
      </c>
      <c r="P116" s="13">
        <f aca="true" t="shared" si="4" ref="P116:P132">SUM(C116:O116)/13</f>
        <v>391725.51730769227</v>
      </c>
    </row>
    <row r="117" spans="1:16" ht="12.75">
      <c r="A117" s="12" t="s">
        <v>244</v>
      </c>
      <c r="B117" s="60" t="s">
        <v>245</v>
      </c>
      <c r="C117" s="13">
        <f>VLOOKUP(A117,'[2]Sheet1'!$B$11:$F$520,5,FALSE)</f>
        <v>0</v>
      </c>
      <c r="D117" s="13">
        <f>VLOOKUP(A117,'[1]Sheet1'!$B$11:$E$614,3,FALSE)</f>
        <v>0</v>
      </c>
      <c r="E117" s="13">
        <f>VLOOKUP(A117,'[1]Sheet1'!$B$11:$E$614,4,FALSE)</f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f t="shared" si="4"/>
        <v>0</v>
      </c>
    </row>
    <row r="118" spans="1:16" ht="12.75">
      <c r="A118" s="12" t="s">
        <v>246</v>
      </c>
      <c r="B118" s="60" t="s">
        <v>245</v>
      </c>
      <c r="C118" s="13">
        <f>VLOOKUP(A118,'[2]Sheet1'!$B$11:$F$520,5,FALSE)</f>
        <v>709683.16</v>
      </c>
      <c r="D118" s="13">
        <f>VLOOKUP(A118,'[1]Sheet1'!$B$11:$E$614,3,FALSE)</f>
        <v>630829.47</v>
      </c>
      <c r="E118" s="13">
        <f>VLOOKUP(A118,'[1]Sheet1'!$B$11:$E$614,4,FALSE)</f>
        <v>551975.78</v>
      </c>
      <c r="F118" s="13">
        <v>473122.09</v>
      </c>
      <c r="G118" s="13">
        <v>394268.4</v>
      </c>
      <c r="H118" s="13">
        <v>315414.71</v>
      </c>
      <c r="I118" s="13">
        <v>236561.02000000002</v>
      </c>
      <c r="J118" s="13">
        <v>157707.33000000002</v>
      </c>
      <c r="K118" s="13">
        <v>78853.64</v>
      </c>
      <c r="L118" s="13">
        <v>0</v>
      </c>
      <c r="M118" s="13">
        <v>0</v>
      </c>
      <c r="N118" s="13">
        <v>0</v>
      </c>
      <c r="O118" s="13">
        <v>0</v>
      </c>
      <c r="P118" s="13">
        <f t="shared" si="4"/>
        <v>272955.04615384614</v>
      </c>
    </row>
    <row r="119" spans="1:16" ht="12.75">
      <c r="A119" s="12" t="s">
        <v>247</v>
      </c>
      <c r="B119" s="60" t="s">
        <v>245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1069553.31</v>
      </c>
      <c r="M119" s="13">
        <v>980423.87</v>
      </c>
      <c r="N119" s="13">
        <v>891294.43</v>
      </c>
      <c r="O119" s="13">
        <v>802164.99</v>
      </c>
      <c r="P119" s="13">
        <f t="shared" si="4"/>
        <v>287956.6615384616</v>
      </c>
    </row>
    <row r="120" spans="1:16" ht="12.75">
      <c r="A120" s="12" t="s">
        <v>248</v>
      </c>
      <c r="B120" s="60" t="s">
        <v>249</v>
      </c>
      <c r="C120" s="13">
        <f>VLOOKUP(A120,'[2]Sheet1'!$B$11:$F$520,5,FALSE)</f>
        <v>14859.14</v>
      </c>
      <c r="D120" s="13">
        <f>VLOOKUP(A120,'[1]Sheet1'!$B$11:$E$614,3,FALSE)</f>
        <v>20797.88</v>
      </c>
      <c r="E120" s="13">
        <f>VLOOKUP(A120,'[1]Sheet1'!$B$11:$E$614,4,FALSE)</f>
        <v>15517.550000000001</v>
      </c>
      <c r="F120" s="13">
        <v>14961.95</v>
      </c>
      <c r="G120" s="13">
        <v>35422.12</v>
      </c>
      <c r="H120" s="13">
        <v>19363.09</v>
      </c>
      <c r="I120" s="13">
        <v>21160.86</v>
      </c>
      <c r="J120" s="13">
        <v>21108.8</v>
      </c>
      <c r="K120" s="13">
        <v>22201.56</v>
      </c>
      <c r="L120" s="13">
        <v>30338.33</v>
      </c>
      <c r="M120" s="13">
        <v>29889.37</v>
      </c>
      <c r="N120" s="13">
        <v>16053.52</v>
      </c>
      <c r="O120" s="13">
        <v>26888.2</v>
      </c>
      <c r="P120" s="13">
        <f t="shared" si="4"/>
        <v>22197.105384615385</v>
      </c>
    </row>
    <row r="121" spans="1:16" ht="12.75">
      <c r="A121" s="12" t="s">
        <v>250</v>
      </c>
      <c r="B121" s="60" t="s">
        <v>251</v>
      </c>
      <c r="C121" s="13">
        <f>VLOOKUP(A121,'[2]Sheet1'!$B$11:$F$520,5,FALSE)</f>
        <v>24279097.05</v>
      </c>
      <c r="D121" s="13">
        <f>VLOOKUP(A121,'[1]Sheet1'!$B$11:$E$614,3,FALSE)</f>
        <v>23940937.3</v>
      </c>
      <c r="E121" s="13">
        <f>VLOOKUP(A121,'[1]Sheet1'!$B$11:$E$614,4,FALSE)</f>
        <v>23602777.55</v>
      </c>
      <c r="F121" s="13">
        <v>52071421.8</v>
      </c>
      <c r="G121" s="13">
        <v>55283498.47</v>
      </c>
      <c r="H121" s="13">
        <v>54887292.14</v>
      </c>
      <c r="I121" s="13">
        <v>54382125.79</v>
      </c>
      <c r="J121" s="13">
        <v>53949599.45</v>
      </c>
      <c r="K121" s="13">
        <v>53517073.11</v>
      </c>
      <c r="L121" s="13">
        <v>55007546.77</v>
      </c>
      <c r="M121" s="13">
        <v>54575020.43</v>
      </c>
      <c r="N121" s="13">
        <v>54142494.09</v>
      </c>
      <c r="O121" s="13">
        <v>53709967.75</v>
      </c>
      <c r="P121" s="13">
        <f t="shared" si="4"/>
        <v>47180680.900000006</v>
      </c>
    </row>
    <row r="122" spans="1:16" ht="12.75">
      <c r="A122" s="12" t="s">
        <v>252</v>
      </c>
      <c r="B122" s="60" t="s">
        <v>253</v>
      </c>
      <c r="C122" s="13">
        <f>VLOOKUP(A122,'[2]Sheet1'!$B$11:$F$520,5,FALSE)</f>
        <v>324132.03</v>
      </c>
      <c r="D122" s="13">
        <f>VLOOKUP(A122,'[1]Sheet1'!$B$11:$E$614,3,FALSE)</f>
        <v>295837.82</v>
      </c>
      <c r="E122" s="13">
        <f>VLOOKUP(A122,'[1]Sheet1'!$B$11:$E$614,4,FALSE)</f>
        <v>290050.8</v>
      </c>
      <c r="F122" s="13">
        <v>274001.31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f t="shared" si="4"/>
        <v>91078.61230769232</v>
      </c>
    </row>
    <row r="123" spans="1:16" ht="12.75">
      <c r="A123" s="12" t="s">
        <v>254</v>
      </c>
      <c r="B123" s="60" t="s">
        <v>253</v>
      </c>
      <c r="C123" s="13">
        <v>0</v>
      </c>
      <c r="D123" s="13">
        <v>0</v>
      </c>
      <c r="E123" s="13">
        <v>0</v>
      </c>
      <c r="F123" s="13">
        <v>0</v>
      </c>
      <c r="G123" s="13">
        <v>320897.99</v>
      </c>
      <c r="H123" s="13">
        <v>395235.12</v>
      </c>
      <c r="I123" s="13">
        <v>384371.87</v>
      </c>
      <c r="J123" s="13">
        <v>366972.43</v>
      </c>
      <c r="K123" s="13">
        <v>347421.46</v>
      </c>
      <c r="L123" s="13">
        <v>358539.12</v>
      </c>
      <c r="M123" s="13">
        <v>390778.23</v>
      </c>
      <c r="N123" s="13">
        <v>395655</v>
      </c>
      <c r="O123" s="13">
        <v>352658</v>
      </c>
      <c r="P123" s="13">
        <f t="shared" si="4"/>
        <v>254809.93999999997</v>
      </c>
    </row>
    <row r="124" spans="1:16" ht="12.75">
      <c r="A124" s="12" t="s">
        <v>255</v>
      </c>
      <c r="B124" s="60" t="s">
        <v>256</v>
      </c>
      <c r="C124" s="13">
        <f>VLOOKUP(A124,'[2]Sheet1'!$B$11:$F$520,5,FALSE)</f>
        <v>57469.6</v>
      </c>
      <c r="D124" s="13">
        <f>VLOOKUP(A124,'[1]Sheet1'!$B$11:$E$614,3,FALSE)</f>
        <v>65164.18</v>
      </c>
      <c r="E124" s="13">
        <f>VLOOKUP(A124,'[1]Sheet1'!$B$11:$E$614,4,FALSE)</f>
        <v>66000.88</v>
      </c>
      <c r="F124" s="13">
        <v>47060.450000000004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f t="shared" si="4"/>
        <v>18130.39307692308</v>
      </c>
    </row>
    <row r="125" spans="1:16" ht="12.75">
      <c r="A125" s="12" t="s">
        <v>257</v>
      </c>
      <c r="B125" s="60" t="s">
        <v>256</v>
      </c>
      <c r="C125" s="13">
        <v>0</v>
      </c>
      <c r="D125" s="13">
        <v>0</v>
      </c>
      <c r="E125" s="13">
        <v>0</v>
      </c>
      <c r="F125" s="13">
        <v>0</v>
      </c>
      <c r="G125" s="13">
        <v>73933.40000000001</v>
      </c>
      <c r="H125" s="13">
        <v>44852.17</v>
      </c>
      <c r="I125" s="13">
        <v>25325.96</v>
      </c>
      <c r="J125" s="13">
        <v>73655.53</v>
      </c>
      <c r="K125" s="13">
        <v>49399.33</v>
      </c>
      <c r="L125" s="13">
        <v>37829.68</v>
      </c>
      <c r="M125" s="13">
        <v>45678.8</v>
      </c>
      <c r="N125" s="13">
        <v>33169</v>
      </c>
      <c r="O125" s="13">
        <v>31883</v>
      </c>
      <c r="P125" s="13">
        <f t="shared" si="4"/>
        <v>31978.989999999998</v>
      </c>
    </row>
    <row r="126" spans="1:16" ht="12.75">
      <c r="A126" s="12" t="s">
        <v>258</v>
      </c>
      <c r="B126" s="60" t="s">
        <v>259</v>
      </c>
      <c r="C126" s="13">
        <f>VLOOKUP(A126,'[2]Sheet1'!$B$11:$F$520,5,FALSE)</f>
        <v>-24279097.05</v>
      </c>
      <c r="D126" s="13">
        <f>VLOOKUP(A126,'[1]Sheet1'!$B$11:$E$614,3,FALSE)</f>
        <v>-23940937.3</v>
      </c>
      <c r="E126" s="13">
        <f>VLOOKUP(A126,'[1]Sheet1'!$B$11:$E$614,4,FALSE)</f>
        <v>-23602777.55</v>
      </c>
      <c r="F126" s="13">
        <v>-52071421.8</v>
      </c>
      <c r="G126" s="13">
        <v>-55283498.47</v>
      </c>
      <c r="H126" s="13">
        <v>-54887292.14</v>
      </c>
      <c r="I126" s="13">
        <v>-54382125.79</v>
      </c>
      <c r="J126" s="13">
        <v>-53949599.45</v>
      </c>
      <c r="K126" s="13">
        <v>-53517073.11</v>
      </c>
      <c r="L126" s="13">
        <v>-55007546.77</v>
      </c>
      <c r="M126" s="13">
        <v>-54575020.43</v>
      </c>
      <c r="N126" s="13">
        <v>-54142494.09</v>
      </c>
      <c r="O126" s="13">
        <v>-53709967.75</v>
      </c>
      <c r="P126" s="13">
        <f t="shared" si="4"/>
        <v>-47180680.900000006</v>
      </c>
    </row>
    <row r="127" spans="1:16" ht="12.75">
      <c r="A127" s="12" t="s">
        <v>260</v>
      </c>
      <c r="B127" s="60" t="s">
        <v>261</v>
      </c>
      <c r="C127" s="13">
        <f>VLOOKUP(A127,'[2]Sheet1'!$B$11:$F$520,5,FALSE)</f>
        <v>491544.76</v>
      </c>
      <c r="D127" s="13">
        <f>VLOOKUP(A127,'[1]Sheet1'!$B$11:$E$614,3,FALSE)</f>
        <v>406413.09</v>
      </c>
      <c r="E127" s="13">
        <f>VLOOKUP(A127,'[1]Sheet1'!$B$11:$E$614,4,FALSE)</f>
        <v>321281.42</v>
      </c>
      <c r="F127" s="13">
        <v>236149.85</v>
      </c>
      <c r="G127" s="13">
        <v>818536.9400000001</v>
      </c>
      <c r="H127" s="13">
        <v>722656.33</v>
      </c>
      <c r="I127" s="13">
        <v>626775.72</v>
      </c>
      <c r="J127" s="13">
        <v>530895.11</v>
      </c>
      <c r="K127" s="13">
        <v>435014.5</v>
      </c>
      <c r="L127" s="13">
        <v>339133.84</v>
      </c>
      <c r="M127" s="13">
        <v>859753.6</v>
      </c>
      <c r="N127" s="13">
        <v>750763.83</v>
      </c>
      <c r="O127" s="13">
        <v>641774.06</v>
      </c>
      <c r="P127" s="13">
        <f t="shared" si="4"/>
        <v>552361.0038461538</v>
      </c>
    </row>
    <row r="128" spans="1:16" ht="12.75">
      <c r="A128" s="12" t="s">
        <v>262</v>
      </c>
      <c r="B128" s="60" t="s">
        <v>263</v>
      </c>
      <c r="C128" s="13">
        <f>VLOOKUP(A128,'[2]Sheet1'!$B$11:$F$520,5,FALSE)</f>
        <v>0</v>
      </c>
      <c r="D128" s="13">
        <f>VLOOKUP(A128,'[1]Sheet1'!$B$11:$E$614,3,FALSE)</f>
        <v>0</v>
      </c>
      <c r="E128" s="13">
        <f>VLOOKUP(A128,'[1]Sheet1'!$B$11:$E$614,4,FALSE)</f>
        <v>0</v>
      </c>
      <c r="F128" s="13">
        <v>3631.77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395</v>
      </c>
      <c r="M128" s="13">
        <v>0</v>
      </c>
      <c r="N128" s="13">
        <v>0</v>
      </c>
      <c r="O128" s="13">
        <v>0</v>
      </c>
      <c r="P128" s="13">
        <f t="shared" si="4"/>
        <v>309.7515384615385</v>
      </c>
    </row>
    <row r="129" spans="1:16" ht="12.75">
      <c r="A129" s="12" t="s">
        <v>264</v>
      </c>
      <c r="B129" s="60" t="s">
        <v>265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-4795282.324</v>
      </c>
      <c r="J129" s="13">
        <v>-4490914.414</v>
      </c>
      <c r="K129" s="13">
        <v>-4186546.504</v>
      </c>
      <c r="L129" s="13">
        <v>-3882178.594</v>
      </c>
      <c r="M129" s="13">
        <v>-3577810.684</v>
      </c>
      <c r="N129" s="13">
        <v>-3273442.774</v>
      </c>
      <c r="O129" s="13">
        <v>-2969074.864</v>
      </c>
      <c r="P129" s="13">
        <f t="shared" si="4"/>
        <v>-2090403.8583076922</v>
      </c>
    </row>
    <row r="130" spans="1:16" ht="12.75">
      <c r="A130" s="12" t="s">
        <v>266</v>
      </c>
      <c r="B130" s="60" t="s">
        <v>267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6144986.19</v>
      </c>
      <c r="J130" s="13">
        <v>6093979.54</v>
      </c>
      <c r="K130" s="13">
        <v>6042972.89</v>
      </c>
      <c r="L130" s="13">
        <v>5991966.24</v>
      </c>
      <c r="M130" s="13">
        <v>5940959.59</v>
      </c>
      <c r="N130" s="13">
        <v>5889952.94</v>
      </c>
      <c r="O130" s="13">
        <v>5838946.29</v>
      </c>
      <c r="P130" s="13">
        <f t="shared" si="4"/>
        <v>3226443.36</v>
      </c>
    </row>
    <row r="131" spans="1:16" ht="12.75">
      <c r="A131" s="12" t="s">
        <v>268</v>
      </c>
      <c r="B131" s="60" t="s">
        <v>269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-1349703.866</v>
      </c>
      <c r="J131" s="13">
        <v>-1603065.126</v>
      </c>
      <c r="K131" s="13">
        <v>-1856426.386</v>
      </c>
      <c r="L131" s="13">
        <v>-2109787.646</v>
      </c>
      <c r="M131" s="13">
        <v>-2363148.906</v>
      </c>
      <c r="N131" s="13">
        <v>-2616510.166</v>
      </c>
      <c r="O131" s="13">
        <v>-2869871.426</v>
      </c>
      <c r="P131" s="13">
        <f t="shared" si="4"/>
        <v>-1136039.5016923076</v>
      </c>
    </row>
    <row r="132" spans="1:16" s="30" customFormat="1" ht="12.75">
      <c r="A132" s="38"/>
      <c r="B132" s="35" t="s">
        <v>59</v>
      </c>
      <c r="C132" s="51">
        <f>SUM(C116:C131)</f>
        <v>2006581.345000001</v>
      </c>
      <c r="D132" s="51">
        <f>SUM(D116:D131)</f>
        <v>1773935.3949999998</v>
      </c>
      <c r="E132" s="51">
        <f>SUM(E116:E131)</f>
        <v>1545719.6949999984</v>
      </c>
      <c r="F132" s="51">
        <f>SUM(F116:F131)</f>
        <v>1406808.5550000025</v>
      </c>
      <c r="G132" s="51">
        <v>1943804.6250000023</v>
      </c>
      <c r="H132" s="51">
        <v>1741131.974999996</v>
      </c>
      <c r="I132" s="51">
        <v>1615526.3750000014</v>
      </c>
      <c r="J132" s="51">
        <v>1411195.6349999986</v>
      </c>
      <c r="K132" s="51">
        <v>1133272.4149999986</v>
      </c>
      <c r="L132" s="51">
        <v>1975696.8499999982</v>
      </c>
      <c r="M132" s="51">
        <v>3126195.919999993</v>
      </c>
      <c r="N132" s="51">
        <v>2821281.9499999974</v>
      </c>
      <c r="O132" s="51">
        <v>2504388.5399999963</v>
      </c>
      <c r="P132" s="51">
        <f t="shared" si="4"/>
        <v>1923503.0211538447</v>
      </c>
    </row>
    <row r="133" spans="1:16" s="30" customFormat="1" ht="12.75">
      <c r="A133" s="38"/>
      <c r="B133" s="35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</row>
    <row r="134" spans="1:16" ht="12.75">
      <c r="A134" s="12" t="s">
        <v>270</v>
      </c>
      <c r="B134" s="60" t="s">
        <v>271</v>
      </c>
      <c r="C134" s="13">
        <f>VLOOKUP(A134,'[2]Sheet1'!$B$11:$F$520,5,FALSE)</f>
        <v>6.7700000000000005</v>
      </c>
      <c r="D134" s="13">
        <f>VLOOKUP(A134,'[1]Sheet1'!$B$11:$E$614,3,FALSE)</f>
        <v>6.7700000000000005</v>
      </c>
      <c r="E134" s="13">
        <f>VLOOKUP(A134,'[1]Sheet1'!$B$11:$E$614,4,FALSE)</f>
        <v>6.7700000000000005</v>
      </c>
      <c r="F134" s="13">
        <v>6.7700000000000005</v>
      </c>
      <c r="G134" s="13">
        <v>6.7700000000000005</v>
      </c>
      <c r="H134" s="13">
        <v>6.7700000000000005</v>
      </c>
      <c r="I134" s="13">
        <v>6.7700000000000005</v>
      </c>
      <c r="J134" s="13">
        <v>6.7700000000000005</v>
      </c>
      <c r="K134" s="13">
        <v>6.7700000000000005</v>
      </c>
      <c r="L134" s="13">
        <v>6.7700000000000005</v>
      </c>
      <c r="M134" s="13">
        <v>6.7700000000000005</v>
      </c>
      <c r="N134" s="13">
        <v>6.7700000000000005</v>
      </c>
      <c r="O134" s="13">
        <v>6.7700000000000005</v>
      </c>
      <c r="P134" s="13">
        <f aca="true" t="shared" si="5" ref="P134:P142">SUM(C134:O134)/13</f>
        <v>6.7700000000000005</v>
      </c>
    </row>
    <row r="135" spans="1:16" ht="12.75">
      <c r="A135" s="12" t="s">
        <v>272</v>
      </c>
      <c r="B135" s="60" t="s">
        <v>273</v>
      </c>
      <c r="C135" s="13">
        <f>VLOOKUP(A135,'[2]Sheet1'!$B$11:$F$520,5,FALSE)</f>
        <v>2218.4120000000003</v>
      </c>
      <c r="D135" s="13">
        <f>VLOOKUP(A135,'[1]Sheet1'!$B$11:$E$614,3,FALSE)</f>
        <v>1965.852</v>
      </c>
      <c r="E135" s="13">
        <f>VLOOKUP(A135,'[1]Sheet1'!$B$11:$E$614,4,FALSE)</f>
        <v>1717.482</v>
      </c>
      <c r="F135" s="13">
        <v>1469.112</v>
      </c>
      <c r="G135" s="13">
        <v>351748.102</v>
      </c>
      <c r="H135" s="13">
        <v>959.3520000000001</v>
      </c>
      <c r="I135" s="13">
        <v>2528.532</v>
      </c>
      <c r="J135" s="13">
        <v>2283.482</v>
      </c>
      <c r="K135" s="13">
        <v>2038.432</v>
      </c>
      <c r="L135" s="13">
        <v>1689.7720000000002</v>
      </c>
      <c r="M135" s="13">
        <v>1426.432</v>
      </c>
      <c r="N135" s="13">
        <v>1163.092</v>
      </c>
      <c r="O135" s="13">
        <v>899.7520000000001</v>
      </c>
      <c r="P135" s="13">
        <f t="shared" si="5"/>
        <v>28623.677384615385</v>
      </c>
    </row>
    <row r="136" spans="1:16" ht="12.75">
      <c r="A136" s="12" t="s">
        <v>274</v>
      </c>
      <c r="B136" s="60" t="s">
        <v>275</v>
      </c>
      <c r="C136" s="13">
        <f>VLOOKUP(A136,'[2]Sheet1'!$B$11:$F$520,5,FALSE)</f>
        <v>2058481.589</v>
      </c>
      <c r="D136" s="13">
        <f>VLOOKUP(A136,'[1]Sheet1'!$B$11:$E$614,3,FALSE)</f>
        <v>1866987.859</v>
      </c>
      <c r="E136" s="13">
        <f>VLOOKUP(A136,'[1]Sheet1'!$B$11:$E$614,4,FALSE)</f>
        <v>1683503.459</v>
      </c>
      <c r="F136" s="13">
        <v>1313111.989</v>
      </c>
      <c r="G136" s="13">
        <v>12046.139</v>
      </c>
      <c r="H136" s="13">
        <v>117166.149</v>
      </c>
      <c r="I136" s="13">
        <v>-0.001</v>
      </c>
      <c r="J136" s="13">
        <v>-0.001</v>
      </c>
      <c r="K136" s="13">
        <v>-0.001</v>
      </c>
      <c r="L136" s="13">
        <v>-0.001</v>
      </c>
      <c r="M136" s="13">
        <v>-0.001</v>
      </c>
      <c r="N136" s="13">
        <v>-0.001</v>
      </c>
      <c r="O136" s="13">
        <v>-0.001</v>
      </c>
      <c r="P136" s="13">
        <f t="shared" si="5"/>
        <v>542407.4751538461</v>
      </c>
    </row>
    <row r="137" spans="1:16" ht="12.75">
      <c r="A137" s="12" t="s">
        <v>276</v>
      </c>
      <c r="B137" s="60" t="s">
        <v>277</v>
      </c>
      <c r="C137" s="13">
        <f>VLOOKUP(A137,'[2]Sheet1'!$B$11:$F$520,5,FALSE)</f>
        <v>-1155867</v>
      </c>
      <c r="D137" s="13">
        <f>VLOOKUP(A137,'[1]Sheet1'!$B$11:$E$614,3,FALSE)</f>
        <v>-1115297</v>
      </c>
      <c r="E137" s="13">
        <f>VLOOKUP(A137,'[1]Sheet1'!$B$11:$E$614,4,FALSE)</f>
        <v>-887735</v>
      </c>
      <c r="F137" s="13">
        <v>-614853</v>
      </c>
      <c r="G137" s="13">
        <v>445581</v>
      </c>
      <c r="H137" s="13">
        <v>153305</v>
      </c>
      <c r="I137" s="13">
        <v>-273376</v>
      </c>
      <c r="J137" s="13">
        <v>347404</v>
      </c>
      <c r="K137" s="13">
        <v>216503</v>
      </c>
      <c r="L137" s="13">
        <v>117756</v>
      </c>
      <c r="M137" s="13">
        <v>557378</v>
      </c>
      <c r="N137" s="13">
        <v>137917</v>
      </c>
      <c r="O137" s="13">
        <v>-45747</v>
      </c>
      <c r="P137" s="13">
        <f t="shared" si="5"/>
        <v>-162848.53846153847</v>
      </c>
    </row>
    <row r="138" spans="1:16" ht="12.75">
      <c r="A138" s="12" t="s">
        <v>278</v>
      </c>
      <c r="B138" s="60" t="s">
        <v>279</v>
      </c>
      <c r="C138" s="13">
        <f>VLOOKUP(A138,'[2]Sheet1'!$B$11:$F$520,5,FALSE)</f>
        <v>748</v>
      </c>
      <c r="D138" s="13">
        <f>VLOOKUP(A138,'[1]Sheet1'!$B$11:$E$614,3,FALSE)</f>
        <v>748</v>
      </c>
      <c r="E138" s="13">
        <f>VLOOKUP(A138,'[1]Sheet1'!$B$11:$E$614,4,FALSE)</f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f t="shared" si="5"/>
        <v>115.07692307692308</v>
      </c>
    </row>
    <row r="139" spans="1:16" ht="12.75">
      <c r="A139" s="12" t="s">
        <v>280</v>
      </c>
      <c r="B139" s="60" t="s">
        <v>279</v>
      </c>
      <c r="C139" s="13">
        <v>0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514</v>
      </c>
      <c r="N139" s="13">
        <v>514</v>
      </c>
      <c r="O139" s="13">
        <v>514</v>
      </c>
      <c r="P139" s="13">
        <f t="shared" si="5"/>
        <v>118.61538461538461</v>
      </c>
    </row>
    <row r="140" spans="1:16" ht="12.75">
      <c r="A140" s="12" t="s">
        <v>281</v>
      </c>
      <c r="B140" s="60" t="s">
        <v>282</v>
      </c>
      <c r="C140" s="13">
        <f>VLOOKUP(A140,'[2]Sheet1'!$B$11:$F$520,5,FALSE)</f>
        <v>196621.707</v>
      </c>
      <c r="D140" s="13">
        <f>VLOOKUP(A140,'[1]Sheet1'!$B$11:$E$614,3,FALSE)</f>
        <v>207158.807</v>
      </c>
      <c r="E140" s="13">
        <f>VLOOKUP(A140,'[1]Sheet1'!$B$11:$E$614,4,FALSE)</f>
        <v>253043.967</v>
      </c>
      <c r="F140" s="13">
        <v>341781.487</v>
      </c>
      <c r="G140" s="13">
        <v>328018.357</v>
      </c>
      <c r="H140" s="13">
        <v>435642.517</v>
      </c>
      <c r="I140" s="13">
        <v>589710.937</v>
      </c>
      <c r="J140" s="13">
        <v>635873.087</v>
      </c>
      <c r="K140" s="13">
        <v>646806.097</v>
      </c>
      <c r="L140" s="13">
        <v>669858.337</v>
      </c>
      <c r="M140" s="13">
        <v>710245.887</v>
      </c>
      <c r="N140" s="13">
        <v>109171.467</v>
      </c>
      <c r="O140" s="13">
        <v>105765.197</v>
      </c>
      <c r="P140" s="13">
        <f t="shared" si="5"/>
        <v>402284.4500769231</v>
      </c>
    </row>
    <row r="141" spans="1:16" s="30" customFormat="1" ht="12" customHeight="1">
      <c r="A141" s="38"/>
      <c r="B141" s="41" t="s">
        <v>60</v>
      </c>
      <c r="C141" s="52">
        <f>SUM(C134:C140)</f>
        <v>1102209.478</v>
      </c>
      <c r="D141" s="52">
        <f>SUM(D134:D140)</f>
        <v>961570.288</v>
      </c>
      <c r="E141" s="52">
        <f>SUM(E134:E140)</f>
        <v>1050536.678</v>
      </c>
      <c r="F141" s="52">
        <f>SUM(F134:F140)</f>
        <v>1041516.358</v>
      </c>
      <c r="G141" s="52">
        <v>1137400.368</v>
      </c>
      <c r="H141" s="52">
        <v>707079.788</v>
      </c>
      <c r="I141" s="52">
        <v>318870.238</v>
      </c>
      <c r="J141" s="52">
        <v>985567.338</v>
      </c>
      <c r="K141" s="52">
        <v>865354.298</v>
      </c>
      <c r="L141" s="52">
        <v>789310.878</v>
      </c>
      <c r="M141" s="52">
        <v>1269571.088</v>
      </c>
      <c r="N141" s="52">
        <v>248772.328</v>
      </c>
      <c r="O141" s="52">
        <v>61438.718</v>
      </c>
      <c r="P141" s="52">
        <f t="shared" si="5"/>
        <v>810707.5264615385</v>
      </c>
    </row>
    <row r="142" spans="1:16" s="33" customFormat="1" ht="12.75">
      <c r="A142" s="40"/>
      <c r="B142" s="33" t="s">
        <v>65</v>
      </c>
      <c r="C142" s="53">
        <f>C141+C132+C114+C109+C97+C91+C80+C74+C63+C60+C45+C26+C23</f>
        <v>106969696.859</v>
      </c>
      <c r="D142" s="53">
        <f>D141+D132+D114+D109+D97+D91+D80+D74+D63+D60+D45+D26+D23</f>
        <v>112701275.905</v>
      </c>
      <c r="E142" s="53">
        <f>E141+E132+E114+E109+E97+E91+E80+E74+E63+E60+E45+E26+E23</f>
        <v>122365768.51500002</v>
      </c>
      <c r="F142" s="53">
        <f>F141+F132+F114+F109+F97+F91+F80+F74+F63+F60+F45+F26+F23</f>
        <v>171806184.458</v>
      </c>
      <c r="G142" s="53">
        <v>202856789.98499998</v>
      </c>
      <c r="H142" s="53">
        <v>153497529.95899996</v>
      </c>
      <c r="I142" s="53">
        <v>135766495.97499996</v>
      </c>
      <c r="J142" s="53">
        <v>127493924.978</v>
      </c>
      <c r="K142" s="53">
        <v>109781233.076</v>
      </c>
      <c r="L142" s="53">
        <v>170202837.79099998</v>
      </c>
      <c r="M142" s="53">
        <v>183922253.00000003</v>
      </c>
      <c r="N142" s="53">
        <v>119163791.08699998</v>
      </c>
      <c r="O142" s="53">
        <v>127408542.691</v>
      </c>
      <c r="P142" s="53">
        <f t="shared" si="5"/>
        <v>141841255.7137692</v>
      </c>
    </row>
    <row r="143" spans="1:16" s="30" customFormat="1" ht="6" customHeight="1">
      <c r="A143" s="3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1:16" s="63" customFormat="1" ht="12.75">
      <c r="A144" s="29"/>
      <c r="B144" s="28" t="s">
        <v>589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</row>
    <row r="145" spans="1:16" s="62" customFormat="1" ht="12.75">
      <c r="A145"/>
      <c r="B145" s="44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</row>
    <row r="146" spans="1:16" ht="12.75">
      <c r="A146" s="12" t="s">
        <v>283</v>
      </c>
      <c r="B146" s="60" t="s">
        <v>442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f aca="true" t="shared" si="6" ref="P146:P152">SUM(C146:O146)/13</f>
        <v>0</v>
      </c>
    </row>
    <row r="147" spans="1:16" ht="12.75">
      <c r="A147" s="12" t="s">
        <v>284</v>
      </c>
      <c r="B147" s="60" t="s">
        <v>443</v>
      </c>
      <c r="C147" s="13">
        <v>0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20000000</v>
      </c>
      <c r="M147" s="13">
        <v>20000000</v>
      </c>
      <c r="N147" s="13">
        <v>20000000</v>
      </c>
      <c r="O147" s="13">
        <v>20000000</v>
      </c>
      <c r="P147" s="13">
        <f t="shared" si="6"/>
        <v>6153846.153846154</v>
      </c>
    </row>
    <row r="148" spans="1:16" ht="12.75">
      <c r="A148" s="12" t="s">
        <v>285</v>
      </c>
      <c r="B148" s="60" t="s">
        <v>444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65000000</v>
      </c>
      <c r="M148" s="13">
        <v>65000000</v>
      </c>
      <c r="N148" s="13">
        <v>65000000</v>
      </c>
      <c r="O148" s="13">
        <v>65000000</v>
      </c>
      <c r="P148" s="13">
        <f t="shared" si="6"/>
        <v>20000000</v>
      </c>
    </row>
    <row r="149" spans="1:16" ht="12.75">
      <c r="A149" s="12" t="s">
        <v>286</v>
      </c>
      <c r="B149" s="60" t="s">
        <v>445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200000000</v>
      </c>
      <c r="L149" s="13">
        <v>200000000</v>
      </c>
      <c r="M149" s="13">
        <v>200000000</v>
      </c>
      <c r="N149" s="13">
        <v>200000000</v>
      </c>
      <c r="O149" s="13">
        <v>0</v>
      </c>
      <c r="P149" s="13">
        <f t="shared" si="6"/>
        <v>61538461.538461536</v>
      </c>
    </row>
    <row r="150" spans="1:16" ht="12.75">
      <c r="A150" s="12" t="s">
        <v>287</v>
      </c>
      <c r="B150" s="60" t="s">
        <v>446</v>
      </c>
      <c r="C150" s="13">
        <v>0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f t="shared" si="6"/>
        <v>0</v>
      </c>
    </row>
    <row r="151" spans="2:16" ht="12.75">
      <c r="B151" s="44" t="s">
        <v>66</v>
      </c>
      <c r="C151" s="54">
        <v>0</v>
      </c>
      <c r="D151" s="54">
        <v>0</v>
      </c>
      <c r="E151" s="54">
        <v>0</v>
      </c>
      <c r="F151" s="54">
        <v>0</v>
      </c>
      <c r="G151" s="54">
        <v>0</v>
      </c>
      <c r="H151" s="54">
        <v>0</v>
      </c>
      <c r="I151" s="54">
        <v>0</v>
      </c>
      <c r="J151" s="54">
        <v>0</v>
      </c>
      <c r="K151" s="54">
        <v>200000000</v>
      </c>
      <c r="L151" s="54">
        <v>285000000</v>
      </c>
      <c r="M151" s="54">
        <v>285000000</v>
      </c>
      <c r="N151" s="54">
        <v>285000000</v>
      </c>
      <c r="O151" s="54">
        <v>85000000</v>
      </c>
      <c r="P151" s="54">
        <f t="shared" si="6"/>
        <v>87692307.6923077</v>
      </c>
    </row>
    <row r="152" spans="2:16" ht="0.75" customHeight="1">
      <c r="B152" s="4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>
        <f t="shared" si="6"/>
        <v>0</v>
      </c>
    </row>
    <row r="153" spans="2:16" ht="12.75">
      <c r="B153" s="44" t="s">
        <v>67</v>
      </c>
      <c r="C153" s="54">
        <v>0</v>
      </c>
      <c r="D153" s="54">
        <v>0</v>
      </c>
      <c r="E153" s="54">
        <v>0</v>
      </c>
      <c r="F153" s="54">
        <v>0</v>
      </c>
      <c r="G153" s="54">
        <v>0</v>
      </c>
      <c r="H153" s="54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>
        <v>0</v>
      </c>
      <c r="P153" s="54"/>
    </row>
    <row r="154" spans="2:16" ht="0.75" customHeight="1">
      <c r="B154" s="4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</row>
    <row r="155" spans="2:16" ht="12.75">
      <c r="B155" s="44" t="s">
        <v>68</v>
      </c>
      <c r="C155" s="54">
        <v>0</v>
      </c>
      <c r="D155" s="54">
        <v>0</v>
      </c>
      <c r="E155" s="54">
        <v>0</v>
      </c>
      <c r="F155" s="54">
        <v>0</v>
      </c>
      <c r="G155" s="54">
        <v>0</v>
      </c>
      <c r="H155" s="54">
        <v>0</v>
      </c>
      <c r="I155" s="54">
        <v>0</v>
      </c>
      <c r="J155" s="54">
        <v>0</v>
      </c>
      <c r="K155" s="54">
        <v>0</v>
      </c>
      <c r="L155" s="54">
        <v>0</v>
      </c>
      <c r="M155" s="54">
        <v>0</v>
      </c>
      <c r="N155" s="54">
        <v>0</v>
      </c>
      <c r="O155" s="54">
        <v>0</v>
      </c>
      <c r="P155" s="54"/>
    </row>
    <row r="156" spans="2:16" ht="0.75" customHeight="1">
      <c r="B156" s="4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</row>
    <row r="157" spans="1:16" ht="12.75">
      <c r="A157" s="12" t="s">
        <v>288</v>
      </c>
      <c r="B157" s="60" t="s">
        <v>447</v>
      </c>
      <c r="C157" s="13">
        <f>VLOOKUP(A157,'[2]Sheet1'!$B$11:$F$520,5,FALSE)</f>
        <v>0</v>
      </c>
      <c r="D157" s="13">
        <f>VLOOKUP(A157,'[1]Sheet1'!$B$11:$E$614,3,FALSE)</f>
        <v>0</v>
      </c>
      <c r="E157" s="13">
        <f>VLOOKUP(A157,'[1]Sheet1'!$B$11:$E$614,4,FALSE)</f>
        <v>0</v>
      </c>
      <c r="F157" s="13">
        <v>8564457.32</v>
      </c>
      <c r="G157" s="13">
        <v>0</v>
      </c>
      <c r="H157" s="13">
        <v>33750576.73</v>
      </c>
      <c r="I157" s="13">
        <v>49404057.61</v>
      </c>
      <c r="J157" s="13">
        <v>24309196.78</v>
      </c>
      <c r="K157" s="13">
        <v>23101666.82</v>
      </c>
      <c r="L157" s="13">
        <v>0</v>
      </c>
      <c r="M157" s="13">
        <v>0</v>
      </c>
      <c r="N157" s="13">
        <v>0</v>
      </c>
      <c r="O157" s="13">
        <v>0</v>
      </c>
      <c r="P157" s="13">
        <f>SUM(C157:O157)/13</f>
        <v>10702304.25076923</v>
      </c>
    </row>
    <row r="158" spans="2:16" ht="12.75">
      <c r="B158" s="44" t="s">
        <v>69</v>
      </c>
      <c r="C158" s="54">
        <v>0</v>
      </c>
      <c r="D158" s="54">
        <v>0</v>
      </c>
      <c r="E158" s="54">
        <v>0</v>
      </c>
      <c r="F158" s="54">
        <f>F157</f>
        <v>8564457.32</v>
      </c>
      <c r="G158" s="54">
        <v>0</v>
      </c>
      <c r="H158" s="54">
        <v>33750576.73</v>
      </c>
      <c r="I158" s="54">
        <v>49404057.61</v>
      </c>
      <c r="J158" s="54">
        <v>24309196.78</v>
      </c>
      <c r="K158" s="54">
        <v>23101666.82</v>
      </c>
      <c r="L158" s="54">
        <v>0</v>
      </c>
      <c r="M158" s="54">
        <v>0</v>
      </c>
      <c r="N158" s="54">
        <v>0</v>
      </c>
      <c r="O158" s="54">
        <v>0</v>
      </c>
      <c r="P158" s="54">
        <f>SUM(C158:O158)/13</f>
        <v>10702304.25076923</v>
      </c>
    </row>
    <row r="159" spans="2:16" ht="12.75">
      <c r="B159" s="4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</row>
    <row r="160" spans="1:16" ht="12.75">
      <c r="A160" s="12" t="s">
        <v>289</v>
      </c>
      <c r="B160" s="60" t="s">
        <v>448</v>
      </c>
      <c r="C160" s="13">
        <f>VLOOKUP(A160,'[2]Sheet1'!$B$11:$F$520,5,FALSE)</f>
        <v>4807703.042</v>
      </c>
      <c r="D160" s="13">
        <f>VLOOKUP(A160,'[1]Sheet1'!$B$11:$E$614,3,FALSE)</f>
        <v>5991437.072</v>
      </c>
      <c r="E160" s="13">
        <f>VLOOKUP(A160,'[1]Sheet1'!$B$11:$E$614,4,FALSE)</f>
        <v>6284059.412</v>
      </c>
      <c r="F160" s="13">
        <v>8274344.242</v>
      </c>
      <c r="G160" s="13">
        <v>7781408.712</v>
      </c>
      <c r="H160" s="13">
        <v>8373343.552</v>
      </c>
      <c r="I160" s="13">
        <v>15336028.652</v>
      </c>
      <c r="J160" s="13">
        <v>7859621.232</v>
      </c>
      <c r="K160" s="13">
        <v>13786382.652</v>
      </c>
      <c r="L160" s="13">
        <v>16062362.152</v>
      </c>
      <c r="M160" s="13">
        <v>11491160.092</v>
      </c>
      <c r="N160" s="13">
        <v>11494043.662</v>
      </c>
      <c r="O160" s="13">
        <v>12645128.542</v>
      </c>
      <c r="P160" s="13">
        <f aca="true" t="shared" si="7" ref="P160:P197">SUM(C160:O160)/13</f>
        <v>10014386.385846155</v>
      </c>
    </row>
    <row r="161" spans="1:16" ht="12.75">
      <c r="A161" s="12" t="s">
        <v>290</v>
      </c>
      <c r="B161" s="60" t="s">
        <v>449</v>
      </c>
      <c r="C161" s="13">
        <f>VLOOKUP(A161,'[2]Sheet1'!$B$11:$F$520,5,FALSE)</f>
        <v>6360660.35</v>
      </c>
      <c r="D161" s="13">
        <f>VLOOKUP(A161,'[1]Sheet1'!$B$11:$E$614,3,FALSE)</f>
        <v>5634240.79</v>
      </c>
      <c r="E161" s="13">
        <f>VLOOKUP(A161,'[1]Sheet1'!$B$11:$E$614,4,FALSE)</f>
        <v>6014385.27</v>
      </c>
      <c r="F161" s="13">
        <v>4873378.4</v>
      </c>
      <c r="G161" s="13">
        <v>14761351.26</v>
      </c>
      <c r="H161" s="13">
        <v>14298357.64</v>
      </c>
      <c r="I161" s="13">
        <v>12562239.43</v>
      </c>
      <c r="J161" s="13">
        <v>14145891.53</v>
      </c>
      <c r="K161" s="13">
        <v>17756108.07</v>
      </c>
      <c r="L161" s="13">
        <v>19351015.49</v>
      </c>
      <c r="M161" s="13">
        <v>14862444.94</v>
      </c>
      <c r="N161" s="13">
        <v>12005452.67</v>
      </c>
      <c r="O161" s="13">
        <v>10498636.15</v>
      </c>
      <c r="P161" s="13">
        <f t="shared" si="7"/>
        <v>11778781.691538462</v>
      </c>
    </row>
    <row r="162" spans="1:16" ht="12.75">
      <c r="A162" s="12" t="s">
        <v>291</v>
      </c>
      <c r="B162" s="60" t="s">
        <v>450</v>
      </c>
      <c r="C162" s="13">
        <f>VLOOKUP(A162,'[2]Sheet1'!$B$11:$F$520,5,FALSE)</f>
        <v>539256.74</v>
      </c>
      <c r="D162" s="13">
        <f>VLOOKUP(A162,'[1]Sheet1'!$B$11:$E$614,3,FALSE)</f>
        <v>493891.68</v>
      </c>
      <c r="E162" s="13">
        <f>VLOOKUP(A162,'[1]Sheet1'!$B$11:$E$614,4,FALSE)</f>
        <v>541498.01</v>
      </c>
      <c r="F162" s="13">
        <v>541498.01</v>
      </c>
      <c r="G162" s="13">
        <v>696330.65</v>
      </c>
      <c r="H162" s="13">
        <v>797382</v>
      </c>
      <c r="I162" s="13">
        <v>878410.38</v>
      </c>
      <c r="J162" s="13">
        <v>878176.23</v>
      </c>
      <c r="K162" s="13">
        <v>885978.49</v>
      </c>
      <c r="L162" s="13">
        <v>949076.38</v>
      </c>
      <c r="M162" s="13">
        <v>1059604.54</v>
      </c>
      <c r="N162" s="13">
        <v>1160365.95</v>
      </c>
      <c r="O162" s="13">
        <v>1432905.44</v>
      </c>
      <c r="P162" s="13">
        <f t="shared" si="7"/>
        <v>834951.8846153845</v>
      </c>
    </row>
    <row r="163" spans="1:16" ht="12.75">
      <c r="A163" s="12" t="s">
        <v>292</v>
      </c>
      <c r="B163" s="60" t="s">
        <v>451</v>
      </c>
      <c r="C163" s="13">
        <f>VLOOKUP(A163,'[2]Sheet1'!$B$11:$F$520,5,FALSE)</f>
        <v>5473042</v>
      </c>
      <c r="D163" s="13">
        <f>VLOOKUP(A163,'[1]Sheet1'!$B$11:$E$614,3,FALSE)</f>
        <v>4742774.88</v>
      </c>
      <c r="E163" s="13">
        <f>VLOOKUP(A163,'[1]Sheet1'!$B$11:$E$614,4,FALSE)</f>
        <v>7152593.04</v>
      </c>
      <c r="F163" s="13">
        <v>6154077.84</v>
      </c>
      <c r="G163" s="13">
        <v>11307435.29</v>
      </c>
      <c r="H163" s="13">
        <v>16334848.45</v>
      </c>
      <c r="I163" s="13">
        <v>12496785.79</v>
      </c>
      <c r="J163" s="13">
        <v>24927935.9</v>
      </c>
      <c r="K163" s="13">
        <v>17293820.22</v>
      </c>
      <c r="L163" s="13">
        <v>18807203.19</v>
      </c>
      <c r="M163" s="13">
        <v>26121840.21</v>
      </c>
      <c r="N163" s="13">
        <v>27038100.12</v>
      </c>
      <c r="O163" s="13">
        <v>40366240.2</v>
      </c>
      <c r="P163" s="13">
        <f t="shared" si="7"/>
        <v>16785899.77923077</v>
      </c>
    </row>
    <row r="164" spans="1:16" ht="12.75">
      <c r="A164" s="12" t="s">
        <v>293</v>
      </c>
      <c r="B164" s="60" t="s">
        <v>452</v>
      </c>
      <c r="C164" s="13">
        <f>VLOOKUP(A164,'[2]Sheet1'!$B$11:$F$520,5,FALSE)</f>
        <v>7153.17</v>
      </c>
      <c r="D164" s="13">
        <f>VLOOKUP(A164,'[1]Sheet1'!$B$11:$E$614,3,FALSE)</f>
        <v>5413.38</v>
      </c>
      <c r="E164" s="13">
        <f>VLOOKUP(A164,'[1]Sheet1'!$B$11:$E$614,4,FALSE)</f>
        <v>19851.510000000002</v>
      </c>
      <c r="F164" s="13">
        <v>14018.710000000001</v>
      </c>
      <c r="G164" s="13">
        <v>-68701.19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0</v>
      </c>
      <c r="P164" s="13">
        <f t="shared" si="7"/>
        <v>-1712.647692307692</v>
      </c>
    </row>
    <row r="165" spans="1:16" ht="12.75">
      <c r="A165" s="12" t="s">
        <v>294</v>
      </c>
      <c r="B165" s="60" t="s">
        <v>453</v>
      </c>
      <c r="C165" s="13">
        <f>VLOOKUP(A165,'[2]Sheet1'!$B$11:$F$520,5,FALSE)</f>
        <v>374220.939</v>
      </c>
      <c r="D165" s="13">
        <f>VLOOKUP(A165,'[1]Sheet1'!$B$11:$E$614,3,FALSE)</f>
        <v>139123.059</v>
      </c>
      <c r="E165" s="13">
        <f>VLOOKUP(A165,'[1]Sheet1'!$B$11:$E$614,4,FALSE)</f>
        <v>69652.569</v>
      </c>
      <c r="F165" s="13">
        <v>237046.839</v>
      </c>
      <c r="G165" s="13">
        <v>17368.169</v>
      </c>
      <c r="H165" s="13">
        <v>105829.909</v>
      </c>
      <c r="I165" s="13">
        <v>196884.399</v>
      </c>
      <c r="J165" s="13">
        <v>209295.359</v>
      </c>
      <c r="K165" s="13">
        <v>84250.919</v>
      </c>
      <c r="L165" s="13">
        <v>97363.149</v>
      </c>
      <c r="M165" s="13">
        <v>125496.149</v>
      </c>
      <c r="N165" s="13">
        <v>105234.459</v>
      </c>
      <c r="O165" s="13">
        <v>76446.129</v>
      </c>
      <c r="P165" s="13">
        <f t="shared" si="7"/>
        <v>141400.9266923077</v>
      </c>
    </row>
    <row r="166" spans="1:16" ht="12.75">
      <c r="A166" s="12" t="s">
        <v>295</v>
      </c>
      <c r="B166" s="60" t="s">
        <v>454</v>
      </c>
      <c r="C166" s="13">
        <f>VLOOKUP(A166,'[2]Sheet1'!$B$11:$F$520,5,FALSE)</f>
        <v>342504.79</v>
      </c>
      <c r="D166" s="13">
        <f>VLOOKUP(A166,'[1]Sheet1'!$B$11:$E$614,3,FALSE)</f>
        <v>304770.63</v>
      </c>
      <c r="E166" s="13">
        <f>VLOOKUP(A166,'[1]Sheet1'!$B$11:$E$614,4,FALSE)</f>
        <v>334323.31</v>
      </c>
      <c r="F166" s="13">
        <v>243457.37</v>
      </c>
      <c r="G166" s="13">
        <v>492239.60000000003</v>
      </c>
      <c r="H166" s="13">
        <v>205763.41</v>
      </c>
      <c r="I166" s="13">
        <v>188824.45</v>
      </c>
      <c r="J166" s="13">
        <v>92792.39</v>
      </c>
      <c r="K166" s="13">
        <v>96239.77</v>
      </c>
      <c r="L166" s="13">
        <v>92064.48</v>
      </c>
      <c r="M166" s="13">
        <v>171697.39</v>
      </c>
      <c r="N166" s="13">
        <v>164735.76</v>
      </c>
      <c r="O166" s="13">
        <v>141782.53</v>
      </c>
      <c r="P166" s="13">
        <f t="shared" si="7"/>
        <v>220861.22153846157</v>
      </c>
    </row>
    <row r="167" spans="1:16" ht="12.75">
      <c r="A167" s="12" t="s">
        <v>296</v>
      </c>
      <c r="B167" s="60" t="s">
        <v>126</v>
      </c>
      <c r="C167" s="13">
        <f>VLOOKUP(A167,'[2]Sheet1'!$B$11:$F$520,5,FALSE)</f>
        <v>353</v>
      </c>
      <c r="D167" s="13">
        <f>VLOOKUP(A167,'[1]Sheet1'!$B$11:$E$614,3,FALSE)</f>
        <v>1450</v>
      </c>
      <c r="E167" s="13">
        <f>VLOOKUP(A167,'[1]Sheet1'!$B$11:$E$614,4,FALSE)</f>
        <v>300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f t="shared" si="7"/>
        <v>161.76923076923077</v>
      </c>
    </row>
    <row r="168" spans="1:16" ht="12.75">
      <c r="A168" s="12" t="s">
        <v>297</v>
      </c>
      <c r="B168" s="60" t="s">
        <v>455</v>
      </c>
      <c r="C168" s="13">
        <f>VLOOKUP(A168,'[2]Sheet1'!$B$11:$F$520,5,FALSE)</f>
        <v>0.002</v>
      </c>
      <c r="D168" s="13">
        <f>VLOOKUP(A168,'[1]Sheet1'!$B$11:$E$614,3,FALSE)</f>
        <v>0.002</v>
      </c>
      <c r="E168" s="13">
        <f>VLOOKUP(A168,'[1]Sheet1'!$B$11:$E$614,4,FALSE)</f>
        <v>0.002</v>
      </c>
      <c r="F168" s="13">
        <v>0.002</v>
      </c>
      <c r="G168" s="13">
        <v>0.002</v>
      </c>
      <c r="H168" s="13">
        <v>0.002</v>
      </c>
      <c r="I168" s="13">
        <v>0.002</v>
      </c>
      <c r="J168" s="13">
        <v>0.002</v>
      </c>
      <c r="K168" s="13">
        <v>0.002</v>
      </c>
      <c r="L168" s="13">
        <v>0.002</v>
      </c>
      <c r="M168" s="13">
        <v>0.002</v>
      </c>
      <c r="N168" s="13">
        <v>0.002</v>
      </c>
      <c r="O168" s="13">
        <v>0.002</v>
      </c>
      <c r="P168" s="13">
        <f t="shared" si="7"/>
        <v>0.002000000000000001</v>
      </c>
    </row>
    <row r="169" spans="1:16" ht="12.75">
      <c r="A169" s="12" t="s">
        <v>298</v>
      </c>
      <c r="B169" s="60" t="s">
        <v>456</v>
      </c>
      <c r="C169" s="13">
        <f>VLOOKUP(A169,'[2]Sheet1'!$B$11:$F$520,5,FALSE)</f>
        <v>1957.701</v>
      </c>
      <c r="D169" s="13">
        <f>VLOOKUP(A169,'[1]Sheet1'!$B$11:$E$614,3,FALSE)</f>
        <v>1722.991</v>
      </c>
      <c r="E169" s="13">
        <f>VLOOKUP(A169,'[1]Sheet1'!$B$11:$E$614,4,FALSE)</f>
        <v>1521.8210000000001</v>
      </c>
      <c r="F169" s="13">
        <v>1692.131</v>
      </c>
      <c r="G169" s="13">
        <v>1561.111</v>
      </c>
      <c r="H169" s="13">
        <v>2743.051</v>
      </c>
      <c r="I169" s="13">
        <v>1565.0810000000001</v>
      </c>
      <c r="J169" s="13">
        <v>1221.991</v>
      </c>
      <c r="K169" s="13">
        <v>2503.9610000000002</v>
      </c>
      <c r="L169" s="13">
        <v>1765.0410000000002</v>
      </c>
      <c r="M169" s="13">
        <v>2727.061</v>
      </c>
      <c r="N169" s="13">
        <v>2436.6710000000003</v>
      </c>
      <c r="O169" s="13">
        <v>2026.8210000000001</v>
      </c>
      <c r="P169" s="13">
        <f t="shared" si="7"/>
        <v>1957.3410000000001</v>
      </c>
    </row>
    <row r="170" spans="1:16" ht="12.75">
      <c r="A170" s="12" t="s">
        <v>299</v>
      </c>
      <c r="B170" s="60" t="s">
        <v>457</v>
      </c>
      <c r="C170" s="13">
        <f>VLOOKUP(A170,'[2]Sheet1'!$B$11:$F$520,5,FALSE)</f>
        <v>12078</v>
      </c>
      <c r="D170" s="13">
        <f>VLOOKUP(A170,'[1]Sheet1'!$B$11:$E$614,3,FALSE)</f>
        <v>14749.5</v>
      </c>
      <c r="E170" s="13">
        <f>VLOOKUP(A170,'[1]Sheet1'!$B$11:$E$614,4,FALSE)</f>
        <v>16209</v>
      </c>
      <c r="F170" s="13">
        <v>17589</v>
      </c>
      <c r="G170" s="13">
        <v>24463.5</v>
      </c>
      <c r="H170" s="13">
        <v>19192.5</v>
      </c>
      <c r="I170" s="13">
        <v>18564</v>
      </c>
      <c r="J170" s="13">
        <v>10942.5</v>
      </c>
      <c r="K170" s="13">
        <v>13408.5</v>
      </c>
      <c r="L170" s="13">
        <v>13999.5</v>
      </c>
      <c r="M170" s="13">
        <v>12966</v>
      </c>
      <c r="N170" s="13">
        <v>11275.5</v>
      </c>
      <c r="O170" s="13">
        <v>9183</v>
      </c>
      <c r="P170" s="13">
        <f t="shared" si="7"/>
        <v>14970.807692307691</v>
      </c>
    </row>
    <row r="171" spans="1:16" ht="12.75">
      <c r="A171" s="12" t="s">
        <v>300</v>
      </c>
      <c r="B171" s="60" t="s">
        <v>458</v>
      </c>
      <c r="C171" s="13">
        <f>VLOOKUP(A171,'[2]Sheet1'!$B$11:$F$520,5,FALSE)</f>
        <v>59136.15</v>
      </c>
      <c r="D171" s="13">
        <f>VLOOKUP(A171,'[1]Sheet1'!$B$11:$E$614,3,FALSE)</f>
        <v>55630.05</v>
      </c>
      <c r="E171" s="13">
        <f>VLOOKUP(A171,'[1]Sheet1'!$B$11:$E$614,4,FALSE)</f>
        <v>47399.85</v>
      </c>
      <c r="F171" s="13">
        <v>34417.590000000004</v>
      </c>
      <c r="G171" s="13">
        <v>89492.95</v>
      </c>
      <c r="H171" s="13">
        <v>67809.72</v>
      </c>
      <c r="I171" s="13">
        <v>96547.34</v>
      </c>
      <c r="J171" s="13">
        <v>62960.65</v>
      </c>
      <c r="K171" s="13">
        <v>68845.85</v>
      </c>
      <c r="L171" s="13">
        <v>55567.79</v>
      </c>
      <c r="M171" s="13">
        <v>63563.880000000005</v>
      </c>
      <c r="N171" s="13">
        <v>60598.87</v>
      </c>
      <c r="O171" s="13">
        <v>59092</v>
      </c>
      <c r="P171" s="13">
        <f t="shared" si="7"/>
        <v>63158.668461538466</v>
      </c>
    </row>
    <row r="172" spans="1:16" ht="12.75">
      <c r="A172" s="12" t="s">
        <v>301</v>
      </c>
      <c r="B172" s="60" t="s">
        <v>459</v>
      </c>
      <c r="C172" s="13">
        <f>VLOOKUP(A172,'[2]Sheet1'!$B$11:$F$520,5,FALSE)</f>
        <v>372255.214</v>
      </c>
      <c r="D172" s="13">
        <f>VLOOKUP(A172,'[1]Sheet1'!$B$11:$E$614,3,FALSE)</f>
        <v>460802.484</v>
      </c>
      <c r="E172" s="13">
        <f>VLOOKUP(A172,'[1]Sheet1'!$B$11:$E$614,4,FALSE)</f>
        <v>510243.904</v>
      </c>
      <c r="F172" s="13">
        <v>931921.698</v>
      </c>
      <c r="G172" s="13">
        <v>705469.928</v>
      </c>
      <c r="H172" s="13">
        <v>1190892.608</v>
      </c>
      <c r="I172" s="13">
        <v>991081.588</v>
      </c>
      <c r="J172" s="13">
        <v>1010886.638</v>
      </c>
      <c r="K172" s="13">
        <v>1005759.14</v>
      </c>
      <c r="L172" s="13">
        <v>1025604.76</v>
      </c>
      <c r="M172" s="13">
        <v>1035182.28</v>
      </c>
      <c r="N172" s="13">
        <v>991134.5700000001</v>
      </c>
      <c r="O172" s="13">
        <v>1033752.64</v>
      </c>
      <c r="P172" s="13">
        <f t="shared" si="7"/>
        <v>866537.4963076923</v>
      </c>
    </row>
    <row r="173" spans="1:16" ht="12.75">
      <c r="A173" s="12" t="s">
        <v>302</v>
      </c>
      <c r="B173" s="60" t="s">
        <v>460</v>
      </c>
      <c r="C173" s="13">
        <f>VLOOKUP(A173,'[2]Sheet1'!$B$11:$F$520,5,FALSE)</f>
        <v>-0.002</v>
      </c>
      <c r="D173" s="13">
        <f>VLOOKUP(A173,'[1]Sheet1'!$B$11:$E$614,3,FALSE)</f>
        <v>-0.002</v>
      </c>
      <c r="E173" s="13">
        <f>VLOOKUP(A173,'[1]Sheet1'!$B$11:$E$614,4,FALSE)</f>
        <v>-0.002</v>
      </c>
      <c r="F173" s="13">
        <v>-0.002</v>
      </c>
      <c r="G173" s="13">
        <v>-0.002</v>
      </c>
      <c r="H173" s="13">
        <v>-0.002</v>
      </c>
      <c r="I173" s="13">
        <v>-0.002</v>
      </c>
      <c r="J173" s="13">
        <v>-0.002</v>
      </c>
      <c r="K173" s="13">
        <v>-0.002</v>
      </c>
      <c r="L173" s="13">
        <v>-0.002</v>
      </c>
      <c r="M173" s="13">
        <v>-0.002</v>
      </c>
      <c r="N173" s="13">
        <v>-0.002</v>
      </c>
      <c r="O173" s="13">
        <v>-0.002</v>
      </c>
      <c r="P173" s="13">
        <f t="shared" si="7"/>
        <v>-0.002000000000000001</v>
      </c>
    </row>
    <row r="174" spans="1:16" ht="12.75">
      <c r="A174" s="12" t="s">
        <v>303</v>
      </c>
      <c r="B174" s="60" t="s">
        <v>461</v>
      </c>
      <c r="C174" s="13">
        <f>VLOOKUP(A174,'[2]Sheet1'!$B$11:$F$520,5,FALSE)</f>
        <v>324319.16000000003</v>
      </c>
      <c r="D174" s="13">
        <f>VLOOKUP(A174,'[1]Sheet1'!$B$11:$E$614,3,FALSE)</f>
        <v>0</v>
      </c>
      <c r="E174" s="13">
        <f>VLOOKUP(A174,'[1]Sheet1'!$B$11:$E$614,4,FALSE)</f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f t="shared" si="7"/>
        <v>24947.627692307695</v>
      </c>
    </row>
    <row r="175" spans="1:16" ht="12.75">
      <c r="A175" s="12" t="s">
        <v>304</v>
      </c>
      <c r="B175" s="60" t="s">
        <v>462</v>
      </c>
      <c r="C175" s="13">
        <f>VLOOKUP(A175,'[2]Sheet1'!$B$11:$F$520,5,FALSE)</f>
        <v>79050.98</v>
      </c>
      <c r="D175" s="13">
        <f>VLOOKUP(A175,'[1]Sheet1'!$B$11:$E$614,3,FALSE)</f>
        <v>113878.48</v>
      </c>
      <c r="E175" s="13">
        <f>VLOOKUP(A175,'[1]Sheet1'!$B$11:$E$614,4,FALSE)</f>
        <v>79056.34</v>
      </c>
      <c r="F175" s="13">
        <v>67569.09</v>
      </c>
      <c r="G175" s="13">
        <v>292612.36</v>
      </c>
      <c r="H175" s="13">
        <v>1401191.65</v>
      </c>
      <c r="I175" s="13">
        <v>152861.92</v>
      </c>
      <c r="J175" s="13">
        <v>2428.63</v>
      </c>
      <c r="K175" s="13">
        <v>0</v>
      </c>
      <c r="L175" s="13">
        <v>5238.3</v>
      </c>
      <c r="M175" s="13">
        <v>193.57</v>
      </c>
      <c r="N175" s="13">
        <v>13422.31</v>
      </c>
      <c r="O175" s="13">
        <v>83626.25</v>
      </c>
      <c r="P175" s="13">
        <f t="shared" si="7"/>
        <v>176240.75999999995</v>
      </c>
    </row>
    <row r="176" spans="1:16" ht="12.75">
      <c r="A176" s="12" t="s">
        <v>305</v>
      </c>
      <c r="B176" s="60" t="s">
        <v>463</v>
      </c>
      <c r="C176" s="13">
        <f>VLOOKUP(A176,'[2]Sheet1'!$B$11:$F$520,5,FALSE)</f>
        <v>139027.83000000002</v>
      </c>
      <c r="D176" s="13">
        <f>VLOOKUP(A176,'[1]Sheet1'!$B$11:$E$614,3,FALSE)</f>
        <v>140407.84</v>
      </c>
      <c r="E176" s="13">
        <f>VLOOKUP(A176,'[1]Sheet1'!$B$11:$E$614,4,FALSE)</f>
        <v>174416.28</v>
      </c>
      <c r="F176" s="13">
        <v>227330.31</v>
      </c>
      <c r="G176" s="13">
        <v>296796.5</v>
      </c>
      <c r="H176" s="13">
        <v>152515.62</v>
      </c>
      <c r="I176" s="13">
        <v>73402.16</v>
      </c>
      <c r="J176" s="13">
        <v>7682.03</v>
      </c>
      <c r="K176" s="13">
        <v>-20146.62</v>
      </c>
      <c r="L176" s="13">
        <v>47307.5</v>
      </c>
      <c r="M176" s="13">
        <v>83720.26</v>
      </c>
      <c r="N176" s="13">
        <v>162861.03</v>
      </c>
      <c r="O176" s="13">
        <v>77370.44</v>
      </c>
      <c r="P176" s="13">
        <f t="shared" si="7"/>
        <v>120207.01384615383</v>
      </c>
    </row>
    <row r="177" spans="1:16" ht="12.75">
      <c r="A177" s="12" t="s">
        <v>306</v>
      </c>
      <c r="B177" s="60" t="s">
        <v>464</v>
      </c>
      <c r="C177" s="13">
        <f>VLOOKUP(A177,'[2]Sheet1'!$B$11:$F$520,5,FALSE)</f>
        <v>0.08</v>
      </c>
      <c r="D177" s="13">
        <f>VLOOKUP(A177,'[1]Sheet1'!$B$11:$E$614,3,FALSE)</f>
        <v>-13.73</v>
      </c>
      <c r="E177" s="13">
        <f>VLOOKUP(A177,'[1]Sheet1'!$B$11:$E$614,4,FALSE)</f>
        <v>-13.73</v>
      </c>
      <c r="F177" s="13">
        <v>227.70000000000002</v>
      </c>
      <c r="G177" s="13">
        <v>-30.55</v>
      </c>
      <c r="H177" s="13">
        <v>-30.55</v>
      </c>
      <c r="I177" s="13">
        <v>0</v>
      </c>
      <c r="J177" s="13">
        <v>-30.55</v>
      </c>
      <c r="K177" s="13">
        <v>-1341.32</v>
      </c>
      <c r="L177" s="13">
        <v>0</v>
      </c>
      <c r="M177" s="13">
        <v>0</v>
      </c>
      <c r="N177" s="13">
        <v>0</v>
      </c>
      <c r="O177" s="13">
        <v>0</v>
      </c>
      <c r="P177" s="13">
        <f t="shared" si="7"/>
        <v>-94.81923076923076</v>
      </c>
    </row>
    <row r="178" spans="2:16" ht="12.75">
      <c r="B178" s="44" t="s">
        <v>70</v>
      </c>
      <c r="C178" s="54">
        <f>SUM(C160:C177)</f>
        <v>18892719.145999998</v>
      </c>
      <c r="D178" s="54">
        <f>SUM(D160:D177)</f>
        <v>18100279.106</v>
      </c>
      <c r="E178" s="54">
        <f>SUM(E160:E177)</f>
        <v>21245496.586</v>
      </c>
      <c r="F178" s="54">
        <f>SUM(F160:F177)</f>
        <v>21618568.93</v>
      </c>
      <c r="G178" s="54">
        <v>36397798.290000014</v>
      </c>
      <c r="H178" s="54">
        <v>42949839.56</v>
      </c>
      <c r="I178" s="54">
        <v>42993195.190000005</v>
      </c>
      <c r="J178" s="54">
        <v>49209804.529999994</v>
      </c>
      <c r="K178" s="54">
        <v>50971809.63200001</v>
      </c>
      <c r="L178" s="54">
        <v>56508567.731999986</v>
      </c>
      <c r="M178" s="54">
        <v>55030596.371999994</v>
      </c>
      <c r="N178" s="54">
        <v>53209661.572</v>
      </c>
      <c r="O178" s="54">
        <v>66426190.142000005</v>
      </c>
      <c r="P178" s="54">
        <f t="shared" si="7"/>
        <v>41042655.90676923</v>
      </c>
    </row>
    <row r="179" spans="2:16" ht="0.75" customHeight="1">
      <c r="B179" s="4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>
        <f t="shared" si="7"/>
        <v>0</v>
      </c>
    </row>
    <row r="180" spans="1:16" ht="12.75">
      <c r="A180" s="12" t="s">
        <v>307</v>
      </c>
      <c r="B180" s="60" t="s">
        <v>465</v>
      </c>
      <c r="C180" s="13">
        <v>0</v>
      </c>
      <c r="D180" s="13">
        <v>0</v>
      </c>
      <c r="E180" s="13">
        <v>0</v>
      </c>
      <c r="F180" s="13">
        <v>65000000</v>
      </c>
      <c r="G180" s="13">
        <v>65000000</v>
      </c>
      <c r="H180" s="13">
        <v>65000000</v>
      </c>
      <c r="I180" s="13">
        <v>65000000</v>
      </c>
      <c r="J180" s="13">
        <v>65000000</v>
      </c>
      <c r="K180" s="13">
        <v>65000000</v>
      </c>
      <c r="L180" s="13">
        <v>0</v>
      </c>
      <c r="M180" s="13">
        <v>0</v>
      </c>
      <c r="N180" s="13">
        <v>0</v>
      </c>
      <c r="O180" s="13">
        <v>0</v>
      </c>
      <c r="P180" s="13">
        <f t="shared" si="7"/>
        <v>30000000</v>
      </c>
    </row>
    <row r="181" spans="1:16" ht="12.75">
      <c r="A181" s="12" t="s">
        <v>308</v>
      </c>
      <c r="B181" s="60" t="s">
        <v>466</v>
      </c>
      <c r="C181" s="13">
        <v>0</v>
      </c>
      <c r="D181" s="13">
        <v>0</v>
      </c>
      <c r="E181" s="13">
        <v>0</v>
      </c>
      <c r="F181" s="13">
        <v>-65000000</v>
      </c>
      <c r="G181" s="13">
        <v>-65000000</v>
      </c>
      <c r="H181" s="13">
        <v>-65000000</v>
      </c>
      <c r="I181" s="13">
        <v>-65000000</v>
      </c>
      <c r="J181" s="13">
        <v>-65000000</v>
      </c>
      <c r="K181" s="13">
        <v>-65000000</v>
      </c>
      <c r="L181" s="13">
        <v>0</v>
      </c>
      <c r="M181" s="13">
        <v>0</v>
      </c>
      <c r="N181" s="13">
        <v>0</v>
      </c>
      <c r="O181" s="13">
        <v>0</v>
      </c>
      <c r="P181" s="13">
        <f t="shared" si="7"/>
        <v>-30000000</v>
      </c>
    </row>
    <row r="182" spans="1:16" ht="12.75">
      <c r="A182" s="12" t="s">
        <v>309</v>
      </c>
      <c r="B182" s="60" t="s">
        <v>467</v>
      </c>
      <c r="C182" s="13">
        <f>VLOOKUP(A182,'[2]Sheet1'!$B$11:$F$520,5,FALSE)</f>
        <v>15119676.59</v>
      </c>
      <c r="D182" s="13">
        <f>VLOOKUP(A182,'[1]Sheet1'!$B$11:$E$614,3,FALSE)</f>
        <v>16426009.622</v>
      </c>
      <c r="E182" s="13">
        <f>VLOOKUP(A182,'[1]Sheet1'!$B$11:$E$614,4,FALSE)</f>
        <v>18933055.856</v>
      </c>
      <c r="F182" s="13">
        <v>17953320.87</v>
      </c>
      <c r="G182" s="13">
        <v>49732412.4</v>
      </c>
      <c r="H182" s="13">
        <v>29466571.53</v>
      </c>
      <c r="I182" s="13">
        <v>20284758.14</v>
      </c>
      <c r="J182" s="13">
        <v>21518724.36</v>
      </c>
      <c r="K182" s="13">
        <v>16385845.285</v>
      </c>
      <c r="L182" s="13">
        <v>22141201.305</v>
      </c>
      <c r="M182" s="13">
        <v>21446508.928</v>
      </c>
      <c r="N182" s="13">
        <v>20828543.975</v>
      </c>
      <c r="O182" s="13">
        <v>21163128.493</v>
      </c>
      <c r="P182" s="13">
        <f t="shared" si="7"/>
        <v>22415365.9503077</v>
      </c>
    </row>
    <row r="183" spans="1:16" ht="12.75">
      <c r="A183" s="12" t="s">
        <v>310</v>
      </c>
      <c r="B183" s="60" t="s">
        <v>468</v>
      </c>
      <c r="C183" s="13">
        <f>VLOOKUP(A183,'[2]Sheet1'!$B$11:$F$520,5,FALSE)</f>
        <v>0</v>
      </c>
      <c r="D183" s="13">
        <f>VLOOKUP(A183,'[1]Sheet1'!$B$11:$E$614,3,FALSE)</f>
        <v>0</v>
      </c>
      <c r="E183" s="13">
        <f>VLOOKUP(A183,'[1]Sheet1'!$B$11:$E$614,4,FALSE)</f>
        <v>0</v>
      </c>
      <c r="F183" s="13">
        <v>9047276.91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f t="shared" si="7"/>
        <v>695944.3776923077</v>
      </c>
    </row>
    <row r="184" spans="1:16" ht="12.75">
      <c r="A184" s="12" t="s">
        <v>311</v>
      </c>
      <c r="B184" s="60" t="s">
        <v>469</v>
      </c>
      <c r="C184" s="13">
        <f>VLOOKUP(A184,'[2]Sheet1'!$B$11:$F$520,5,FALSE)</f>
        <v>12145103.16</v>
      </c>
      <c r="D184" s="13">
        <f>VLOOKUP(A184,'[1]Sheet1'!$B$11:$E$614,3,FALSE)</f>
        <v>14834311.31</v>
      </c>
      <c r="E184" s="13">
        <f>VLOOKUP(A184,'[1]Sheet1'!$B$11:$E$614,4,FALSE)</f>
        <v>14067525</v>
      </c>
      <c r="F184" s="13">
        <v>8246607.47</v>
      </c>
      <c r="G184" s="13">
        <v>-4313908.59</v>
      </c>
      <c r="H184" s="13">
        <v>135071.12</v>
      </c>
      <c r="I184" s="13">
        <v>26807.59</v>
      </c>
      <c r="J184" s="13">
        <v>26312.11</v>
      </c>
      <c r="K184" s="13">
        <v>15431.12</v>
      </c>
      <c r="L184" s="13">
        <v>29863.29</v>
      </c>
      <c r="M184" s="13">
        <v>25564.22</v>
      </c>
      <c r="N184" s="13">
        <v>30390.05</v>
      </c>
      <c r="O184" s="13">
        <v>26810.05</v>
      </c>
      <c r="P184" s="13">
        <f t="shared" si="7"/>
        <v>3484299.069230768</v>
      </c>
    </row>
    <row r="185" spans="1:16" ht="12.75">
      <c r="A185" s="12" t="s">
        <v>312</v>
      </c>
      <c r="B185" s="60" t="s">
        <v>470</v>
      </c>
      <c r="C185" s="13">
        <v>0</v>
      </c>
      <c r="D185" s="13">
        <v>0</v>
      </c>
      <c r="E185" s="13">
        <v>0</v>
      </c>
      <c r="F185" s="13">
        <v>1210.98</v>
      </c>
      <c r="G185" s="13">
        <v>2249.81</v>
      </c>
      <c r="H185" s="13">
        <v>2190.4700000000003</v>
      </c>
      <c r="I185" s="13">
        <v>2991.8</v>
      </c>
      <c r="J185" s="13">
        <v>4932.900000000001</v>
      </c>
      <c r="K185" s="13">
        <v>3597.26</v>
      </c>
      <c r="L185" s="13">
        <v>124.69</v>
      </c>
      <c r="M185" s="13">
        <v>124.69</v>
      </c>
      <c r="N185" s="13">
        <v>0</v>
      </c>
      <c r="O185" s="13">
        <v>0</v>
      </c>
      <c r="P185" s="13">
        <f t="shared" si="7"/>
        <v>1340.1999999999998</v>
      </c>
    </row>
    <row r="186" spans="1:16" ht="12.75">
      <c r="A186" s="12" t="s">
        <v>313</v>
      </c>
      <c r="B186" s="60" t="s">
        <v>471</v>
      </c>
      <c r="C186" s="13">
        <f>VLOOKUP(A186,'[2]Sheet1'!$B$11:$F$520,5,FALSE)</f>
        <v>182135.89</v>
      </c>
      <c r="D186" s="13">
        <f>VLOOKUP(A186,'[1]Sheet1'!$B$11:$E$614,3,FALSE)</f>
        <v>25938.18</v>
      </c>
      <c r="E186" s="13">
        <f>VLOOKUP(A186,'[1]Sheet1'!$B$11:$E$614,4,FALSE)</f>
        <v>47822.55</v>
      </c>
      <c r="F186" s="13">
        <v>18410.03</v>
      </c>
      <c r="G186" s="13">
        <v>44925.24</v>
      </c>
      <c r="H186" s="13">
        <v>106656.13</v>
      </c>
      <c r="I186" s="13">
        <v>85635.92</v>
      </c>
      <c r="J186" s="13">
        <v>11858.78</v>
      </c>
      <c r="K186" s="13">
        <v>122212.01000000001</v>
      </c>
      <c r="L186" s="13">
        <v>79973.34</v>
      </c>
      <c r="M186" s="13">
        <v>93261.86</v>
      </c>
      <c r="N186" s="13">
        <v>77294.33</v>
      </c>
      <c r="O186" s="13">
        <v>65915.97</v>
      </c>
      <c r="P186" s="13">
        <f t="shared" si="7"/>
        <v>74003.0946153846</v>
      </c>
    </row>
    <row r="187" spans="1:16" ht="12.75">
      <c r="A187" s="12" t="s">
        <v>314</v>
      </c>
      <c r="B187" s="60" t="s">
        <v>472</v>
      </c>
      <c r="C187" s="13">
        <f>VLOOKUP(A187,'[2]Sheet1'!$B$11:$F$520,5,FALSE)</f>
        <v>213110.62</v>
      </c>
      <c r="D187" s="13">
        <f>VLOOKUP(A187,'[1]Sheet1'!$B$11:$E$614,3,FALSE)</f>
        <v>-12094.95</v>
      </c>
      <c r="E187" s="13">
        <f>VLOOKUP(A187,'[1]Sheet1'!$B$11:$E$614,4,FALSE)</f>
        <v>234895.59</v>
      </c>
      <c r="F187" s="13">
        <v>192733.98</v>
      </c>
      <c r="G187" s="13">
        <v>503654.3</v>
      </c>
      <c r="H187" s="13">
        <v>-514314.43</v>
      </c>
      <c r="I187" s="13">
        <v>280198.82</v>
      </c>
      <c r="J187" s="13">
        <v>3701808.09</v>
      </c>
      <c r="K187" s="13">
        <v>61291.05</v>
      </c>
      <c r="L187" s="13">
        <v>273476.7</v>
      </c>
      <c r="M187" s="13">
        <v>307869.77</v>
      </c>
      <c r="N187" s="13">
        <v>130742.58</v>
      </c>
      <c r="O187" s="13">
        <v>155253.81</v>
      </c>
      <c r="P187" s="13">
        <f t="shared" si="7"/>
        <v>425278.9176923076</v>
      </c>
    </row>
    <row r="188" spans="1:16" ht="12.75">
      <c r="A188" s="12" t="s">
        <v>315</v>
      </c>
      <c r="B188" s="60" t="s">
        <v>473</v>
      </c>
      <c r="C188" s="13">
        <f>VLOOKUP(A188,'[2]Sheet1'!$B$11:$F$520,5,FALSE)</f>
        <v>1872471.51</v>
      </c>
      <c r="D188" s="13">
        <f>VLOOKUP(A188,'[1]Sheet1'!$B$11:$E$614,3,FALSE)</f>
        <v>3091087.97</v>
      </c>
      <c r="E188" s="13">
        <f>VLOOKUP(A188,'[1]Sheet1'!$B$11:$E$614,4,FALSE)</f>
        <v>3126143.14</v>
      </c>
      <c r="F188" s="13">
        <v>3672780.83</v>
      </c>
      <c r="G188" s="13">
        <v>4285766.11</v>
      </c>
      <c r="H188" s="13">
        <v>3768194.2199999997</v>
      </c>
      <c r="I188" s="13">
        <v>4821651.94</v>
      </c>
      <c r="J188" s="13">
        <v>3756797.98</v>
      </c>
      <c r="K188" s="13">
        <v>4084007.78</v>
      </c>
      <c r="L188" s="13">
        <v>3840377.3200000003</v>
      </c>
      <c r="M188" s="13">
        <v>4808980.01</v>
      </c>
      <c r="N188" s="13">
        <v>3815743.87</v>
      </c>
      <c r="O188" s="13">
        <v>3481872.79</v>
      </c>
      <c r="P188" s="13">
        <f t="shared" si="7"/>
        <v>3725067.343846154</v>
      </c>
    </row>
    <row r="189" spans="1:16" ht="12.75">
      <c r="A189" s="12" t="s">
        <v>316</v>
      </c>
      <c r="B189" s="60" t="s">
        <v>474</v>
      </c>
      <c r="C189" s="13">
        <f>VLOOKUP(A189,'[2]Sheet1'!$B$11:$F$520,5,FALSE)</f>
        <v>23431.8</v>
      </c>
      <c r="D189" s="13">
        <f>VLOOKUP(A189,'[1]Sheet1'!$B$11:$E$614,3,FALSE)</f>
        <v>22645.21</v>
      </c>
      <c r="E189" s="13">
        <f>VLOOKUP(A189,'[1]Sheet1'!$B$11:$E$614,4,FALSE)</f>
        <v>33259.46</v>
      </c>
      <c r="F189" s="13">
        <v>32458.57</v>
      </c>
      <c r="G189" s="13">
        <v>29438.79</v>
      </c>
      <c r="H189" s="13">
        <v>47145.04</v>
      </c>
      <c r="I189" s="13">
        <v>124010.88</v>
      </c>
      <c r="J189" s="13">
        <v>17121.72</v>
      </c>
      <c r="K189" s="13">
        <v>24126.670000000002</v>
      </c>
      <c r="L189" s="13">
        <v>290309.43</v>
      </c>
      <c r="M189" s="13">
        <v>59354.270000000004</v>
      </c>
      <c r="N189" s="13">
        <v>8659.42</v>
      </c>
      <c r="O189" s="13">
        <v>33376.9</v>
      </c>
      <c r="P189" s="13">
        <f t="shared" si="7"/>
        <v>57333.70461538462</v>
      </c>
    </row>
    <row r="190" spans="1:16" ht="12.75">
      <c r="A190" s="12" t="s">
        <v>317</v>
      </c>
      <c r="B190" s="60" t="s">
        <v>475</v>
      </c>
      <c r="C190" s="13">
        <f>VLOOKUP(A190,'[2]Sheet1'!$B$11:$F$520,5,FALSE)</f>
        <v>399.48</v>
      </c>
      <c r="D190" s="13">
        <f>VLOOKUP(A190,'[1]Sheet1'!$B$11:$E$614,3,FALSE)</f>
        <v>152.52</v>
      </c>
      <c r="E190" s="13">
        <f>VLOOKUP(A190,'[1]Sheet1'!$B$11:$E$614,4,FALSE)</f>
        <v>89.15</v>
      </c>
      <c r="F190" s="13">
        <v>0</v>
      </c>
      <c r="G190" s="13">
        <v>625.47</v>
      </c>
      <c r="H190" s="13">
        <v>174.23</v>
      </c>
      <c r="I190" s="13">
        <v>698.1</v>
      </c>
      <c r="J190" s="13">
        <v>605.92</v>
      </c>
      <c r="K190" s="13">
        <v>517.03</v>
      </c>
      <c r="L190" s="13">
        <v>143.35</v>
      </c>
      <c r="M190" s="13">
        <v>919.8000000000001</v>
      </c>
      <c r="N190" s="13">
        <v>0</v>
      </c>
      <c r="O190" s="13">
        <v>0</v>
      </c>
      <c r="P190" s="13">
        <f t="shared" si="7"/>
        <v>332.6961538461538</v>
      </c>
    </row>
    <row r="191" spans="1:16" ht="12.75">
      <c r="A191" s="12" t="s">
        <v>318</v>
      </c>
      <c r="B191" s="60" t="s">
        <v>476</v>
      </c>
      <c r="C191" s="13">
        <f>VLOOKUP(A191,'[2]Sheet1'!$B$11:$F$520,5,FALSE)</f>
        <v>0</v>
      </c>
      <c r="D191" s="13">
        <f>VLOOKUP(A191,'[1]Sheet1'!$B$11:$E$614,3,FALSE)</f>
        <v>0</v>
      </c>
      <c r="E191" s="13">
        <f>VLOOKUP(A191,'[1]Sheet1'!$B$11:$E$614,4,FALSE)</f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0</v>
      </c>
      <c r="P191" s="13">
        <f t="shared" si="7"/>
        <v>0</v>
      </c>
    </row>
    <row r="192" spans="1:16" ht="12.75">
      <c r="A192" s="12" t="s">
        <v>319</v>
      </c>
      <c r="B192" s="60" t="s">
        <v>477</v>
      </c>
      <c r="C192" s="13">
        <f>VLOOKUP(A192,'[2]Sheet1'!$B$11:$F$520,5,FALSE)</f>
        <v>9079.61</v>
      </c>
      <c r="D192" s="13">
        <f>VLOOKUP(A192,'[1]Sheet1'!$B$11:$E$614,3,FALSE)</f>
        <v>12777.300000000001</v>
      </c>
      <c r="E192" s="13">
        <f>VLOOKUP(A192,'[1]Sheet1'!$B$11:$E$614,4,FALSE)</f>
        <v>8641.8</v>
      </c>
      <c r="F192" s="13">
        <v>7625.79</v>
      </c>
      <c r="G192" s="13">
        <v>17751.57</v>
      </c>
      <c r="H192" s="13">
        <v>32385.21</v>
      </c>
      <c r="I192" s="13">
        <v>23752.58</v>
      </c>
      <c r="J192" s="13">
        <v>20368.54</v>
      </c>
      <c r="K192" s="13">
        <v>48904.23</v>
      </c>
      <c r="L192" s="13">
        <v>20788.64</v>
      </c>
      <c r="M192" s="13">
        <v>11549.79</v>
      </c>
      <c r="N192" s="13">
        <v>11839.74</v>
      </c>
      <c r="O192" s="13">
        <v>13928.710000000001</v>
      </c>
      <c r="P192" s="13">
        <f t="shared" si="7"/>
        <v>18414.885384615387</v>
      </c>
    </row>
    <row r="193" spans="1:16" ht="12.75">
      <c r="A193" s="12" t="s">
        <v>320</v>
      </c>
      <c r="B193" s="60" t="s">
        <v>478</v>
      </c>
      <c r="C193" s="13">
        <f>VLOOKUP(A193,'[2]Sheet1'!$B$11:$F$520,5,FALSE)</f>
        <v>350000</v>
      </c>
      <c r="D193" s="13">
        <f>VLOOKUP(A193,'[1]Sheet1'!$B$11:$E$614,3,FALSE)</f>
        <v>437500</v>
      </c>
      <c r="E193" s="13">
        <f>VLOOKUP(A193,'[1]Sheet1'!$B$11:$E$614,4,FALSE)</f>
        <v>525000</v>
      </c>
      <c r="F193" s="13">
        <v>87500</v>
      </c>
      <c r="G193" s="13">
        <v>175000.01</v>
      </c>
      <c r="H193" s="13">
        <v>262500.02</v>
      </c>
      <c r="I193" s="13">
        <v>350000.03</v>
      </c>
      <c r="J193" s="13">
        <v>437500.04000000004</v>
      </c>
      <c r="K193" s="13">
        <v>525000.05</v>
      </c>
      <c r="L193" s="13">
        <v>87500.01</v>
      </c>
      <c r="M193" s="13">
        <v>175000.02</v>
      </c>
      <c r="N193" s="13">
        <v>262500.03</v>
      </c>
      <c r="O193" s="13">
        <v>350000.04</v>
      </c>
      <c r="P193" s="13">
        <f t="shared" si="7"/>
        <v>309615.4038461539</v>
      </c>
    </row>
    <row r="194" spans="1:16" ht="12.75">
      <c r="A194" s="12" t="s">
        <v>321</v>
      </c>
      <c r="B194" s="60" t="s">
        <v>479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1095910.72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f t="shared" si="7"/>
        <v>84300.82461538461</v>
      </c>
    </row>
    <row r="195" spans="1:16" ht="12.75">
      <c r="A195" s="12" t="s">
        <v>322</v>
      </c>
      <c r="B195" s="60" t="s">
        <v>480</v>
      </c>
      <c r="C195" s="13">
        <f>VLOOKUP(A195,'[2]Sheet1'!$B$11:$F$520,5,FALSE)</f>
        <v>0</v>
      </c>
      <c r="D195" s="13">
        <f>VLOOKUP(A195,'[1]Sheet1'!$B$11:$E$614,3,FALSE)</f>
        <v>0</v>
      </c>
      <c r="E195" s="13">
        <f>VLOOKUP(A195,'[1]Sheet1'!$B$11:$E$614,4,FALSE)</f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f t="shared" si="7"/>
        <v>0</v>
      </c>
    </row>
    <row r="196" spans="1:16" ht="12.75">
      <c r="A196" s="12" t="s">
        <v>323</v>
      </c>
      <c r="B196" s="60" t="s">
        <v>481</v>
      </c>
      <c r="C196" s="13">
        <v>0</v>
      </c>
      <c r="D196" s="13">
        <v>0</v>
      </c>
      <c r="E196" s="13">
        <v>0</v>
      </c>
      <c r="F196" s="13">
        <v>-1210.98</v>
      </c>
      <c r="G196" s="13">
        <v>-2249.81</v>
      </c>
      <c r="H196" s="13">
        <v>-2190.4700000000003</v>
      </c>
      <c r="I196" s="13">
        <v>-2991.8</v>
      </c>
      <c r="J196" s="13">
        <v>-4932.900000000001</v>
      </c>
      <c r="K196" s="13">
        <v>-3597.26</v>
      </c>
      <c r="L196" s="13">
        <v>-124.69</v>
      </c>
      <c r="M196" s="13">
        <v>-124.69</v>
      </c>
      <c r="N196" s="13">
        <v>0</v>
      </c>
      <c r="O196" s="13">
        <v>0</v>
      </c>
      <c r="P196" s="13">
        <f t="shared" si="7"/>
        <v>-1340.1999999999998</v>
      </c>
    </row>
    <row r="197" spans="2:16" ht="12.75">
      <c r="B197" s="44" t="s">
        <v>71</v>
      </c>
      <c r="C197" s="54">
        <f>SUM(C180:C196)</f>
        <v>29915408.660000004</v>
      </c>
      <c r="D197" s="54">
        <f>SUM(D180:D196)</f>
        <v>34838327.162</v>
      </c>
      <c r="E197" s="54">
        <f>SUM(E180:E196)</f>
        <v>36976432.546</v>
      </c>
      <c r="F197" s="54">
        <f>SUM(F180:F196)</f>
        <v>39258714.449999996</v>
      </c>
      <c r="G197" s="54">
        <v>50475665.3</v>
      </c>
      <c r="H197" s="54">
        <v>34400293.79</v>
      </c>
      <c r="I197" s="54">
        <v>25997514.000000004</v>
      </c>
      <c r="J197" s="54">
        <v>29491097.54</v>
      </c>
      <c r="K197" s="54">
        <v>21267335.225</v>
      </c>
      <c r="L197" s="54">
        <v>26763633.385</v>
      </c>
      <c r="M197" s="54">
        <v>26929008.667999998</v>
      </c>
      <c r="N197" s="54">
        <v>25165713.995</v>
      </c>
      <c r="O197" s="54">
        <v>25290286.762999997</v>
      </c>
      <c r="P197" s="54">
        <f t="shared" si="7"/>
        <v>31289956.268</v>
      </c>
    </row>
    <row r="198" spans="2:16" ht="12.75">
      <c r="B198" s="4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</row>
    <row r="199" spans="1:16" ht="12.75">
      <c r="A199" s="12" t="s">
        <v>324</v>
      </c>
      <c r="B199" s="60" t="s">
        <v>482</v>
      </c>
      <c r="C199" s="13">
        <f>VLOOKUP(A199,'[2]Sheet1'!$B$11:$F$520,5,FALSE)</f>
        <v>23961707.76</v>
      </c>
      <c r="D199" s="13">
        <f>VLOOKUP(A199,'[1]Sheet1'!$B$11:$E$614,3,FALSE)</f>
        <v>24029955.96</v>
      </c>
      <c r="E199" s="13">
        <f>VLOOKUP(A199,'[1]Sheet1'!$B$11:$E$614,4,FALSE)</f>
        <v>24301681.5</v>
      </c>
      <c r="F199" s="13">
        <v>24370418.6</v>
      </c>
      <c r="G199" s="13">
        <v>24354038.65</v>
      </c>
      <c r="H199" s="13">
        <v>24582144.63</v>
      </c>
      <c r="I199" s="13">
        <v>24595001.91</v>
      </c>
      <c r="J199" s="13">
        <v>24510548.12</v>
      </c>
      <c r="K199" s="13">
        <v>24426895.8</v>
      </c>
      <c r="L199" s="13">
        <v>24662060.78</v>
      </c>
      <c r="M199" s="13">
        <v>24890779.35</v>
      </c>
      <c r="N199" s="13">
        <v>25085923.92</v>
      </c>
      <c r="O199" s="13">
        <v>25260449.89</v>
      </c>
      <c r="P199" s="13">
        <f aca="true" t="shared" si="8" ref="P199:P251">SUM(C199:O199)/13</f>
        <v>24540892.836153846</v>
      </c>
    </row>
    <row r="200" spans="1:16" ht="12.75">
      <c r="A200" s="12" t="s">
        <v>325</v>
      </c>
      <c r="B200" s="60" t="s">
        <v>483</v>
      </c>
      <c r="C200" s="13">
        <f>VLOOKUP(A200,'[2]Sheet1'!$B$11:$F$520,5,FALSE)</f>
        <v>831510.61</v>
      </c>
      <c r="D200" s="13">
        <f>VLOOKUP(A200,'[1]Sheet1'!$B$11:$E$614,3,FALSE)</f>
        <v>840463.6</v>
      </c>
      <c r="E200" s="13">
        <f>VLOOKUP(A200,'[1]Sheet1'!$B$11:$E$614,4,FALSE)</f>
        <v>840858.77</v>
      </c>
      <c r="F200" s="13">
        <v>840866.8200000001</v>
      </c>
      <c r="G200" s="13">
        <v>703940.06</v>
      </c>
      <c r="H200" s="13">
        <v>709898.47</v>
      </c>
      <c r="I200" s="13">
        <v>693570.1</v>
      </c>
      <c r="J200" s="13">
        <v>691343.78</v>
      </c>
      <c r="K200" s="13">
        <v>315051.08</v>
      </c>
      <c r="L200" s="13">
        <v>323556.97000000003</v>
      </c>
      <c r="M200" s="13">
        <v>307188.38</v>
      </c>
      <c r="N200" s="13">
        <v>307091.75</v>
      </c>
      <c r="O200" s="13">
        <v>307091.75</v>
      </c>
      <c r="P200" s="13">
        <f t="shared" si="8"/>
        <v>593264.0107692308</v>
      </c>
    </row>
    <row r="201" spans="1:16" ht="12.75">
      <c r="A201" s="12" t="s">
        <v>326</v>
      </c>
      <c r="B201" s="60" t="s">
        <v>484</v>
      </c>
      <c r="C201" s="13">
        <f>VLOOKUP(A201,'[2]Sheet1'!$B$11:$F$520,5,FALSE)</f>
        <v>-23801</v>
      </c>
      <c r="D201" s="13">
        <f>VLOOKUP(A201,'[1]Sheet1'!$B$11:$E$614,3,FALSE)</f>
        <v>-15777</v>
      </c>
      <c r="E201" s="13">
        <f>VLOOKUP(A201,'[1]Sheet1'!$B$11:$E$614,4,FALSE)</f>
        <v>-6207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f t="shared" si="8"/>
        <v>-3521.923076923077</v>
      </c>
    </row>
    <row r="202" spans="2:16" ht="12.75">
      <c r="B202" s="44" t="s">
        <v>72</v>
      </c>
      <c r="C202" s="54">
        <f>SUM(C199:C201)</f>
        <v>24769417.37</v>
      </c>
      <c r="D202" s="54">
        <f>SUM(D199:D201)</f>
        <v>24854642.560000002</v>
      </c>
      <c r="E202" s="54">
        <f>SUM(E199:E201)</f>
        <v>25136333.27</v>
      </c>
      <c r="F202" s="54">
        <f>SUM(F199:F201)</f>
        <v>25211285.42</v>
      </c>
      <c r="G202" s="54">
        <v>25057978.709999997</v>
      </c>
      <c r="H202" s="54">
        <v>25292043.099999998</v>
      </c>
      <c r="I202" s="54">
        <v>25288572.01</v>
      </c>
      <c r="J202" s="54">
        <v>25201891.900000002</v>
      </c>
      <c r="K202" s="54">
        <v>24741946.88</v>
      </c>
      <c r="L202" s="54">
        <v>24985617.75</v>
      </c>
      <c r="M202" s="54">
        <v>25197967.73</v>
      </c>
      <c r="N202" s="54">
        <v>25393015.67</v>
      </c>
      <c r="O202" s="54">
        <v>25567541.64</v>
      </c>
      <c r="P202" s="54">
        <f t="shared" si="8"/>
        <v>25130634.92384615</v>
      </c>
    </row>
    <row r="203" spans="2:16" ht="0.75" customHeight="1">
      <c r="B203" s="4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>
        <f t="shared" si="8"/>
        <v>0</v>
      </c>
    </row>
    <row r="204" spans="1:16" ht="12.75">
      <c r="A204" s="12" t="s">
        <v>327</v>
      </c>
      <c r="B204" s="60" t="s">
        <v>485</v>
      </c>
      <c r="C204" s="13">
        <f>VLOOKUP(A204,'[2]Sheet1'!$B$11:$F$520,5,FALSE)</f>
        <v>-6478307.42</v>
      </c>
      <c r="D204" s="13">
        <f>VLOOKUP(A204,'[1]Sheet1'!$B$11:$E$614,3,FALSE)</f>
        <v>-5232981.68</v>
      </c>
      <c r="E204" s="13">
        <f>VLOOKUP(A204,'[1]Sheet1'!$B$11:$E$614,4,FALSE)</f>
        <v>1517505.04</v>
      </c>
      <c r="F204" s="13">
        <v>-4174414.64</v>
      </c>
      <c r="G204" s="13">
        <v>1973932.5899999999</v>
      </c>
      <c r="H204" s="13">
        <v>6416728.25</v>
      </c>
      <c r="I204" s="13">
        <v>9998920.19</v>
      </c>
      <c r="J204" s="13">
        <v>8986774.28</v>
      </c>
      <c r="K204" s="13">
        <v>12733761.45</v>
      </c>
      <c r="L204" s="13">
        <v>16660224.99</v>
      </c>
      <c r="M204" s="13">
        <v>19521283.86</v>
      </c>
      <c r="N204" s="13">
        <v>23295099.85</v>
      </c>
      <c r="O204" s="13">
        <v>23486803.46</v>
      </c>
      <c r="P204" s="13">
        <f t="shared" si="8"/>
        <v>8361948.478461538</v>
      </c>
    </row>
    <row r="205" spans="1:16" ht="12.75">
      <c r="A205" s="12" t="s">
        <v>328</v>
      </c>
      <c r="B205" s="60" t="s">
        <v>486</v>
      </c>
      <c r="C205" s="13">
        <f>VLOOKUP(A205,'[2]Sheet1'!$B$11:$F$520,5,FALSE)</f>
        <v>-63670</v>
      </c>
      <c r="D205" s="13">
        <f>VLOOKUP(A205,'[1]Sheet1'!$B$11:$E$614,3,FALSE)</f>
        <v>-63670</v>
      </c>
      <c r="E205" s="13">
        <f>VLOOKUP(A205,'[1]Sheet1'!$B$11:$E$614,4,FALSE)</f>
        <v>-63670</v>
      </c>
      <c r="F205" s="13">
        <v>-63670</v>
      </c>
      <c r="G205" s="13">
        <v>-63670</v>
      </c>
      <c r="H205" s="13">
        <v>-63670</v>
      </c>
      <c r="I205" s="13">
        <v>-63670</v>
      </c>
      <c r="J205" s="13">
        <v>-63670</v>
      </c>
      <c r="K205" s="13">
        <v>-63670</v>
      </c>
      <c r="L205" s="13">
        <v>-63670</v>
      </c>
      <c r="M205" s="13">
        <v>-63670</v>
      </c>
      <c r="N205" s="13">
        <v>-63670</v>
      </c>
      <c r="O205" s="13">
        <v>-63670</v>
      </c>
      <c r="P205" s="13">
        <f t="shared" si="8"/>
        <v>-63670</v>
      </c>
    </row>
    <row r="206" spans="1:16" ht="12.75">
      <c r="A206" s="12" t="s">
        <v>329</v>
      </c>
      <c r="B206" s="60" t="s">
        <v>486</v>
      </c>
      <c r="C206" s="13">
        <f>VLOOKUP(A206,'[2]Sheet1'!$B$11:$F$520,5,FALSE)</f>
        <v>-116311.61</v>
      </c>
      <c r="D206" s="13">
        <f>VLOOKUP(A206,'[1]Sheet1'!$B$11:$E$614,3,FALSE)</f>
        <v>-116311.61</v>
      </c>
      <c r="E206" s="13">
        <f>VLOOKUP(A206,'[1]Sheet1'!$B$11:$E$614,4,FALSE)</f>
        <v>-296420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f t="shared" si="8"/>
        <v>-40695.63230769231</v>
      </c>
    </row>
    <row r="207" spans="1:16" ht="12.75">
      <c r="A207" s="12" t="s">
        <v>330</v>
      </c>
      <c r="B207" s="60" t="s">
        <v>486</v>
      </c>
      <c r="C207" s="13">
        <f>VLOOKUP(A207,'[2]Sheet1'!$B$11:$F$520,5,FALSE)</f>
        <v>-245335.99</v>
      </c>
      <c r="D207" s="13">
        <f>VLOOKUP(A207,'[1]Sheet1'!$B$11:$E$614,3,FALSE)</f>
        <v>64578.91</v>
      </c>
      <c r="E207" s="13">
        <f>VLOOKUP(A207,'[1]Sheet1'!$B$11:$E$614,4,FALSE)</f>
        <v>474001.42</v>
      </c>
      <c r="F207" s="13">
        <v>-976091.6</v>
      </c>
      <c r="G207" s="13">
        <v>-976091.6</v>
      </c>
      <c r="H207" s="13">
        <v>-976091.6</v>
      </c>
      <c r="I207" s="13">
        <v>-976091.6</v>
      </c>
      <c r="J207" s="13">
        <v>-976091.6</v>
      </c>
      <c r="K207" s="13">
        <v>-976091.6</v>
      </c>
      <c r="L207" s="13">
        <v>-976091.6</v>
      </c>
      <c r="M207" s="13">
        <v>-976091.6</v>
      </c>
      <c r="N207" s="13">
        <v>-976091.6</v>
      </c>
      <c r="O207" s="13">
        <v>-940193.6</v>
      </c>
      <c r="P207" s="13">
        <f t="shared" si="8"/>
        <v>-725521.0507692306</v>
      </c>
    </row>
    <row r="208" spans="1:16" ht="12.75">
      <c r="A208" s="12" t="s">
        <v>331</v>
      </c>
      <c r="B208" s="60" t="s">
        <v>486</v>
      </c>
      <c r="C208" s="13">
        <v>0</v>
      </c>
      <c r="D208" s="13">
        <v>0</v>
      </c>
      <c r="E208" s="13">
        <v>0</v>
      </c>
      <c r="F208" s="13">
        <v>0</v>
      </c>
      <c r="G208" s="13">
        <v>1185639.23</v>
      </c>
      <c r="H208" s="13">
        <v>1879636.83</v>
      </c>
      <c r="I208" s="13">
        <v>2473420.57</v>
      </c>
      <c r="J208" s="13">
        <v>2924768.35</v>
      </c>
      <c r="K208" s="13">
        <v>1558510.76</v>
      </c>
      <c r="L208" s="13">
        <v>2305312.38</v>
      </c>
      <c r="M208" s="13">
        <v>2812670.37</v>
      </c>
      <c r="N208" s="13">
        <v>3494652.67</v>
      </c>
      <c r="O208" s="13">
        <v>3599431.43</v>
      </c>
      <c r="P208" s="13">
        <f t="shared" si="8"/>
        <v>1710310.9684615387</v>
      </c>
    </row>
    <row r="209" spans="1:16" ht="12.75">
      <c r="A209" s="12" t="s">
        <v>332</v>
      </c>
      <c r="B209" s="60" t="s">
        <v>487</v>
      </c>
      <c r="C209" s="13">
        <f>VLOOKUP(A209,'[2]Sheet1'!$B$11:$F$520,5,FALSE)</f>
        <v>92599.59</v>
      </c>
      <c r="D209" s="13">
        <f>VLOOKUP(A209,'[1]Sheet1'!$B$11:$E$614,3,FALSE)</f>
        <v>109535.40000000001</v>
      </c>
      <c r="E209" s="13">
        <f>VLOOKUP(A209,'[1]Sheet1'!$B$11:$E$614,4,FALSE)</f>
        <v>43659.520000000004</v>
      </c>
      <c r="F209" s="13">
        <v>58445.81</v>
      </c>
      <c r="G209" s="13">
        <v>165096.95</v>
      </c>
      <c r="H209" s="13">
        <v>161386.96</v>
      </c>
      <c r="I209" s="13">
        <v>162582.38</v>
      </c>
      <c r="J209" s="13">
        <v>203126.21</v>
      </c>
      <c r="K209" s="13">
        <v>244552.95</v>
      </c>
      <c r="L209" s="13">
        <v>100104.95</v>
      </c>
      <c r="M209" s="13">
        <v>133728.22</v>
      </c>
      <c r="N209" s="13">
        <v>151971.98</v>
      </c>
      <c r="O209" s="13">
        <v>170340.29</v>
      </c>
      <c r="P209" s="13">
        <f t="shared" si="8"/>
        <v>138240.8623076923</v>
      </c>
    </row>
    <row r="210" spans="1:16" ht="12.75">
      <c r="A210" s="12" t="s">
        <v>333</v>
      </c>
      <c r="B210" s="60" t="s">
        <v>488</v>
      </c>
      <c r="C210" s="13">
        <f>VLOOKUP(A210,'[2]Sheet1'!$B$11:$F$520,5,FALSE)</f>
        <v>416.98</v>
      </c>
      <c r="D210" s="13">
        <f>VLOOKUP(A210,'[1]Sheet1'!$B$11:$E$614,3,FALSE)</f>
        <v>30.2</v>
      </c>
      <c r="E210" s="13">
        <f>VLOOKUP(A210,'[1]Sheet1'!$B$11:$E$614,4,FALSE)</f>
        <v>113.35000000000001</v>
      </c>
      <c r="F210" s="13">
        <v>30239.11</v>
      </c>
      <c r="G210" s="13">
        <v>26095.5</v>
      </c>
      <c r="H210" s="13">
        <v>26993.38</v>
      </c>
      <c r="I210" s="13">
        <v>27253.7</v>
      </c>
      <c r="J210" s="13">
        <v>167.84</v>
      </c>
      <c r="K210" s="13">
        <v>281.91</v>
      </c>
      <c r="L210" s="13">
        <v>370.68</v>
      </c>
      <c r="M210" s="13">
        <v>135.54</v>
      </c>
      <c r="N210" s="13">
        <v>170.62</v>
      </c>
      <c r="O210" s="13">
        <v>253.12</v>
      </c>
      <c r="P210" s="13">
        <f t="shared" si="8"/>
        <v>8655.533076923075</v>
      </c>
    </row>
    <row r="211" spans="1:16" ht="12.75">
      <c r="A211" s="12" t="s">
        <v>334</v>
      </c>
      <c r="B211" s="60" t="s">
        <v>489</v>
      </c>
      <c r="C211" s="13">
        <f>VLOOKUP(A211,'[2]Sheet1'!$B$11:$F$520,5,FALSE)</f>
        <v>1046.74</v>
      </c>
      <c r="D211" s="13">
        <f>VLOOKUP(A211,'[1]Sheet1'!$B$11:$E$614,3,FALSE)</f>
        <v>99.86</v>
      </c>
      <c r="E211" s="13">
        <f>VLOOKUP(A211,'[1]Sheet1'!$B$11:$E$614,4,FALSE)</f>
        <v>253.89000000000001</v>
      </c>
      <c r="F211" s="13">
        <v>8342.94</v>
      </c>
      <c r="G211" s="13">
        <v>72016.23</v>
      </c>
      <c r="H211" s="13">
        <v>84919.18000000001</v>
      </c>
      <c r="I211" s="13">
        <v>86064.87</v>
      </c>
      <c r="J211" s="13">
        <v>325.56</v>
      </c>
      <c r="K211" s="13">
        <v>643.11</v>
      </c>
      <c r="L211" s="13">
        <v>929.3100000000001</v>
      </c>
      <c r="M211" s="13">
        <v>278.02</v>
      </c>
      <c r="N211" s="13">
        <v>7764.64</v>
      </c>
      <c r="O211" s="13">
        <v>3087.71</v>
      </c>
      <c r="P211" s="13">
        <f t="shared" si="8"/>
        <v>20444.004615384616</v>
      </c>
    </row>
    <row r="212" spans="1:16" ht="12.75">
      <c r="A212" s="12" t="s">
        <v>335</v>
      </c>
      <c r="B212" s="60" t="s">
        <v>490</v>
      </c>
      <c r="C212" s="13">
        <f>VLOOKUP(A212,'[2]Sheet1'!$B$11:$F$520,5,FALSE)</f>
        <v>445100</v>
      </c>
      <c r="D212" s="13">
        <f>VLOOKUP(A212,'[1]Sheet1'!$B$11:$E$614,3,FALSE)</f>
        <v>445100</v>
      </c>
      <c r="E212" s="13">
        <f>VLOOKUP(A212,'[1]Sheet1'!$B$11:$E$614,4,FALSE)</f>
        <v>452900</v>
      </c>
      <c r="F212" s="13">
        <v>452900</v>
      </c>
      <c r="G212" s="13">
        <v>452900</v>
      </c>
      <c r="H212" s="13">
        <v>460700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f t="shared" si="8"/>
        <v>208430.76923076922</v>
      </c>
    </row>
    <row r="213" spans="1:16" ht="12.75">
      <c r="A213" s="12" t="s">
        <v>336</v>
      </c>
      <c r="B213" s="60" t="s">
        <v>490</v>
      </c>
      <c r="C213" s="13">
        <f>VLOOKUP(A213,'[2]Sheet1'!$B$11:$F$520,5,FALSE)</f>
        <v>122524.06</v>
      </c>
      <c r="D213" s="13">
        <f>VLOOKUP(A213,'[1]Sheet1'!$B$11:$E$614,3,FALSE)</f>
        <v>110451.21</v>
      </c>
      <c r="E213" s="13">
        <f>VLOOKUP(A213,'[1]Sheet1'!$B$11:$E$614,4,FALSE)</f>
        <v>79837.89</v>
      </c>
      <c r="F213" s="13">
        <v>115746.06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f t="shared" si="8"/>
        <v>32966.093846153846</v>
      </c>
    </row>
    <row r="214" spans="1:16" ht="12.75">
      <c r="A214" s="12" t="s">
        <v>337</v>
      </c>
      <c r="B214" s="60" t="s">
        <v>490</v>
      </c>
      <c r="C214" s="13">
        <v>0</v>
      </c>
      <c r="D214" s="13">
        <v>0</v>
      </c>
      <c r="E214" s="13">
        <v>0</v>
      </c>
      <c r="F214" s="13">
        <v>0</v>
      </c>
      <c r="G214" s="13">
        <v>106612.35</v>
      </c>
      <c r="H214" s="13">
        <v>76638.26</v>
      </c>
      <c r="I214" s="13">
        <v>142671.53</v>
      </c>
      <c r="J214" s="13">
        <v>82562.49</v>
      </c>
      <c r="K214" s="13">
        <v>66041.4</v>
      </c>
      <c r="L214" s="13">
        <v>83067.64</v>
      </c>
      <c r="M214" s="13">
        <v>55413.43</v>
      </c>
      <c r="N214" s="13">
        <v>67241.89</v>
      </c>
      <c r="O214" s="13">
        <v>67893.46</v>
      </c>
      <c r="P214" s="13">
        <f t="shared" si="8"/>
        <v>57549.419230769236</v>
      </c>
    </row>
    <row r="215" spans="1:16" ht="12.75">
      <c r="A215" s="12" t="s">
        <v>338</v>
      </c>
      <c r="B215" s="60" t="s">
        <v>491</v>
      </c>
      <c r="C215" s="13">
        <v>0</v>
      </c>
      <c r="D215" s="13">
        <f>VLOOKUP(A215,'[1]Sheet1'!$B$11:$E$614,3,FALSE)</f>
        <v>0</v>
      </c>
      <c r="E215" s="13">
        <f>VLOOKUP(A215,'[1]Sheet1'!$B$11:$E$614,4,FALSE)</f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f t="shared" si="8"/>
        <v>0</v>
      </c>
    </row>
    <row r="216" spans="1:16" ht="12.75">
      <c r="A216" s="12" t="s">
        <v>339</v>
      </c>
      <c r="B216" s="60" t="s">
        <v>492</v>
      </c>
      <c r="C216" s="13">
        <f>VLOOKUP(A216,'[2]Sheet1'!$B$11:$F$520,5,FALSE)</f>
        <v>0</v>
      </c>
      <c r="D216" s="13">
        <f>VLOOKUP(A216,'[1]Sheet1'!$B$11:$E$614,3,FALSE)</f>
        <v>0</v>
      </c>
      <c r="E216" s="13">
        <f>VLOOKUP(A216,'[1]Sheet1'!$B$11:$E$614,4,FALSE)</f>
        <v>0</v>
      </c>
      <c r="F216" s="13">
        <v>0</v>
      </c>
      <c r="G216" s="13">
        <v>-130.89000000000001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f t="shared" si="8"/>
        <v>-10.06846153846154</v>
      </c>
    </row>
    <row r="217" spans="1:16" ht="12.75">
      <c r="A217" s="12" t="s">
        <v>340</v>
      </c>
      <c r="B217" s="60" t="s">
        <v>492</v>
      </c>
      <c r="C217" s="13">
        <f>VLOOKUP(A217,'[2]Sheet1'!$B$11:$F$520,5,FALSE)</f>
        <v>22770.57</v>
      </c>
      <c r="D217" s="13">
        <f>VLOOKUP(A217,'[1]Sheet1'!$B$11:$E$614,3,FALSE)</f>
        <v>22770.57</v>
      </c>
      <c r="E217" s="13">
        <f>VLOOKUP(A217,'[1]Sheet1'!$B$11:$E$614,4,FALSE)</f>
        <v>22059.15</v>
      </c>
      <c r="F217" s="13">
        <v>0</v>
      </c>
      <c r="G217" s="13">
        <v>0</v>
      </c>
      <c r="H217" s="13">
        <v>0</v>
      </c>
      <c r="I217" s="13">
        <v>0</v>
      </c>
      <c r="J217" s="13">
        <v>-5560.83</v>
      </c>
      <c r="K217" s="13">
        <v>0</v>
      </c>
      <c r="L217" s="13">
        <v>0</v>
      </c>
      <c r="M217" s="13">
        <v>0</v>
      </c>
      <c r="N217" s="13">
        <v>0</v>
      </c>
      <c r="O217" s="13">
        <v>0</v>
      </c>
      <c r="P217" s="13">
        <f t="shared" si="8"/>
        <v>4772.266153846154</v>
      </c>
    </row>
    <row r="218" spans="1:16" ht="12.75">
      <c r="A218" s="12" t="s">
        <v>341</v>
      </c>
      <c r="B218" s="60" t="s">
        <v>492</v>
      </c>
      <c r="C218" s="13">
        <f>VLOOKUP(A218,'[2]Sheet1'!$B$11:$F$520,5,FALSE)</f>
        <v>10420800.64</v>
      </c>
      <c r="D218" s="13">
        <f>VLOOKUP(A218,'[1]Sheet1'!$B$11:$E$614,3,FALSE)</f>
        <v>6709618.59</v>
      </c>
      <c r="E218" s="13">
        <f>VLOOKUP(A218,'[1]Sheet1'!$B$11:$E$614,4,FALSE)</f>
        <v>6705142.42</v>
      </c>
      <c r="F218" s="13">
        <v>6111814</v>
      </c>
      <c r="G218" s="13">
        <v>2428214.63</v>
      </c>
      <c r="H218" s="13">
        <v>236864.08000000002</v>
      </c>
      <c r="I218" s="13">
        <v>179276.47</v>
      </c>
      <c r="J218" s="13">
        <v>129207.65000000001</v>
      </c>
      <c r="K218" s="13">
        <v>0</v>
      </c>
      <c r="L218" s="13">
        <v>2062.48</v>
      </c>
      <c r="M218" s="13">
        <v>0</v>
      </c>
      <c r="N218" s="13">
        <v>0</v>
      </c>
      <c r="O218" s="13">
        <v>0</v>
      </c>
      <c r="P218" s="13">
        <f t="shared" si="8"/>
        <v>2532538.535384615</v>
      </c>
    </row>
    <row r="219" spans="1:16" ht="12.75">
      <c r="A219" s="12" t="s">
        <v>342</v>
      </c>
      <c r="B219" s="60" t="s">
        <v>492</v>
      </c>
      <c r="C219" s="13">
        <v>0</v>
      </c>
      <c r="D219" s="13">
        <f>VLOOKUP(A219,'[1]Sheet1'!$B$11:$E$614,3,FALSE)</f>
        <v>0</v>
      </c>
      <c r="E219" s="13">
        <f>VLOOKUP(A219,'[1]Sheet1'!$B$11:$E$614,4,FALSE)</f>
        <v>0</v>
      </c>
      <c r="F219" s="13">
        <v>13545840</v>
      </c>
      <c r="G219" s="13">
        <v>13545840</v>
      </c>
      <c r="H219" s="13">
        <v>13545840</v>
      </c>
      <c r="I219" s="13">
        <v>13545840</v>
      </c>
      <c r="J219" s="13">
        <v>13545840</v>
      </c>
      <c r="K219" s="13">
        <v>13545840</v>
      </c>
      <c r="L219" s="13">
        <v>13545840</v>
      </c>
      <c r="M219" s="13">
        <v>12144210.67</v>
      </c>
      <c r="N219" s="13">
        <v>12142012.13</v>
      </c>
      <c r="O219" s="13">
        <v>12144210.67</v>
      </c>
      <c r="P219" s="13">
        <f t="shared" si="8"/>
        <v>10096254.882307691</v>
      </c>
    </row>
    <row r="220" spans="1:16" ht="12.75">
      <c r="A220" s="12" t="s">
        <v>343</v>
      </c>
      <c r="B220" s="60" t="s">
        <v>493</v>
      </c>
      <c r="C220" s="13"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-1999.76</v>
      </c>
      <c r="O220" s="13">
        <v>0</v>
      </c>
      <c r="P220" s="13">
        <f t="shared" si="8"/>
        <v>-153.8276923076923</v>
      </c>
    </row>
    <row r="221" spans="1:16" ht="12.75">
      <c r="A221" s="12" t="s">
        <v>344</v>
      </c>
      <c r="B221" s="60" t="s">
        <v>494</v>
      </c>
      <c r="C221" s="13">
        <f>VLOOKUP(A221,'[2]Sheet1'!$B$11:$F$520,5,FALSE)</f>
        <v>-27955</v>
      </c>
      <c r="D221" s="13">
        <f>VLOOKUP(A221,'[1]Sheet1'!$B$11:$E$614,3,FALSE)</f>
        <v>-27955</v>
      </c>
      <c r="E221" s="13">
        <f>VLOOKUP(A221,'[1]Sheet1'!$B$11:$E$614,4,FALSE)</f>
        <v>-37075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f t="shared" si="8"/>
        <v>-7152.692307692308</v>
      </c>
    </row>
    <row r="222" spans="1:16" ht="12.75">
      <c r="A222" s="12" t="s">
        <v>345</v>
      </c>
      <c r="B222" s="60" t="s">
        <v>494</v>
      </c>
      <c r="C222" s="13">
        <f>VLOOKUP(A222,'[2]Sheet1'!$B$11:$F$520,5,FALSE)</f>
        <v>3782</v>
      </c>
      <c r="D222" s="13">
        <f>VLOOKUP(A222,'[1]Sheet1'!$B$11:$E$614,3,FALSE)</f>
        <v>3782</v>
      </c>
      <c r="E222" s="13">
        <f>VLOOKUP(A222,'[1]Sheet1'!$B$11:$E$614,4,FALSE)</f>
        <v>3782</v>
      </c>
      <c r="F222" s="13">
        <v>-34518</v>
      </c>
      <c r="G222" s="13">
        <v>-34518</v>
      </c>
      <c r="H222" s="13">
        <v>-34518</v>
      </c>
      <c r="I222" s="13">
        <v>-34518</v>
      </c>
      <c r="J222" s="13">
        <v>-34518</v>
      </c>
      <c r="K222" s="13">
        <v>-34518</v>
      </c>
      <c r="L222" s="13">
        <v>-34518</v>
      </c>
      <c r="M222" s="13">
        <v>-34518</v>
      </c>
      <c r="N222" s="13">
        <v>-34518</v>
      </c>
      <c r="O222" s="13">
        <v>3782</v>
      </c>
      <c r="P222" s="13">
        <f t="shared" si="8"/>
        <v>-22733.384615384617</v>
      </c>
    </row>
    <row r="223" spans="1:16" ht="12.75">
      <c r="A223" s="12" t="s">
        <v>346</v>
      </c>
      <c r="B223" s="60" t="s">
        <v>495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f t="shared" si="8"/>
        <v>0</v>
      </c>
    </row>
    <row r="224" spans="1:16" ht="12.75">
      <c r="A224" s="12" t="s">
        <v>347</v>
      </c>
      <c r="B224" s="60" t="s">
        <v>495</v>
      </c>
      <c r="C224" s="13">
        <v>0</v>
      </c>
      <c r="D224" s="13">
        <v>0</v>
      </c>
      <c r="E224" s="13">
        <v>0</v>
      </c>
      <c r="F224" s="13">
        <v>0</v>
      </c>
      <c r="G224" s="13">
        <v>331047.53</v>
      </c>
      <c r="H224" s="13">
        <v>331877.53</v>
      </c>
      <c r="I224" s="13">
        <v>331047.53</v>
      </c>
      <c r="J224" s="13">
        <v>331047.53</v>
      </c>
      <c r="K224" s="13">
        <v>331047.53</v>
      </c>
      <c r="L224" s="13">
        <v>331047.53</v>
      </c>
      <c r="M224" s="13">
        <v>331047.53</v>
      </c>
      <c r="N224" s="13">
        <v>331047.53</v>
      </c>
      <c r="O224" s="13">
        <v>331047.53</v>
      </c>
      <c r="P224" s="13">
        <f t="shared" si="8"/>
        <v>229250.59769230773</v>
      </c>
    </row>
    <row r="225" spans="1:16" ht="12.75">
      <c r="A225" s="12" t="s">
        <v>348</v>
      </c>
      <c r="B225" s="60" t="s">
        <v>496</v>
      </c>
      <c r="C225" s="13">
        <f>VLOOKUP(A225,'[2]Sheet1'!$B$11:$F$520,5,FALSE)</f>
        <v>71358.33</v>
      </c>
      <c r="D225" s="13">
        <f>VLOOKUP(A225,'[1]Sheet1'!$B$11:$E$614,3,FALSE)</f>
        <v>71358.33</v>
      </c>
      <c r="E225" s="13">
        <f>VLOOKUP(A225,'[1]Sheet1'!$B$11:$E$614,4,FALSE)</f>
        <v>71358.33</v>
      </c>
      <c r="F225" s="13">
        <v>71358.33</v>
      </c>
      <c r="G225" s="13">
        <v>71358.33</v>
      </c>
      <c r="H225" s="13">
        <v>71358.33</v>
      </c>
      <c r="I225" s="13">
        <v>71358.33</v>
      </c>
      <c r="J225" s="13">
        <v>71358.33</v>
      </c>
      <c r="K225" s="13">
        <v>71358.33</v>
      </c>
      <c r="L225" s="13">
        <v>71358.33</v>
      </c>
      <c r="M225" s="13">
        <v>71358.33</v>
      </c>
      <c r="N225" s="13">
        <v>71358.33</v>
      </c>
      <c r="O225" s="13">
        <v>71358.33</v>
      </c>
      <c r="P225" s="13">
        <f t="shared" si="8"/>
        <v>71358.32999999999</v>
      </c>
    </row>
    <row r="226" spans="1:16" ht="12.75">
      <c r="A226" s="12" t="s">
        <v>349</v>
      </c>
      <c r="B226" s="60" t="s">
        <v>496</v>
      </c>
      <c r="C226" s="13">
        <f>VLOOKUP(A226,'[2]Sheet1'!$B$11:$F$520,5,FALSE)</f>
        <v>0</v>
      </c>
      <c r="D226" s="13">
        <f>VLOOKUP(A226,'[1]Sheet1'!$B$11:$E$614,3,FALSE)</f>
        <v>0</v>
      </c>
      <c r="E226" s="13">
        <f>VLOOKUP(A226,'[1]Sheet1'!$B$11:$E$614,4,FALSE)</f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f t="shared" si="8"/>
        <v>0</v>
      </c>
    </row>
    <row r="227" spans="1:16" ht="12.75">
      <c r="A227" s="12" t="s">
        <v>350</v>
      </c>
      <c r="B227" s="60" t="s">
        <v>496</v>
      </c>
      <c r="C227" s="13">
        <f>VLOOKUP(A227,'[2]Sheet1'!$B$11:$F$520,5,FALSE)</f>
        <v>0</v>
      </c>
      <c r="D227" s="13">
        <f>VLOOKUP(A227,'[1]Sheet1'!$B$11:$E$614,3,FALSE)</f>
        <v>0</v>
      </c>
      <c r="E227" s="13">
        <f>VLOOKUP(A227,'[1]Sheet1'!$B$11:$E$614,4,FALSE)</f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f t="shared" si="8"/>
        <v>0</v>
      </c>
    </row>
    <row r="228" spans="1:16" ht="12.75">
      <c r="A228" s="12" t="s">
        <v>351</v>
      </c>
      <c r="B228" s="60" t="s">
        <v>496</v>
      </c>
      <c r="C228" s="13">
        <f>VLOOKUP(A228,'[2]Sheet1'!$B$11:$F$520,5,FALSE)</f>
        <v>0</v>
      </c>
      <c r="D228" s="13">
        <f>VLOOKUP(A228,'[1]Sheet1'!$B$11:$E$614,3,FALSE)</f>
        <v>0</v>
      </c>
      <c r="E228" s="13">
        <f>VLOOKUP(A228,'[1]Sheet1'!$B$11:$E$614,4,FALSE)</f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f t="shared" si="8"/>
        <v>0</v>
      </c>
    </row>
    <row r="229" spans="1:16" ht="12.75">
      <c r="A229" s="12" t="s">
        <v>352</v>
      </c>
      <c r="B229" s="60" t="s">
        <v>496</v>
      </c>
      <c r="C229" s="13">
        <f>VLOOKUP(A229,'[2]Sheet1'!$B$11:$F$520,5,FALSE)</f>
        <v>21000</v>
      </c>
      <c r="D229" s="13">
        <f>VLOOKUP(A229,'[1]Sheet1'!$B$11:$E$614,3,FALSE)</f>
        <v>26000</v>
      </c>
      <c r="E229" s="13">
        <f>VLOOKUP(A229,'[1]Sheet1'!$B$11:$E$614,4,FALSE)</f>
        <v>10000</v>
      </c>
      <c r="F229" s="13">
        <v>15000</v>
      </c>
      <c r="G229" s="13">
        <v>15000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13">
        <v>0</v>
      </c>
      <c r="P229" s="13">
        <f t="shared" si="8"/>
        <v>6692.307692307692</v>
      </c>
    </row>
    <row r="230" spans="1:16" ht="12.75">
      <c r="A230" s="12" t="s">
        <v>353</v>
      </c>
      <c r="B230" s="60" t="s">
        <v>496</v>
      </c>
      <c r="C230" s="13">
        <v>0</v>
      </c>
      <c r="D230" s="13">
        <v>0</v>
      </c>
      <c r="E230" s="13">
        <v>0</v>
      </c>
      <c r="F230" s="13">
        <v>0</v>
      </c>
      <c r="G230" s="13">
        <v>5000</v>
      </c>
      <c r="H230" s="13">
        <v>10000</v>
      </c>
      <c r="I230" s="13">
        <v>15000</v>
      </c>
      <c r="J230" s="13">
        <v>20000</v>
      </c>
      <c r="K230" s="13">
        <v>10000</v>
      </c>
      <c r="L230" s="13">
        <v>15000</v>
      </c>
      <c r="M230" s="13">
        <v>20000</v>
      </c>
      <c r="N230" s="13">
        <v>10000</v>
      </c>
      <c r="O230" s="13">
        <v>15000</v>
      </c>
      <c r="P230" s="13">
        <f t="shared" si="8"/>
        <v>9230.76923076923</v>
      </c>
    </row>
    <row r="231" spans="1:16" ht="12.75">
      <c r="A231" s="12" t="s">
        <v>354</v>
      </c>
      <c r="B231" s="60" t="s">
        <v>497</v>
      </c>
      <c r="C231" s="13">
        <v>0</v>
      </c>
      <c r="D231" s="13">
        <f>VLOOKUP(A231,'[1]Sheet1'!$B$11:$E$614,3,FALSE)</f>
        <v>0</v>
      </c>
      <c r="E231" s="13">
        <f>VLOOKUP(A231,'[1]Sheet1'!$B$11:$E$614,4,FALSE)</f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f t="shared" si="8"/>
        <v>0</v>
      </c>
    </row>
    <row r="232" spans="1:16" ht="12.75">
      <c r="A232" s="12" t="s">
        <v>355</v>
      </c>
      <c r="B232" s="60" t="s">
        <v>497</v>
      </c>
      <c r="C232" s="13">
        <v>0</v>
      </c>
      <c r="D232" s="13">
        <v>0</v>
      </c>
      <c r="E232" s="13">
        <v>0</v>
      </c>
      <c r="F232" s="13">
        <v>0</v>
      </c>
      <c r="G232" s="13">
        <v>-100</v>
      </c>
      <c r="H232" s="13">
        <v>-200</v>
      </c>
      <c r="I232" s="13">
        <v>-300</v>
      </c>
      <c r="J232" s="13">
        <v>-300</v>
      </c>
      <c r="K232" s="13">
        <v>0</v>
      </c>
      <c r="L232" s="13">
        <v>-25</v>
      </c>
      <c r="M232" s="13">
        <v>0</v>
      </c>
      <c r="N232" s="13">
        <v>-20</v>
      </c>
      <c r="O232" s="13">
        <v>0</v>
      </c>
      <c r="P232" s="13">
        <f t="shared" si="8"/>
        <v>-72.6923076923077</v>
      </c>
    </row>
    <row r="233" spans="1:16" ht="12.75">
      <c r="A233" s="12" t="s">
        <v>356</v>
      </c>
      <c r="B233" s="60" t="s">
        <v>498</v>
      </c>
      <c r="C233" s="13">
        <f>VLOOKUP(A233,'[2]Sheet1'!$B$11:$F$520,5,FALSE)</f>
        <v>0</v>
      </c>
      <c r="D233" s="13">
        <f>VLOOKUP(A233,'[1]Sheet1'!$B$11:$E$614,3,FALSE)</f>
        <v>0</v>
      </c>
      <c r="E233" s="13">
        <f>VLOOKUP(A233,'[1]Sheet1'!$B$11:$E$614,4,FALSE)</f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f t="shared" si="8"/>
        <v>0</v>
      </c>
    </row>
    <row r="234" spans="1:16" ht="12.75">
      <c r="A234" s="12" t="s">
        <v>357</v>
      </c>
      <c r="B234" s="60" t="s">
        <v>498</v>
      </c>
      <c r="C234" s="13">
        <v>0</v>
      </c>
      <c r="D234" s="13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-40</v>
      </c>
      <c r="N234" s="13">
        <v>0</v>
      </c>
      <c r="O234" s="13">
        <v>0</v>
      </c>
      <c r="P234" s="13">
        <f t="shared" si="8"/>
        <v>-3.076923076923077</v>
      </c>
    </row>
    <row r="235" spans="1:16" ht="12.75">
      <c r="A235" s="12" t="s">
        <v>358</v>
      </c>
      <c r="B235" s="60" t="s">
        <v>499</v>
      </c>
      <c r="C235" s="13">
        <f>VLOOKUP(A235,'[2]Sheet1'!$B$11:$F$520,5,FALSE)</f>
        <v>0</v>
      </c>
      <c r="D235" s="13">
        <f>VLOOKUP(A235,'[1]Sheet1'!$B$11:$E$614,3,FALSE)</f>
        <v>0</v>
      </c>
      <c r="E235" s="13">
        <f>VLOOKUP(A235,'[1]Sheet1'!$B$11:$E$614,4,FALSE)</f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-12.36</v>
      </c>
      <c r="L235" s="13">
        <v>0</v>
      </c>
      <c r="M235" s="13">
        <v>0</v>
      </c>
      <c r="N235" s="13">
        <v>0</v>
      </c>
      <c r="O235" s="13">
        <v>0</v>
      </c>
      <c r="P235" s="13">
        <f t="shared" si="8"/>
        <v>-0.9507692307692307</v>
      </c>
    </row>
    <row r="236" spans="1:16" ht="12.75">
      <c r="A236" s="12" t="s">
        <v>359</v>
      </c>
      <c r="B236" s="60" t="s">
        <v>499</v>
      </c>
      <c r="C236" s="13">
        <f>VLOOKUP(A236,'[2]Sheet1'!$B$11:$F$520,5,FALSE)</f>
        <v>0</v>
      </c>
      <c r="D236" s="13">
        <f>VLOOKUP(A236,'[1]Sheet1'!$B$11:$E$614,3,FALSE)</f>
        <v>0</v>
      </c>
      <c r="E236" s="13">
        <f>VLOOKUP(A236,'[1]Sheet1'!$B$11:$E$614,4,FALSE)</f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f t="shared" si="8"/>
        <v>0</v>
      </c>
    </row>
    <row r="237" spans="1:16" ht="12.75">
      <c r="A237" s="12" t="s">
        <v>360</v>
      </c>
      <c r="B237" s="60" t="s">
        <v>499</v>
      </c>
      <c r="C237" s="13">
        <f>VLOOKUP(A237,'[2]Sheet1'!$B$11:$F$520,5,FALSE)</f>
        <v>626</v>
      </c>
      <c r="D237" s="13">
        <f>VLOOKUP(A237,'[1]Sheet1'!$B$11:$E$614,3,FALSE)</f>
        <v>0</v>
      </c>
      <c r="E237" s="13">
        <f>VLOOKUP(A237,'[1]Sheet1'!$B$11:$E$614,4,FALSE)</f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0</v>
      </c>
      <c r="P237" s="13">
        <f t="shared" si="8"/>
        <v>48.15384615384615</v>
      </c>
    </row>
    <row r="238" spans="1:16" ht="12.75">
      <c r="A238" s="12" t="s">
        <v>361</v>
      </c>
      <c r="B238" s="60" t="s">
        <v>499</v>
      </c>
      <c r="C238" s="13">
        <f>VLOOKUP(A238,'[2]Sheet1'!$B$11:$F$520,5,FALSE)</f>
        <v>17300</v>
      </c>
      <c r="D238" s="13">
        <f>VLOOKUP(A238,'[1]Sheet1'!$B$11:$E$614,3,FALSE)</f>
        <v>17300</v>
      </c>
      <c r="E238" s="13">
        <f>VLOOKUP(A238,'[1]Sheet1'!$B$11:$E$614,4,FALSE)</f>
        <v>17300</v>
      </c>
      <c r="F238" s="13">
        <v>17277.22</v>
      </c>
      <c r="G238" s="13">
        <v>-5321.51</v>
      </c>
      <c r="H238" s="13">
        <v>8.26</v>
      </c>
      <c r="I238" s="13">
        <v>3.79</v>
      </c>
      <c r="J238" s="13">
        <v>0</v>
      </c>
      <c r="K238" s="13">
        <v>0</v>
      </c>
      <c r="L238" s="13">
        <v>0</v>
      </c>
      <c r="M238" s="13">
        <v>0</v>
      </c>
      <c r="N238" s="13">
        <v>-1906.3400000000001</v>
      </c>
      <c r="O238" s="13">
        <v>0</v>
      </c>
      <c r="P238" s="13">
        <f t="shared" si="8"/>
        <v>4766.263076923076</v>
      </c>
    </row>
    <row r="239" spans="1:16" ht="12.75">
      <c r="A239" s="12" t="s">
        <v>362</v>
      </c>
      <c r="B239" s="60" t="s">
        <v>499</v>
      </c>
      <c r="C239" s="13">
        <v>0</v>
      </c>
      <c r="D239" s="13">
        <v>0</v>
      </c>
      <c r="E239" s="13">
        <v>0</v>
      </c>
      <c r="F239" s="13">
        <v>0</v>
      </c>
      <c r="G239" s="13">
        <v>21500</v>
      </c>
      <c r="H239" s="13">
        <v>21500</v>
      </c>
      <c r="I239" s="13">
        <v>21500</v>
      </c>
      <c r="J239" s="13">
        <v>21500</v>
      </c>
      <c r="K239" s="13">
        <v>21500</v>
      </c>
      <c r="L239" s="13">
        <v>21500</v>
      </c>
      <c r="M239" s="13">
        <v>34400</v>
      </c>
      <c r="N239" s="13">
        <v>34400</v>
      </c>
      <c r="O239" s="13">
        <v>23507</v>
      </c>
      <c r="P239" s="13">
        <f t="shared" si="8"/>
        <v>17023.615384615383</v>
      </c>
    </row>
    <row r="240" spans="1:16" ht="12.75">
      <c r="A240" s="12" t="s">
        <v>363</v>
      </c>
      <c r="B240" s="60" t="s">
        <v>500</v>
      </c>
      <c r="C240" s="13">
        <f>VLOOKUP(A240,'[2]Sheet1'!$B$11:$F$520,5,FALSE)</f>
        <v>20250</v>
      </c>
      <c r="D240" s="13">
        <f>VLOOKUP(A240,'[1]Sheet1'!$B$11:$E$614,3,FALSE)</f>
        <v>22500</v>
      </c>
      <c r="E240" s="13">
        <f>VLOOKUP(A240,'[1]Sheet1'!$B$11:$E$614,4,FALSE)</f>
        <v>21904.19</v>
      </c>
      <c r="F240" s="13">
        <v>14697.52</v>
      </c>
      <c r="G240" s="13">
        <v>7524.6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f t="shared" si="8"/>
        <v>6682.793076923078</v>
      </c>
    </row>
    <row r="241" spans="1:16" ht="12.75">
      <c r="A241" s="12" t="s">
        <v>364</v>
      </c>
      <c r="B241" s="60" t="s">
        <v>500</v>
      </c>
      <c r="C241" s="13">
        <v>0</v>
      </c>
      <c r="D241" s="13">
        <v>0</v>
      </c>
      <c r="E241" s="13">
        <v>0</v>
      </c>
      <c r="F241" s="13">
        <v>0</v>
      </c>
      <c r="G241" s="13">
        <v>2125</v>
      </c>
      <c r="H241" s="13">
        <v>4250</v>
      </c>
      <c r="I241" s="13">
        <v>6375</v>
      </c>
      <c r="J241" s="13">
        <v>8500</v>
      </c>
      <c r="K241" s="13">
        <v>10625</v>
      </c>
      <c r="L241" s="13">
        <v>12750</v>
      </c>
      <c r="M241" s="13">
        <v>14875</v>
      </c>
      <c r="N241" s="13">
        <v>17000</v>
      </c>
      <c r="O241" s="13">
        <v>19125</v>
      </c>
      <c r="P241" s="13">
        <f t="shared" si="8"/>
        <v>7355.7692307692305</v>
      </c>
    </row>
    <row r="242" spans="1:16" ht="12.75">
      <c r="A242" s="12" t="s">
        <v>365</v>
      </c>
      <c r="B242" s="60" t="s">
        <v>501</v>
      </c>
      <c r="C242" s="13">
        <f>VLOOKUP(A242,'[2]Sheet1'!$B$11:$F$520,5,FALSE)</f>
        <v>150033.63</v>
      </c>
      <c r="D242" s="13">
        <f>VLOOKUP(A242,'[1]Sheet1'!$B$11:$E$614,3,FALSE)</f>
        <v>190268.74</v>
      </c>
      <c r="E242" s="13">
        <f>VLOOKUP(A242,'[1]Sheet1'!$B$11:$E$614,4,FALSE)</f>
        <v>230869.43</v>
      </c>
      <c r="F242" s="13">
        <v>279076.33</v>
      </c>
      <c r="G242" s="13">
        <v>303656.56</v>
      </c>
      <c r="H242" s="13">
        <v>332245.47000000003</v>
      </c>
      <c r="I242" s="13">
        <v>114141.33</v>
      </c>
      <c r="J242" s="13">
        <v>156210.52</v>
      </c>
      <c r="K242" s="13">
        <v>216376.07</v>
      </c>
      <c r="L242" s="13">
        <v>267568.96</v>
      </c>
      <c r="M242" s="13">
        <v>320066.5</v>
      </c>
      <c r="N242" s="13">
        <v>361651.85000000003</v>
      </c>
      <c r="O242" s="13">
        <v>365540.27</v>
      </c>
      <c r="P242" s="13">
        <f t="shared" si="8"/>
        <v>252900.43538461544</v>
      </c>
    </row>
    <row r="243" spans="1:16" ht="12.75">
      <c r="A243" s="12" t="s">
        <v>366</v>
      </c>
      <c r="B243" s="60" t="s">
        <v>502</v>
      </c>
      <c r="C243" s="13">
        <f>VLOOKUP(A243,'[2]Sheet1'!$B$11:$F$520,5,FALSE)</f>
        <v>0</v>
      </c>
      <c r="D243" s="13">
        <f>VLOOKUP(A243,'[1]Sheet1'!$B$11:$E$614,3,FALSE)</f>
        <v>0</v>
      </c>
      <c r="E243" s="13">
        <f>VLOOKUP(A243,'[1]Sheet1'!$B$11:$E$614,4,FALSE)</f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f t="shared" si="8"/>
        <v>0</v>
      </c>
    </row>
    <row r="244" spans="1:16" ht="12.75">
      <c r="A244" s="12" t="s">
        <v>367</v>
      </c>
      <c r="B244" s="60" t="s">
        <v>503</v>
      </c>
      <c r="C244" s="13">
        <f>VLOOKUP(A244,'[2]Sheet1'!$B$11:$F$520,5,FALSE)</f>
        <v>90764</v>
      </c>
      <c r="D244" s="13">
        <f>VLOOKUP(A244,'[1]Sheet1'!$B$11:$E$614,3,FALSE)</f>
        <v>90764</v>
      </c>
      <c r="E244" s="13">
        <f>VLOOKUP(A244,'[1]Sheet1'!$B$11:$E$614,4,FALSE)</f>
        <v>90764</v>
      </c>
      <c r="F244" s="13">
        <v>80656</v>
      </c>
      <c r="G244" s="13">
        <v>80656</v>
      </c>
      <c r="H244" s="13">
        <v>80656</v>
      </c>
      <c r="I244" s="13">
        <v>80656</v>
      </c>
      <c r="J244" s="13">
        <v>80656</v>
      </c>
      <c r="K244" s="13">
        <v>80656</v>
      </c>
      <c r="L244" s="13">
        <v>80656</v>
      </c>
      <c r="M244" s="13">
        <v>80656</v>
      </c>
      <c r="N244" s="13">
        <v>80656</v>
      </c>
      <c r="O244" s="13">
        <v>-160</v>
      </c>
      <c r="P244" s="13">
        <f t="shared" si="8"/>
        <v>76772</v>
      </c>
    </row>
    <row r="245" spans="1:16" ht="12.75">
      <c r="A245" s="12" t="s">
        <v>368</v>
      </c>
      <c r="B245" s="60" t="s">
        <v>504</v>
      </c>
      <c r="C245" s="13">
        <f>VLOOKUP(A245,'[2]Sheet1'!$B$11:$F$520,5,FALSE)</f>
        <v>534022.05</v>
      </c>
      <c r="D245" s="13">
        <f>VLOOKUP(A245,'[1]Sheet1'!$B$11:$E$614,3,FALSE)</f>
        <v>534022.05</v>
      </c>
      <c r="E245" s="13">
        <f>VLOOKUP(A245,'[1]Sheet1'!$B$11:$E$614,4,FALSE)</f>
        <v>534022.05</v>
      </c>
      <c r="F245" s="13">
        <v>534021.55</v>
      </c>
      <c r="G245" s="13">
        <v>534021.55</v>
      </c>
      <c r="H245" s="13">
        <v>534021.55</v>
      </c>
      <c r="I245" s="13">
        <v>534021.55</v>
      </c>
      <c r="J245" s="13">
        <v>534021.55</v>
      </c>
      <c r="K245" s="13">
        <v>534021.55</v>
      </c>
      <c r="L245" s="13">
        <v>534021.55</v>
      </c>
      <c r="M245" s="13">
        <v>534021.55</v>
      </c>
      <c r="N245" s="13">
        <v>-0.44</v>
      </c>
      <c r="O245" s="13">
        <v>-0.44</v>
      </c>
      <c r="P245" s="13">
        <f t="shared" si="8"/>
        <v>451864.436153846</v>
      </c>
    </row>
    <row r="246" spans="1:16" ht="12.75">
      <c r="A246" s="12" t="s">
        <v>369</v>
      </c>
      <c r="B246" s="60" t="s">
        <v>505</v>
      </c>
      <c r="C246" s="13">
        <f>VLOOKUP(A246,'[2]Sheet1'!$B$11:$F$520,5,FALSE)</f>
        <v>-16626</v>
      </c>
      <c r="D246" s="13">
        <f>VLOOKUP(A246,'[1]Sheet1'!$B$11:$E$614,3,FALSE)</f>
        <v>-16626</v>
      </c>
      <c r="E246" s="13">
        <f>VLOOKUP(A246,'[1]Sheet1'!$B$11:$E$614,4,FALSE)</f>
        <v>-16776</v>
      </c>
      <c r="F246" s="13">
        <v>-6668</v>
      </c>
      <c r="G246" s="13">
        <v>-6668</v>
      </c>
      <c r="H246" s="13">
        <v>-6668</v>
      </c>
      <c r="I246" s="13">
        <v>-6668</v>
      </c>
      <c r="J246" s="13">
        <v>-6668</v>
      </c>
      <c r="K246" s="13">
        <v>-6668</v>
      </c>
      <c r="L246" s="13">
        <v>-6668</v>
      </c>
      <c r="M246" s="13">
        <v>-6668</v>
      </c>
      <c r="N246" s="13">
        <v>-6668</v>
      </c>
      <c r="O246" s="13">
        <v>0</v>
      </c>
      <c r="P246" s="13">
        <f t="shared" si="8"/>
        <v>-8464.615384615385</v>
      </c>
    </row>
    <row r="247" spans="1:16" ht="12.75">
      <c r="A247" s="12" t="s">
        <v>370</v>
      </c>
      <c r="B247" s="60" t="s">
        <v>506</v>
      </c>
      <c r="C247" s="13">
        <f>VLOOKUP(A247,'[2]Sheet1'!$B$11:$F$520,5,FALSE)</f>
        <v>-534021.99</v>
      </c>
      <c r="D247" s="13">
        <f>VLOOKUP(A247,'[1]Sheet1'!$B$11:$E$614,3,FALSE)</f>
        <v>-534021.99</v>
      </c>
      <c r="E247" s="13">
        <f>VLOOKUP(A247,'[1]Sheet1'!$B$11:$E$614,4,FALSE)</f>
        <v>-534021.99</v>
      </c>
      <c r="F247" s="13">
        <v>-534021.99</v>
      </c>
      <c r="G247" s="13">
        <v>-534021.99</v>
      </c>
      <c r="H247" s="13">
        <v>-534021.99</v>
      </c>
      <c r="I247" s="13">
        <v>-534021.99</v>
      </c>
      <c r="J247" s="13">
        <v>-534021.99</v>
      </c>
      <c r="K247" s="13">
        <v>-534021.99</v>
      </c>
      <c r="L247" s="13">
        <v>-534021.99</v>
      </c>
      <c r="M247" s="13">
        <v>-534021.99</v>
      </c>
      <c r="N247" s="13">
        <v>0</v>
      </c>
      <c r="O247" s="13">
        <v>0</v>
      </c>
      <c r="P247" s="13">
        <f t="shared" si="8"/>
        <v>-451864.7607692309</v>
      </c>
    </row>
    <row r="248" spans="1:16" ht="12.75">
      <c r="A248" s="12" t="s">
        <v>371</v>
      </c>
      <c r="B248" s="60" t="s">
        <v>507</v>
      </c>
      <c r="C248" s="13">
        <f>VLOOKUP(A248,'[2]Sheet1'!$B$11:$F$520,5,FALSE)</f>
        <v>-81904</v>
      </c>
      <c r="D248" s="13">
        <f>VLOOKUP(A248,'[1]Sheet1'!$B$11:$E$614,3,FALSE)</f>
        <v>-81904</v>
      </c>
      <c r="E248" s="13">
        <f>VLOOKUP(A248,'[1]Sheet1'!$B$11:$E$614,4,FALSE)</f>
        <v>-86598</v>
      </c>
      <c r="F248" s="13">
        <v>-86598</v>
      </c>
      <c r="G248" s="13">
        <v>-86598</v>
      </c>
      <c r="H248" s="13">
        <v>-86598</v>
      </c>
      <c r="I248" s="13">
        <v>-86598</v>
      </c>
      <c r="J248" s="13">
        <v>-86598</v>
      </c>
      <c r="K248" s="13">
        <v>-86598</v>
      </c>
      <c r="L248" s="13">
        <v>-86598</v>
      </c>
      <c r="M248" s="13">
        <v>-86598</v>
      </c>
      <c r="N248" s="13">
        <v>-86598</v>
      </c>
      <c r="O248" s="13">
        <v>70</v>
      </c>
      <c r="P248" s="13">
        <f t="shared" si="8"/>
        <v>-79209.07692307692</v>
      </c>
    </row>
    <row r="249" spans="1:16" ht="12.75">
      <c r="A249" s="12" t="s">
        <v>372</v>
      </c>
      <c r="B249" s="60" t="s">
        <v>508</v>
      </c>
      <c r="C249" s="13">
        <f>VLOOKUP(A249,'[2]Sheet1'!$B$11:$F$520,5,FALSE)</f>
        <v>-1</v>
      </c>
      <c r="D249" s="13">
        <f>VLOOKUP(A249,'[1]Sheet1'!$B$11:$E$614,3,FALSE)</f>
        <v>-1</v>
      </c>
      <c r="E249" s="13">
        <f>VLOOKUP(A249,'[1]Sheet1'!$B$11:$E$614,4,FALSE)</f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f t="shared" si="8"/>
        <v>-0.15384615384615385</v>
      </c>
    </row>
    <row r="250" spans="1:16" ht="12.75">
      <c r="A250" s="12" t="s">
        <v>373</v>
      </c>
      <c r="B250" s="60" t="s">
        <v>509</v>
      </c>
      <c r="C250" s="13">
        <f>VLOOKUP(A250,'[2]Sheet1'!$B$11:$F$520,5,FALSE)</f>
        <v>1025242</v>
      </c>
      <c r="D250" s="13">
        <f>VLOOKUP(A250,'[1]Sheet1'!$B$11:$E$614,3,FALSE)</f>
        <v>1025242</v>
      </c>
      <c r="E250" s="13">
        <f>VLOOKUP(A250,'[1]Sheet1'!$B$11:$E$614,4,FALSE)</f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f t="shared" si="8"/>
        <v>157729.53846153847</v>
      </c>
    </row>
    <row r="251" spans="2:16" ht="12.75">
      <c r="B251" s="44" t="s">
        <v>73</v>
      </c>
      <c r="C251" s="54">
        <f>SUM(C204:C250)</f>
        <v>5475503.58</v>
      </c>
      <c r="D251" s="54">
        <f>SUM(D204:D250)</f>
        <v>3369950.580000001</v>
      </c>
      <c r="E251" s="54">
        <f>SUM(E204:E250)</f>
        <v>9240911.69</v>
      </c>
      <c r="F251" s="54">
        <f>SUM(F204:F250)</f>
        <v>15459432.64</v>
      </c>
      <c r="G251" s="54">
        <v>19621117.060000002</v>
      </c>
      <c r="H251" s="54">
        <v>22573856.490000002</v>
      </c>
      <c r="I251" s="54">
        <v>26088265.65</v>
      </c>
      <c r="J251" s="54">
        <v>25388637.890000004</v>
      </c>
      <c r="K251" s="54">
        <v>27723636.11</v>
      </c>
      <c r="L251" s="54">
        <v>32330222.21</v>
      </c>
      <c r="M251" s="54">
        <v>34372537.42999999</v>
      </c>
      <c r="N251" s="54">
        <v>38893555.35000001</v>
      </c>
      <c r="O251" s="54">
        <v>39297426.230000004</v>
      </c>
      <c r="P251" s="54">
        <f t="shared" si="8"/>
        <v>23064234.839230772</v>
      </c>
    </row>
    <row r="252" spans="2:16" ht="12.75">
      <c r="B252" s="4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</row>
    <row r="253" spans="1:16" ht="12.75">
      <c r="A253" s="12" t="s">
        <v>374</v>
      </c>
      <c r="B253" s="60" t="s">
        <v>510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801.37</v>
      </c>
      <c r="M253" s="13">
        <v>3312.33</v>
      </c>
      <c r="N253" s="13">
        <v>3663.4</v>
      </c>
      <c r="O253" s="13">
        <v>2617.81</v>
      </c>
      <c r="P253" s="13">
        <f aca="true" t="shared" si="9" ref="P253:P263">SUM(C253:O253)/13</f>
        <v>799.6084615384615</v>
      </c>
    </row>
    <row r="254" spans="1:16" ht="12.75">
      <c r="A254" s="12" t="s">
        <v>375</v>
      </c>
      <c r="B254" s="60" t="s">
        <v>511</v>
      </c>
      <c r="C254" s="13">
        <v>0</v>
      </c>
      <c r="D254" s="13">
        <v>0</v>
      </c>
      <c r="E254" s="13">
        <v>0</v>
      </c>
      <c r="F254" s="13">
        <v>59375</v>
      </c>
      <c r="G254" s="13">
        <v>131250</v>
      </c>
      <c r="H254" s="13">
        <v>39930.56</v>
      </c>
      <c r="I254" s="13">
        <v>63888.89</v>
      </c>
      <c r="J254" s="13">
        <v>55902.78</v>
      </c>
      <c r="K254" s="13">
        <v>39930.55</v>
      </c>
      <c r="L254" s="13">
        <v>31944.440000000002</v>
      </c>
      <c r="M254" s="13">
        <v>15972.220000000001</v>
      </c>
      <c r="N254" s="13">
        <v>23958.33</v>
      </c>
      <c r="O254" s="13">
        <v>3194.44</v>
      </c>
      <c r="P254" s="13">
        <f t="shared" si="9"/>
        <v>35795.939230769225</v>
      </c>
    </row>
    <row r="255" spans="1:16" ht="12.75">
      <c r="A255" s="12" t="s">
        <v>376</v>
      </c>
      <c r="B255" s="60" t="s">
        <v>512</v>
      </c>
      <c r="C255" s="13">
        <f>VLOOKUP(A255,'[2]Sheet1'!$B$11:$F$520,5,FALSE)</f>
        <v>5187530.7</v>
      </c>
      <c r="D255" s="13">
        <f>VLOOKUP(A255,'[1]Sheet1'!$B$11:$E$614,3,FALSE)</f>
        <v>8013009.87</v>
      </c>
      <c r="E255" s="13">
        <f>VLOOKUP(A255,'[1]Sheet1'!$B$11:$E$614,4,FALSE)</f>
        <v>10838489.04</v>
      </c>
      <c r="F255" s="13">
        <v>6461093.21</v>
      </c>
      <c r="G255" s="13">
        <v>9286572.38</v>
      </c>
      <c r="H255" s="13">
        <v>12112051.55</v>
      </c>
      <c r="I255" s="13">
        <v>5187530.72</v>
      </c>
      <c r="J255" s="13">
        <v>8013009.89</v>
      </c>
      <c r="K255" s="13">
        <v>10838489.06</v>
      </c>
      <c r="L255" s="13">
        <v>6461093.23</v>
      </c>
      <c r="M255" s="13">
        <v>9286572.4</v>
      </c>
      <c r="N255" s="13">
        <v>12112051.57</v>
      </c>
      <c r="O255" s="13">
        <v>5187530.74</v>
      </c>
      <c r="P255" s="13">
        <f t="shared" si="9"/>
        <v>8383463.412307693</v>
      </c>
    </row>
    <row r="256" spans="1:16" ht="12.75">
      <c r="A256" s="12" t="s">
        <v>377</v>
      </c>
      <c r="B256" s="60" t="s">
        <v>513</v>
      </c>
      <c r="C256" s="13">
        <f>VLOOKUP(A256,'[2]Sheet1'!$B$11:$F$520,5,FALSE)</f>
        <v>29177.75</v>
      </c>
      <c r="D256" s="13">
        <f>VLOOKUP(A256,'[1]Sheet1'!$B$11:$E$614,3,FALSE)</f>
        <v>32215.850000000002</v>
      </c>
      <c r="E256" s="13">
        <f>VLOOKUP(A256,'[1]Sheet1'!$B$11:$E$614,4,FALSE)</f>
        <v>35241.62</v>
      </c>
      <c r="F256" s="13">
        <v>39091.17</v>
      </c>
      <c r="G256" s="13">
        <v>1554.07</v>
      </c>
      <c r="H256" s="13">
        <v>3432.92</v>
      </c>
      <c r="I256" s="13">
        <v>6571.89</v>
      </c>
      <c r="J256" s="13">
        <v>8460.15</v>
      </c>
      <c r="K256" s="13">
        <v>10426.07</v>
      </c>
      <c r="L256" s="13">
        <v>13212.82</v>
      </c>
      <c r="M256" s="13">
        <v>15223.800000000001</v>
      </c>
      <c r="N256" s="13">
        <v>17239.510000000002</v>
      </c>
      <c r="O256" s="13">
        <v>19985.28</v>
      </c>
      <c r="P256" s="13">
        <f t="shared" si="9"/>
        <v>17833.300000000003</v>
      </c>
    </row>
    <row r="257" spans="1:16" ht="12.75">
      <c r="A257" s="12" t="s">
        <v>378</v>
      </c>
      <c r="B257" s="60" t="s">
        <v>514</v>
      </c>
      <c r="C257" s="13">
        <f>VLOOKUP(A257,'[2]Sheet1'!$B$11:$F$520,5,FALSE)</f>
        <v>272.264</v>
      </c>
      <c r="D257" s="13">
        <f>VLOOKUP(A257,'[1]Sheet1'!$B$11:$E$614,3,FALSE)</f>
        <v>301.514</v>
      </c>
      <c r="E257" s="13">
        <f>VLOOKUP(A257,'[1]Sheet1'!$B$11:$E$614,4,FALSE)</f>
        <v>329.134</v>
      </c>
      <c r="F257" s="13">
        <v>357.954</v>
      </c>
      <c r="G257" s="13">
        <v>378.214</v>
      </c>
      <c r="H257" s="13">
        <v>390.714</v>
      </c>
      <c r="I257" s="13">
        <v>407.654</v>
      </c>
      <c r="J257" s="13">
        <v>426.54400000000004</v>
      </c>
      <c r="K257" s="13">
        <v>445.434</v>
      </c>
      <c r="L257" s="13">
        <v>465.434</v>
      </c>
      <c r="M257" s="13">
        <v>485.084</v>
      </c>
      <c r="N257" s="13">
        <v>504.464</v>
      </c>
      <c r="O257" s="13">
        <v>522.934</v>
      </c>
      <c r="P257" s="13">
        <f t="shared" si="9"/>
        <v>406.7186153846154</v>
      </c>
    </row>
    <row r="258" spans="1:16" ht="12.75">
      <c r="A258" s="12" t="s">
        <v>379</v>
      </c>
      <c r="B258" s="60" t="s">
        <v>515</v>
      </c>
      <c r="C258" s="13">
        <f>VLOOKUP(A258,'[2]Sheet1'!$B$11:$F$520,5,FALSE)</f>
        <v>37087</v>
      </c>
      <c r="D258" s="13">
        <f>VLOOKUP(A258,'[1]Sheet1'!$B$11:$E$614,3,FALSE)</f>
        <v>37087</v>
      </c>
      <c r="E258" s="13">
        <f>VLOOKUP(A258,'[1]Sheet1'!$B$11:$E$614,4,FALSE)</f>
        <v>331775</v>
      </c>
      <c r="F258" s="13">
        <v>151842</v>
      </c>
      <c r="G258" s="13">
        <v>151842</v>
      </c>
      <c r="H258" s="13">
        <v>151842</v>
      </c>
      <c r="I258" s="13">
        <v>154055</v>
      </c>
      <c r="J258" s="13">
        <v>154055</v>
      </c>
      <c r="K258" s="13">
        <v>156360</v>
      </c>
      <c r="L258" s="13">
        <v>156360</v>
      </c>
      <c r="M258" s="13">
        <v>156360</v>
      </c>
      <c r="N258" s="13">
        <v>84201</v>
      </c>
      <c r="O258" s="13">
        <v>84201</v>
      </c>
      <c r="P258" s="13">
        <f t="shared" si="9"/>
        <v>139005.15384615384</v>
      </c>
    </row>
    <row r="259" spans="1:16" ht="12.75">
      <c r="A259" s="12" t="s">
        <v>380</v>
      </c>
      <c r="B259" s="60" t="s">
        <v>516</v>
      </c>
      <c r="C259" s="13">
        <v>0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f t="shared" si="9"/>
        <v>0</v>
      </c>
    </row>
    <row r="260" spans="1:16" ht="12.75">
      <c r="A260" s="12" t="s">
        <v>381</v>
      </c>
      <c r="B260" s="60" t="s">
        <v>517</v>
      </c>
      <c r="C260" s="13">
        <f>VLOOKUP(A260,'[2]Sheet1'!$B$11:$F$520,5,FALSE)</f>
        <v>-179933</v>
      </c>
      <c r="D260" s="13">
        <f>VLOOKUP(A260,'[1]Sheet1'!$B$11:$E$614,3,FALSE)</f>
        <v>-179933</v>
      </c>
      <c r="E260" s="13">
        <f>VLOOKUP(A260,'[1]Sheet1'!$B$11:$E$614,4,FALSE)</f>
        <v>-179933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f t="shared" si="9"/>
        <v>-41523</v>
      </c>
    </row>
    <row r="261" spans="1:16" ht="12.75">
      <c r="A261" s="12" t="s">
        <v>382</v>
      </c>
      <c r="B261" s="60" t="s">
        <v>518</v>
      </c>
      <c r="C261" s="13">
        <f>VLOOKUP(A261,'[2]Sheet1'!$B$11:$F$520,5,FALSE)</f>
        <v>30601</v>
      </c>
      <c r="D261" s="13">
        <f>VLOOKUP(A261,'[1]Sheet1'!$B$11:$E$614,3,FALSE)</f>
        <v>30601</v>
      </c>
      <c r="E261" s="13">
        <f>VLOOKUP(A261,'[1]Sheet1'!$B$11:$E$614,4,FALSE)</f>
        <v>31900</v>
      </c>
      <c r="F261" s="13">
        <v>30085</v>
      </c>
      <c r="G261" s="13">
        <v>30085</v>
      </c>
      <c r="H261" s="13">
        <v>30085</v>
      </c>
      <c r="I261" s="13">
        <v>31213</v>
      </c>
      <c r="J261" s="13">
        <v>31213</v>
      </c>
      <c r="K261" s="13">
        <v>31213</v>
      </c>
      <c r="L261" s="13">
        <v>32354</v>
      </c>
      <c r="M261" s="13">
        <v>32354</v>
      </c>
      <c r="N261" s="13">
        <v>32354</v>
      </c>
      <c r="O261" s="13">
        <v>0</v>
      </c>
      <c r="P261" s="13">
        <f t="shared" si="9"/>
        <v>28773.69230769231</v>
      </c>
    </row>
    <row r="262" spans="2:16" ht="12.75">
      <c r="B262" s="44" t="s">
        <v>74</v>
      </c>
      <c r="C262" s="54">
        <f>SUM(C253:C261)</f>
        <v>5104735.714000001</v>
      </c>
      <c r="D262" s="54">
        <f>SUM(D253:D261)</f>
        <v>7933282.234</v>
      </c>
      <c r="E262" s="54">
        <f>SUM(E253:E261)</f>
        <v>11057801.793999998</v>
      </c>
      <c r="F262" s="54">
        <f>SUM(F253:F261)</f>
        <v>6741844.334</v>
      </c>
      <c r="G262" s="54">
        <v>9601681.664</v>
      </c>
      <c r="H262" s="54">
        <v>12337732.744</v>
      </c>
      <c r="I262" s="54">
        <v>5443667.153999999</v>
      </c>
      <c r="J262" s="54">
        <v>8263067.364</v>
      </c>
      <c r="K262" s="54">
        <v>11076864.114000002</v>
      </c>
      <c r="L262" s="54">
        <v>6696231.294000001</v>
      </c>
      <c r="M262" s="54">
        <v>9510279.834000003</v>
      </c>
      <c r="N262" s="54">
        <v>12273972.274</v>
      </c>
      <c r="O262" s="54">
        <v>5298052.204000001</v>
      </c>
      <c r="P262" s="54">
        <f t="shared" si="9"/>
        <v>8564554.82476923</v>
      </c>
    </row>
    <row r="263" spans="2:16" ht="0.75" customHeight="1">
      <c r="B263" s="4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>
        <f t="shared" si="9"/>
        <v>0</v>
      </c>
    </row>
    <row r="264" spans="2:16" ht="12.75">
      <c r="B264" s="44" t="s">
        <v>75</v>
      </c>
      <c r="C264" s="50">
        <v>0</v>
      </c>
      <c r="D264" s="50">
        <v>0</v>
      </c>
      <c r="E264" s="50">
        <v>0</v>
      </c>
      <c r="F264" s="50">
        <v>0</v>
      </c>
      <c r="G264" s="50">
        <v>0</v>
      </c>
      <c r="H264" s="50">
        <v>0</v>
      </c>
      <c r="I264" s="50">
        <v>0</v>
      </c>
      <c r="J264" s="50">
        <v>0</v>
      </c>
      <c r="K264" s="50">
        <v>0</v>
      </c>
      <c r="L264" s="50">
        <v>0</v>
      </c>
      <c r="M264" s="50">
        <v>0</v>
      </c>
      <c r="N264" s="50">
        <v>0</v>
      </c>
      <c r="O264" s="50">
        <v>0</v>
      </c>
      <c r="P264" s="50"/>
    </row>
    <row r="265" spans="2:16" ht="12.75">
      <c r="B265" s="44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</row>
    <row r="266" spans="1:16" ht="12.75">
      <c r="A266" s="12" t="s">
        <v>383</v>
      </c>
      <c r="B266" s="60" t="s">
        <v>519</v>
      </c>
      <c r="C266" s="13">
        <f>VLOOKUP(A266,'[2]Sheet1'!$B$11:$F$520,5,FALSE)</f>
        <v>1162265.47</v>
      </c>
      <c r="D266" s="13">
        <f>VLOOKUP(A266,'[1]Sheet1'!$B$11:$E$614,3,FALSE)</f>
        <v>1124919.89</v>
      </c>
      <c r="E266" s="13">
        <f>VLOOKUP(A266,'[1]Sheet1'!$B$11:$E$614,4,FALSE)</f>
        <v>1091433.05</v>
      </c>
      <c r="F266" s="13">
        <v>955357.39</v>
      </c>
      <c r="G266" s="13">
        <v>864793.29</v>
      </c>
      <c r="H266" s="13">
        <v>923254.5800000001</v>
      </c>
      <c r="I266" s="13">
        <v>1016028.24</v>
      </c>
      <c r="J266" s="13">
        <v>1035396.09</v>
      </c>
      <c r="K266" s="13">
        <v>1151565.32</v>
      </c>
      <c r="L266" s="13">
        <v>1157537.76</v>
      </c>
      <c r="M266" s="13">
        <v>1147696.93</v>
      </c>
      <c r="N266" s="13">
        <v>1139287.86</v>
      </c>
      <c r="O266" s="13">
        <v>1135746.6</v>
      </c>
      <c r="P266" s="13">
        <f>SUM(C266:O266)/13</f>
        <v>1069637.113076923</v>
      </c>
    </row>
    <row r="267" spans="1:16" ht="12.75">
      <c r="A267" s="12" t="s">
        <v>384</v>
      </c>
      <c r="B267" s="60" t="s">
        <v>520</v>
      </c>
      <c r="C267" s="13">
        <f>VLOOKUP(A267,'[2]Sheet1'!$B$11:$F$520,5,FALSE)</f>
        <v>4847.05</v>
      </c>
      <c r="D267" s="13">
        <f>VLOOKUP(A267,'[1]Sheet1'!$B$11:$E$614,3,FALSE)</f>
        <v>8640.78</v>
      </c>
      <c r="E267" s="13">
        <f>VLOOKUP(A267,'[1]Sheet1'!$B$11:$E$614,4,FALSE)</f>
        <v>4158.03</v>
      </c>
      <c r="F267" s="13">
        <v>34181.590000000004</v>
      </c>
      <c r="G267" s="13">
        <v>65373.65</v>
      </c>
      <c r="H267" s="13">
        <v>98954.81</v>
      </c>
      <c r="I267" s="13">
        <v>3586.67</v>
      </c>
      <c r="J267" s="13">
        <v>410193.44</v>
      </c>
      <c r="K267" s="13">
        <v>14654.59</v>
      </c>
      <c r="L267" s="13">
        <v>467.85</v>
      </c>
      <c r="M267" s="13">
        <v>1444.83</v>
      </c>
      <c r="N267" s="13">
        <v>4388.41</v>
      </c>
      <c r="O267" s="13">
        <v>0</v>
      </c>
      <c r="P267" s="13">
        <f>SUM(C267:O267)/13</f>
        <v>50068.592307692306</v>
      </c>
    </row>
    <row r="268" spans="2:16" ht="12.75">
      <c r="B268" s="44" t="s">
        <v>76</v>
      </c>
      <c r="C268" s="50">
        <f>SUM(C266:C267)</f>
        <v>1167112.52</v>
      </c>
      <c r="D268" s="50">
        <f>SUM(D266:D267)</f>
        <v>1133560.67</v>
      </c>
      <c r="E268" s="50">
        <f>SUM(E266:E267)</f>
        <v>1095591.08</v>
      </c>
      <c r="F268" s="50">
        <f>SUM(F266:F267)</f>
        <v>989538.98</v>
      </c>
      <c r="G268" s="50">
        <v>930166.9400000001</v>
      </c>
      <c r="H268" s="50">
        <v>1022209.3900000001</v>
      </c>
      <c r="I268" s="50">
        <v>1019614.91</v>
      </c>
      <c r="J268" s="50">
        <v>1445589.53</v>
      </c>
      <c r="K268" s="50">
        <v>1166219.9100000001</v>
      </c>
      <c r="L268" s="50">
        <v>1158005.61</v>
      </c>
      <c r="M268" s="50">
        <v>1149141.76</v>
      </c>
      <c r="N268" s="50">
        <v>1143676.27</v>
      </c>
      <c r="O268" s="50">
        <v>1135746.6</v>
      </c>
      <c r="P268" s="50">
        <f>SUM(C268:O268)/13</f>
        <v>1119705.7053846153</v>
      </c>
    </row>
    <row r="269" spans="2:16" ht="12.75">
      <c r="B269" s="44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</row>
    <row r="270" spans="1:16" ht="12.75">
      <c r="A270" s="12" t="s">
        <v>385</v>
      </c>
      <c r="B270" s="60" t="s">
        <v>521</v>
      </c>
      <c r="C270" s="13">
        <f>VLOOKUP(A270,'[2]Sheet1'!$B$11:$F$520,5,FALSE)</f>
        <v>3235221.45</v>
      </c>
      <c r="D270" s="13">
        <f>VLOOKUP(A270,'[1]Sheet1'!$B$11:$E$614,3,FALSE)</f>
        <v>3130475.27</v>
      </c>
      <c r="E270" s="13">
        <f>VLOOKUP(A270,'[1]Sheet1'!$B$11:$E$614,4,FALSE)</f>
        <v>2817077.48</v>
      </c>
      <c r="F270" s="13">
        <v>2340188.72</v>
      </c>
      <c r="G270" s="13">
        <v>1356893.18</v>
      </c>
      <c r="H270" s="13">
        <v>975101.31</v>
      </c>
      <c r="I270" s="13">
        <v>1097082.31</v>
      </c>
      <c r="J270" s="13">
        <v>827551.4400000001</v>
      </c>
      <c r="K270" s="13">
        <v>1018724.09</v>
      </c>
      <c r="L270" s="13">
        <v>1048591.93</v>
      </c>
      <c r="M270" s="13">
        <v>521598.65</v>
      </c>
      <c r="N270" s="13">
        <v>1891809.88</v>
      </c>
      <c r="O270" s="13">
        <v>2163930.54</v>
      </c>
      <c r="P270" s="13">
        <f>SUM(C270:O270)/13</f>
        <v>1724942.0192307692</v>
      </c>
    </row>
    <row r="271" spans="1:16" ht="12.75">
      <c r="A271" s="12" t="s">
        <v>386</v>
      </c>
      <c r="B271" s="60" t="s">
        <v>522</v>
      </c>
      <c r="C271" s="13">
        <f>VLOOKUP(A271,'[2]Sheet1'!$B$11:$F$520,5,FALSE)</f>
        <v>798.0600000000001</v>
      </c>
      <c r="D271" s="13">
        <f>VLOOKUP(A271,'[1]Sheet1'!$B$11:$E$614,3,FALSE)</f>
        <v>290.41</v>
      </c>
      <c r="E271" s="13">
        <f>VLOOKUP(A271,'[1]Sheet1'!$B$11:$E$614,4,FALSE)</f>
        <v>-5352.95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f>SUM(C271:O271)/13</f>
        <v>-328.036923076923</v>
      </c>
    </row>
    <row r="272" spans="1:16" ht="12.75">
      <c r="A272" s="12" t="s">
        <v>387</v>
      </c>
      <c r="B272" s="60" t="s">
        <v>523</v>
      </c>
      <c r="C272" s="13">
        <f>VLOOKUP(A272,'[2]Sheet1'!$B$11:$F$520,5,FALSE)</f>
        <v>-939421</v>
      </c>
      <c r="D272" s="13">
        <f>VLOOKUP(A272,'[1]Sheet1'!$B$11:$E$614,3,FALSE)</f>
        <v>-956543</v>
      </c>
      <c r="E272" s="13">
        <f>VLOOKUP(A272,'[1]Sheet1'!$B$11:$E$614,4,FALSE)</f>
        <v>-807545</v>
      </c>
      <c r="F272" s="13">
        <v>-571484</v>
      </c>
      <c r="G272" s="13">
        <v>-602324</v>
      </c>
      <c r="H272" s="13">
        <v>-133108</v>
      </c>
      <c r="I272" s="13">
        <v>-207186</v>
      </c>
      <c r="J272" s="13">
        <v>-8246</v>
      </c>
      <c r="K272" s="13">
        <v>-115152</v>
      </c>
      <c r="L272" s="13">
        <v>-164205</v>
      </c>
      <c r="M272" s="13">
        <v>0</v>
      </c>
      <c r="N272" s="13">
        <v>-60554</v>
      </c>
      <c r="O272" s="13">
        <v>-79968</v>
      </c>
      <c r="P272" s="13">
        <f>SUM(C272:O272)/13</f>
        <v>-357364.3076923077</v>
      </c>
    </row>
    <row r="273" spans="1:16" ht="12.75">
      <c r="A273" s="12" t="s">
        <v>388</v>
      </c>
      <c r="B273" s="60" t="s">
        <v>524</v>
      </c>
      <c r="C273" s="13">
        <f>VLOOKUP(A273,'[2]Sheet1'!$B$11:$F$520,5,FALSE)</f>
        <v>86085</v>
      </c>
      <c r="D273" s="13">
        <f>VLOOKUP(A273,'[1]Sheet1'!$B$11:$E$614,3,FALSE)</f>
        <v>100836</v>
      </c>
      <c r="E273" s="13">
        <f>VLOOKUP(A273,'[1]Sheet1'!$B$11:$E$614,4,FALSE)</f>
        <v>94387</v>
      </c>
      <c r="F273" s="13">
        <v>58923</v>
      </c>
      <c r="G273" s="13">
        <v>25129</v>
      </c>
      <c r="H273" s="13">
        <v>124645</v>
      </c>
      <c r="I273" s="13">
        <v>15373</v>
      </c>
      <c r="J273" s="13">
        <v>7645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f>SUM(C273:O273)/13</f>
        <v>39463.307692307695</v>
      </c>
    </row>
    <row r="274" spans="2:16" ht="12.75">
      <c r="B274" s="44" t="s">
        <v>77</v>
      </c>
      <c r="C274" s="50">
        <f>SUM(C270:C273)</f>
        <v>2382683.5100000002</v>
      </c>
      <c r="D274" s="50">
        <f>SUM(D270:D273)</f>
        <v>2275058.68</v>
      </c>
      <c r="E274" s="50">
        <f>SUM(E270:E273)</f>
        <v>2098566.53</v>
      </c>
      <c r="F274" s="50">
        <f>SUM(F270:F273)</f>
        <v>1827627.7200000002</v>
      </c>
      <c r="G274" s="50">
        <v>779698.1799999999</v>
      </c>
      <c r="H274" s="50">
        <v>966638.31</v>
      </c>
      <c r="I274" s="50">
        <v>905269.31</v>
      </c>
      <c r="J274" s="50">
        <v>826950.4400000001</v>
      </c>
      <c r="K274" s="50">
        <v>903572.09</v>
      </c>
      <c r="L274" s="50">
        <v>884386.9299999999</v>
      </c>
      <c r="M274" s="50">
        <v>521598.65</v>
      </c>
      <c r="N274" s="50">
        <v>1831255.88</v>
      </c>
      <c r="O274" s="50">
        <v>2083962.54</v>
      </c>
      <c r="P274" s="50">
        <f>SUM(C274:O274)/13</f>
        <v>1406712.9823076923</v>
      </c>
    </row>
    <row r="275" spans="2:16" ht="0.75" customHeight="1">
      <c r="B275" s="44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</row>
    <row r="276" spans="1:16" ht="12.75">
      <c r="A276" s="12" t="s">
        <v>389</v>
      </c>
      <c r="B276" s="60" t="s">
        <v>525</v>
      </c>
      <c r="C276" s="13">
        <v>0</v>
      </c>
      <c r="D276" s="13">
        <f>VLOOKUP(A276,'[1]Sheet1'!$B$11:$E$614,3,FALSE)</f>
        <v>0</v>
      </c>
      <c r="E276" s="13">
        <f>VLOOKUP(A276,'[1]Sheet1'!$B$11:$E$614,4,FALSE)</f>
        <v>0</v>
      </c>
      <c r="F276" s="13">
        <v>19.990000000000002</v>
      </c>
      <c r="G276" s="13">
        <v>47735.86</v>
      </c>
      <c r="H276" s="13">
        <v>0</v>
      </c>
      <c r="I276" s="13">
        <v>0</v>
      </c>
      <c r="J276" s="13">
        <v>0</v>
      </c>
      <c r="K276" s="13">
        <v>307623.32</v>
      </c>
      <c r="L276" s="13">
        <v>0</v>
      </c>
      <c r="M276" s="13">
        <v>0</v>
      </c>
      <c r="N276" s="13">
        <v>0</v>
      </c>
      <c r="O276" s="13">
        <v>0</v>
      </c>
      <c r="P276" s="13">
        <f aca="true" t="shared" si="10" ref="P276:P286">SUM(C276:O276)/13</f>
        <v>27336.85923076923</v>
      </c>
    </row>
    <row r="277" spans="1:16" ht="12.75">
      <c r="A277" s="12" t="s">
        <v>390</v>
      </c>
      <c r="B277" s="60" t="s">
        <v>526</v>
      </c>
      <c r="C277" s="13">
        <f>VLOOKUP(A277,'[2]Sheet1'!$B$11:$F$520,5,FALSE)</f>
        <v>66734.49</v>
      </c>
      <c r="D277" s="13">
        <f>VLOOKUP(A277,'[1]Sheet1'!$B$11:$E$614,3,FALSE)</f>
        <v>60724.090000000004</v>
      </c>
      <c r="E277" s="13">
        <f>VLOOKUP(A277,'[1]Sheet1'!$B$11:$E$614,4,FALSE)</f>
        <v>74327.90000000001</v>
      </c>
      <c r="F277" s="13">
        <v>66459.26</v>
      </c>
      <c r="G277" s="13">
        <v>151382.73</v>
      </c>
      <c r="H277" s="13">
        <v>172675.03</v>
      </c>
      <c r="I277" s="13">
        <v>284844.60000000003</v>
      </c>
      <c r="J277" s="13">
        <v>135419.02</v>
      </c>
      <c r="K277" s="13">
        <v>241166.74</v>
      </c>
      <c r="L277" s="13">
        <v>148514.48</v>
      </c>
      <c r="M277" s="13">
        <v>136600.8</v>
      </c>
      <c r="N277" s="13">
        <v>131551.51</v>
      </c>
      <c r="O277" s="13">
        <v>139545.96</v>
      </c>
      <c r="P277" s="13">
        <f t="shared" si="10"/>
        <v>139226.6623076923</v>
      </c>
    </row>
    <row r="278" spans="1:16" ht="12.75">
      <c r="A278" s="12" t="s">
        <v>391</v>
      </c>
      <c r="B278" s="60" t="s">
        <v>527</v>
      </c>
      <c r="C278" s="13">
        <f>VLOOKUP(A278,'[2]Sheet1'!$B$11:$F$520,5,FALSE)</f>
        <v>21969.41</v>
      </c>
      <c r="D278" s="13">
        <f>VLOOKUP(A278,'[1]Sheet1'!$B$11:$E$614,3,FALSE)</f>
        <v>6858.62</v>
      </c>
      <c r="E278" s="13">
        <f>VLOOKUP(A278,'[1]Sheet1'!$B$11:$E$614,4,FALSE)</f>
        <v>17026.94</v>
      </c>
      <c r="F278" s="13">
        <v>23688.34</v>
      </c>
      <c r="G278" s="13">
        <v>8489.59</v>
      </c>
      <c r="H278" s="13">
        <v>18964.05</v>
      </c>
      <c r="I278" s="13">
        <v>36220.78</v>
      </c>
      <c r="J278" s="13">
        <v>7452.31</v>
      </c>
      <c r="K278" s="13">
        <v>18835.77</v>
      </c>
      <c r="L278" s="13">
        <v>26759.4</v>
      </c>
      <c r="M278" s="13">
        <v>8396.41</v>
      </c>
      <c r="N278" s="13">
        <v>15482.720000000001</v>
      </c>
      <c r="O278" s="13">
        <v>23091.63</v>
      </c>
      <c r="P278" s="13">
        <f t="shared" si="10"/>
        <v>17941.22846153846</v>
      </c>
    </row>
    <row r="279" spans="1:16" ht="12.75">
      <c r="A279" s="12" t="s">
        <v>392</v>
      </c>
      <c r="B279" s="60" t="s">
        <v>528</v>
      </c>
      <c r="C279" s="13">
        <f>VLOOKUP(A279,'[2]Sheet1'!$B$11:$F$520,5,FALSE)</f>
        <v>591675.64</v>
      </c>
      <c r="D279" s="13">
        <f>VLOOKUP(A279,'[1]Sheet1'!$B$11:$E$614,3,FALSE)</f>
        <v>580101.59</v>
      </c>
      <c r="E279" s="13">
        <f>VLOOKUP(A279,'[1]Sheet1'!$B$11:$E$614,4,FALSE)</f>
        <v>548002.61</v>
      </c>
      <c r="F279" s="13">
        <v>641795.97</v>
      </c>
      <c r="G279" s="13">
        <v>790470.24</v>
      </c>
      <c r="H279" s="13">
        <v>768743.74</v>
      </c>
      <c r="I279" s="13">
        <v>734119.4500000001</v>
      </c>
      <c r="J279" s="13">
        <v>695017.52</v>
      </c>
      <c r="K279" s="13">
        <v>717252.84</v>
      </c>
      <c r="L279" s="13">
        <v>782391.06</v>
      </c>
      <c r="M279" s="13">
        <v>791310.63</v>
      </c>
      <c r="N279" s="13">
        <v>705446.88</v>
      </c>
      <c r="O279" s="13">
        <v>729371.73</v>
      </c>
      <c r="P279" s="13">
        <f t="shared" si="10"/>
        <v>698130.7615384615</v>
      </c>
    </row>
    <row r="280" spans="1:16" ht="12.75">
      <c r="A280" s="12" t="s">
        <v>393</v>
      </c>
      <c r="B280" s="60" t="s">
        <v>529</v>
      </c>
      <c r="C280" s="13">
        <f>VLOOKUP(A280,'[2]Sheet1'!$B$11:$F$520,5,FALSE)</f>
        <v>0</v>
      </c>
      <c r="D280" s="13">
        <f>VLOOKUP(A280,'[1]Sheet1'!$B$11:$E$614,3,FALSE)</f>
        <v>0</v>
      </c>
      <c r="E280" s="13">
        <f>VLOOKUP(A280,'[1]Sheet1'!$B$11:$E$614,4,FALSE)</f>
        <v>-0.01</v>
      </c>
      <c r="F280" s="13">
        <v>0</v>
      </c>
      <c r="G280" s="13">
        <v>14607.14</v>
      </c>
      <c r="H280" s="13">
        <v>-0.01</v>
      </c>
      <c r="I280" s="13">
        <v>-0.01</v>
      </c>
      <c r="J280" s="13">
        <v>-0.01</v>
      </c>
      <c r="K280" s="13">
        <v>163382.69</v>
      </c>
      <c r="L280" s="13">
        <v>0</v>
      </c>
      <c r="M280" s="13">
        <v>0</v>
      </c>
      <c r="N280" s="13">
        <v>0</v>
      </c>
      <c r="O280" s="13">
        <v>0</v>
      </c>
      <c r="P280" s="13">
        <f t="shared" si="10"/>
        <v>13691.522307692308</v>
      </c>
    </row>
    <row r="281" spans="1:16" ht="12.75">
      <c r="A281" s="12" t="s">
        <v>394</v>
      </c>
      <c r="B281" s="60" t="s">
        <v>530</v>
      </c>
      <c r="C281" s="13">
        <v>0</v>
      </c>
      <c r="D281" s="13">
        <v>0</v>
      </c>
      <c r="E281" s="13">
        <v>0</v>
      </c>
      <c r="F281" s="13">
        <v>0</v>
      </c>
      <c r="G281" s="13">
        <v>32.86</v>
      </c>
      <c r="H281" s="13">
        <v>60.19</v>
      </c>
      <c r="I281" s="13">
        <v>101.66</v>
      </c>
      <c r="J281" s="13">
        <v>52.58</v>
      </c>
      <c r="K281" s="13">
        <v>97.37</v>
      </c>
      <c r="L281" s="13">
        <v>66.6</v>
      </c>
      <c r="M281" s="13">
        <v>62.47</v>
      </c>
      <c r="N281" s="13">
        <v>0</v>
      </c>
      <c r="O281" s="13">
        <v>49.660000000000004</v>
      </c>
      <c r="P281" s="13">
        <f t="shared" si="10"/>
        <v>40.26076923076923</v>
      </c>
    </row>
    <row r="282" spans="1:16" ht="12.75">
      <c r="A282" s="12" t="s">
        <v>395</v>
      </c>
      <c r="B282" s="60" t="s">
        <v>531</v>
      </c>
      <c r="C282" s="13">
        <f>VLOOKUP(A282,'[2]Sheet1'!$B$11:$F$520,5,FALSE)</f>
        <v>449532.96</v>
      </c>
      <c r="D282" s="13">
        <f>VLOOKUP(A282,'[1]Sheet1'!$B$11:$E$614,3,FALSE)</f>
        <v>150391.16</v>
      </c>
      <c r="E282" s="13">
        <f>VLOOKUP(A282,'[1]Sheet1'!$B$11:$E$614,4,FALSE)</f>
        <v>251558.49</v>
      </c>
      <c r="F282" s="13">
        <v>401127.8</v>
      </c>
      <c r="G282" s="13">
        <v>229359.83000000002</v>
      </c>
      <c r="H282" s="13">
        <v>387768.13</v>
      </c>
      <c r="I282" s="13">
        <v>520385.19</v>
      </c>
      <c r="J282" s="13">
        <v>183202.52</v>
      </c>
      <c r="K282" s="13">
        <v>297181.92</v>
      </c>
      <c r="L282" s="13">
        <v>459322.71</v>
      </c>
      <c r="M282" s="13">
        <v>225278.35</v>
      </c>
      <c r="N282" s="13">
        <v>357156.23</v>
      </c>
      <c r="O282" s="13">
        <v>504791.41000000003</v>
      </c>
      <c r="P282" s="13">
        <f t="shared" si="10"/>
        <v>339773.59230769234</v>
      </c>
    </row>
    <row r="283" spans="1:16" ht="12.75">
      <c r="A283" s="12" t="s">
        <v>396</v>
      </c>
      <c r="B283" s="60" t="s">
        <v>532</v>
      </c>
      <c r="C283" s="13">
        <f>VLOOKUP(A283,'[2]Sheet1'!$B$11:$F$520,5,FALSE)</f>
        <v>753751.4500000001</v>
      </c>
      <c r="D283" s="13">
        <f>VLOOKUP(A283,'[1]Sheet1'!$B$11:$E$614,3,FALSE)</f>
        <v>685942.8200000001</v>
      </c>
      <c r="E283" s="13">
        <f>VLOOKUP(A283,'[1]Sheet1'!$B$11:$E$614,4,FALSE)</f>
        <v>769093.6</v>
      </c>
      <c r="F283" s="13">
        <v>1060242.18</v>
      </c>
      <c r="G283" s="13">
        <v>1390824.63</v>
      </c>
      <c r="H283" s="13">
        <v>1343790.62</v>
      </c>
      <c r="I283" s="13">
        <v>1136270.63</v>
      </c>
      <c r="J283" s="13">
        <v>966894.42</v>
      </c>
      <c r="K283" s="13">
        <v>849533.96</v>
      </c>
      <c r="L283" s="13">
        <v>980285.73</v>
      </c>
      <c r="M283" s="13">
        <v>1026346.91</v>
      </c>
      <c r="N283" s="13">
        <v>876048.26</v>
      </c>
      <c r="O283" s="13">
        <v>899625.35</v>
      </c>
      <c r="P283" s="13">
        <f t="shared" si="10"/>
        <v>979896.1969230769</v>
      </c>
    </row>
    <row r="284" spans="1:16" ht="12.75">
      <c r="A284" s="20"/>
      <c r="B284" s="42" t="s">
        <v>79</v>
      </c>
      <c r="C284" s="57">
        <f>SUM(C276:C283)</f>
        <v>1883663.9500000002</v>
      </c>
      <c r="D284" s="57">
        <f>SUM(D276:D283)</f>
        <v>1484018.28</v>
      </c>
      <c r="E284" s="57">
        <f>SUM(E276:E283)</f>
        <v>1660009.5299999998</v>
      </c>
      <c r="F284" s="57">
        <f>SUM(F276:F283)</f>
        <v>2193333.54</v>
      </c>
      <c r="G284" s="57">
        <v>2632902.88</v>
      </c>
      <c r="H284" s="57">
        <v>2692001.75</v>
      </c>
      <c r="I284" s="57">
        <v>2711942.3</v>
      </c>
      <c r="J284" s="57">
        <v>1988038.3599999999</v>
      </c>
      <c r="K284" s="57">
        <v>2595074.61</v>
      </c>
      <c r="L284" s="57">
        <v>2397339.98</v>
      </c>
      <c r="M284" s="57">
        <v>2187995.57</v>
      </c>
      <c r="N284" s="57">
        <v>2085685.5999999999</v>
      </c>
      <c r="O284" s="57">
        <v>2296475.74</v>
      </c>
      <c r="P284" s="57">
        <f t="shared" si="10"/>
        <v>2216037.083846154</v>
      </c>
    </row>
    <row r="285" spans="1:16" ht="12.75">
      <c r="A285" s="12" t="s">
        <v>397</v>
      </c>
      <c r="B285" s="60" t="s">
        <v>533</v>
      </c>
      <c r="C285" s="13">
        <f>VLOOKUP(A285,'[2]Sheet1'!$B$11:$F$520,5,FALSE)</f>
        <v>1665928.6400000001</v>
      </c>
      <c r="D285" s="13">
        <f>VLOOKUP(A285,'[1]Sheet1'!$B$11:$E$614,3,FALSE)</f>
        <v>1665928.6400000001</v>
      </c>
      <c r="E285" s="13">
        <f>VLOOKUP(A285,'[1]Sheet1'!$B$11:$E$614,4,FALSE)</f>
        <v>1378946.06</v>
      </c>
      <c r="F285" s="13">
        <v>1378946.06</v>
      </c>
      <c r="G285" s="13">
        <v>1378946.06</v>
      </c>
      <c r="H285" s="13">
        <v>1378946.06</v>
      </c>
      <c r="I285" s="13">
        <v>1378946.06</v>
      </c>
      <c r="J285" s="13">
        <v>1378946.06</v>
      </c>
      <c r="K285" s="13">
        <v>1119595.91</v>
      </c>
      <c r="L285" s="13">
        <v>1159595.93</v>
      </c>
      <c r="M285" s="13">
        <v>1156157.6400000001</v>
      </c>
      <c r="N285" s="13">
        <v>1151084.33</v>
      </c>
      <c r="O285" s="13">
        <v>1149493.12</v>
      </c>
      <c r="P285" s="13">
        <f t="shared" si="10"/>
        <v>1333958.5053846156</v>
      </c>
    </row>
    <row r="286" spans="1:16" ht="12.75">
      <c r="A286" s="20"/>
      <c r="B286" s="42" t="s">
        <v>80</v>
      </c>
      <c r="C286" s="57">
        <f>C285</f>
        <v>1665928.6400000001</v>
      </c>
      <c r="D286" s="57">
        <f>D285</f>
        <v>1665928.6400000001</v>
      </c>
      <c r="E286" s="57">
        <f>E285</f>
        <v>1378946.06</v>
      </c>
      <c r="F286" s="57">
        <f>F285</f>
        <v>1378946.06</v>
      </c>
      <c r="G286" s="57">
        <v>1378946.06</v>
      </c>
      <c r="H286" s="57">
        <v>1378946.06</v>
      </c>
      <c r="I286" s="57">
        <v>1378946.06</v>
      </c>
      <c r="J286" s="57">
        <v>1378946.06</v>
      </c>
      <c r="K286" s="57">
        <v>1119595.91</v>
      </c>
      <c r="L286" s="57">
        <v>1159595.93</v>
      </c>
      <c r="M286" s="57">
        <v>1156157.6400000001</v>
      </c>
      <c r="N286" s="57">
        <v>1151084.33</v>
      </c>
      <c r="O286" s="57">
        <v>1149493.12</v>
      </c>
      <c r="P286" s="57">
        <f t="shared" si="10"/>
        <v>1333958.5053846156</v>
      </c>
    </row>
    <row r="287" spans="1:16" ht="12.75">
      <c r="A287" s="20"/>
      <c r="B287" s="45" t="s">
        <v>81</v>
      </c>
      <c r="C287" s="57">
        <v>0</v>
      </c>
      <c r="D287" s="57">
        <v>0</v>
      </c>
      <c r="E287" s="57">
        <v>0</v>
      </c>
      <c r="F287" s="57">
        <v>0</v>
      </c>
      <c r="G287" s="57">
        <v>0</v>
      </c>
      <c r="H287" s="57">
        <v>0</v>
      </c>
      <c r="I287" s="57">
        <v>0</v>
      </c>
      <c r="J287" s="57">
        <v>0</v>
      </c>
      <c r="K287" s="57">
        <v>0</v>
      </c>
      <c r="L287" s="57">
        <v>0</v>
      </c>
      <c r="M287" s="57">
        <v>0</v>
      </c>
      <c r="N287" s="57">
        <v>0</v>
      </c>
      <c r="O287" s="57">
        <v>0</v>
      </c>
      <c r="P287" s="57"/>
    </row>
    <row r="288" spans="1:16" ht="12.75">
      <c r="A288" s="12" t="s">
        <v>398</v>
      </c>
      <c r="B288" s="60" t="s">
        <v>534</v>
      </c>
      <c r="C288" s="13">
        <f>VLOOKUP(A288,'[2]Sheet1'!$B$11:$F$520,5,FALSE)</f>
        <v>698.47</v>
      </c>
      <c r="D288" s="13">
        <f>VLOOKUP(A288,'[1]Sheet1'!$B$11:$E$614,3,FALSE)</f>
        <v>2679.79</v>
      </c>
      <c r="E288" s="13">
        <f>VLOOKUP(A288,'[1]Sheet1'!$B$11:$E$614,4,FALSE)</f>
        <v>-2274.9900000000002</v>
      </c>
      <c r="F288" s="13">
        <v>0</v>
      </c>
      <c r="G288" s="13">
        <v>-1549.45</v>
      </c>
      <c r="H288" s="13">
        <v>-16.85</v>
      </c>
      <c r="I288" s="13">
        <v>1221.66</v>
      </c>
      <c r="J288" s="13">
        <v>-28130.61</v>
      </c>
      <c r="K288" s="13">
        <v>1866.46</v>
      </c>
      <c r="L288" s="13">
        <v>0</v>
      </c>
      <c r="M288" s="13">
        <v>1206.66</v>
      </c>
      <c r="N288" s="13">
        <v>8687.29</v>
      </c>
      <c r="O288" s="13">
        <v>6423.41</v>
      </c>
      <c r="P288" s="13">
        <f>SUM(C288:O288)/13</f>
        <v>-706.7815384615385</v>
      </c>
    </row>
    <row r="289" spans="1:16" ht="12.75">
      <c r="A289" s="39"/>
      <c r="B289" s="46" t="s">
        <v>82</v>
      </c>
      <c r="C289" s="58">
        <f aca="true" t="shared" si="11" ref="C289:F290">C288</f>
        <v>698.47</v>
      </c>
      <c r="D289" s="58">
        <f t="shared" si="11"/>
        <v>2679.79</v>
      </c>
      <c r="E289" s="58">
        <f t="shared" si="11"/>
        <v>-2274.9900000000002</v>
      </c>
      <c r="F289" s="58">
        <f t="shared" si="11"/>
        <v>0</v>
      </c>
      <c r="G289" s="58">
        <v>-1549.45</v>
      </c>
      <c r="H289" s="58">
        <v>-16.85</v>
      </c>
      <c r="I289" s="58">
        <v>1221.66</v>
      </c>
      <c r="J289" s="58">
        <v>-28130.61</v>
      </c>
      <c r="K289" s="58">
        <v>1866.46</v>
      </c>
      <c r="L289" s="58">
        <v>0</v>
      </c>
      <c r="M289" s="58">
        <v>1206.66</v>
      </c>
      <c r="N289" s="58">
        <v>8687.29</v>
      </c>
      <c r="O289" s="58">
        <v>6423.41</v>
      </c>
      <c r="P289" s="58">
        <f>SUM(C289:O289)/13</f>
        <v>-706.7815384615385</v>
      </c>
    </row>
    <row r="290" spans="1:16" ht="12.75">
      <c r="A290" s="39"/>
      <c r="B290" s="42" t="s">
        <v>83</v>
      </c>
      <c r="C290" s="57">
        <f t="shared" si="11"/>
        <v>698.47</v>
      </c>
      <c r="D290" s="57">
        <f t="shared" si="11"/>
        <v>2679.79</v>
      </c>
      <c r="E290" s="57">
        <f t="shared" si="11"/>
        <v>-2274.9900000000002</v>
      </c>
      <c r="F290" s="57">
        <f t="shared" si="11"/>
        <v>0</v>
      </c>
      <c r="G290" s="57">
        <v>-1549.45</v>
      </c>
      <c r="H290" s="57">
        <v>-16.85</v>
      </c>
      <c r="I290" s="57">
        <v>1221.66</v>
      </c>
      <c r="J290" s="57">
        <v>-28130.61</v>
      </c>
      <c r="K290" s="57">
        <v>1866.46</v>
      </c>
      <c r="L290" s="57">
        <v>0</v>
      </c>
      <c r="M290" s="57">
        <v>1206.66</v>
      </c>
      <c r="N290" s="57">
        <v>8687.29</v>
      </c>
      <c r="O290" s="57">
        <v>6423.41</v>
      </c>
      <c r="P290" s="57">
        <f>SUM(C290:O290)/13</f>
        <v>-706.7815384615385</v>
      </c>
    </row>
    <row r="291" spans="1:16" ht="12.75">
      <c r="A291" s="12" t="s">
        <v>399</v>
      </c>
      <c r="B291" s="60" t="s">
        <v>535</v>
      </c>
      <c r="C291" s="13">
        <f>VLOOKUP(A291,'[2]Sheet1'!$B$11:$F$520,5,FALSE)</f>
        <v>1402603.061</v>
      </c>
      <c r="D291" s="13">
        <f>VLOOKUP(A291,'[1]Sheet1'!$B$11:$E$614,3,FALSE)</f>
        <v>1186769.771</v>
      </c>
      <c r="E291" s="13">
        <f>VLOOKUP(A291,'[1]Sheet1'!$B$11:$E$614,4,FALSE)</f>
        <v>1000102.166</v>
      </c>
      <c r="F291" s="13">
        <v>0</v>
      </c>
      <c r="G291" s="13">
        <v>4661392.94</v>
      </c>
      <c r="H291" s="13">
        <v>4572534.04</v>
      </c>
      <c r="I291" s="13">
        <v>4443362.31</v>
      </c>
      <c r="J291" s="13">
        <v>4260993.43</v>
      </c>
      <c r="K291" s="13">
        <v>3836149.588</v>
      </c>
      <c r="L291" s="13">
        <v>3394688.728</v>
      </c>
      <c r="M291" s="13">
        <v>2800396.309</v>
      </c>
      <c r="N291" s="13">
        <v>2420006.77</v>
      </c>
      <c r="O291" s="13">
        <v>2048877.234</v>
      </c>
      <c r="P291" s="13">
        <f aca="true" t="shared" si="12" ref="P291:P340">SUM(C291:O291)/13</f>
        <v>2771375.103615384</v>
      </c>
    </row>
    <row r="292" spans="1:16" ht="12.75">
      <c r="A292" s="12" t="s">
        <v>400</v>
      </c>
      <c r="B292" s="60" t="s">
        <v>536</v>
      </c>
      <c r="C292" s="13">
        <f>VLOOKUP(A292,'[2]Sheet1'!$B$11:$F$520,5,FALSE)</f>
        <v>1750076.247</v>
      </c>
      <c r="D292" s="13">
        <f>VLOOKUP(A292,'[1]Sheet1'!$B$11:$E$614,3,FALSE)</f>
        <v>1951199.031</v>
      </c>
      <c r="E292" s="13">
        <f>VLOOKUP(A292,'[1]Sheet1'!$B$11:$E$614,4,FALSE)</f>
        <v>2161870.149</v>
      </c>
      <c r="F292" s="13">
        <v>3079667.256</v>
      </c>
      <c r="G292" s="13">
        <v>598963.686</v>
      </c>
      <c r="H292" s="13">
        <v>1057754.886</v>
      </c>
      <c r="I292" s="13">
        <v>1240905.776</v>
      </c>
      <c r="J292" s="13">
        <v>1535960.486</v>
      </c>
      <c r="K292" s="13">
        <v>1830195.022</v>
      </c>
      <c r="L292" s="13">
        <v>2090860.896</v>
      </c>
      <c r="M292" s="13">
        <v>2371441.097</v>
      </c>
      <c r="N292" s="13">
        <v>2661672.017</v>
      </c>
      <c r="O292" s="13">
        <v>2950021.531</v>
      </c>
      <c r="P292" s="13">
        <f t="shared" si="12"/>
        <v>1944660.6215384617</v>
      </c>
    </row>
    <row r="293" spans="1:16" ht="12.75">
      <c r="A293" s="20"/>
      <c r="B293" s="45" t="s">
        <v>84</v>
      </c>
      <c r="C293" s="57">
        <f>SUM(C291:C292)</f>
        <v>3152679.308</v>
      </c>
      <c r="D293" s="57">
        <f>SUM(D291:D292)</f>
        <v>3137968.802</v>
      </c>
      <c r="E293" s="57">
        <f>SUM(E291:E292)</f>
        <v>3161972.3150000004</v>
      </c>
      <c r="F293" s="57">
        <f>SUM(F291:F292)</f>
        <v>3079667.256</v>
      </c>
      <c r="G293" s="57">
        <v>5260356.626</v>
      </c>
      <c r="H293" s="57">
        <v>5630288.926</v>
      </c>
      <c r="I293" s="57">
        <v>5684268.085999999</v>
      </c>
      <c r="J293" s="57">
        <v>5796953.915999999</v>
      </c>
      <c r="K293" s="57">
        <v>5666344.61</v>
      </c>
      <c r="L293" s="57">
        <v>5485549.624</v>
      </c>
      <c r="M293" s="57">
        <v>5171837.4059999995</v>
      </c>
      <c r="N293" s="57">
        <v>5081678.7870000005</v>
      </c>
      <c r="O293" s="57">
        <v>4998898.765</v>
      </c>
      <c r="P293" s="57">
        <f t="shared" si="12"/>
        <v>4716035.725153847</v>
      </c>
    </row>
    <row r="294" spans="1:16" ht="12.75">
      <c r="A294" s="12" t="s">
        <v>401</v>
      </c>
      <c r="B294" s="60" t="s">
        <v>537</v>
      </c>
      <c r="C294" s="13">
        <f>VLOOKUP(A294,'[2]Sheet1'!$B$11:$F$520,5,FALSE)</f>
        <v>258433.346</v>
      </c>
      <c r="D294" s="13">
        <f>VLOOKUP(A294,'[1]Sheet1'!$B$11:$E$614,3,FALSE)</f>
        <v>331494.707</v>
      </c>
      <c r="E294" s="13">
        <f>VLOOKUP(A294,'[1]Sheet1'!$B$11:$E$614,4,FALSE)</f>
        <v>422566.927</v>
      </c>
      <c r="F294" s="13">
        <v>30923.424</v>
      </c>
      <c r="G294" s="13">
        <v>-102371.352</v>
      </c>
      <c r="H294" s="13">
        <v>2276.358</v>
      </c>
      <c r="I294" s="13">
        <v>6713.9580000000005</v>
      </c>
      <c r="J294" s="13">
        <v>-117525.75200000001</v>
      </c>
      <c r="K294" s="13">
        <v>-5737.884</v>
      </c>
      <c r="L294" s="13">
        <v>-88547.986</v>
      </c>
      <c r="M294" s="13">
        <v>-22874.686</v>
      </c>
      <c r="N294" s="13">
        <v>139562.53399999999</v>
      </c>
      <c r="O294" s="13">
        <v>151944.448</v>
      </c>
      <c r="P294" s="13">
        <f t="shared" si="12"/>
        <v>77450.61861538462</v>
      </c>
    </row>
    <row r="295" spans="1:16" ht="12.75">
      <c r="A295" s="12" t="s">
        <v>402</v>
      </c>
      <c r="B295" s="60" t="s">
        <v>441</v>
      </c>
      <c r="C295" s="13">
        <f>VLOOKUP(A295,'[2]Sheet1'!$B$11:$F$520,5,FALSE)</f>
        <v>97929.91</v>
      </c>
      <c r="D295" s="13">
        <f>VLOOKUP(A295,'[1]Sheet1'!$B$11:$E$614,3,FALSE)</f>
        <v>0</v>
      </c>
      <c r="E295" s="13">
        <f>VLOOKUP(A295,'[1]Sheet1'!$B$11:$E$614,4,FALSE)</f>
        <v>0</v>
      </c>
      <c r="F295" s="13">
        <v>149314.03</v>
      </c>
      <c r="G295" s="13">
        <v>0</v>
      </c>
      <c r="H295" s="13">
        <v>0</v>
      </c>
      <c r="I295" s="13">
        <v>122336.79000000001</v>
      </c>
      <c r="J295" s="13">
        <v>0</v>
      </c>
      <c r="K295" s="13">
        <v>0</v>
      </c>
      <c r="L295" s="13">
        <v>150035.13</v>
      </c>
      <c r="M295" s="13">
        <v>0</v>
      </c>
      <c r="N295" s="13">
        <v>0</v>
      </c>
      <c r="O295" s="13">
        <v>196369.62</v>
      </c>
      <c r="P295" s="13">
        <f t="shared" si="12"/>
        <v>55075.806153846155</v>
      </c>
    </row>
    <row r="296" spans="1:16" ht="12.75">
      <c r="A296" s="20"/>
      <c r="B296" s="46" t="s">
        <v>85</v>
      </c>
      <c r="C296" s="58">
        <f>SUM(C294:C295)</f>
        <v>356363.256</v>
      </c>
      <c r="D296" s="58">
        <f>SUM(D294:D295)</f>
        <v>331494.707</v>
      </c>
      <c r="E296" s="58">
        <f>SUM(E294:E295)</f>
        <v>422566.927</v>
      </c>
      <c r="F296" s="58">
        <f>SUM(F294:F295)</f>
        <v>180237.454</v>
      </c>
      <c r="G296" s="58">
        <v>-102371.352</v>
      </c>
      <c r="H296" s="58">
        <v>2276.358</v>
      </c>
      <c r="I296" s="58">
        <v>129050.748</v>
      </c>
      <c r="J296" s="58">
        <v>-117525.75200000001</v>
      </c>
      <c r="K296" s="58">
        <v>-5737.884</v>
      </c>
      <c r="L296" s="58">
        <v>61487.144</v>
      </c>
      <c r="M296" s="58">
        <v>-22874.686</v>
      </c>
      <c r="N296" s="58">
        <v>139562.53399999999</v>
      </c>
      <c r="O296" s="58">
        <v>348314.06799999997</v>
      </c>
      <c r="P296" s="58">
        <f t="shared" si="12"/>
        <v>132526.42476923077</v>
      </c>
    </row>
    <row r="297" spans="1:16" ht="12.75">
      <c r="A297" s="20"/>
      <c r="B297" s="42" t="s">
        <v>86</v>
      </c>
      <c r="C297" s="57">
        <f>C293+C296</f>
        <v>3509042.5640000002</v>
      </c>
      <c r="D297" s="57">
        <f>D293+D296</f>
        <v>3469463.509</v>
      </c>
      <c r="E297" s="57">
        <f>E293+E296</f>
        <v>3584539.2420000006</v>
      </c>
      <c r="F297" s="57">
        <f>F293+F296</f>
        <v>3259904.71</v>
      </c>
      <c r="G297" s="57">
        <v>5157985.274</v>
      </c>
      <c r="H297" s="57">
        <v>5632565.284</v>
      </c>
      <c r="I297" s="57">
        <v>5813318.834</v>
      </c>
      <c r="J297" s="57">
        <v>5679428.164</v>
      </c>
      <c r="K297" s="57">
        <v>5660606.726000001</v>
      </c>
      <c r="L297" s="57">
        <v>5547036.768</v>
      </c>
      <c r="M297" s="57">
        <v>5148962.720000001</v>
      </c>
      <c r="N297" s="57">
        <v>5221241.3209999995</v>
      </c>
      <c r="O297" s="57">
        <v>5347212.833</v>
      </c>
      <c r="P297" s="57">
        <f t="shared" si="12"/>
        <v>4848562.149923077</v>
      </c>
    </row>
    <row r="298" spans="1:16" ht="12.75">
      <c r="A298" s="12" t="s">
        <v>403</v>
      </c>
      <c r="B298" s="60" t="s">
        <v>538</v>
      </c>
      <c r="C298" s="13">
        <f>VLOOKUP(A298,'[2]Sheet1'!$B$11:$F$520,5,FALSE)</f>
        <v>90647.28</v>
      </c>
      <c r="D298" s="13">
        <f>VLOOKUP(A298,'[1]Sheet1'!$B$11:$E$614,3,FALSE)</f>
        <v>96373.1</v>
      </c>
      <c r="E298" s="13">
        <f>VLOOKUP(A298,'[1]Sheet1'!$B$11:$E$614,4,FALSE)</f>
        <v>95980.71</v>
      </c>
      <c r="F298" s="13">
        <v>95728.49</v>
      </c>
      <c r="G298" s="13">
        <v>154254.53</v>
      </c>
      <c r="H298" s="13">
        <v>153029.98</v>
      </c>
      <c r="I298" s="13">
        <v>152735.42</v>
      </c>
      <c r="J298" s="13">
        <v>153920.80000000002</v>
      </c>
      <c r="K298" s="13">
        <v>153819.67</v>
      </c>
      <c r="L298" s="13">
        <v>153352.52</v>
      </c>
      <c r="M298" s="13">
        <v>152070.74</v>
      </c>
      <c r="N298" s="13">
        <v>154125.94</v>
      </c>
      <c r="O298" s="13">
        <v>151292.7</v>
      </c>
      <c r="P298" s="13">
        <f t="shared" si="12"/>
        <v>135179.37538461538</v>
      </c>
    </row>
    <row r="299" spans="1:16" ht="12.75">
      <c r="A299" s="12" t="s">
        <v>404</v>
      </c>
      <c r="B299" s="60" t="s">
        <v>539</v>
      </c>
      <c r="C299" s="13">
        <f>VLOOKUP(A299,'[2]Sheet1'!$B$11:$F$520,5,FALSE)</f>
        <v>7475.54</v>
      </c>
      <c r="D299" s="13">
        <f>VLOOKUP(A299,'[1]Sheet1'!$B$11:$E$614,3,FALSE)</f>
        <v>7807.13</v>
      </c>
      <c r="E299" s="13">
        <f>VLOOKUP(A299,'[1]Sheet1'!$B$11:$E$614,4,FALSE)</f>
        <v>7772.85</v>
      </c>
      <c r="F299" s="13">
        <v>7757.5</v>
      </c>
      <c r="G299" s="13">
        <v>12841.84</v>
      </c>
      <c r="H299" s="13">
        <v>12730.880000000001</v>
      </c>
      <c r="I299" s="13">
        <v>12724.62</v>
      </c>
      <c r="J299" s="13">
        <v>12769.02</v>
      </c>
      <c r="K299" s="13">
        <v>12772.880000000001</v>
      </c>
      <c r="L299" s="13">
        <v>12753.58</v>
      </c>
      <c r="M299" s="13">
        <v>12672.43</v>
      </c>
      <c r="N299" s="13">
        <v>12707.57</v>
      </c>
      <c r="O299" s="13">
        <v>12580.44</v>
      </c>
      <c r="P299" s="13">
        <f t="shared" si="12"/>
        <v>11182.02153846154</v>
      </c>
    </row>
    <row r="300" spans="1:16" ht="12.75">
      <c r="A300" s="12" t="s">
        <v>405</v>
      </c>
      <c r="B300" s="60" t="s">
        <v>540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f t="shared" si="12"/>
        <v>0</v>
      </c>
    </row>
    <row r="301" spans="1:16" ht="12.75">
      <c r="A301" s="12" t="s">
        <v>406</v>
      </c>
      <c r="B301" s="60" t="s">
        <v>541</v>
      </c>
      <c r="C301" s="13">
        <v>0</v>
      </c>
      <c r="D301" s="13">
        <f>VLOOKUP(A301,'[1]Sheet1'!$B$11:$E$614,3,FALSE)</f>
        <v>991.94</v>
      </c>
      <c r="E301" s="13">
        <f>VLOOKUP(A301,'[1]Sheet1'!$B$11:$E$614,4,FALSE)</f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3.18</v>
      </c>
      <c r="L301" s="13">
        <v>0</v>
      </c>
      <c r="M301" s="13">
        <v>0</v>
      </c>
      <c r="N301" s="13">
        <v>0</v>
      </c>
      <c r="O301" s="13">
        <v>0</v>
      </c>
      <c r="P301" s="13">
        <f t="shared" si="12"/>
        <v>76.5476923076923</v>
      </c>
    </row>
    <row r="302" spans="1:16" ht="12.75">
      <c r="A302" s="12" t="s">
        <v>407</v>
      </c>
      <c r="B302" s="60" t="s">
        <v>542</v>
      </c>
      <c r="C302" s="13">
        <v>0</v>
      </c>
      <c r="D302" s="13">
        <v>0</v>
      </c>
      <c r="E302" s="13">
        <v>0</v>
      </c>
      <c r="F302" s="13">
        <v>0</v>
      </c>
      <c r="G302" s="13">
        <v>1004.1800000000001</v>
      </c>
      <c r="H302" s="13">
        <v>1011.72</v>
      </c>
      <c r="I302" s="13">
        <v>1280.58</v>
      </c>
      <c r="J302" s="13">
        <v>1047.16</v>
      </c>
      <c r="K302" s="13">
        <v>1051.77</v>
      </c>
      <c r="L302" s="13">
        <v>1064.06</v>
      </c>
      <c r="M302" s="13">
        <v>1052.97</v>
      </c>
      <c r="N302" s="13">
        <v>1052.3</v>
      </c>
      <c r="O302" s="13">
        <v>1053.2</v>
      </c>
      <c r="P302" s="13">
        <f t="shared" si="12"/>
        <v>739.8415384615384</v>
      </c>
    </row>
    <row r="303" spans="1:16" ht="12.75">
      <c r="A303" s="12" t="s">
        <v>408</v>
      </c>
      <c r="B303" s="60" t="s">
        <v>543</v>
      </c>
      <c r="C303" s="13">
        <f>VLOOKUP(A303,'[2]Sheet1'!$B$11:$F$520,5,FALSE)</f>
        <v>20</v>
      </c>
      <c r="D303" s="13">
        <f>VLOOKUP(A303,'[1]Sheet1'!$B$11:$E$614,3,FALSE)</f>
        <v>10</v>
      </c>
      <c r="E303" s="13">
        <f>VLOOKUP(A303,'[1]Sheet1'!$B$11:$E$614,4,FALSE)</f>
        <v>20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f t="shared" si="12"/>
        <v>3.8461538461538463</v>
      </c>
    </row>
    <row r="304" spans="1:16" ht="12.75">
      <c r="A304" s="12" t="s">
        <v>409</v>
      </c>
      <c r="B304" s="60" t="s">
        <v>544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13">
        <v>0</v>
      </c>
      <c r="P304" s="13">
        <f t="shared" si="12"/>
        <v>0</v>
      </c>
    </row>
    <row r="305" spans="1:16" ht="12.75">
      <c r="A305" s="12" t="s">
        <v>410</v>
      </c>
      <c r="B305" s="60" t="s">
        <v>545</v>
      </c>
      <c r="C305" s="13">
        <v>0</v>
      </c>
      <c r="D305" s="13">
        <f>VLOOKUP(A305,'[1]Sheet1'!$B$11:$E$614,3,FALSE)</f>
        <v>245.5</v>
      </c>
      <c r="E305" s="13">
        <f>VLOOKUP(A305,'[1]Sheet1'!$B$11:$E$614,4,FALSE)</f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13">
        <v>0</v>
      </c>
      <c r="P305" s="13">
        <f t="shared" si="12"/>
        <v>18.884615384615383</v>
      </c>
    </row>
    <row r="306" spans="1:16" ht="12.75">
      <c r="A306" s="12" t="s">
        <v>411</v>
      </c>
      <c r="B306" s="60" t="s">
        <v>546</v>
      </c>
      <c r="C306" s="13">
        <f>VLOOKUP(A306,'[2]Sheet1'!$B$11:$F$520,5,FALSE)</f>
        <v>46148.700000000004</v>
      </c>
      <c r="D306" s="13">
        <f>VLOOKUP(A306,'[1]Sheet1'!$B$11:$E$614,3,FALSE)</f>
        <v>47267.37</v>
      </c>
      <c r="E306" s="13">
        <f>VLOOKUP(A306,'[1]Sheet1'!$B$11:$E$614,4,FALSE)</f>
        <v>45456.4</v>
      </c>
      <c r="F306" s="13">
        <v>48887.25</v>
      </c>
      <c r="G306" s="13">
        <v>48948.4</v>
      </c>
      <c r="H306" s="13">
        <v>53151.69</v>
      </c>
      <c r="I306" s="13">
        <v>51240.35</v>
      </c>
      <c r="J306" s="13">
        <v>49363.43</v>
      </c>
      <c r="K306" s="13">
        <v>49778.76</v>
      </c>
      <c r="L306" s="13">
        <v>52574.450000000004</v>
      </c>
      <c r="M306" s="13">
        <v>28660.8</v>
      </c>
      <c r="N306" s="13">
        <v>411.88</v>
      </c>
      <c r="O306" s="13">
        <v>798.57</v>
      </c>
      <c r="P306" s="13">
        <f t="shared" si="12"/>
        <v>40206.77307692308</v>
      </c>
    </row>
    <row r="307" spans="1:16" ht="12.75">
      <c r="A307" s="12" t="s">
        <v>412</v>
      </c>
      <c r="B307" s="60" t="s">
        <v>547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f t="shared" si="12"/>
        <v>0</v>
      </c>
    </row>
    <row r="308" spans="1:16" ht="12.75">
      <c r="A308" s="20"/>
      <c r="B308" s="42" t="s">
        <v>87</v>
      </c>
      <c r="C308" s="57">
        <f>SUM(C298:C307)</f>
        <v>144291.52</v>
      </c>
      <c r="D308" s="57">
        <f>SUM(D298:D307)</f>
        <v>152695.04</v>
      </c>
      <c r="E308" s="57">
        <f>SUM(E298:E307)</f>
        <v>149229.96000000002</v>
      </c>
      <c r="F308" s="57">
        <f>SUM(F298:F307)</f>
        <v>152373.24</v>
      </c>
      <c r="G308" s="57">
        <v>217048.94999999998</v>
      </c>
      <c r="H308" s="57">
        <v>219924.27000000002</v>
      </c>
      <c r="I308" s="57">
        <v>217980.97</v>
      </c>
      <c r="J308" s="57">
        <v>217100.41</v>
      </c>
      <c r="K308" s="57">
        <v>217426.26</v>
      </c>
      <c r="L308" s="57">
        <v>219744.61</v>
      </c>
      <c r="M308" s="57">
        <v>194456.93999999997</v>
      </c>
      <c r="N308" s="57">
        <v>168297.69</v>
      </c>
      <c r="O308" s="57">
        <v>165724.91000000003</v>
      </c>
      <c r="P308" s="57">
        <f t="shared" si="12"/>
        <v>187407.29</v>
      </c>
    </row>
    <row r="309" spans="1:16" ht="12.75">
      <c r="A309" s="12" t="s">
        <v>413</v>
      </c>
      <c r="B309" s="60" t="s">
        <v>548</v>
      </c>
      <c r="C309" s="13">
        <v>0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13">
        <v>0</v>
      </c>
      <c r="P309" s="13">
        <f t="shared" si="12"/>
        <v>0</v>
      </c>
    </row>
    <row r="310" spans="1:16" ht="12.75">
      <c r="A310" s="12" t="s">
        <v>414</v>
      </c>
      <c r="B310" s="60" t="s">
        <v>549</v>
      </c>
      <c r="C310" s="13">
        <f>VLOOKUP(A310,'[2]Sheet1'!$B$11:$F$520,5,FALSE)</f>
        <v>499617.10000000003</v>
      </c>
      <c r="D310" s="13">
        <f>VLOOKUP(A310,'[1]Sheet1'!$B$11:$E$614,3,FALSE)</f>
        <v>495521.55</v>
      </c>
      <c r="E310" s="13">
        <f>VLOOKUP(A310,'[1]Sheet1'!$B$11:$E$614,4,FALSE)</f>
        <v>589287.0700000001</v>
      </c>
      <c r="F310" s="13">
        <v>684513.5700000001</v>
      </c>
      <c r="G310" s="13">
        <v>849128.03</v>
      </c>
      <c r="H310" s="13">
        <v>717445.41</v>
      </c>
      <c r="I310" s="13">
        <v>755573.77</v>
      </c>
      <c r="J310" s="13">
        <v>765214.25</v>
      </c>
      <c r="K310" s="13">
        <v>750834.34</v>
      </c>
      <c r="L310" s="13">
        <v>739417.93</v>
      </c>
      <c r="M310" s="13">
        <v>695623.04</v>
      </c>
      <c r="N310" s="13">
        <v>697490.53</v>
      </c>
      <c r="O310" s="13">
        <v>711604.15</v>
      </c>
      <c r="P310" s="13">
        <f t="shared" si="12"/>
        <v>688559.2876923077</v>
      </c>
    </row>
    <row r="311" spans="1:16" ht="12.75">
      <c r="A311" s="20"/>
      <c r="B311" s="42" t="s">
        <v>88</v>
      </c>
      <c r="C311" s="57">
        <f>SUM(C309:C310)</f>
        <v>499617.10000000003</v>
      </c>
      <c r="D311" s="57">
        <f>SUM(D309:D310)</f>
        <v>495521.55</v>
      </c>
      <c r="E311" s="57">
        <f>SUM(E309:E310)</f>
        <v>589287.0700000001</v>
      </c>
      <c r="F311" s="57">
        <f>SUM(F309:F310)</f>
        <v>684513.5700000001</v>
      </c>
      <c r="G311" s="57">
        <v>849128.03</v>
      </c>
      <c r="H311" s="57">
        <v>717445.41</v>
      </c>
      <c r="I311" s="57">
        <v>755573.77</v>
      </c>
      <c r="J311" s="57">
        <v>765214.25</v>
      </c>
      <c r="K311" s="57">
        <v>750834.34</v>
      </c>
      <c r="L311" s="57">
        <v>739417.93</v>
      </c>
      <c r="M311" s="57">
        <v>695623.04</v>
      </c>
      <c r="N311" s="57">
        <v>697490.53</v>
      </c>
      <c r="O311" s="57">
        <v>711604.15</v>
      </c>
      <c r="P311" s="57">
        <f t="shared" si="12"/>
        <v>688559.2876923077</v>
      </c>
    </row>
    <row r="312" spans="1:16" ht="12.75">
      <c r="A312" s="12" t="s">
        <v>415</v>
      </c>
      <c r="B312" s="60" t="s">
        <v>550</v>
      </c>
      <c r="C312" s="13">
        <f>VLOOKUP(A312,'[2]Sheet1'!$B$11:$F$520,5,FALSE)</f>
        <v>1059484</v>
      </c>
      <c r="D312" s="13">
        <f>VLOOKUP(A312,'[1]Sheet1'!$B$11:$E$614,3,FALSE)</f>
        <v>1059484</v>
      </c>
      <c r="E312" s="13">
        <f>VLOOKUP(A312,'[1]Sheet1'!$B$11:$E$614,4,FALSE)</f>
        <v>768280</v>
      </c>
      <c r="F312" s="13">
        <v>1008547</v>
      </c>
      <c r="G312" s="13">
        <v>1090082</v>
      </c>
      <c r="H312" s="13">
        <v>1090082</v>
      </c>
      <c r="I312" s="13">
        <v>1349912</v>
      </c>
      <c r="J312" s="13">
        <v>1349912</v>
      </c>
      <c r="K312" s="13">
        <v>1349912</v>
      </c>
      <c r="L312" s="13">
        <v>1349912</v>
      </c>
      <c r="M312" s="13">
        <v>1349912</v>
      </c>
      <c r="N312" s="13">
        <v>1349912</v>
      </c>
      <c r="O312" s="13">
        <v>1349912</v>
      </c>
      <c r="P312" s="13">
        <f t="shared" si="12"/>
        <v>1194257.1538461538</v>
      </c>
    </row>
    <row r="313" spans="1:16" ht="12.75">
      <c r="A313" s="12" t="s">
        <v>416</v>
      </c>
      <c r="B313" s="60" t="s">
        <v>551</v>
      </c>
      <c r="C313" s="13">
        <f>VLOOKUP(A313,'[2]Sheet1'!$B$11:$F$520,5,FALSE)</f>
        <v>4</v>
      </c>
      <c r="D313" s="13">
        <f>VLOOKUP(A313,'[1]Sheet1'!$B$11:$E$614,3,FALSE)</f>
        <v>4</v>
      </c>
      <c r="E313" s="13">
        <f>VLOOKUP(A313,'[1]Sheet1'!$B$11:$E$614,4,FALSE)</f>
        <v>4</v>
      </c>
      <c r="F313" s="13">
        <v>15</v>
      </c>
      <c r="G313" s="13">
        <v>15</v>
      </c>
      <c r="H313" s="13">
        <v>15</v>
      </c>
      <c r="I313" s="13">
        <v>15</v>
      </c>
      <c r="J313" s="13">
        <v>15</v>
      </c>
      <c r="K313" s="13">
        <v>15</v>
      </c>
      <c r="L313" s="13">
        <v>15</v>
      </c>
      <c r="M313" s="13">
        <v>15</v>
      </c>
      <c r="N313" s="13">
        <v>15</v>
      </c>
      <c r="O313" s="13">
        <v>15</v>
      </c>
      <c r="P313" s="13">
        <f t="shared" si="12"/>
        <v>12.461538461538462</v>
      </c>
    </row>
    <row r="314" spans="1:16" ht="12.75">
      <c r="A314" s="12" t="s">
        <v>417</v>
      </c>
      <c r="B314" s="60" t="s">
        <v>552</v>
      </c>
      <c r="C314" s="13">
        <f>VLOOKUP(A314,'[2]Sheet1'!$B$11:$F$520,5,FALSE)</f>
        <v>3529.1800000000003</v>
      </c>
      <c r="D314" s="13">
        <f>VLOOKUP(A314,'[1]Sheet1'!$B$11:$E$614,3,FALSE)</f>
        <v>3509.2400000000002</v>
      </c>
      <c r="E314" s="13">
        <f>VLOOKUP(A314,'[1]Sheet1'!$B$11:$E$614,4,FALSE)</f>
        <v>3506.57</v>
      </c>
      <c r="F314" s="13">
        <v>3516.2000000000003</v>
      </c>
      <c r="G314" s="13">
        <v>5965.45</v>
      </c>
      <c r="H314" s="13">
        <v>5883.26</v>
      </c>
      <c r="I314" s="13">
        <v>5876.4800000000005</v>
      </c>
      <c r="J314" s="13">
        <v>5876.4800000000005</v>
      </c>
      <c r="K314" s="13">
        <v>5886.67</v>
      </c>
      <c r="L314" s="13">
        <v>5869.29</v>
      </c>
      <c r="M314" s="13">
        <v>5825.400000000001</v>
      </c>
      <c r="N314" s="13">
        <v>5781.1</v>
      </c>
      <c r="O314" s="13">
        <v>5805.27</v>
      </c>
      <c r="P314" s="13">
        <f t="shared" si="12"/>
        <v>5140.8146153846155</v>
      </c>
    </row>
    <row r="315" spans="1:16" ht="12.75">
      <c r="A315" s="12" t="s">
        <v>418</v>
      </c>
      <c r="B315" s="60" t="s">
        <v>553</v>
      </c>
      <c r="C315" s="13">
        <f>VLOOKUP(A315,'[2]Sheet1'!$B$11:$F$520,5,FALSE)</f>
        <v>0</v>
      </c>
      <c r="D315" s="13">
        <f>VLOOKUP(A315,'[1]Sheet1'!$B$11:$E$614,3,FALSE)</f>
        <v>0</v>
      </c>
      <c r="E315" s="13">
        <f>VLOOKUP(A315,'[1]Sheet1'!$B$11:$E$614,4,FALSE)</f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2806.23</v>
      </c>
      <c r="N315" s="13">
        <v>2633.98</v>
      </c>
      <c r="O315" s="13">
        <v>2633.98</v>
      </c>
      <c r="P315" s="13">
        <f t="shared" si="12"/>
        <v>621.0915384615384</v>
      </c>
    </row>
    <row r="316" spans="1:16" ht="12.75">
      <c r="A316" s="12" t="s">
        <v>419</v>
      </c>
      <c r="B316" s="60" t="s">
        <v>554</v>
      </c>
      <c r="C316" s="13">
        <f>VLOOKUP(A316,'[2]Sheet1'!$B$11:$F$520,5,FALSE)</f>
        <v>75042.04000000001</v>
      </c>
      <c r="D316" s="13">
        <f>VLOOKUP(A316,'[1]Sheet1'!$B$11:$E$614,3,FALSE)</f>
        <v>94079.59</v>
      </c>
      <c r="E316" s="13">
        <f>VLOOKUP(A316,'[1]Sheet1'!$B$11:$E$614,4,FALSE)</f>
        <v>113313.69</v>
      </c>
      <c r="F316" s="13">
        <v>132403.56</v>
      </c>
      <c r="G316" s="13">
        <v>145767.79</v>
      </c>
      <c r="H316" s="13">
        <v>162473.12</v>
      </c>
      <c r="I316" s="13">
        <v>62782.450000000004</v>
      </c>
      <c r="J316" s="13">
        <v>85952.05</v>
      </c>
      <c r="K316" s="13">
        <v>118965.59</v>
      </c>
      <c r="L316" s="13">
        <v>147055.69</v>
      </c>
      <c r="M316" s="13">
        <v>175853.24</v>
      </c>
      <c r="N316" s="13">
        <v>198664.09</v>
      </c>
      <c r="O316" s="13">
        <v>200793.38</v>
      </c>
      <c r="P316" s="13">
        <f t="shared" si="12"/>
        <v>131780.4830769231</v>
      </c>
    </row>
    <row r="317" spans="1:16" ht="12.75">
      <c r="A317" s="12" t="s">
        <v>420</v>
      </c>
      <c r="B317" s="60" t="s">
        <v>555</v>
      </c>
      <c r="C317" s="13">
        <v>0</v>
      </c>
      <c r="D317" s="13">
        <f>VLOOKUP(A317,'[1]Sheet1'!$B$11:$E$614,3,FALSE)</f>
        <v>0</v>
      </c>
      <c r="E317" s="13">
        <f>VLOOKUP(A317,'[1]Sheet1'!$B$11:$E$614,4,FALSE)</f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f t="shared" si="12"/>
        <v>0</v>
      </c>
    </row>
    <row r="318" spans="1:16" ht="12.75">
      <c r="A318" s="12" t="s">
        <v>421</v>
      </c>
      <c r="B318" s="60" t="s">
        <v>556</v>
      </c>
      <c r="C318" s="13">
        <f>VLOOKUP(A318,'[2]Sheet1'!$B$11:$F$520,5,FALSE)</f>
        <v>126448.03</v>
      </c>
      <c r="D318" s="13">
        <f>VLOOKUP(A318,'[1]Sheet1'!$B$11:$E$614,3,FALSE)</f>
        <v>189672.05000000002</v>
      </c>
      <c r="E318" s="13">
        <f>VLOOKUP(A318,'[1]Sheet1'!$B$11:$E$614,4,FALSE)</f>
        <v>252896.08000000002</v>
      </c>
      <c r="F318" s="13">
        <v>421264.57</v>
      </c>
      <c r="G318" s="13">
        <v>421264.57</v>
      </c>
      <c r="H318" s="13">
        <v>-16.38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0</v>
      </c>
      <c r="P318" s="13">
        <f t="shared" si="12"/>
        <v>108579.1476923077</v>
      </c>
    </row>
    <row r="319" spans="1:16" ht="12.75">
      <c r="A319" s="12" t="s">
        <v>422</v>
      </c>
      <c r="B319" s="60" t="s">
        <v>557</v>
      </c>
      <c r="C319" s="13">
        <f>VLOOKUP(A319,'[2]Sheet1'!$B$11:$F$520,5,FALSE)</f>
        <v>233000</v>
      </c>
      <c r="D319" s="13">
        <f>VLOOKUP(A319,'[1]Sheet1'!$B$11:$E$614,3,FALSE)</f>
        <v>233000</v>
      </c>
      <c r="E319" s="13">
        <f>VLOOKUP(A319,'[1]Sheet1'!$B$11:$E$614,4,FALSE)</f>
        <v>233000</v>
      </c>
      <c r="F319" s="13">
        <v>233000</v>
      </c>
      <c r="G319" s="13">
        <v>233000</v>
      </c>
      <c r="H319" s="13">
        <v>233000</v>
      </c>
      <c r="I319" s="13">
        <v>291250</v>
      </c>
      <c r="J319" s="13">
        <v>291250</v>
      </c>
      <c r="K319" s="13">
        <v>291250</v>
      </c>
      <c r="L319" s="13">
        <v>349500</v>
      </c>
      <c r="M319" s="13">
        <v>116500</v>
      </c>
      <c r="N319" s="13">
        <v>116500</v>
      </c>
      <c r="O319" s="13">
        <v>174750</v>
      </c>
      <c r="P319" s="13">
        <f t="shared" si="12"/>
        <v>233000</v>
      </c>
    </row>
    <row r="320" spans="1:16" ht="12.75">
      <c r="A320" s="12" t="s">
        <v>423</v>
      </c>
      <c r="B320" s="60" t="s">
        <v>558</v>
      </c>
      <c r="C320" s="13">
        <v>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f t="shared" si="12"/>
        <v>0</v>
      </c>
    </row>
    <row r="321" spans="1:16" ht="12.75">
      <c r="A321" s="12" t="s">
        <v>424</v>
      </c>
      <c r="B321" s="60" t="s">
        <v>559</v>
      </c>
      <c r="C321" s="13">
        <v>0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-17995.5</v>
      </c>
      <c r="L321" s="13">
        <v>-32477.71</v>
      </c>
      <c r="M321" s="13">
        <v>-119391.25</v>
      </c>
      <c r="N321" s="13">
        <v>-126693.18000000001</v>
      </c>
      <c r="O321" s="13">
        <v>-133127.43</v>
      </c>
      <c r="P321" s="13">
        <f t="shared" si="12"/>
        <v>-33052.697692307695</v>
      </c>
    </row>
    <row r="322" spans="1:16" ht="12.75">
      <c r="A322" s="12" t="s">
        <v>425</v>
      </c>
      <c r="B322" s="60" t="s">
        <v>560</v>
      </c>
      <c r="C322" s="13">
        <f>VLOOKUP(A322,'[2]Sheet1'!$B$11:$F$520,5,FALSE)</f>
        <v>560462.482</v>
      </c>
      <c r="D322" s="13">
        <f>VLOOKUP(A322,'[1]Sheet1'!$B$11:$E$614,3,FALSE)</f>
        <v>1521303.972</v>
      </c>
      <c r="E322" s="13">
        <f>VLOOKUP(A322,'[1]Sheet1'!$B$11:$E$614,4,FALSE)</f>
        <v>697465.232</v>
      </c>
      <c r="F322" s="13">
        <v>1681797.182</v>
      </c>
      <c r="G322" s="13">
        <v>722130.532</v>
      </c>
      <c r="H322" s="13">
        <v>702336.392</v>
      </c>
      <c r="I322" s="13">
        <v>797341.082</v>
      </c>
      <c r="J322" s="13">
        <v>1606722.332</v>
      </c>
      <c r="K322" s="13">
        <v>1528210.902</v>
      </c>
      <c r="L322" s="13">
        <v>1991634.422</v>
      </c>
      <c r="M322" s="13">
        <v>3967124.642</v>
      </c>
      <c r="N322" s="13">
        <v>637214.752</v>
      </c>
      <c r="O322" s="13">
        <v>1053290.022</v>
      </c>
      <c r="P322" s="13">
        <f t="shared" si="12"/>
        <v>1343617.995846154</v>
      </c>
    </row>
    <row r="323" spans="1:16" ht="12.75">
      <c r="A323" s="12" t="s">
        <v>426</v>
      </c>
      <c r="B323" s="60" t="s">
        <v>561</v>
      </c>
      <c r="C323" s="13">
        <f>VLOOKUP(A323,'[2]Sheet1'!$B$11:$F$520,5,FALSE)</f>
        <v>45059.604</v>
      </c>
      <c r="D323" s="13">
        <f>VLOOKUP(A323,'[1]Sheet1'!$B$11:$E$614,3,FALSE)</f>
        <v>4216.064</v>
      </c>
      <c r="E323" s="13">
        <f>VLOOKUP(A323,'[1]Sheet1'!$B$11:$E$614,4,FALSE)</f>
        <v>4216.064</v>
      </c>
      <c r="F323" s="13">
        <v>4132.754</v>
      </c>
      <c r="G323" s="13">
        <v>4132.754</v>
      </c>
      <c r="H323" s="13">
        <v>4132.754</v>
      </c>
      <c r="I323" s="13">
        <v>4371.264</v>
      </c>
      <c r="J323" s="13">
        <v>4271.264</v>
      </c>
      <c r="K323" s="13">
        <v>4127.924</v>
      </c>
      <c r="L323" s="13">
        <v>7416.354</v>
      </c>
      <c r="M323" s="13">
        <v>70217.014</v>
      </c>
      <c r="N323" s="13">
        <v>64348.994</v>
      </c>
      <c r="O323" s="13">
        <v>62947.654</v>
      </c>
      <c r="P323" s="13">
        <f t="shared" si="12"/>
        <v>21814.650923076922</v>
      </c>
    </row>
    <row r="324" spans="1:16" ht="12.75">
      <c r="A324" s="12" t="s">
        <v>427</v>
      </c>
      <c r="B324" s="60" t="s">
        <v>562</v>
      </c>
      <c r="C324" s="13">
        <f>VLOOKUP(A324,'[2]Sheet1'!$B$11:$F$520,5,FALSE)</f>
        <v>69299.05</v>
      </c>
      <c r="D324" s="13">
        <f>VLOOKUP(A324,'[1]Sheet1'!$B$11:$E$614,3,FALSE)</f>
        <v>55149</v>
      </c>
      <c r="E324" s="13">
        <f>VLOOKUP(A324,'[1]Sheet1'!$B$11:$E$614,4,FALSE)</f>
        <v>66577.61</v>
      </c>
      <c r="F324" s="13">
        <v>76324.29000000001</v>
      </c>
      <c r="G324" s="13">
        <v>72198.98</v>
      </c>
      <c r="H324" s="13">
        <v>83669.06</v>
      </c>
      <c r="I324" s="13">
        <v>93841.96</v>
      </c>
      <c r="J324" s="13">
        <v>88021.43000000001</v>
      </c>
      <c r="K324" s="13">
        <v>96933.95</v>
      </c>
      <c r="L324" s="13">
        <v>85870.75</v>
      </c>
      <c r="M324" s="13">
        <v>64502.73</v>
      </c>
      <c r="N324" s="13">
        <v>59796</v>
      </c>
      <c r="O324" s="13">
        <v>70092.72</v>
      </c>
      <c r="P324" s="13">
        <f t="shared" si="12"/>
        <v>75559.81</v>
      </c>
    </row>
    <row r="325" spans="1:16" ht="12.75">
      <c r="A325" s="12" t="s">
        <v>428</v>
      </c>
      <c r="B325" s="60" t="s">
        <v>563</v>
      </c>
      <c r="C325" s="13">
        <f>VLOOKUP(A325,'[2]Sheet1'!$B$11:$F$520,5,FALSE)</f>
        <v>1180029.77</v>
      </c>
      <c r="D325" s="13">
        <f>VLOOKUP(A325,'[1]Sheet1'!$B$11:$E$614,3,FALSE)</f>
        <v>1136097.16</v>
      </c>
      <c r="E325" s="13">
        <f>VLOOKUP(A325,'[1]Sheet1'!$B$11:$E$614,4,FALSE)</f>
        <v>1026466.33</v>
      </c>
      <c r="F325" s="13">
        <v>1204466.7</v>
      </c>
      <c r="G325" s="13">
        <v>1680438.96</v>
      </c>
      <c r="H325" s="13">
        <v>1736975.75</v>
      </c>
      <c r="I325" s="13">
        <v>2252729.9</v>
      </c>
      <c r="J325" s="13">
        <v>2145519.82</v>
      </c>
      <c r="K325" s="13">
        <v>2115581.42</v>
      </c>
      <c r="L325" s="13">
        <v>2003904.4</v>
      </c>
      <c r="M325" s="13">
        <v>2007621.93</v>
      </c>
      <c r="N325" s="13">
        <v>2005449.49</v>
      </c>
      <c r="O325" s="13">
        <v>2077548.33</v>
      </c>
      <c r="P325" s="13">
        <f t="shared" si="12"/>
        <v>1736371.5353846154</v>
      </c>
    </row>
    <row r="326" spans="1:16" ht="12.75">
      <c r="A326" s="12" t="s">
        <v>429</v>
      </c>
      <c r="B326" s="60" t="s">
        <v>564</v>
      </c>
      <c r="C326" s="13">
        <f>VLOOKUP(A326,'[2]Sheet1'!$B$11:$F$520,5,FALSE)</f>
        <v>1376.75</v>
      </c>
      <c r="D326" s="13">
        <f>VLOOKUP(A326,'[1]Sheet1'!$B$11:$E$614,3,FALSE)</f>
        <v>1605.71</v>
      </c>
      <c r="E326" s="13">
        <f>VLOOKUP(A326,'[1]Sheet1'!$B$11:$E$614,4,FALSE)</f>
        <v>117.9</v>
      </c>
      <c r="F326" s="13">
        <v>9259.45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f t="shared" si="12"/>
        <v>950.7546153846155</v>
      </c>
    </row>
    <row r="327" spans="1:16" ht="12.75">
      <c r="A327" s="12" t="s">
        <v>430</v>
      </c>
      <c r="B327" s="60" t="s">
        <v>564</v>
      </c>
      <c r="C327" s="13">
        <v>0</v>
      </c>
      <c r="D327" s="13">
        <v>0</v>
      </c>
      <c r="E327" s="13">
        <v>0</v>
      </c>
      <c r="F327" s="13">
        <v>0</v>
      </c>
      <c r="G327" s="13">
        <v>18292.7</v>
      </c>
      <c r="H327" s="13">
        <v>2066.52</v>
      </c>
      <c r="I327" s="13">
        <v>589.77</v>
      </c>
      <c r="J327" s="13">
        <v>340.2</v>
      </c>
      <c r="K327" s="13">
        <v>3180.78</v>
      </c>
      <c r="L327" s="13">
        <v>190.35</v>
      </c>
      <c r="M327" s="13">
        <v>82.2</v>
      </c>
      <c r="N327" s="13">
        <v>664.87</v>
      </c>
      <c r="O327" s="13">
        <v>290.86</v>
      </c>
      <c r="P327" s="13">
        <f t="shared" si="12"/>
        <v>1976.7884615384614</v>
      </c>
    </row>
    <row r="328" spans="1:16" ht="12.75">
      <c r="A328" s="12" t="s">
        <v>431</v>
      </c>
      <c r="B328" s="60" t="s">
        <v>565</v>
      </c>
      <c r="C328" s="13">
        <f>VLOOKUP(A328,'[2]Sheet1'!$B$11:$F$520,5,FALSE)</f>
        <v>1122216.44</v>
      </c>
      <c r="D328" s="13">
        <f>VLOOKUP(A328,'[1]Sheet1'!$B$11:$E$614,3,FALSE)</f>
        <v>1409508.37</v>
      </c>
      <c r="E328" s="13">
        <f>VLOOKUP(A328,'[1]Sheet1'!$B$11:$E$614,4,FALSE)</f>
        <v>498745.67</v>
      </c>
      <c r="F328" s="13">
        <v>712092.36</v>
      </c>
      <c r="G328" s="13">
        <v>1729439.28</v>
      </c>
      <c r="H328" s="13">
        <v>1664203.6800000002</v>
      </c>
      <c r="I328" s="13">
        <v>1898758.94</v>
      </c>
      <c r="J328" s="13">
        <v>2258586.77</v>
      </c>
      <c r="K328" s="13">
        <v>878703.6</v>
      </c>
      <c r="L328" s="13">
        <v>1029458.21</v>
      </c>
      <c r="M328" s="13">
        <v>1580310.35</v>
      </c>
      <c r="N328" s="13">
        <v>1734690.05</v>
      </c>
      <c r="O328" s="13">
        <v>2093458.56</v>
      </c>
      <c r="P328" s="13">
        <f t="shared" si="12"/>
        <v>1431551.713846154</v>
      </c>
    </row>
    <row r="329" spans="1:16" ht="12.75">
      <c r="A329" s="12" t="s">
        <v>432</v>
      </c>
      <c r="B329" s="60" t="s">
        <v>566</v>
      </c>
      <c r="C329" s="13">
        <f>VLOOKUP(A329,'[2]Sheet1'!$B$11:$F$520,5,FALSE)</f>
        <v>1100772.16</v>
      </c>
      <c r="D329" s="13">
        <f>VLOOKUP(A329,'[1]Sheet1'!$B$11:$E$614,3,FALSE)</f>
        <v>1350013.19</v>
      </c>
      <c r="E329" s="13">
        <f>VLOOKUP(A329,'[1]Sheet1'!$B$11:$E$614,4,FALSE)</f>
        <v>1601920.31</v>
      </c>
      <c r="F329" s="13">
        <v>1785487.48</v>
      </c>
      <c r="G329" s="13">
        <v>1898426.5</v>
      </c>
      <c r="H329" s="13">
        <v>2039591.92</v>
      </c>
      <c r="I329" s="13">
        <v>593713.62</v>
      </c>
      <c r="J329" s="13">
        <v>791621.68</v>
      </c>
      <c r="K329" s="13">
        <v>1073661.75</v>
      </c>
      <c r="L329" s="13">
        <v>1313647.88</v>
      </c>
      <c r="M329" s="13">
        <v>1567327.92</v>
      </c>
      <c r="N329" s="13">
        <v>1769020.01</v>
      </c>
      <c r="O329" s="13">
        <v>1791099.87</v>
      </c>
      <c r="P329" s="13">
        <f t="shared" si="12"/>
        <v>1436638.7915384616</v>
      </c>
    </row>
    <row r="330" spans="1:16" ht="12.75">
      <c r="A330" s="12" t="s">
        <v>433</v>
      </c>
      <c r="B330" s="60" t="s">
        <v>567</v>
      </c>
      <c r="C330" s="13">
        <f>VLOOKUP(A330,'[2]Sheet1'!$B$11:$F$520,5,FALSE)</f>
        <v>127309.24</v>
      </c>
      <c r="D330" s="13">
        <f>VLOOKUP(A330,'[1]Sheet1'!$B$11:$E$614,3,FALSE)</f>
        <v>162568.24</v>
      </c>
      <c r="E330" s="13">
        <f>VLOOKUP(A330,'[1]Sheet1'!$B$11:$E$614,4,FALSE)</f>
        <v>198136.24</v>
      </c>
      <c r="F330" s="13">
        <v>224052.24</v>
      </c>
      <c r="G330" s="13">
        <v>239595.24</v>
      </c>
      <c r="H330" s="13">
        <v>259024.24000000002</v>
      </c>
      <c r="I330" s="13">
        <v>80722.12</v>
      </c>
      <c r="J330" s="13">
        <v>107630.12</v>
      </c>
      <c r="K330" s="13">
        <v>145978.12</v>
      </c>
      <c r="L330" s="13">
        <v>178608.12</v>
      </c>
      <c r="M330" s="13">
        <v>212812.12</v>
      </c>
      <c r="N330" s="13">
        <v>239979.12</v>
      </c>
      <c r="O330" s="13">
        <v>242837.12</v>
      </c>
      <c r="P330" s="13">
        <f t="shared" si="12"/>
        <v>186096.32923076928</v>
      </c>
    </row>
    <row r="331" spans="1:16" ht="12.75">
      <c r="A331" s="12" t="s">
        <v>434</v>
      </c>
      <c r="B331" s="60" t="s">
        <v>568</v>
      </c>
      <c r="C331" s="13">
        <f>VLOOKUP(A331,'[2]Sheet1'!$B$11:$F$520,5,FALSE)</f>
        <v>465836.66000000003</v>
      </c>
      <c r="D331" s="13">
        <f>VLOOKUP(A331,'[1]Sheet1'!$B$11:$E$614,3,FALSE)</f>
        <v>593038.66</v>
      </c>
      <c r="E331" s="13">
        <f>VLOOKUP(A331,'[1]Sheet1'!$B$11:$E$614,4,FALSE)</f>
        <v>721618.66</v>
      </c>
      <c r="F331" s="13">
        <v>911647.66</v>
      </c>
      <c r="G331" s="13">
        <v>1096858.66</v>
      </c>
      <c r="H331" s="13">
        <v>1328372.6600000001</v>
      </c>
      <c r="I331" s="13">
        <v>954727.35</v>
      </c>
      <c r="J331" s="13">
        <v>1272971.35</v>
      </c>
      <c r="K331" s="13">
        <v>1726506.35</v>
      </c>
      <c r="L331" s="13">
        <v>2112398.35</v>
      </c>
      <c r="M331" s="13">
        <v>2498820.35</v>
      </c>
      <c r="N331" s="13">
        <v>2804008.35</v>
      </c>
      <c r="O331" s="13">
        <v>2828571.35</v>
      </c>
      <c r="P331" s="13">
        <f t="shared" si="12"/>
        <v>1485798.1853846153</v>
      </c>
    </row>
    <row r="332" spans="1:16" ht="12.75">
      <c r="A332" s="12" t="s">
        <v>435</v>
      </c>
      <c r="B332" s="60" t="s">
        <v>569</v>
      </c>
      <c r="C332" s="13">
        <f>VLOOKUP(A332,'[2]Sheet1'!$B$11:$F$520,5,FALSE)</f>
        <v>106060.95</v>
      </c>
      <c r="D332" s="13">
        <f>VLOOKUP(A332,'[1]Sheet1'!$B$11:$E$614,3,FALSE)</f>
        <v>-29490.79</v>
      </c>
      <c r="E332" s="13">
        <f>VLOOKUP(A332,'[1]Sheet1'!$B$11:$E$614,4,FALSE)</f>
        <v>3977.572</v>
      </c>
      <c r="F332" s="13">
        <v>40270.35</v>
      </c>
      <c r="G332" s="13">
        <v>38494.85</v>
      </c>
      <c r="H332" s="13">
        <v>84017.507</v>
      </c>
      <c r="I332" s="13">
        <v>118375.687</v>
      </c>
      <c r="J332" s="13">
        <v>151137.917</v>
      </c>
      <c r="K332" s="13">
        <v>-17589.883</v>
      </c>
      <c r="L332" s="13">
        <v>15915.267</v>
      </c>
      <c r="M332" s="13">
        <v>50207.227</v>
      </c>
      <c r="N332" s="13">
        <v>83712.377</v>
      </c>
      <c r="O332" s="13">
        <v>118004.337</v>
      </c>
      <c r="P332" s="13">
        <f t="shared" si="12"/>
        <v>58699.48984615385</v>
      </c>
    </row>
    <row r="333" spans="1:16" ht="12.75">
      <c r="A333" s="12" t="s">
        <v>436</v>
      </c>
      <c r="B333" s="60" t="s">
        <v>570</v>
      </c>
      <c r="C333" s="13">
        <f>VLOOKUP(A333,'[2]Sheet1'!$B$11:$F$520,5,FALSE)</f>
        <v>0</v>
      </c>
      <c r="D333" s="13">
        <f>VLOOKUP(A333,'[1]Sheet1'!$B$11:$E$614,3,FALSE)</f>
        <v>0</v>
      </c>
      <c r="E333" s="13">
        <f>VLOOKUP(A333,'[1]Sheet1'!$B$11:$E$614,4,FALSE)</f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0</v>
      </c>
      <c r="P333" s="13">
        <f t="shared" si="12"/>
        <v>0</v>
      </c>
    </row>
    <row r="334" spans="1:16" ht="12.75">
      <c r="A334" s="12" t="s">
        <v>437</v>
      </c>
      <c r="B334" s="60" t="s">
        <v>571</v>
      </c>
      <c r="C334" s="13">
        <f>VLOOKUP(A334,'[2]Sheet1'!$B$11:$F$520,5,FALSE)</f>
        <v>1425</v>
      </c>
      <c r="D334" s="13">
        <f>VLOOKUP(A334,'[1]Sheet1'!$B$11:$E$614,3,FALSE)</f>
        <v>1425</v>
      </c>
      <c r="E334" s="13">
        <f>VLOOKUP(A334,'[1]Sheet1'!$B$11:$E$614,4,FALSE)</f>
        <v>1425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0</v>
      </c>
      <c r="O334" s="13">
        <v>0</v>
      </c>
      <c r="P334" s="13">
        <f t="shared" si="12"/>
        <v>328.84615384615387</v>
      </c>
    </row>
    <row r="335" spans="1:16" ht="12.75">
      <c r="A335" s="12" t="s">
        <v>438</v>
      </c>
      <c r="B335" s="60" t="s">
        <v>572</v>
      </c>
      <c r="C335" s="13">
        <f>VLOOKUP(A335,'[2]Sheet1'!$B$11:$F$520,5,FALSE)</f>
        <v>376794.01</v>
      </c>
      <c r="D335" s="13">
        <f>VLOOKUP(A335,'[1]Sheet1'!$B$11:$E$614,3,FALSE)</f>
        <v>376794.01</v>
      </c>
      <c r="E335" s="13">
        <f>VLOOKUP(A335,'[1]Sheet1'!$B$11:$E$614,4,FALSE)</f>
        <v>376794.01</v>
      </c>
      <c r="F335" s="13">
        <v>554326.18</v>
      </c>
      <c r="G335" s="13">
        <v>554326.18</v>
      </c>
      <c r="H335" s="13">
        <v>554326.18</v>
      </c>
      <c r="I335" s="13">
        <v>554326.18</v>
      </c>
      <c r="J335" s="13">
        <v>554326.18</v>
      </c>
      <c r="K335" s="13">
        <v>554326.18</v>
      </c>
      <c r="L335" s="13">
        <v>554326.18</v>
      </c>
      <c r="M335" s="13">
        <v>554326.18</v>
      </c>
      <c r="N335" s="13">
        <v>554326.18</v>
      </c>
      <c r="O335" s="13">
        <v>554326.18</v>
      </c>
      <c r="P335" s="13">
        <f t="shared" si="12"/>
        <v>513357.2176923076</v>
      </c>
    </row>
    <row r="336" spans="1:16" ht="12.75">
      <c r="A336" s="12" t="s">
        <v>439</v>
      </c>
      <c r="B336" s="60" t="s">
        <v>573</v>
      </c>
      <c r="C336" s="13">
        <f>VLOOKUP(A336,'[2]Sheet1'!$B$11:$F$520,5,FALSE)</f>
        <v>180697.49</v>
      </c>
      <c r="D336" s="13">
        <f>VLOOKUP(A336,'[1]Sheet1'!$B$11:$E$614,3,FALSE)</f>
        <v>242236.49</v>
      </c>
      <c r="E336" s="13">
        <f>VLOOKUP(A336,'[1]Sheet1'!$B$11:$E$614,4,FALSE)</f>
        <v>304297.49</v>
      </c>
      <c r="F336" s="13">
        <v>376795.49</v>
      </c>
      <c r="G336" s="13">
        <v>388484.49</v>
      </c>
      <c r="H336" s="13">
        <v>403096.49</v>
      </c>
      <c r="I336" s="13">
        <v>62676.58</v>
      </c>
      <c r="J336" s="13">
        <v>83568.58</v>
      </c>
      <c r="K336" s="13">
        <v>113343.58</v>
      </c>
      <c r="L336" s="13">
        <v>138675.58000000002</v>
      </c>
      <c r="M336" s="13">
        <v>165963.58000000002</v>
      </c>
      <c r="N336" s="13">
        <v>187707.58000000002</v>
      </c>
      <c r="O336" s="13">
        <v>190299.58000000002</v>
      </c>
      <c r="P336" s="13">
        <f t="shared" si="12"/>
        <v>218295.61538461543</v>
      </c>
    </row>
    <row r="337" spans="1:16" ht="12.75">
      <c r="A337" s="12" t="s">
        <v>440</v>
      </c>
      <c r="B337" s="60" t="s">
        <v>574</v>
      </c>
      <c r="C337" s="13">
        <f>VLOOKUP(A337,'[2]Sheet1'!$B$11:$F$520,5,FALSE)</f>
        <v>396778.37</v>
      </c>
      <c r="D337" s="13">
        <f>VLOOKUP(A337,'[1]Sheet1'!$B$11:$E$614,3,FALSE)</f>
        <v>396778.37</v>
      </c>
      <c r="E337" s="13">
        <f>VLOOKUP(A337,'[1]Sheet1'!$B$11:$E$614,4,FALSE)</f>
        <v>338622.10000000003</v>
      </c>
      <c r="F337" s="13">
        <v>279105.62</v>
      </c>
      <c r="G337" s="13">
        <v>246141.22</v>
      </c>
      <c r="H337" s="13">
        <v>246141.22</v>
      </c>
      <c r="I337" s="13">
        <v>246141.22</v>
      </c>
      <c r="J337" s="13">
        <v>246141.22</v>
      </c>
      <c r="K337" s="13">
        <v>246141.22</v>
      </c>
      <c r="L337" s="13">
        <v>246141.22</v>
      </c>
      <c r="M337" s="13">
        <v>246141.22</v>
      </c>
      <c r="N337" s="13">
        <v>246141.22</v>
      </c>
      <c r="O337" s="13">
        <v>173103.61000000002</v>
      </c>
      <c r="P337" s="13">
        <f t="shared" si="12"/>
        <v>273347.52538461547</v>
      </c>
    </row>
    <row r="338" spans="1:16" ht="12.75">
      <c r="A338" s="20"/>
      <c r="B338" s="43" t="s">
        <v>89</v>
      </c>
      <c r="C338" s="58">
        <f>SUM(C312:C337)</f>
        <v>7231625.226</v>
      </c>
      <c r="D338" s="58">
        <f>SUM(D312:D337)</f>
        <v>8800992.325999998</v>
      </c>
      <c r="E338" s="58">
        <f>SUM(E312:E337)</f>
        <v>7211380.528</v>
      </c>
      <c r="F338" s="58">
        <f>SUM(F312:F337)</f>
        <v>9658504.086</v>
      </c>
      <c r="G338" s="58">
        <v>10585055.156000001</v>
      </c>
      <c r="H338" s="58">
        <v>10599391.373</v>
      </c>
      <c r="I338" s="58">
        <v>9368151.603</v>
      </c>
      <c r="J338" s="58">
        <v>11043864.393</v>
      </c>
      <c r="K338" s="58">
        <v>10217139.653</v>
      </c>
      <c r="L338" s="58">
        <v>11498061.353</v>
      </c>
      <c r="M338" s="58">
        <v>14516978.083</v>
      </c>
      <c r="N338" s="58">
        <v>11933871.983000001</v>
      </c>
      <c r="O338" s="58">
        <v>12856652.393</v>
      </c>
      <c r="P338" s="58">
        <f t="shared" si="12"/>
        <v>10424743.704307692</v>
      </c>
    </row>
    <row r="339" spans="2:16" ht="12.75">
      <c r="B339" s="47" t="s">
        <v>78</v>
      </c>
      <c r="C339" s="59">
        <f>C338+C311+C308+C297+C290+C286+C284</f>
        <v>14934867.470000003</v>
      </c>
      <c r="D339" s="59">
        <f>D338+D311+D308+D297+D290+D286+D284</f>
        <v>16071299.134999996</v>
      </c>
      <c r="E339" s="59">
        <f>E338+E311+E308+E297+E290+E286+E284</f>
        <v>14571117.4</v>
      </c>
      <c r="F339" s="59">
        <f>F338+F311+F308+F297+F290+F286+F284</f>
        <v>17327575.206</v>
      </c>
      <c r="G339" s="59">
        <v>20819516.9</v>
      </c>
      <c r="H339" s="59">
        <v>21240257.297</v>
      </c>
      <c r="I339" s="59">
        <v>20247135.197</v>
      </c>
      <c r="J339" s="59">
        <v>21044461.027</v>
      </c>
      <c r="K339" s="59">
        <v>20562543.959</v>
      </c>
      <c r="L339" s="59">
        <v>21561196.571</v>
      </c>
      <c r="M339" s="59">
        <v>23901380.653</v>
      </c>
      <c r="N339" s="59">
        <v>21266358.744</v>
      </c>
      <c r="O339" s="59">
        <v>22533586.555999998</v>
      </c>
      <c r="P339" s="59">
        <f t="shared" si="12"/>
        <v>19698561.239615384</v>
      </c>
    </row>
    <row r="340" spans="1:16" s="11" customFormat="1" ht="12.75">
      <c r="A340" s="10"/>
      <c r="B340" s="33" t="s">
        <v>589</v>
      </c>
      <c r="C340" s="55">
        <f>C339+C274+C268+C262+C251+C202+C197+C178+C158+C151</f>
        <v>102642447.97</v>
      </c>
      <c r="D340" s="55">
        <f>D339+D274+D268+D262+D251+D202+D197+D178+D158+D151</f>
        <v>108576400.127</v>
      </c>
      <c r="E340" s="55">
        <f>E339+E274+E268+E262+E251+E202+E197+E178+E158+E151</f>
        <v>121422250.896</v>
      </c>
      <c r="F340" s="55">
        <f>F339+F274+F268+F262+F251+F202+F197+F178+F158+F151</f>
        <v>136999045</v>
      </c>
      <c r="G340" s="55">
        <v>163683623.044</v>
      </c>
      <c r="H340" s="55">
        <v>194533447.41099998</v>
      </c>
      <c r="I340" s="55">
        <v>197387291.03099996</v>
      </c>
      <c r="J340" s="55">
        <v>185180697.00099996</v>
      </c>
      <c r="K340" s="55">
        <v>381515594.73999995</v>
      </c>
      <c r="L340" s="55">
        <v>455887861.48200005</v>
      </c>
      <c r="M340" s="55">
        <v>461612511.097</v>
      </c>
      <c r="N340" s="55">
        <v>464177209.7549999</v>
      </c>
      <c r="O340" s="55">
        <v>272632792.67499995</v>
      </c>
      <c r="P340" s="55">
        <f t="shared" si="12"/>
        <v>249711628.63300002</v>
      </c>
    </row>
    <row r="341" spans="1:16" s="65" customFormat="1" ht="12.75">
      <c r="A341" s="64"/>
      <c r="B341" s="66"/>
      <c r="C341" s="67"/>
      <c r="D341" s="67"/>
      <c r="E341" s="67" t="s">
        <v>17</v>
      </c>
      <c r="F341" s="67" t="s">
        <v>17</v>
      </c>
      <c r="G341" s="67" t="s">
        <v>17</v>
      </c>
      <c r="H341" s="67" t="s">
        <v>17</v>
      </c>
      <c r="I341" s="67" t="s">
        <v>17</v>
      </c>
      <c r="J341" s="67" t="s">
        <v>17</v>
      </c>
      <c r="K341" s="67" t="s">
        <v>17</v>
      </c>
      <c r="L341" s="67" t="s">
        <v>17</v>
      </c>
      <c r="M341" s="67" t="s">
        <v>17</v>
      </c>
      <c r="N341" s="67" t="s">
        <v>17</v>
      </c>
      <c r="O341" s="67" t="s">
        <v>17</v>
      </c>
      <c r="P341" s="67"/>
    </row>
    <row r="342" spans="2:16" ht="13.5" thickBot="1">
      <c r="B342" s="68" t="s">
        <v>590</v>
      </c>
      <c r="C342" s="69">
        <f aca="true" t="shared" si="13" ref="C342:O342">C142-C340</f>
        <v>4327248.888999999</v>
      </c>
      <c r="D342" s="69">
        <f t="shared" si="13"/>
        <v>4124875.777999997</v>
      </c>
      <c r="E342" s="69">
        <f t="shared" si="13"/>
        <v>943517.6190000176</v>
      </c>
      <c r="F342" s="69">
        <f t="shared" si="13"/>
        <v>34807139.458000004</v>
      </c>
      <c r="G342" s="69">
        <f t="shared" si="13"/>
        <v>39173166.940999985</v>
      </c>
      <c r="H342" s="69">
        <f t="shared" si="13"/>
        <v>-41035917.45200002</v>
      </c>
      <c r="I342" s="69">
        <f t="shared" si="13"/>
        <v>-61620795.055999994</v>
      </c>
      <c r="J342" s="69">
        <f t="shared" si="13"/>
        <v>-57686772.02299996</v>
      </c>
      <c r="K342" s="69">
        <f t="shared" si="13"/>
        <v>-271734361.6639999</v>
      </c>
      <c r="L342" s="69">
        <f t="shared" si="13"/>
        <v>-285685023.6910001</v>
      </c>
      <c r="M342" s="69">
        <f t="shared" si="13"/>
        <v>-277690258.097</v>
      </c>
      <c r="N342" s="69">
        <f t="shared" si="13"/>
        <v>-345013418.66799986</v>
      </c>
      <c r="O342" s="69">
        <f t="shared" si="13"/>
        <v>-145224249.98399997</v>
      </c>
      <c r="P342" s="69">
        <f>SUM(C342:O342)/13</f>
        <v>-107870372.91923076</v>
      </c>
    </row>
    <row r="343" spans="2:16" ht="13.5" thickTop="1">
      <c r="B343" s="48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</row>
  </sheetData>
  <sheetProtection/>
  <mergeCells count="2">
    <mergeCell ref="G1:O1"/>
    <mergeCell ref="G2:O2"/>
  </mergeCells>
  <printOptions horizontalCentered="1"/>
  <pageMargins left="0.25" right="0.25" top="0.5" bottom="0.5" header="0.25" footer="0.25"/>
  <pageSetup fitToHeight="0" horizontalDpi="600" verticalDpi="600" orientation="landscape" scale="52" r:id="rId3"/>
  <headerFooter alignWithMargins="0">
    <oddHeader>&amp;RKPSC Case No. 2014-00396
Commission Staff'sFirst Set of Data Requests
Order Dated  November 24, 2014
Item No. 14
Attachment 1
Page &amp;P of &amp;N</oddHeader>
  </headerFooter>
  <colBreaks count="1" manualBreakCount="1">
    <brk id="9" max="34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5" bestFit="1" customWidth="1"/>
    <col min="2" max="2" width="2.28125" style="5" customWidth="1"/>
    <col min="3" max="3" width="44.421875" style="5" customWidth="1"/>
    <col min="4" max="4" width="1.7109375" style="5" customWidth="1"/>
    <col min="5" max="5" width="45.7109375" style="2" customWidth="1"/>
    <col min="6" max="16384" width="9.140625" style="5" customWidth="1"/>
  </cols>
  <sheetData>
    <row r="2" spans="1:3" ht="12.75">
      <c r="A2" s="5" t="s">
        <v>0</v>
      </c>
      <c r="C2" s="3" t="s">
        <v>92</v>
      </c>
    </row>
    <row r="3" spans="1:3" ht="12.75">
      <c r="A3" s="5" t="s">
        <v>1</v>
      </c>
      <c r="C3" s="3" t="s">
        <v>14</v>
      </c>
    </row>
    <row r="4" spans="1:3" ht="12.75">
      <c r="A4" s="5" t="s">
        <v>2</v>
      </c>
      <c r="C4" s="3" t="s">
        <v>15</v>
      </c>
    </row>
    <row r="5" spans="1:3" ht="12.75">
      <c r="A5" s="5" t="s">
        <v>3</v>
      </c>
      <c r="C5" s="3" t="s">
        <v>93</v>
      </c>
    </row>
    <row r="6" spans="1:3" ht="12.75">
      <c r="A6" s="5" t="s">
        <v>4</v>
      </c>
      <c r="C6" s="3" t="s">
        <v>92</v>
      </c>
    </row>
    <row r="7" spans="1:3" ht="12.75">
      <c r="A7" s="5" t="s">
        <v>5</v>
      </c>
      <c r="C7" s="4">
        <v>40881</v>
      </c>
    </row>
    <row r="8" spans="1:3" ht="12.75">
      <c r="A8" s="5" t="s">
        <v>6</v>
      </c>
      <c r="C8" s="3" t="s">
        <v>94</v>
      </c>
    </row>
    <row r="9" spans="1:3" ht="12.75">
      <c r="A9" s="5" t="s">
        <v>7</v>
      </c>
      <c r="C9" s="3" t="s">
        <v>94</v>
      </c>
    </row>
    <row r="10" spans="1:3" ht="25.5">
      <c r="A10" s="5" t="s">
        <v>8</v>
      </c>
      <c r="C10" s="3" t="s">
        <v>95</v>
      </c>
    </row>
    <row r="11" spans="1:3" ht="12.75">
      <c r="A11" s="5" t="s">
        <v>9</v>
      </c>
      <c r="C11" s="3" t="s">
        <v>16</v>
      </c>
    </row>
    <row r="12" spans="1:3" ht="12.75">
      <c r="A12" s="5" t="s">
        <v>10</v>
      </c>
      <c r="C12" s="3" t="s">
        <v>96</v>
      </c>
    </row>
    <row r="13" spans="1:3" ht="12.75">
      <c r="A13" s="5" t="s">
        <v>11</v>
      </c>
      <c r="C13" s="3" t="s">
        <v>92</v>
      </c>
    </row>
    <row r="14" spans="1:3" ht="12.75">
      <c r="A14" s="5" t="s">
        <v>12</v>
      </c>
      <c r="C14" s="3" t="s">
        <v>94</v>
      </c>
    </row>
    <row r="15" spans="1:3" ht="12.75">
      <c r="A15" s="5" t="s">
        <v>13</v>
      </c>
      <c r="C15" s="3"/>
    </row>
    <row r="18" spans="1:5" ht="25.5">
      <c r="A18" s="5" t="s">
        <v>25</v>
      </c>
      <c r="C18" s="5" t="s">
        <v>14</v>
      </c>
      <c r="E18" s="2" t="s">
        <v>26</v>
      </c>
    </row>
    <row r="20" spans="1:5" ht="12.75">
      <c r="A20" s="5" t="s">
        <v>27</v>
      </c>
      <c r="C20" s="5" t="s">
        <v>14</v>
      </c>
      <c r="E20" s="2" t="s">
        <v>28</v>
      </c>
    </row>
    <row r="22" spans="1:5" ht="51">
      <c r="A22" s="5" t="s">
        <v>18</v>
      </c>
      <c r="C22" s="5" t="s">
        <v>14</v>
      </c>
      <c r="E22" s="2" t="s">
        <v>19</v>
      </c>
    </row>
    <row r="24" spans="1:5" ht="25.5">
      <c r="A24" s="5" t="s">
        <v>29</v>
      </c>
      <c r="C24" s="5" t="s">
        <v>14</v>
      </c>
      <c r="E24" s="2" t="s">
        <v>30</v>
      </c>
    </row>
    <row r="26" spans="1:5" ht="38.25">
      <c r="A26" s="5" t="s">
        <v>20</v>
      </c>
      <c r="C26" s="5" t="s">
        <v>14</v>
      </c>
      <c r="E26" s="2" t="s">
        <v>21</v>
      </c>
    </row>
    <row r="28" spans="1:5" ht="38.25">
      <c r="A28" s="5" t="s">
        <v>22</v>
      </c>
      <c r="C28" s="5" t="s">
        <v>14</v>
      </c>
      <c r="E28" s="2" t="s">
        <v>31</v>
      </c>
    </row>
    <row r="30" spans="1:5" ht="12.75">
      <c r="A30" s="6">
        <v>38923</v>
      </c>
      <c r="C30" s="5" t="s">
        <v>14</v>
      </c>
      <c r="E30" s="2" t="s">
        <v>32</v>
      </c>
    </row>
    <row r="32" spans="1:5" ht="25.5">
      <c r="A32" s="5" t="s">
        <v>33</v>
      </c>
      <c r="C32" s="5" t="s">
        <v>14</v>
      </c>
      <c r="E32" s="2" t="s">
        <v>34</v>
      </c>
    </row>
    <row r="34" spans="1:5" ht="76.5">
      <c r="A34" s="5" t="s">
        <v>23</v>
      </c>
      <c r="C34" s="5" t="s">
        <v>14</v>
      </c>
      <c r="E34" s="2" t="s">
        <v>24</v>
      </c>
    </row>
    <row r="36" spans="1:5" ht="12.75">
      <c r="A36" s="6">
        <v>39692</v>
      </c>
      <c r="C36" s="5" t="s">
        <v>14</v>
      </c>
      <c r="E36" s="2" t="s">
        <v>35</v>
      </c>
    </row>
    <row r="38" spans="1:5" ht="25.5">
      <c r="A38" s="5" t="s">
        <v>36</v>
      </c>
      <c r="C38" s="5" t="s">
        <v>14</v>
      </c>
      <c r="E38" s="2" t="s">
        <v>37</v>
      </c>
    </row>
    <row r="40" spans="1:5" ht="12.75">
      <c r="A40" s="5" t="s">
        <v>38</v>
      </c>
      <c r="C40" s="5" t="s">
        <v>14</v>
      </c>
      <c r="E40" s="2" t="s">
        <v>39</v>
      </c>
    </row>
    <row r="42" spans="1:5" ht="25.5">
      <c r="A42" s="5" t="s">
        <v>40</v>
      </c>
      <c r="C42" s="5" t="s">
        <v>14</v>
      </c>
      <c r="E42" s="2" t="s">
        <v>41</v>
      </c>
    </row>
    <row r="44" spans="1:5" ht="38.25">
      <c r="A44" s="5" t="s">
        <v>42</v>
      </c>
      <c r="C44" s="5" t="s">
        <v>14</v>
      </c>
      <c r="E44" s="2" t="s">
        <v>43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24mo Balance Sheet</dc:title>
  <dc:subject>Scope-based</dc:subject>
  <dc:creator>Financial Reporting / Neal Hartley</dc:creator>
  <cp:keywords/>
  <dc:description>Acct: PRPT_ACCOUNT
BU: Scope-based</dc:description>
  <cp:lastModifiedBy>AEP</cp:lastModifiedBy>
  <cp:lastPrinted>2014-12-08T21:41:10Z</cp:lastPrinted>
  <dcterms:created xsi:type="dcterms:W3CDTF">1997-11-19T15:48:19Z</dcterms:created>
  <dcterms:modified xsi:type="dcterms:W3CDTF">2015-01-06T14:26:04Z</dcterms:modified>
  <cp:category>Comparative Regulatory Balance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