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420" windowWidth="19230" windowHeight="5565" tabRatio="831"/>
  </bookViews>
  <sheets>
    <sheet name="Cash Flow Statement" sheetId="1" r:id="rId1"/>
  </sheets>
  <definedNames>
    <definedName name="_xlnm.Print_Area" localSheetId="0">'Cash Flow Statement'!$A$1:$M$57</definedName>
  </definedNames>
  <calcPr calcId="145621" iterateDelta="252"/>
</workbook>
</file>

<file path=xl/calcChain.xml><?xml version="1.0" encoding="utf-8"?>
<calcChain xmlns="http://schemas.openxmlformats.org/spreadsheetml/2006/main">
  <c r="E27" i="1" l="1"/>
  <c r="E28" i="1" s="1"/>
  <c r="C27" i="1"/>
  <c r="C28" i="1" s="1"/>
  <c r="E25" i="1"/>
  <c r="E24" i="1"/>
  <c r="C25" i="1"/>
  <c r="C24" i="1"/>
  <c r="E17" i="1"/>
  <c r="E18" i="1"/>
  <c r="E19" i="1"/>
  <c r="E20" i="1"/>
  <c r="E21" i="1"/>
  <c r="E22" i="1"/>
  <c r="C17" i="1"/>
  <c r="C18" i="1"/>
  <c r="C19" i="1"/>
  <c r="C20" i="1"/>
  <c r="C21" i="1"/>
  <c r="C22" i="1"/>
  <c r="E23" i="1"/>
  <c r="C23" i="1"/>
  <c r="H23" i="1"/>
  <c r="H15" i="1"/>
  <c r="C15" i="1" s="1"/>
  <c r="E13" i="1"/>
  <c r="C13" i="1"/>
  <c r="H50" i="1"/>
  <c r="H51" i="1"/>
  <c r="C50" i="1"/>
  <c r="H49" i="1"/>
  <c r="H45" i="1"/>
  <c r="C45" i="1" s="1"/>
  <c r="H42" i="1"/>
  <c r="E48" i="1" s="1"/>
  <c r="E34" i="1"/>
  <c r="E39" i="1" s="1"/>
  <c r="C34" i="1"/>
  <c r="C39" i="1"/>
  <c r="H34" i="1"/>
  <c r="E16" i="1"/>
  <c r="C16" i="1"/>
  <c r="H16" i="1"/>
  <c r="E57" i="1"/>
  <c r="E56" i="1"/>
  <c r="E55" i="1"/>
  <c r="C57" i="1"/>
  <c r="C56" i="1"/>
  <c r="C55" i="1"/>
  <c r="E51" i="1"/>
  <c r="E50" i="1"/>
  <c r="E49" i="1"/>
  <c r="C51" i="1"/>
  <c r="C49" i="1"/>
  <c r="E38" i="1"/>
  <c r="E37" i="1"/>
  <c r="E36" i="1"/>
  <c r="E35" i="1"/>
  <c r="C38" i="1"/>
  <c r="C37" i="1"/>
  <c r="C36" i="1"/>
  <c r="C35" i="1"/>
  <c r="E26" i="1"/>
  <c r="C26" i="1"/>
  <c r="E15" i="1"/>
  <c r="E14" i="1"/>
  <c r="C14" i="1"/>
  <c r="E11" i="1"/>
  <c r="C11" i="1"/>
  <c r="H11" i="1"/>
  <c r="E12" i="1"/>
  <c r="C12" i="1"/>
  <c r="E45" i="1" l="1"/>
  <c r="C46" i="1"/>
  <c r="E46" i="1"/>
  <c r="C42" i="1"/>
  <c r="C44" i="1"/>
  <c r="E43" i="1"/>
  <c r="E47" i="1"/>
  <c r="C47" i="1"/>
  <c r="E42" i="1"/>
  <c r="C48" i="1"/>
  <c r="C43" i="1"/>
  <c r="E44" i="1"/>
  <c r="E52" i="1" s="1"/>
  <c r="B28" i="1"/>
  <c r="D28" i="1"/>
  <c r="B39" i="1"/>
  <c r="D39" i="1"/>
  <c r="B52" i="1"/>
  <c r="D52" i="1"/>
  <c r="D55" i="1" s="1"/>
  <c r="D57" i="1" s="1"/>
  <c r="B56" i="1" s="1"/>
  <c r="C52" i="1" l="1"/>
  <c r="B55" i="1"/>
  <c r="B57" i="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D56" authorId="0">
      <text>
        <r>
          <rPr>
            <sz val="9"/>
            <color indexed="81"/>
            <rFont val="Tahoma"/>
            <family val="2"/>
          </rPr>
          <t xml:space="preserve">Jennifer Mohler:
Ties to 3Q2012 FERC
</t>
        </r>
      </text>
    </comment>
  </commentList>
</comments>
</file>

<file path=xl/sharedStrings.xml><?xml version="1.0" encoding="utf-8"?>
<sst xmlns="http://schemas.openxmlformats.org/spreadsheetml/2006/main" count="108" uniqueCount="60">
  <si>
    <t>Kentucky Power Company</t>
  </si>
  <si>
    <t>For the Twelve Months Ended September 30, 2014 and 2013</t>
  </si>
  <si>
    <t>Operating Activities</t>
  </si>
  <si>
    <t>Net Income (Loss)</t>
  </si>
  <si>
    <t xml:space="preserve">Income Before Dicountinued Operations </t>
  </si>
  <si>
    <t>Adjustments to Reconcile Net Income to Net Cash Flows from Operating Activities:</t>
  </si>
  <si>
    <t>Depreciation and Depletion</t>
  </si>
  <si>
    <t>Amortization of Regulatory Debits and Credits (Net)</t>
  </si>
  <si>
    <t>Impairment of Long-Lived Assets</t>
  </si>
  <si>
    <t>Mark-to-Market of Risk Management Contracts</t>
  </si>
  <si>
    <t>Deferred Income Taxes (Net)</t>
  </si>
  <si>
    <t>Investment Tax Credit Adjustment (Net)</t>
  </si>
  <si>
    <t>Net (Increase) Decrease in Receivables</t>
  </si>
  <si>
    <t>Net (Increase) Decrease in Inventory</t>
  </si>
  <si>
    <t>Net (Increase) Decrease in Allowances Inventory</t>
  </si>
  <si>
    <t>Net Increase (Decrease) in Payables and Accrued Expenses</t>
  </si>
  <si>
    <t>Net (Increase) Decrease in Other Regulatory Assets</t>
  </si>
  <si>
    <t>Net Increase (Decrease) in Other Regulatory Liabilities</t>
  </si>
  <si>
    <t>Allowance for Other Funds Used During Construction</t>
  </si>
  <si>
    <t>Other</t>
  </si>
  <si>
    <t>Customer Deposits</t>
  </si>
  <si>
    <t>Over/Under Recovered Fuel (Net)</t>
  </si>
  <si>
    <t>Pension Contributions</t>
  </si>
  <si>
    <t xml:space="preserve">Net Cash Flow From Operating Activities </t>
  </si>
  <si>
    <t/>
  </si>
  <si>
    <t>Investment Activities</t>
  </si>
  <si>
    <t>Gross Additions to Utility Plant (less nuclear fuel)</t>
  </si>
  <si>
    <t>(Less) Allowance for Other Funds Used During Construction</t>
  </si>
  <si>
    <t>Acquired Assets</t>
  </si>
  <si>
    <t>Construction Expenditures</t>
  </si>
  <si>
    <t>Acquisiton of Assets</t>
  </si>
  <si>
    <t>Proceeds from Sales of Assets</t>
  </si>
  <si>
    <t>CIAC Proceeds</t>
  </si>
  <si>
    <t>Notes Receivable from Associated Companies</t>
  </si>
  <si>
    <t>Net Cash Flow From Investing Activities</t>
  </si>
  <si>
    <t>Financing Activities</t>
  </si>
  <si>
    <t>Capital Contribution Retured to Parent</t>
  </si>
  <si>
    <t xml:space="preserve">Long-Term Debt </t>
  </si>
  <si>
    <t>Long Term Issuance Cost</t>
  </si>
  <si>
    <t>Issuance of Long-term Debt - NonAffiliated</t>
  </si>
  <si>
    <t>Retired Notes Payable to Associated Companies</t>
  </si>
  <si>
    <t>Notes Payable to Associated Companies</t>
  </si>
  <si>
    <t>Proceeds on Capital Leaseback</t>
  </si>
  <si>
    <t>Dividends Paid on Common Stock</t>
  </si>
  <si>
    <t>Retirement of Long Term Debt - NonAffiliated</t>
  </si>
  <si>
    <t>Net Cash Flow From Financing Activities</t>
  </si>
  <si>
    <t>Net Increase (Decrease) in Cash and Cash Equivalents</t>
  </si>
  <si>
    <t>Cash and Cash Equivalents at Beginning of Period</t>
  </si>
  <si>
    <t>Cash and Cash Equivalents at End of period</t>
  </si>
  <si>
    <t>GP-TOT</t>
  </si>
  <si>
    <t>EAF</t>
  </si>
  <si>
    <t>Kentucky</t>
  </si>
  <si>
    <t>Jurisdictional</t>
  </si>
  <si>
    <t xml:space="preserve">Factor                                         </t>
  </si>
  <si>
    <t>Factor</t>
  </si>
  <si>
    <t>Description</t>
  </si>
  <si>
    <t>GP_TRANS</t>
  </si>
  <si>
    <t>Kentucky Jurisdiction</t>
  </si>
  <si>
    <t>/</t>
  </si>
  <si>
    <t>CONDENSED STATEMENTS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</si>
</sst>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#,##0.000_);\(#,##0.000\)"/>
    <numFmt numFmtId="167" formatCode="0.0000000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38" fontId="1" fillId="0" borderId="2" xfId="2" applyNumberFormat="1" applyBorder="1"/>
    <xf numFmtId="38" fontId="1" fillId="0" borderId="3" xfId="2" applyNumberFormat="1" applyBorder="1"/>
    <xf numFmtId="0" fontId="3" fillId="0" borderId="0" xfId="0" applyFont="1" applyAlignment="1">
      <alignment horizontal="center"/>
    </xf>
    <xf numFmtId="164" fontId="3" fillId="0" borderId="4" xfId="1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38" fontId="5" fillId="2" borderId="2" xfId="2" applyNumberFormat="1" applyFont="1" applyFill="1" applyBorder="1"/>
    <xf numFmtId="0" fontId="3" fillId="0" borderId="5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8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Border="1"/>
    <xf numFmtId="38" fontId="1" fillId="0" borderId="0" xfId="2" applyNumberFormat="1" applyBorder="1"/>
    <xf numFmtId="38" fontId="0" fillId="0" borderId="0" xfId="0" applyNumberFormat="1" applyBorder="1"/>
    <xf numFmtId="0" fontId="1" fillId="0" borderId="0" xfId="4"/>
    <xf numFmtId="0" fontId="1" fillId="0" borderId="0" xfId="4"/>
    <xf numFmtId="0" fontId="1" fillId="0" borderId="0" xfId="4"/>
    <xf numFmtId="0" fontId="1" fillId="0" borderId="0" xfId="4"/>
    <xf numFmtId="165" fontId="8" fillId="0" borderId="0" xfId="5" applyNumberFormat="1" applyFont="1" applyFill="1" applyBorder="1" applyAlignment="1" applyProtection="1">
      <alignment horizontal="center" wrapText="1"/>
    </xf>
    <xf numFmtId="49" fontId="3" fillId="0" borderId="0" xfId="5" applyNumberFormat="1" applyFont="1" applyFill="1" applyBorder="1" applyAlignment="1" applyProtection="1">
      <alignment horizontal="center" wrapText="1"/>
    </xf>
    <xf numFmtId="166" fontId="3" fillId="0" borderId="0" xfId="5" applyNumberFormat="1" applyFont="1" applyFill="1" applyBorder="1" applyAlignment="1" applyProtection="1">
      <alignment horizontal="center" wrapText="1"/>
    </xf>
    <xf numFmtId="49" fontId="3" fillId="0" borderId="0" xfId="4" applyNumberFormat="1" applyFont="1" applyAlignment="1">
      <alignment horizontal="center" wrapText="1"/>
    </xf>
    <xf numFmtId="166" fontId="3" fillId="0" borderId="0" xfId="4" applyNumberFormat="1" applyFont="1" applyAlignment="1">
      <alignment horizontal="center"/>
    </xf>
    <xf numFmtId="166" fontId="3" fillId="0" borderId="0" xfId="4" applyNumberFormat="1" applyFont="1" applyAlignment="1">
      <alignment horizontal="center" wrapText="1"/>
    </xf>
    <xf numFmtId="167" fontId="0" fillId="0" borderId="0" xfId="0" applyNumberFormat="1"/>
    <xf numFmtId="38" fontId="5" fillId="2" borderId="0" xfId="2" applyNumberFormat="1" applyFont="1" applyFill="1" applyBorder="1"/>
    <xf numFmtId="165" fontId="0" fillId="0" borderId="0" xfId="3" applyNumberFormat="1" applyFont="1"/>
    <xf numFmtId="0" fontId="0" fillId="0" borderId="0" xfId="0" quotePrefix="1"/>
  </cellXfs>
  <cellStyles count="7">
    <cellStyle name="Comma" xfId="3" builtinId="3"/>
    <cellStyle name="Comma 2" xfId="5"/>
    <cellStyle name="Comma_Kingsport Cashflow" xfId="1"/>
    <cellStyle name="Currency" xfId="2" builtinId="4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A2" sqref="A2"/>
    </sheetView>
  </sheetViews>
  <sheetFormatPr defaultRowHeight="12.75" x14ac:dyDescent="0.2"/>
  <cols>
    <col min="1" max="1" width="52" customWidth="1"/>
    <col min="2" max="3" width="14" customWidth="1"/>
    <col min="4" max="5" width="13.28515625" customWidth="1"/>
    <col min="6" max="6" width="14" customWidth="1"/>
    <col min="7" max="7" width="1.7109375" customWidth="1"/>
    <col min="8" max="8" width="13.28515625" bestFit="1" customWidth="1"/>
    <col min="9" max="9" width="1.7109375" customWidth="1"/>
    <col min="10" max="10" width="13.28515625" style="31" customWidth="1"/>
    <col min="11" max="11" width="1.7109375" customWidth="1"/>
    <col min="12" max="12" width="13.28515625" style="31" customWidth="1"/>
    <col min="13" max="13" width="1.7109375" customWidth="1"/>
    <col min="14" max="14" width="13.28515625" customWidth="1"/>
  </cols>
  <sheetData>
    <row r="1" spans="1:12" x14ac:dyDescent="0.2">
      <c r="A1" s="1" t="s">
        <v>0</v>
      </c>
      <c r="B1" s="1"/>
      <c r="C1" s="7"/>
      <c r="D1" s="2"/>
      <c r="E1" s="2"/>
    </row>
    <row r="2" spans="1:12" x14ac:dyDescent="0.2">
      <c r="A2" s="1" t="s">
        <v>59</v>
      </c>
      <c r="B2" s="1"/>
      <c r="C2" s="7"/>
      <c r="D2" s="7"/>
      <c r="E2" s="7"/>
    </row>
    <row r="3" spans="1:12" ht="12.75" customHeight="1" x14ac:dyDescent="0.2">
      <c r="A3" s="1" t="s">
        <v>1</v>
      </c>
      <c r="B3" s="1"/>
      <c r="C3" s="7"/>
      <c r="F3" s="24" t="s">
        <v>51</v>
      </c>
      <c r="G3" s="23"/>
      <c r="H3" s="25" t="s">
        <v>51</v>
      </c>
    </row>
    <row r="4" spans="1:12" ht="12.75" customHeight="1" x14ac:dyDescent="0.2">
      <c r="F4" s="26" t="s">
        <v>52</v>
      </c>
      <c r="G4" s="22"/>
      <c r="H4" s="27" t="s">
        <v>52</v>
      </c>
    </row>
    <row r="5" spans="1:12" ht="25.5" x14ac:dyDescent="0.2">
      <c r="A5" s="3"/>
      <c r="B5" s="8">
        <v>2014</v>
      </c>
      <c r="C5" s="8" t="s">
        <v>57</v>
      </c>
      <c r="D5" s="8">
        <v>2013</v>
      </c>
      <c r="E5" s="8" t="s">
        <v>57</v>
      </c>
      <c r="F5" s="26" t="s">
        <v>54</v>
      </c>
      <c r="G5" s="22"/>
    </row>
    <row r="6" spans="1:12" x14ac:dyDescent="0.2">
      <c r="A6" s="9" t="s">
        <v>2</v>
      </c>
      <c r="B6" s="10"/>
      <c r="C6" s="10"/>
      <c r="D6" s="10"/>
      <c r="E6" s="30"/>
      <c r="F6" s="7" t="s">
        <v>55</v>
      </c>
      <c r="H6" s="28" t="s">
        <v>53</v>
      </c>
    </row>
    <row r="7" spans="1:12" x14ac:dyDescent="0.2">
      <c r="A7" s="2" t="s">
        <v>3</v>
      </c>
      <c r="B7" s="6">
        <v>66087390</v>
      </c>
      <c r="C7" s="6"/>
      <c r="D7" s="6">
        <v>18407224</v>
      </c>
      <c r="E7" s="6"/>
    </row>
    <row r="8" spans="1:12" x14ac:dyDescent="0.2">
      <c r="A8" s="2" t="s">
        <v>4</v>
      </c>
      <c r="B8" s="6">
        <v>66087390</v>
      </c>
      <c r="C8" s="6"/>
      <c r="D8" s="6">
        <v>18407224</v>
      </c>
      <c r="E8" s="6"/>
    </row>
    <row r="9" spans="1:12" x14ac:dyDescent="0.2">
      <c r="A9" s="4"/>
      <c r="B9" s="6"/>
      <c r="C9" s="6"/>
      <c r="D9" s="6"/>
      <c r="E9" s="6"/>
    </row>
    <row r="10" spans="1:12" x14ac:dyDescent="0.2">
      <c r="A10" s="2" t="s">
        <v>5</v>
      </c>
      <c r="B10" s="6"/>
      <c r="C10" s="6"/>
      <c r="D10" s="6"/>
      <c r="E10" s="6"/>
    </row>
    <row r="11" spans="1:12" x14ac:dyDescent="0.2">
      <c r="A11" s="15" t="s">
        <v>6</v>
      </c>
      <c r="B11" s="6">
        <v>84973790</v>
      </c>
      <c r="C11" s="6">
        <f>ROUND(B11*$H$11,0)</f>
        <v>84116260</v>
      </c>
      <c r="D11" s="6">
        <v>56768558</v>
      </c>
      <c r="E11" s="6">
        <f>ROUND(D11*$H$11,0)</f>
        <v>56195667</v>
      </c>
      <c r="H11" s="29">
        <f>ROUND(J11/L11,8)</f>
        <v>0.98990829999999996</v>
      </c>
      <c r="J11" s="31">
        <v>84116259</v>
      </c>
      <c r="K11" s="32" t="s">
        <v>58</v>
      </c>
      <c r="L11" s="31">
        <v>84973789</v>
      </c>
    </row>
    <row r="12" spans="1:12" x14ac:dyDescent="0.2">
      <c r="A12" s="12" t="s">
        <v>7</v>
      </c>
      <c r="B12" s="6">
        <v>289087</v>
      </c>
      <c r="C12" s="6">
        <f>ROUND(B12*$H$12,0)</f>
        <v>285040</v>
      </c>
      <c r="D12" s="6">
        <v>289297</v>
      </c>
      <c r="E12" s="6">
        <f>ROUND(D12*$H$12,0)</f>
        <v>285247</v>
      </c>
      <c r="F12" t="s">
        <v>56</v>
      </c>
      <c r="H12" s="29">
        <v>0.98599999999999999</v>
      </c>
    </row>
    <row r="13" spans="1:12" x14ac:dyDescent="0.2">
      <c r="A13" s="13" t="s">
        <v>8</v>
      </c>
      <c r="B13" s="6">
        <v>0</v>
      </c>
      <c r="C13" s="6">
        <f>ROUND(B13*$H$13,0)</f>
        <v>0</v>
      </c>
      <c r="D13" s="6">
        <v>32847318</v>
      </c>
      <c r="E13" s="6">
        <f>ROUND(D13*$H$13,0)</f>
        <v>32485998</v>
      </c>
      <c r="F13" s="22" t="s">
        <v>49</v>
      </c>
      <c r="H13" s="29">
        <v>0.98899999999999999</v>
      </c>
    </row>
    <row r="14" spans="1:12" x14ac:dyDescent="0.2">
      <c r="A14" s="13" t="s">
        <v>9</v>
      </c>
      <c r="B14" s="6">
        <v>1506230</v>
      </c>
      <c r="C14" s="6">
        <f>ROUND(B14*$H$14,0)</f>
        <v>1489661</v>
      </c>
      <c r="D14" s="6">
        <v>1734379</v>
      </c>
      <c r="E14" s="6">
        <f>ROUND(D14*$H$14,0)</f>
        <v>1715301</v>
      </c>
      <c r="F14" s="20" t="s">
        <v>49</v>
      </c>
      <c r="H14" s="29">
        <v>0.98899999999999999</v>
      </c>
    </row>
    <row r="15" spans="1:12" x14ac:dyDescent="0.2">
      <c r="A15" s="13" t="s">
        <v>10</v>
      </c>
      <c r="B15" s="6">
        <v>5074385</v>
      </c>
      <c r="C15" s="6">
        <f>ROUND(B15*$H$15,0)</f>
        <v>5018567</v>
      </c>
      <c r="D15" s="6">
        <v>-1089967</v>
      </c>
      <c r="E15" s="6">
        <f>ROUND(D15*$H$15,0)</f>
        <v>-1077977</v>
      </c>
      <c r="F15" s="19" t="s">
        <v>49</v>
      </c>
      <c r="H15" s="29">
        <f>ROUND(J15/L15,8)</f>
        <v>0.98899999999999999</v>
      </c>
      <c r="J15" s="31">
        <v>394858880</v>
      </c>
      <c r="K15" s="32" t="s">
        <v>58</v>
      </c>
      <c r="L15" s="31">
        <v>399250637</v>
      </c>
    </row>
    <row r="16" spans="1:12" x14ac:dyDescent="0.2">
      <c r="A16" s="13" t="s">
        <v>11</v>
      </c>
      <c r="B16" s="6">
        <v>-129534</v>
      </c>
      <c r="C16" s="6">
        <f>ROUND(B16*H16,0)</f>
        <v>-128109</v>
      </c>
      <c r="D16" s="6">
        <v>-242008</v>
      </c>
      <c r="E16" s="6">
        <f>ROUND(D16*H16,0)</f>
        <v>-239346</v>
      </c>
      <c r="H16" s="29">
        <f>ROUND(J16/L16,8)</f>
        <v>0.98899903</v>
      </c>
      <c r="J16" s="31">
        <v>-128109</v>
      </c>
      <c r="K16" s="32" t="s">
        <v>58</v>
      </c>
      <c r="L16" s="31">
        <v>-129534</v>
      </c>
    </row>
    <row r="17" spans="1:12" x14ac:dyDescent="0.2">
      <c r="A17" s="13" t="s">
        <v>12</v>
      </c>
      <c r="B17" s="6">
        <v>-20844586</v>
      </c>
      <c r="C17" s="6">
        <f t="shared" ref="C17:C27" si="0">ROUND(B17*H17,0)</f>
        <v>-20615296</v>
      </c>
      <c r="D17" s="6">
        <v>6592775</v>
      </c>
      <c r="E17" s="6">
        <f t="shared" ref="E17:E27" si="1">ROUND(D17*H17,0)</f>
        <v>6520254</v>
      </c>
      <c r="F17" s="22" t="s">
        <v>49</v>
      </c>
      <c r="H17" s="29">
        <v>0.98899999999999999</v>
      </c>
    </row>
    <row r="18" spans="1:12" x14ac:dyDescent="0.2">
      <c r="A18" s="13" t="s">
        <v>13</v>
      </c>
      <c r="B18" s="6">
        <v>53474667</v>
      </c>
      <c r="C18" s="6">
        <f t="shared" si="0"/>
        <v>52886446</v>
      </c>
      <c r="D18" s="6">
        <v>-7475323</v>
      </c>
      <c r="E18" s="6">
        <f t="shared" si="1"/>
        <v>-7393094</v>
      </c>
      <c r="F18" s="22" t="s">
        <v>49</v>
      </c>
      <c r="H18" s="29">
        <v>0.98899999999999999</v>
      </c>
    </row>
    <row r="19" spans="1:12" x14ac:dyDescent="0.2">
      <c r="A19" s="13" t="s">
        <v>14</v>
      </c>
      <c r="B19" s="6">
        <v>-498217</v>
      </c>
      <c r="C19" s="6">
        <f t="shared" si="0"/>
        <v>-492737</v>
      </c>
      <c r="D19" s="6">
        <v>-653884</v>
      </c>
      <c r="E19" s="6">
        <f t="shared" si="1"/>
        <v>-646691</v>
      </c>
      <c r="F19" s="22" t="s">
        <v>49</v>
      </c>
      <c r="H19" s="29">
        <v>0.98899999999999999</v>
      </c>
    </row>
    <row r="20" spans="1:12" x14ac:dyDescent="0.2">
      <c r="A20" s="13" t="s">
        <v>15</v>
      </c>
      <c r="B20" s="6">
        <v>65958002</v>
      </c>
      <c r="C20" s="6">
        <f t="shared" si="0"/>
        <v>65232464</v>
      </c>
      <c r="D20" s="6">
        <v>-30994222</v>
      </c>
      <c r="E20" s="6">
        <f t="shared" si="1"/>
        <v>-30653286</v>
      </c>
      <c r="F20" s="22" t="s">
        <v>49</v>
      </c>
      <c r="H20" s="29">
        <v>0.98899999999999999</v>
      </c>
    </row>
    <row r="21" spans="1:12" x14ac:dyDescent="0.2">
      <c r="A21" s="13" t="s">
        <v>16</v>
      </c>
      <c r="B21" s="6">
        <v>481987</v>
      </c>
      <c r="C21" s="6">
        <f t="shared" si="0"/>
        <v>476685</v>
      </c>
      <c r="D21" s="6">
        <v>5358381</v>
      </c>
      <c r="E21" s="6">
        <f t="shared" si="1"/>
        <v>5299439</v>
      </c>
      <c r="F21" s="22" t="s">
        <v>49</v>
      </c>
      <c r="H21" s="29">
        <v>0.98899999999999999</v>
      </c>
    </row>
    <row r="22" spans="1:12" x14ac:dyDescent="0.2">
      <c r="A22" s="13" t="s">
        <v>17</v>
      </c>
      <c r="B22" s="6">
        <v>719732</v>
      </c>
      <c r="C22" s="6">
        <f t="shared" si="0"/>
        <v>711815</v>
      </c>
      <c r="D22" s="6">
        <v>-1247994</v>
      </c>
      <c r="E22" s="6">
        <f t="shared" si="1"/>
        <v>-1234266</v>
      </c>
      <c r="F22" s="22" t="s">
        <v>49</v>
      </c>
      <c r="H22" s="29">
        <v>0.98899999999999999</v>
      </c>
    </row>
    <row r="23" spans="1:12" x14ac:dyDescent="0.2">
      <c r="A23" s="13" t="s">
        <v>18</v>
      </c>
      <c r="B23" s="6">
        <v>-3676293</v>
      </c>
      <c r="C23" s="6">
        <f>ROUND(B23*$H$23,0)</f>
        <v>-3628788</v>
      </c>
      <c r="D23" s="6">
        <v>-774684</v>
      </c>
      <c r="E23" s="6">
        <f>ROUND(D23*$H$23,0)</f>
        <v>-764674</v>
      </c>
      <c r="H23" s="29">
        <f>ROUND(J23/L23,8)</f>
        <v>0.98707803999999999</v>
      </c>
      <c r="J23" s="31">
        <v>5505487</v>
      </c>
      <c r="K23" s="32" t="s">
        <v>58</v>
      </c>
      <c r="L23" s="31">
        <v>5577560</v>
      </c>
    </row>
    <row r="24" spans="1:12" x14ac:dyDescent="0.2">
      <c r="A24" s="13" t="s">
        <v>19</v>
      </c>
      <c r="B24" s="6">
        <v>6031293</v>
      </c>
      <c r="C24" s="6">
        <f t="shared" si="0"/>
        <v>5964949</v>
      </c>
      <c r="D24" s="6">
        <v>-387193</v>
      </c>
      <c r="E24" s="6">
        <f t="shared" si="1"/>
        <v>-382934</v>
      </c>
      <c r="F24" s="22" t="s">
        <v>49</v>
      </c>
      <c r="H24" s="29">
        <v>0.98899999999999999</v>
      </c>
    </row>
    <row r="25" spans="1:12" x14ac:dyDescent="0.2">
      <c r="A25" s="13" t="s">
        <v>20</v>
      </c>
      <c r="B25" s="6">
        <v>798124</v>
      </c>
      <c r="C25" s="6">
        <f t="shared" si="0"/>
        <v>789345</v>
      </c>
      <c r="D25" s="6">
        <v>2230475</v>
      </c>
      <c r="E25" s="6">
        <f t="shared" si="1"/>
        <v>2205940</v>
      </c>
      <c r="F25" s="22" t="s">
        <v>49</v>
      </c>
      <c r="H25" s="29">
        <v>0.98899999999999999</v>
      </c>
    </row>
    <row r="26" spans="1:12" x14ac:dyDescent="0.2">
      <c r="A26" s="13" t="s">
        <v>21</v>
      </c>
      <c r="B26" s="6">
        <v>-14572129</v>
      </c>
      <c r="C26" s="6">
        <f>ROUND(B26*$H$26,0)</f>
        <v>-14368119</v>
      </c>
      <c r="D26" s="6">
        <v>3453585</v>
      </c>
      <c r="E26" s="6">
        <f>ROUND(D26*$H$26,0)</f>
        <v>3405235</v>
      </c>
      <c r="F26" s="21" t="s">
        <v>50</v>
      </c>
      <c r="H26" s="29">
        <v>0.98599999999999999</v>
      </c>
    </row>
    <row r="27" spans="1:12" x14ac:dyDescent="0.2">
      <c r="A27" s="13" t="s">
        <v>22</v>
      </c>
      <c r="B27" s="6">
        <v>0</v>
      </c>
      <c r="C27" s="6">
        <f t="shared" si="0"/>
        <v>0</v>
      </c>
      <c r="D27" s="6">
        <v>-4902000</v>
      </c>
      <c r="E27" s="6">
        <f t="shared" si="1"/>
        <v>-4848078</v>
      </c>
      <c r="F27" s="22" t="s">
        <v>49</v>
      </c>
      <c r="H27" s="29">
        <v>0.98899999999999999</v>
      </c>
    </row>
    <row r="28" spans="1:12" x14ac:dyDescent="0.2">
      <c r="A28" s="11" t="s">
        <v>23</v>
      </c>
      <c r="B28" s="5">
        <f>SUM(B8:B27)</f>
        <v>245673928</v>
      </c>
      <c r="C28" s="5">
        <f>SUM(C11:C27)</f>
        <v>177738183</v>
      </c>
      <c r="D28" s="5">
        <f>SUM(D8:D27)</f>
        <v>79914717</v>
      </c>
      <c r="E28" s="5">
        <f>SUM(E11:E27)</f>
        <v>60872735</v>
      </c>
      <c r="F28" s="14"/>
    </row>
    <row r="29" spans="1:12" x14ac:dyDescent="0.2">
      <c r="A29" t="s">
        <v>24</v>
      </c>
      <c r="B29" s="6"/>
      <c r="C29" s="6"/>
      <c r="D29" s="6"/>
      <c r="E29" s="6"/>
    </row>
    <row r="30" spans="1:12" x14ac:dyDescent="0.2">
      <c r="A30" s="9" t="s">
        <v>25</v>
      </c>
      <c r="B30" s="10"/>
      <c r="C30" s="10"/>
      <c r="D30" s="10"/>
      <c r="E30" s="30"/>
    </row>
    <row r="31" spans="1:12" hidden="1" x14ac:dyDescent="0.2">
      <c r="A31" t="s">
        <v>26</v>
      </c>
      <c r="B31" s="6">
        <v>-104214571</v>
      </c>
      <c r="C31" s="6"/>
      <c r="D31" s="6">
        <v>-85798712</v>
      </c>
      <c r="E31" s="17"/>
    </row>
    <row r="32" spans="1:12" hidden="1" x14ac:dyDescent="0.2">
      <c r="A32" t="s">
        <v>27</v>
      </c>
      <c r="B32" s="6">
        <v>-3676293</v>
      </c>
      <c r="C32" s="6"/>
      <c r="D32" s="6">
        <v>-774684</v>
      </c>
      <c r="E32" s="17"/>
    </row>
    <row r="33" spans="1:12" hidden="1" x14ac:dyDescent="0.2">
      <c r="A33" t="s">
        <v>28</v>
      </c>
      <c r="B33" s="6">
        <v>-1686317</v>
      </c>
      <c r="C33" s="6"/>
      <c r="D33" s="6">
        <v>-462789</v>
      </c>
      <c r="E33" s="17"/>
    </row>
    <row r="34" spans="1:12" x14ac:dyDescent="0.2">
      <c r="A34" s="15" t="s">
        <v>29</v>
      </c>
      <c r="B34" s="6">
        <v>-100538278</v>
      </c>
      <c r="C34" s="6">
        <f>ROUND(B34*$H$34,0)</f>
        <v>-99252052</v>
      </c>
      <c r="D34" s="6">
        <v>-85024028</v>
      </c>
      <c r="E34" s="6">
        <f>ROUND(D34*$H$34,0)</f>
        <v>-83936282</v>
      </c>
      <c r="G34" s="14"/>
      <c r="H34" s="29">
        <f>ROUND(J34/L34,8)</f>
        <v>0.98720660000000005</v>
      </c>
      <c r="J34" s="31">
        <v>79184551</v>
      </c>
      <c r="K34" s="32" t="s">
        <v>58</v>
      </c>
      <c r="L34" s="31">
        <v>80210719</v>
      </c>
    </row>
    <row r="35" spans="1:12" x14ac:dyDescent="0.2">
      <c r="A35" s="15" t="s">
        <v>30</v>
      </c>
      <c r="B35" s="6">
        <v>-1686317</v>
      </c>
      <c r="C35" s="6">
        <f>ROUND(B35*$H$35,0)</f>
        <v>-1667768</v>
      </c>
      <c r="D35" s="6">
        <v>-462789</v>
      </c>
      <c r="E35" s="6">
        <f>ROUND(D35*$H$35,0)</f>
        <v>-457698</v>
      </c>
      <c r="F35" s="22" t="s">
        <v>49</v>
      </c>
      <c r="G35" s="14"/>
      <c r="H35" s="29">
        <v>0.98899999999999999</v>
      </c>
    </row>
    <row r="36" spans="1:12" x14ac:dyDescent="0.2">
      <c r="A36" s="15" t="s">
        <v>31</v>
      </c>
      <c r="B36" s="6">
        <v>244811</v>
      </c>
      <c r="C36" s="6">
        <f>ROUND(B36*$H$36,0)</f>
        <v>242118</v>
      </c>
      <c r="D36" s="6">
        <v>4801522</v>
      </c>
      <c r="E36" s="6">
        <f>ROUND(D36*$H$36,0)</f>
        <v>4748705</v>
      </c>
      <c r="F36" s="22" t="s">
        <v>49</v>
      </c>
      <c r="H36" s="29">
        <v>0.98899999999999999</v>
      </c>
    </row>
    <row r="37" spans="1:12" x14ac:dyDescent="0.2">
      <c r="A37" s="12" t="s">
        <v>32</v>
      </c>
      <c r="B37" s="6">
        <v>384222</v>
      </c>
      <c r="C37" s="6">
        <f>ROUND(B37*$H$37,0)</f>
        <v>379996</v>
      </c>
      <c r="D37" s="6">
        <v>0</v>
      </c>
      <c r="E37" s="6">
        <f>ROUND(D37*$H$37,0)</f>
        <v>0</v>
      </c>
      <c r="F37" s="22" t="s">
        <v>49</v>
      </c>
      <c r="H37" s="29">
        <v>0.98899999999999999</v>
      </c>
    </row>
    <row r="38" spans="1:12" x14ac:dyDescent="0.2">
      <c r="A38" s="13" t="s">
        <v>33</v>
      </c>
      <c r="B38" s="6">
        <v>-3276909</v>
      </c>
      <c r="C38" s="6">
        <f>ROUND(B38*$H$38,0)</f>
        <v>-3240863</v>
      </c>
      <c r="D38" s="6">
        <v>27436267</v>
      </c>
      <c r="E38" s="6">
        <f>ROUND(D38*$H$38,0)</f>
        <v>27134468</v>
      </c>
      <c r="F38" s="22" t="s">
        <v>49</v>
      </c>
      <c r="H38" s="29">
        <v>0.98899999999999999</v>
      </c>
    </row>
    <row r="39" spans="1:12" x14ac:dyDescent="0.2">
      <c r="A39" s="11" t="s">
        <v>34</v>
      </c>
      <c r="B39" s="5">
        <f>SUM(B34:B38)</f>
        <v>-104872471</v>
      </c>
      <c r="C39" s="5">
        <f>SUM(C34:C38)</f>
        <v>-103538569</v>
      </c>
      <c r="D39" s="5">
        <f>SUM(D34:D38)</f>
        <v>-53249028</v>
      </c>
      <c r="E39" s="5">
        <f>SUM(E34:E38)</f>
        <v>-52510807</v>
      </c>
    </row>
    <row r="40" spans="1:12" x14ac:dyDescent="0.2">
      <c r="A40" t="s">
        <v>24</v>
      </c>
      <c r="B40" s="6"/>
      <c r="C40" s="6"/>
      <c r="D40" s="6"/>
      <c r="E40" s="6"/>
    </row>
    <row r="41" spans="1:12" x14ac:dyDescent="0.2">
      <c r="A41" s="9" t="s">
        <v>35</v>
      </c>
      <c r="B41" s="10"/>
      <c r="C41" s="10"/>
      <c r="D41" s="10"/>
      <c r="E41" s="30"/>
    </row>
    <row r="42" spans="1:12" x14ac:dyDescent="0.2">
      <c r="A42" s="15" t="s">
        <v>36</v>
      </c>
      <c r="B42" s="6">
        <v>-100000000</v>
      </c>
      <c r="C42" s="6">
        <f>ROUND(B42*$H$42,0)</f>
        <v>-98904579</v>
      </c>
      <c r="D42" s="6">
        <v>0</v>
      </c>
      <c r="E42" s="6">
        <f>ROUND(D42*$H$42,0)</f>
        <v>0</v>
      </c>
      <c r="F42" s="22" t="s">
        <v>49</v>
      </c>
      <c r="H42" s="29">
        <f>ROUND(J42/L42,8)</f>
        <v>0.98904579000000004</v>
      </c>
      <c r="J42" s="31">
        <v>518572572</v>
      </c>
      <c r="K42" s="32" t="s">
        <v>58</v>
      </c>
      <c r="L42" s="31">
        <v>524316038</v>
      </c>
    </row>
    <row r="43" spans="1:12" hidden="1" x14ac:dyDescent="0.2">
      <c r="A43" s="12" t="s">
        <v>37</v>
      </c>
      <c r="B43" s="6">
        <v>185000000</v>
      </c>
      <c r="C43" s="6">
        <f t="shared" ref="C43:E48" si="2">ROUND(B43*$H$42,0)</f>
        <v>182973471</v>
      </c>
      <c r="D43" s="6">
        <v>0</v>
      </c>
      <c r="E43" s="6">
        <f t="shared" si="2"/>
        <v>0</v>
      </c>
      <c r="F43" s="22" t="s">
        <v>49</v>
      </c>
      <c r="H43" s="29">
        <v>0.98899999999999999</v>
      </c>
      <c r="K43" s="32" t="s">
        <v>58</v>
      </c>
    </row>
    <row r="44" spans="1:12" hidden="1" x14ac:dyDescent="0.2">
      <c r="A44" s="12" t="s">
        <v>38</v>
      </c>
      <c r="B44" s="6">
        <v>-1030008</v>
      </c>
      <c r="C44" s="6">
        <f t="shared" si="2"/>
        <v>-1018725</v>
      </c>
      <c r="D44" s="6">
        <v>0</v>
      </c>
      <c r="E44" s="6">
        <f t="shared" si="2"/>
        <v>0</v>
      </c>
      <c r="F44" s="22" t="s">
        <v>49</v>
      </c>
      <c r="H44" s="29">
        <v>0.98899999999999999</v>
      </c>
      <c r="K44" s="32" t="s">
        <v>58</v>
      </c>
    </row>
    <row r="45" spans="1:12" x14ac:dyDescent="0.2">
      <c r="A45" s="15" t="s">
        <v>39</v>
      </c>
      <c r="B45" s="6">
        <v>183969992</v>
      </c>
      <c r="C45" s="6">
        <f>ROUND(B45*$H$45,0)</f>
        <v>181954746</v>
      </c>
      <c r="D45" s="6">
        <v>0</v>
      </c>
      <c r="E45" s="6">
        <f>ROUND(D45*$H$45,0)</f>
        <v>0</v>
      </c>
      <c r="F45" s="22" t="s">
        <v>49</v>
      </c>
      <c r="H45" s="29">
        <f>ROUND(J45/L45,8)</f>
        <v>0.98904579000000004</v>
      </c>
      <c r="J45" s="31">
        <v>607976387</v>
      </c>
      <c r="K45" s="32" t="s">
        <v>58</v>
      </c>
      <c r="L45" s="31">
        <v>614710049</v>
      </c>
    </row>
    <row r="46" spans="1:12" hidden="1" x14ac:dyDescent="0.2">
      <c r="A46" s="12" t="s">
        <v>40</v>
      </c>
      <c r="B46" s="6">
        <v>4794398</v>
      </c>
      <c r="C46" s="6">
        <f t="shared" si="2"/>
        <v>4741879</v>
      </c>
      <c r="D46" s="6">
        <v>-13358855</v>
      </c>
      <c r="E46" s="6">
        <f t="shared" si="2"/>
        <v>-13212519</v>
      </c>
      <c r="F46" s="22" t="s">
        <v>49</v>
      </c>
      <c r="H46" s="29">
        <v>0.98899999999999999</v>
      </c>
      <c r="K46" s="32" t="s">
        <v>58</v>
      </c>
    </row>
    <row r="47" spans="1:12" hidden="1" x14ac:dyDescent="0.2">
      <c r="A47" s="13" t="s">
        <v>41</v>
      </c>
      <c r="B47" s="6">
        <v>-3759649</v>
      </c>
      <c r="C47" s="6">
        <f t="shared" si="2"/>
        <v>-3718465</v>
      </c>
      <c r="D47" s="6">
        <v>13600804</v>
      </c>
      <c r="E47" s="6">
        <f t="shared" si="2"/>
        <v>13451818</v>
      </c>
      <c r="F47" s="22" t="s">
        <v>49</v>
      </c>
      <c r="H47" s="29">
        <v>0.98899999999999999</v>
      </c>
      <c r="K47" s="32" t="s">
        <v>58</v>
      </c>
    </row>
    <row r="48" spans="1:12" hidden="1" x14ac:dyDescent="0.2">
      <c r="A48" s="13" t="s">
        <v>42</v>
      </c>
      <c r="B48" s="6">
        <v>253039</v>
      </c>
      <c r="C48" s="6">
        <f t="shared" si="2"/>
        <v>250267</v>
      </c>
      <c r="D48" s="6">
        <v>198389</v>
      </c>
      <c r="E48" s="6">
        <f t="shared" si="2"/>
        <v>196216</v>
      </c>
      <c r="F48" s="22" t="s">
        <v>49</v>
      </c>
      <c r="H48" s="29">
        <v>0.98899999999999999</v>
      </c>
      <c r="K48" s="32" t="s">
        <v>58</v>
      </c>
    </row>
    <row r="49" spans="1:12" x14ac:dyDescent="0.2">
      <c r="A49" s="13" t="s">
        <v>42</v>
      </c>
      <c r="B49" s="6">
        <v>1287788</v>
      </c>
      <c r="C49" s="6">
        <f>ROUND(B49*$H$49,0)</f>
        <v>1273681</v>
      </c>
      <c r="D49" s="6">
        <v>440338</v>
      </c>
      <c r="E49" s="6">
        <f>ROUND(D49*$H$49,0)</f>
        <v>435514</v>
      </c>
      <c r="F49" s="22" t="s">
        <v>49</v>
      </c>
      <c r="H49" s="29">
        <f t="shared" ref="H49:H51" si="3">ROUND(J49/L49,8)</f>
        <v>0.98904579000000004</v>
      </c>
      <c r="J49" s="31">
        <v>607976387</v>
      </c>
      <c r="K49" s="32" t="s">
        <v>58</v>
      </c>
      <c r="L49" s="31">
        <v>614710049</v>
      </c>
    </row>
    <row r="50" spans="1:12" x14ac:dyDescent="0.2">
      <c r="A50" s="13" t="s">
        <v>43</v>
      </c>
      <c r="B50" s="6">
        <v>-106250000</v>
      </c>
      <c r="C50" s="6">
        <f>ROUND(B50*$H$50,0)</f>
        <v>-105086115</v>
      </c>
      <c r="D50" s="6">
        <v>-26750000</v>
      </c>
      <c r="E50" s="6">
        <f>ROUND(D50*$H$50,0)</f>
        <v>-26456975</v>
      </c>
      <c r="F50" s="22" t="s">
        <v>49</v>
      </c>
      <c r="H50" s="29">
        <f>ROUND(J50/L50,8)</f>
        <v>0.98904579000000004</v>
      </c>
      <c r="J50" s="31">
        <v>518572572</v>
      </c>
      <c r="K50" s="32" t="s">
        <v>58</v>
      </c>
      <c r="L50" s="31">
        <v>524316038</v>
      </c>
    </row>
    <row r="51" spans="1:12" x14ac:dyDescent="0.2">
      <c r="A51" s="12" t="s">
        <v>44</v>
      </c>
      <c r="B51" s="6">
        <v>-120000000</v>
      </c>
      <c r="C51" s="6">
        <f>ROUND(B51*$H$51,0)</f>
        <v>-118685495</v>
      </c>
      <c r="D51" s="6">
        <v>0</v>
      </c>
      <c r="E51" s="6">
        <f>ROUND(D51*$H$51,0)</f>
        <v>0</v>
      </c>
      <c r="F51" s="22" t="s">
        <v>49</v>
      </c>
      <c r="H51" s="29">
        <f t="shared" si="3"/>
        <v>0.98904579000000004</v>
      </c>
      <c r="J51" s="31">
        <v>607976387</v>
      </c>
      <c r="K51" s="32" t="s">
        <v>58</v>
      </c>
      <c r="L51" s="31">
        <v>614710049</v>
      </c>
    </row>
    <row r="52" spans="1:12" x14ac:dyDescent="0.2">
      <c r="A52" s="11" t="s">
        <v>45</v>
      </c>
      <c r="B52" s="5">
        <f>+B42+B45+B49+B50+B51</f>
        <v>-140992220</v>
      </c>
      <c r="C52" s="5">
        <f>SUM(C42:C51)</f>
        <v>43780665</v>
      </c>
      <c r="D52" s="5">
        <f>+D42+D45+D49+D50+D51</f>
        <v>-26309662</v>
      </c>
      <c r="E52" s="5">
        <f>SUM(E42:E51)</f>
        <v>-25585946</v>
      </c>
    </row>
    <row r="53" spans="1:12" x14ac:dyDescent="0.2">
      <c r="A53" t="s">
        <v>24</v>
      </c>
      <c r="B53" s="6"/>
      <c r="C53" s="6"/>
      <c r="D53" s="6"/>
      <c r="E53" s="6"/>
    </row>
    <row r="54" spans="1:12" x14ac:dyDescent="0.2">
      <c r="A54" s="2"/>
      <c r="B54" s="6"/>
      <c r="C54" s="6"/>
      <c r="D54" s="6"/>
      <c r="E54" s="6"/>
    </row>
    <row r="55" spans="1:12" x14ac:dyDescent="0.2">
      <c r="A55" s="2" t="s">
        <v>46</v>
      </c>
      <c r="B55" s="6">
        <f>+B28+B39+B52</f>
        <v>-190763</v>
      </c>
      <c r="C55" s="6">
        <f>ROUND(B55*$H$55,0)</f>
        <v>-188665</v>
      </c>
      <c r="D55" s="6">
        <f>+D28+D39+D52</f>
        <v>356027</v>
      </c>
      <c r="E55" s="6">
        <f>ROUND(D55*$H$55,0)</f>
        <v>352111</v>
      </c>
      <c r="F55" s="22" t="s">
        <v>49</v>
      </c>
      <c r="H55" s="29">
        <v>0.98899999999999999</v>
      </c>
    </row>
    <row r="56" spans="1:12" x14ac:dyDescent="0.2">
      <c r="A56" s="2" t="s">
        <v>47</v>
      </c>
      <c r="B56" s="6">
        <f>+D57</f>
        <v>844552</v>
      </c>
      <c r="C56" s="6">
        <f>ROUND(B56*$H$56,0)</f>
        <v>835262</v>
      </c>
      <c r="D56" s="6">
        <v>488525</v>
      </c>
      <c r="E56" s="6">
        <f>ROUND(D56*$H$56,0)</f>
        <v>483151</v>
      </c>
      <c r="F56" s="22" t="s">
        <v>49</v>
      </c>
      <c r="H56" s="29">
        <v>0.98899999999999999</v>
      </c>
    </row>
    <row r="57" spans="1:12" x14ac:dyDescent="0.2">
      <c r="A57" s="2" t="s">
        <v>48</v>
      </c>
      <c r="B57" s="6">
        <f>+B56+B55</f>
        <v>653789</v>
      </c>
      <c r="C57" s="6">
        <f>ROUND(B57*$H$57,0)</f>
        <v>646597</v>
      </c>
      <c r="D57" s="6">
        <f>+D56+D55</f>
        <v>844552</v>
      </c>
      <c r="E57" s="6">
        <f>ROUND(D57*$H$57,0)</f>
        <v>835262</v>
      </c>
      <c r="F57" s="22" t="s">
        <v>49</v>
      </c>
      <c r="H57" s="29">
        <v>0.98899999999999999</v>
      </c>
    </row>
    <row r="59" spans="1:12" x14ac:dyDescent="0.2">
      <c r="A59" s="16"/>
      <c r="B59" s="17"/>
      <c r="C59" s="16"/>
      <c r="D59" s="17"/>
      <c r="E59" s="17"/>
      <c r="F59" s="16"/>
    </row>
    <row r="60" spans="1:12" x14ac:dyDescent="0.2">
      <c r="A60" s="16"/>
      <c r="B60" s="18"/>
      <c r="C60" s="16"/>
      <c r="D60" s="18"/>
      <c r="E60" s="18"/>
      <c r="F60" s="16"/>
    </row>
  </sheetData>
  <pageMargins left="0.7" right="0.7" top="0.75" bottom="0.75" header="0.3" footer="0.3"/>
  <pageSetup scale="74" orientation="landscape" r:id="rId1"/>
  <headerFooter alignWithMargins="0">
    <oddHeader>&amp;RKPSC Case No. 2014-00396
Commission Staff's First Set of Data Request
Order Dated November 24, 2014
Item No. 12
Attachment 4
Page 1 of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'Cash Flow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Jeanna M Overstreet</dc:creator>
  <cp:lastModifiedBy>John A Rogness</cp:lastModifiedBy>
  <cp:lastPrinted>2014-12-29T16:44:57Z</cp:lastPrinted>
  <dcterms:created xsi:type="dcterms:W3CDTF">2014-12-22T16:44:41Z</dcterms:created>
  <dcterms:modified xsi:type="dcterms:W3CDTF">2015-01-02T16:11:32Z</dcterms:modified>
</cp:coreProperties>
</file>