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ternal\01_Regulatory Services\01_Recurring Filings\01_Annual\KEDS and NERC\NERC\2020\02_Documents filed May 1, 2020\"/>
    </mc:Choice>
  </mc:AlternateContent>
  <bookViews>
    <workbookView xWindow="480" yWindow="420" windowWidth="18195" windowHeight="10755" tabRatio="660"/>
  </bookViews>
  <sheets>
    <sheet name="CC on investment" sheetId="1" r:id="rId1"/>
    <sheet name="CC on investment BU 110" sheetId="2" r:id="rId2"/>
    <sheet name="CC on investment BU 117" sheetId="3" r:id="rId3"/>
    <sheet name="CC on investment BU 180" sheetId="4" r:id="rId4"/>
  </sheets>
  <definedNames>
    <definedName name="_xlnm.Print_Area" localSheetId="0">'CC on investment'!$A$1:$P$83</definedName>
  </definedNames>
  <calcPr calcId="162913"/>
</workbook>
</file>

<file path=xl/calcChain.xml><?xml version="1.0" encoding="utf-8"?>
<calcChain xmlns="http://schemas.openxmlformats.org/spreadsheetml/2006/main">
  <c r="B58" i="1" l="1"/>
  <c r="C58" i="1" s="1"/>
  <c r="B39" i="1"/>
  <c r="C39" i="1" s="1"/>
  <c r="D39" i="1" s="1"/>
  <c r="F39" i="1" s="1"/>
  <c r="M77" i="4"/>
  <c r="I73" i="1"/>
  <c r="B73" i="1"/>
  <c r="C73" i="1"/>
  <c r="D73" i="1"/>
  <c r="F73" i="1" s="1"/>
  <c r="I75" i="4"/>
  <c r="C75" i="4"/>
  <c r="D75" i="4"/>
  <c r="F75" i="4"/>
  <c r="L75" i="4"/>
  <c r="I75" i="3"/>
  <c r="C75" i="3"/>
  <c r="D75" i="3"/>
  <c r="F75" i="3"/>
  <c r="L75" i="3"/>
  <c r="I75" i="2"/>
  <c r="C75" i="2"/>
  <c r="D75" i="2"/>
  <c r="F75" i="2"/>
  <c r="L75" i="2" s="1"/>
  <c r="I72" i="1"/>
  <c r="B72" i="1"/>
  <c r="I74" i="4"/>
  <c r="C74" i="4"/>
  <c r="D74" i="4"/>
  <c r="F74" i="4"/>
  <c r="L74" i="4"/>
  <c r="I74" i="3"/>
  <c r="L74" i="3"/>
  <c r="C74" i="3"/>
  <c r="D74" i="3"/>
  <c r="F74" i="3"/>
  <c r="I74" i="2"/>
  <c r="C74" i="2"/>
  <c r="D74" i="2"/>
  <c r="F74" i="2" s="1"/>
  <c r="I73" i="4"/>
  <c r="I73" i="3"/>
  <c r="I73" i="2"/>
  <c r="B71" i="1"/>
  <c r="C71" i="1" s="1"/>
  <c r="D71" i="1" s="1"/>
  <c r="F71" i="1" s="1"/>
  <c r="C73" i="4"/>
  <c r="D73" i="4"/>
  <c r="F73" i="4"/>
  <c r="K73" i="4"/>
  <c r="C73" i="3"/>
  <c r="D73" i="3"/>
  <c r="F73" i="3"/>
  <c r="C73" i="2"/>
  <c r="D73" i="2" s="1"/>
  <c r="F73" i="2" s="1"/>
  <c r="I71" i="1"/>
  <c r="I70" i="1"/>
  <c r="I72" i="4"/>
  <c r="I72" i="3"/>
  <c r="I72" i="2"/>
  <c r="B70" i="1"/>
  <c r="C70" i="1" s="1"/>
  <c r="C72" i="4"/>
  <c r="D72" i="4"/>
  <c r="F72" i="4"/>
  <c r="J72" i="4"/>
  <c r="C72" i="3"/>
  <c r="D72" i="3"/>
  <c r="F72" i="3"/>
  <c r="C72" i="2"/>
  <c r="D72" i="2"/>
  <c r="F72" i="2" s="1"/>
  <c r="B69" i="1"/>
  <c r="I71" i="4"/>
  <c r="C71" i="4"/>
  <c r="D71" i="4"/>
  <c r="F71" i="4"/>
  <c r="J71" i="4"/>
  <c r="I71" i="3"/>
  <c r="C71" i="3"/>
  <c r="D71" i="3"/>
  <c r="F71" i="3"/>
  <c r="I71" i="2"/>
  <c r="C71" i="2"/>
  <c r="D71" i="2" s="1"/>
  <c r="F71" i="2" s="1"/>
  <c r="I69" i="1"/>
  <c r="I68" i="1"/>
  <c r="I70" i="4"/>
  <c r="I70" i="3"/>
  <c r="I70" i="2"/>
  <c r="B68" i="1"/>
  <c r="C68" i="1"/>
  <c r="D68" i="1" s="1"/>
  <c r="F68" i="1" s="1"/>
  <c r="C70" i="4"/>
  <c r="D70" i="4"/>
  <c r="F70" i="4"/>
  <c r="J70" i="4"/>
  <c r="C70" i="3"/>
  <c r="D70" i="3"/>
  <c r="F70" i="3"/>
  <c r="K70" i="3"/>
  <c r="C70" i="2"/>
  <c r="D70" i="2"/>
  <c r="F70" i="2"/>
  <c r="L70" i="2" s="1"/>
  <c r="N70" i="3"/>
  <c r="N82" i="3"/>
  <c r="I67" i="1"/>
  <c r="B67" i="1"/>
  <c r="C67" i="1"/>
  <c r="D67" i="1"/>
  <c r="F67" i="1" s="1"/>
  <c r="I69" i="3"/>
  <c r="I69" i="2"/>
  <c r="I69" i="4"/>
  <c r="C69" i="4"/>
  <c r="D69" i="4"/>
  <c r="F69" i="4"/>
  <c r="L69" i="4"/>
  <c r="C69" i="3"/>
  <c r="D69" i="3"/>
  <c r="F69" i="3"/>
  <c r="C69" i="2"/>
  <c r="D69" i="2"/>
  <c r="F69" i="2"/>
  <c r="J69" i="2" s="1"/>
  <c r="K69" i="2"/>
  <c r="N67" i="3"/>
  <c r="I66" i="1"/>
  <c r="B66" i="1"/>
  <c r="C66" i="1" s="1"/>
  <c r="I68" i="3"/>
  <c r="I68" i="2"/>
  <c r="I68" i="4"/>
  <c r="C68" i="4"/>
  <c r="D68" i="4"/>
  <c r="F68" i="4"/>
  <c r="J68" i="4"/>
  <c r="C68" i="3"/>
  <c r="D68" i="3"/>
  <c r="F68" i="3"/>
  <c r="C68" i="2"/>
  <c r="D68" i="2"/>
  <c r="F68" i="2" s="1"/>
  <c r="B65" i="1"/>
  <c r="C65" i="1" s="1"/>
  <c r="D65" i="1" s="1"/>
  <c r="F65" i="1" s="1"/>
  <c r="I65" i="1"/>
  <c r="C67" i="4"/>
  <c r="D67" i="4"/>
  <c r="F67" i="4"/>
  <c r="J67" i="4"/>
  <c r="I67" i="4"/>
  <c r="C67" i="3"/>
  <c r="D67" i="3"/>
  <c r="F67" i="3"/>
  <c r="I67" i="3"/>
  <c r="C67" i="2"/>
  <c r="D67" i="2"/>
  <c r="F67" i="2" s="1"/>
  <c r="I67" i="2"/>
  <c r="I66" i="4"/>
  <c r="C66" i="4"/>
  <c r="D66" i="4"/>
  <c r="F66" i="4"/>
  <c r="L66" i="4"/>
  <c r="I66" i="3"/>
  <c r="C66" i="3"/>
  <c r="D66" i="3"/>
  <c r="F66" i="3"/>
  <c r="I66" i="2"/>
  <c r="C66" i="2"/>
  <c r="D66" i="2"/>
  <c r="F66" i="2"/>
  <c r="K66" i="2" s="1"/>
  <c r="B64" i="1"/>
  <c r="C64" i="1" s="1"/>
  <c r="D64" i="1" s="1"/>
  <c r="F64" i="1" s="1"/>
  <c r="I64" i="1"/>
  <c r="B51" i="1"/>
  <c r="B62" i="1"/>
  <c r="C62" i="1" s="1"/>
  <c r="D62" i="1" s="1"/>
  <c r="F62" i="1" s="1"/>
  <c r="B63" i="1"/>
  <c r="D63" i="1" s="1"/>
  <c r="F63" i="1" s="1"/>
  <c r="C63" i="1"/>
  <c r="B52" i="1"/>
  <c r="C52" i="1" s="1"/>
  <c r="B53" i="1"/>
  <c r="C53" i="1" s="1"/>
  <c r="B54" i="1"/>
  <c r="B55" i="1"/>
  <c r="C55" i="1" s="1"/>
  <c r="B56" i="1"/>
  <c r="C56" i="1"/>
  <c r="B57" i="1"/>
  <c r="C57" i="1"/>
  <c r="D57" i="1" s="1"/>
  <c r="F57" i="1" s="1"/>
  <c r="B59" i="1"/>
  <c r="C59" i="1" s="1"/>
  <c r="B60" i="1"/>
  <c r="C60" i="1" s="1"/>
  <c r="B61" i="1"/>
  <c r="C65" i="4"/>
  <c r="D65" i="4"/>
  <c r="F65" i="4"/>
  <c r="J65" i="4"/>
  <c r="I65" i="4"/>
  <c r="C65" i="3"/>
  <c r="D65" i="3"/>
  <c r="F65" i="3"/>
  <c r="I65" i="3"/>
  <c r="C65" i="2"/>
  <c r="D65" i="2"/>
  <c r="F65" i="2"/>
  <c r="K65" i="2" s="1"/>
  <c r="I65" i="2"/>
  <c r="I63" i="1"/>
  <c r="C64" i="4"/>
  <c r="D64" i="4"/>
  <c r="F64" i="4"/>
  <c r="L64" i="4"/>
  <c r="I64" i="4"/>
  <c r="C64" i="3"/>
  <c r="D64" i="3"/>
  <c r="F64" i="3"/>
  <c r="I64" i="3"/>
  <c r="C64" i="2"/>
  <c r="D64" i="2" s="1"/>
  <c r="F64" i="2" s="1"/>
  <c r="I64" i="2"/>
  <c r="I62" i="1"/>
  <c r="I61" i="1"/>
  <c r="C63" i="4"/>
  <c r="D63" i="4"/>
  <c r="F63" i="4"/>
  <c r="K63" i="4"/>
  <c r="I63" i="4"/>
  <c r="C63" i="3"/>
  <c r="D63" i="3"/>
  <c r="F63" i="3"/>
  <c r="I63" i="3"/>
  <c r="C63" i="2"/>
  <c r="D63" i="2"/>
  <c r="F63" i="2" s="1"/>
  <c r="I63" i="2"/>
  <c r="C62" i="4"/>
  <c r="D62" i="4"/>
  <c r="F62" i="4"/>
  <c r="L62" i="4"/>
  <c r="I62" i="4"/>
  <c r="C62" i="3"/>
  <c r="D62" i="3"/>
  <c r="F62" i="3"/>
  <c r="I62" i="3"/>
  <c r="C62" i="2"/>
  <c r="D62" i="2" s="1"/>
  <c r="F62" i="2" s="1"/>
  <c r="I62" i="2"/>
  <c r="I60" i="1"/>
  <c r="C61" i="4"/>
  <c r="D61" i="4"/>
  <c r="F61" i="4"/>
  <c r="I61" i="4"/>
  <c r="C61" i="3"/>
  <c r="D61" i="3"/>
  <c r="F61" i="3"/>
  <c r="I61" i="3"/>
  <c r="C61" i="2"/>
  <c r="D61" i="2" s="1"/>
  <c r="F61" i="2" s="1"/>
  <c r="I61" i="2"/>
  <c r="I59" i="1"/>
  <c r="C60" i="2"/>
  <c r="D60" i="2" s="1"/>
  <c r="F60" i="2" s="1"/>
  <c r="C59" i="2"/>
  <c r="D59" i="2"/>
  <c r="F59" i="2"/>
  <c r="L59" i="2" s="1"/>
  <c r="I60" i="4"/>
  <c r="C60" i="4"/>
  <c r="D60" i="4"/>
  <c r="F60" i="4"/>
  <c r="K60" i="4"/>
  <c r="I60" i="3"/>
  <c r="C60" i="3"/>
  <c r="D60" i="3"/>
  <c r="F60" i="3"/>
  <c r="I60" i="2"/>
  <c r="I58" i="1"/>
  <c r="C53" i="2"/>
  <c r="D53" i="2" s="1"/>
  <c r="F53" i="2" s="1"/>
  <c r="C59" i="4"/>
  <c r="C58" i="4"/>
  <c r="C57" i="4"/>
  <c r="D57" i="4"/>
  <c r="F57" i="4"/>
  <c r="K57" i="4"/>
  <c r="C56" i="4"/>
  <c r="D56" i="4"/>
  <c r="F56" i="4"/>
  <c r="C55" i="4"/>
  <c r="D55" i="4"/>
  <c r="F55" i="4"/>
  <c r="C54" i="4"/>
  <c r="D54" i="4"/>
  <c r="F54" i="4"/>
  <c r="C53" i="4"/>
  <c r="D53" i="4"/>
  <c r="F53" i="4"/>
  <c r="C59" i="3"/>
  <c r="D59" i="3"/>
  <c r="F59" i="3"/>
  <c r="C58" i="3"/>
  <c r="D58" i="3"/>
  <c r="F58" i="3"/>
  <c r="C57" i="3"/>
  <c r="C56" i="3"/>
  <c r="D56" i="3"/>
  <c r="F56" i="3"/>
  <c r="C55" i="3"/>
  <c r="D55" i="3"/>
  <c r="F55" i="3"/>
  <c r="C54" i="3"/>
  <c r="C53" i="3"/>
  <c r="D53" i="3"/>
  <c r="F53" i="3"/>
  <c r="C58" i="2"/>
  <c r="D58" i="2" s="1"/>
  <c r="F58" i="2" s="1"/>
  <c r="C57" i="2"/>
  <c r="D57" i="2" s="1"/>
  <c r="F57" i="2" s="1"/>
  <c r="C56" i="2"/>
  <c r="D56" i="2" s="1"/>
  <c r="F56" i="2" s="1"/>
  <c r="C55" i="2"/>
  <c r="D55" i="2" s="1"/>
  <c r="F55" i="2" s="1"/>
  <c r="C54" i="2"/>
  <c r="D54" i="2"/>
  <c r="F54" i="2" s="1"/>
  <c r="D59" i="4"/>
  <c r="F59" i="4"/>
  <c r="D54" i="3"/>
  <c r="F54" i="3"/>
  <c r="J54" i="3"/>
  <c r="C52" i="4"/>
  <c r="D52" i="4"/>
  <c r="F52" i="4"/>
  <c r="K52" i="4"/>
  <c r="C52" i="3"/>
  <c r="D52" i="3"/>
  <c r="F52" i="3"/>
  <c r="C40" i="2"/>
  <c r="D40" i="2" s="1"/>
  <c r="F40" i="2" s="1"/>
  <c r="C40" i="3"/>
  <c r="D40" i="3"/>
  <c r="F40" i="3"/>
  <c r="C40" i="4"/>
  <c r="D40" i="4"/>
  <c r="F40" i="4"/>
  <c r="L40" i="4"/>
  <c r="I40" i="4"/>
  <c r="I40" i="3"/>
  <c r="I40" i="2"/>
  <c r="I39" i="1"/>
  <c r="C39" i="4"/>
  <c r="C39" i="3"/>
  <c r="D39" i="3"/>
  <c r="F39" i="3"/>
  <c r="C39" i="2"/>
  <c r="D39" i="2" s="1"/>
  <c r="F39" i="2" s="1"/>
  <c r="C38" i="4"/>
  <c r="C38" i="3"/>
  <c r="D38" i="3"/>
  <c r="F38" i="3"/>
  <c r="C38" i="2"/>
  <c r="D38" i="2" s="1"/>
  <c r="F38" i="2" s="1"/>
  <c r="C37" i="4"/>
  <c r="D37" i="4"/>
  <c r="F37" i="4"/>
  <c r="C37" i="3"/>
  <c r="D37" i="3"/>
  <c r="F37" i="3"/>
  <c r="L37" i="3"/>
  <c r="C37" i="2"/>
  <c r="D37" i="2" s="1"/>
  <c r="F37" i="2" s="1"/>
  <c r="C36" i="2"/>
  <c r="D36" i="2"/>
  <c r="F36" i="2"/>
  <c r="K36" i="2" s="1"/>
  <c r="C36" i="3"/>
  <c r="C36" i="4"/>
  <c r="D36" i="4"/>
  <c r="F36" i="4"/>
  <c r="C35" i="4"/>
  <c r="D35" i="4"/>
  <c r="F35" i="4"/>
  <c r="C35" i="3"/>
  <c r="D35" i="3"/>
  <c r="F35" i="3"/>
  <c r="C35" i="2"/>
  <c r="D35" i="2"/>
  <c r="F35" i="2"/>
  <c r="L35" i="2" s="1"/>
  <c r="C34" i="4"/>
  <c r="D34" i="4"/>
  <c r="F34" i="4"/>
  <c r="C34" i="3"/>
  <c r="D34" i="3"/>
  <c r="F34" i="3"/>
  <c r="C34" i="2"/>
  <c r="D34" i="2" s="1"/>
  <c r="F34" i="2" s="1"/>
  <c r="C33" i="4"/>
  <c r="D33" i="4"/>
  <c r="F33" i="4"/>
  <c r="C33" i="3"/>
  <c r="D33" i="3"/>
  <c r="F33" i="3"/>
  <c r="C33" i="2"/>
  <c r="D33" i="2" s="1"/>
  <c r="F33" i="2" s="1"/>
  <c r="C32" i="4"/>
  <c r="C32" i="3"/>
  <c r="D32" i="3"/>
  <c r="F32" i="3"/>
  <c r="C32" i="2"/>
  <c r="D32" i="2"/>
  <c r="F32" i="2" s="1"/>
  <c r="C31" i="4"/>
  <c r="C31" i="3"/>
  <c r="D31" i="3"/>
  <c r="F31" i="3"/>
  <c r="K31" i="3"/>
  <c r="C31" i="2"/>
  <c r="D31" i="2"/>
  <c r="F31" i="2" s="1"/>
  <c r="C30" i="4"/>
  <c r="D30" i="4"/>
  <c r="F30" i="4"/>
  <c r="C30" i="3"/>
  <c r="D30" i="3"/>
  <c r="C30" i="2"/>
  <c r="D30" i="2"/>
  <c r="F30" i="2"/>
  <c r="C29" i="4"/>
  <c r="C29" i="3"/>
  <c r="D29" i="3"/>
  <c r="F29" i="3"/>
  <c r="C29" i="2"/>
  <c r="D29" i="2"/>
  <c r="F29" i="2"/>
  <c r="C28" i="4"/>
  <c r="D28" i="4"/>
  <c r="F28" i="4"/>
  <c r="C28" i="3"/>
  <c r="D28" i="3"/>
  <c r="F28" i="3"/>
  <c r="C28" i="2"/>
  <c r="D28" i="2"/>
  <c r="F28" i="2"/>
  <c r="C27" i="4"/>
  <c r="D27" i="4"/>
  <c r="F27" i="4"/>
  <c r="L27" i="4"/>
  <c r="C27" i="3"/>
  <c r="C27" i="2"/>
  <c r="D27" i="2"/>
  <c r="F27" i="2"/>
  <c r="C26" i="4"/>
  <c r="C26" i="3"/>
  <c r="C26" i="2"/>
  <c r="C25" i="4"/>
  <c r="C25" i="3"/>
  <c r="D25" i="3"/>
  <c r="F25" i="3"/>
  <c r="C25" i="2"/>
  <c r="D25" i="2"/>
  <c r="F25" i="2"/>
  <c r="C24" i="4"/>
  <c r="D24" i="4"/>
  <c r="F24" i="4"/>
  <c r="C24" i="3"/>
  <c r="C24" i="2"/>
  <c r="D24" i="2"/>
  <c r="F24" i="2"/>
  <c r="C23" i="4"/>
  <c r="C23" i="3"/>
  <c r="D23" i="3"/>
  <c r="F23" i="3"/>
  <c r="C23" i="2"/>
  <c r="D23" i="2"/>
  <c r="F23" i="2"/>
  <c r="C22" i="4"/>
  <c r="D22" i="4"/>
  <c r="F22" i="4"/>
  <c r="C22" i="3"/>
  <c r="D22" i="3"/>
  <c r="F22" i="3"/>
  <c r="L22" i="3"/>
  <c r="K22" i="3"/>
  <c r="C22" i="2"/>
  <c r="D22" i="2"/>
  <c r="F22" i="2"/>
  <c r="C21" i="4"/>
  <c r="C21" i="3"/>
  <c r="D21" i="3"/>
  <c r="F21" i="3"/>
  <c r="C21" i="2"/>
  <c r="D21" i="2"/>
  <c r="F21" i="2"/>
  <c r="C20" i="4"/>
  <c r="D20" i="4"/>
  <c r="F20" i="4"/>
  <c r="C20" i="3"/>
  <c r="D20" i="3"/>
  <c r="F20" i="3"/>
  <c r="C20" i="2"/>
  <c r="D20" i="2"/>
  <c r="F20" i="2"/>
  <c r="C19" i="2"/>
  <c r="D19" i="2"/>
  <c r="F19" i="2"/>
  <c r="K19" i="2"/>
  <c r="B18" i="1"/>
  <c r="B19" i="1"/>
  <c r="C19" i="1"/>
  <c r="D19" i="1"/>
  <c r="F19" i="1"/>
  <c r="K19" i="1"/>
  <c r="B20" i="1"/>
  <c r="C20" i="1"/>
  <c r="B21" i="1"/>
  <c r="C21" i="1"/>
  <c r="D21" i="1"/>
  <c r="F21" i="1"/>
  <c r="J21" i="1"/>
  <c r="B22" i="1"/>
  <c r="C22" i="1"/>
  <c r="D22" i="1"/>
  <c r="F22" i="1"/>
  <c r="K22" i="1"/>
  <c r="B23" i="1"/>
  <c r="C23" i="1"/>
  <c r="D23" i="1"/>
  <c r="F23" i="1"/>
  <c r="L23" i="1"/>
  <c r="B24" i="1"/>
  <c r="C24" i="1"/>
  <c r="D24" i="1"/>
  <c r="F24" i="1"/>
  <c r="B25" i="1"/>
  <c r="B26" i="1"/>
  <c r="C26" i="1"/>
  <c r="D26" i="1"/>
  <c r="F26" i="1"/>
  <c r="B27" i="1"/>
  <c r="C27" i="1"/>
  <c r="D27" i="1"/>
  <c r="F27" i="1"/>
  <c r="B28" i="1"/>
  <c r="C28" i="1"/>
  <c r="B29" i="1"/>
  <c r="C29" i="1"/>
  <c r="B30" i="1"/>
  <c r="B31" i="1"/>
  <c r="C31" i="1" s="1"/>
  <c r="D31" i="1" s="1"/>
  <c r="F31" i="1" s="1"/>
  <c r="B32" i="1"/>
  <c r="C32" i="1" s="1"/>
  <c r="B33" i="1"/>
  <c r="D33" i="1" s="1"/>
  <c r="F33" i="1" s="1"/>
  <c r="C33" i="1"/>
  <c r="B34" i="1"/>
  <c r="B35" i="1"/>
  <c r="D35" i="1" s="1"/>
  <c r="F35" i="1" s="1"/>
  <c r="C35" i="1"/>
  <c r="B36" i="1"/>
  <c r="C36" i="1" s="1"/>
  <c r="B37" i="1"/>
  <c r="C37" i="1"/>
  <c r="D37" i="1"/>
  <c r="F37" i="1" s="1"/>
  <c r="B38" i="1"/>
  <c r="D38" i="1" s="1"/>
  <c r="F38" i="1" s="1"/>
  <c r="C19" i="4"/>
  <c r="D19" i="4"/>
  <c r="F19" i="4"/>
  <c r="J19" i="4"/>
  <c r="C19" i="3"/>
  <c r="B17" i="1"/>
  <c r="C17" i="1"/>
  <c r="B16" i="1"/>
  <c r="B15" i="1"/>
  <c r="C15" i="1"/>
  <c r="B14" i="1"/>
  <c r="B13" i="1"/>
  <c r="C13" i="1"/>
  <c r="D13" i="1"/>
  <c r="F13" i="1"/>
  <c r="J13" i="1"/>
  <c r="B12" i="1"/>
  <c r="C12" i="1"/>
  <c r="D12" i="1"/>
  <c r="F12" i="1"/>
  <c r="B11" i="1"/>
  <c r="C11" i="1"/>
  <c r="D11" i="1"/>
  <c r="F11" i="1"/>
  <c r="K11" i="1"/>
  <c r="I59" i="4"/>
  <c r="I58" i="4"/>
  <c r="L58" i="4"/>
  <c r="D58" i="4"/>
  <c r="F58" i="4"/>
  <c r="I57" i="4"/>
  <c r="I56" i="4"/>
  <c r="I55" i="4"/>
  <c r="I54" i="4"/>
  <c r="I53" i="4"/>
  <c r="I52" i="4"/>
  <c r="I39" i="4"/>
  <c r="D39" i="4"/>
  <c r="F39" i="4"/>
  <c r="I38" i="4"/>
  <c r="D38" i="4"/>
  <c r="F38" i="4"/>
  <c r="I37" i="4"/>
  <c r="I36" i="4"/>
  <c r="I35" i="4"/>
  <c r="I34" i="4"/>
  <c r="I33" i="4"/>
  <c r="I32" i="4"/>
  <c r="D32" i="4"/>
  <c r="F32" i="4"/>
  <c r="I31" i="4"/>
  <c r="D31" i="4"/>
  <c r="F31" i="4"/>
  <c r="I30" i="4"/>
  <c r="I29" i="4"/>
  <c r="D29" i="4"/>
  <c r="F29" i="4"/>
  <c r="K29" i="4"/>
  <c r="N29" i="4"/>
  <c r="J29" i="4"/>
  <c r="M29" i="4"/>
  <c r="I28" i="4"/>
  <c r="I27" i="4"/>
  <c r="J27" i="4"/>
  <c r="I26" i="4"/>
  <c r="D26" i="4"/>
  <c r="F26" i="4"/>
  <c r="I25" i="4"/>
  <c r="D25" i="4"/>
  <c r="F25" i="4"/>
  <c r="L25" i="4"/>
  <c r="I24" i="4"/>
  <c r="I23" i="4"/>
  <c r="D23" i="4"/>
  <c r="F23" i="4"/>
  <c r="K23" i="4"/>
  <c r="I22" i="4"/>
  <c r="I21" i="4"/>
  <c r="D21" i="4"/>
  <c r="F21" i="4"/>
  <c r="I20" i="4"/>
  <c r="I19" i="4"/>
  <c r="I18" i="4"/>
  <c r="C18" i="4"/>
  <c r="D18" i="4"/>
  <c r="F18" i="4"/>
  <c r="I17" i="4"/>
  <c r="C17" i="4"/>
  <c r="D17" i="4"/>
  <c r="F17" i="4"/>
  <c r="I16" i="4"/>
  <c r="C16" i="4"/>
  <c r="D16" i="4"/>
  <c r="F16" i="4"/>
  <c r="I15" i="4"/>
  <c r="C15" i="4"/>
  <c r="D15" i="4"/>
  <c r="F15" i="4"/>
  <c r="L15" i="4"/>
  <c r="I14" i="4"/>
  <c r="C14" i="4"/>
  <c r="D14" i="4"/>
  <c r="F14" i="4"/>
  <c r="I13" i="4"/>
  <c r="C13" i="4"/>
  <c r="D13" i="4"/>
  <c r="F13" i="4"/>
  <c r="I12" i="4"/>
  <c r="C12" i="4"/>
  <c r="D12" i="4"/>
  <c r="F12" i="4"/>
  <c r="J12" i="4"/>
  <c r="I11" i="4"/>
  <c r="D11" i="4"/>
  <c r="F11" i="4"/>
  <c r="I10" i="4"/>
  <c r="D10" i="4"/>
  <c r="F10" i="4"/>
  <c r="I59" i="3"/>
  <c r="I58" i="3"/>
  <c r="I57" i="3"/>
  <c r="L57" i="3"/>
  <c r="D57" i="3"/>
  <c r="F57" i="3"/>
  <c r="I56" i="3"/>
  <c r="I55" i="3"/>
  <c r="I54" i="3"/>
  <c r="I53" i="3"/>
  <c r="I52" i="3"/>
  <c r="I39" i="3"/>
  <c r="I38" i="3"/>
  <c r="L38" i="3"/>
  <c r="I37" i="3"/>
  <c r="I36" i="3"/>
  <c r="D36" i="3"/>
  <c r="F36" i="3"/>
  <c r="I35" i="3"/>
  <c r="I34" i="3"/>
  <c r="I33" i="3"/>
  <c r="I32" i="3"/>
  <c r="I31" i="3"/>
  <c r="I30" i="3"/>
  <c r="F30" i="3"/>
  <c r="I29" i="3"/>
  <c r="I28" i="3"/>
  <c r="I27" i="3"/>
  <c r="D27" i="3"/>
  <c r="F27" i="3"/>
  <c r="I26" i="3"/>
  <c r="D26" i="3"/>
  <c r="F26" i="3"/>
  <c r="J26" i="3"/>
  <c r="I25" i="3"/>
  <c r="I24" i="3"/>
  <c r="D24" i="3"/>
  <c r="F24" i="3"/>
  <c r="I23" i="3"/>
  <c r="I22" i="3"/>
  <c r="I21" i="3"/>
  <c r="I20" i="3"/>
  <c r="I19" i="3"/>
  <c r="D19" i="3"/>
  <c r="F19" i="3"/>
  <c r="I18" i="3"/>
  <c r="C18" i="3"/>
  <c r="D18" i="3"/>
  <c r="F18" i="3"/>
  <c r="I17" i="3"/>
  <c r="C17" i="3"/>
  <c r="D17" i="3"/>
  <c r="F17" i="3"/>
  <c r="I16" i="3"/>
  <c r="C16" i="3"/>
  <c r="D16" i="3"/>
  <c r="F16" i="3"/>
  <c r="I15" i="3"/>
  <c r="C15" i="3"/>
  <c r="D15" i="3"/>
  <c r="F15" i="3"/>
  <c r="K15" i="3"/>
  <c r="I14" i="3"/>
  <c r="C14" i="3"/>
  <c r="D14" i="3"/>
  <c r="F14" i="3"/>
  <c r="I13" i="3"/>
  <c r="C13" i="3"/>
  <c r="D13" i="3"/>
  <c r="F13" i="3"/>
  <c r="I12" i="3"/>
  <c r="C12" i="3"/>
  <c r="D12" i="3"/>
  <c r="F12" i="3"/>
  <c r="I11" i="3"/>
  <c r="L11" i="3"/>
  <c r="D11" i="3"/>
  <c r="F11" i="3"/>
  <c r="K11" i="3"/>
  <c r="I10" i="3"/>
  <c r="D10" i="3"/>
  <c r="F10" i="3"/>
  <c r="I59" i="2"/>
  <c r="I58" i="2"/>
  <c r="I57" i="2"/>
  <c r="I56" i="2"/>
  <c r="I55" i="2"/>
  <c r="I54" i="2"/>
  <c r="I53" i="2"/>
  <c r="I52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D26" i="2"/>
  <c r="F26" i="2"/>
  <c r="L26" i="2"/>
  <c r="I25" i="2"/>
  <c r="I24" i="2"/>
  <c r="I23" i="2"/>
  <c r="I22" i="2"/>
  <c r="I21" i="2"/>
  <c r="I20" i="2"/>
  <c r="I19" i="2"/>
  <c r="L19" i="2"/>
  <c r="I18" i="2"/>
  <c r="C18" i="2"/>
  <c r="D18" i="2"/>
  <c r="F18" i="2"/>
  <c r="I17" i="2"/>
  <c r="C17" i="2"/>
  <c r="D17" i="2"/>
  <c r="F17" i="2"/>
  <c r="K17" i="2"/>
  <c r="I16" i="2"/>
  <c r="C16" i="2"/>
  <c r="D16" i="2"/>
  <c r="F16" i="2"/>
  <c r="I15" i="2"/>
  <c r="C15" i="2"/>
  <c r="D15" i="2"/>
  <c r="F15" i="2"/>
  <c r="J15" i="2"/>
  <c r="I14" i="2"/>
  <c r="C14" i="2"/>
  <c r="D14" i="2"/>
  <c r="F14" i="2"/>
  <c r="I13" i="2"/>
  <c r="C13" i="2"/>
  <c r="D13" i="2"/>
  <c r="F13" i="2"/>
  <c r="I12" i="2"/>
  <c r="C12" i="2"/>
  <c r="D12" i="2"/>
  <c r="F12" i="2"/>
  <c r="I11" i="2"/>
  <c r="D11" i="2"/>
  <c r="F11" i="2"/>
  <c r="J11" i="2"/>
  <c r="I10" i="2"/>
  <c r="D10" i="2"/>
  <c r="F10" i="2"/>
  <c r="I55" i="1"/>
  <c r="I56" i="1"/>
  <c r="I57" i="1"/>
  <c r="D10" i="1"/>
  <c r="F10" i="1"/>
  <c r="K10" i="1"/>
  <c r="D9" i="1"/>
  <c r="F9" i="1"/>
  <c r="I54" i="1"/>
  <c r="I53" i="1"/>
  <c r="I52" i="1"/>
  <c r="I51" i="1"/>
  <c r="I50" i="1"/>
  <c r="I38" i="1"/>
  <c r="I37" i="1"/>
  <c r="I36" i="1"/>
  <c r="I31" i="1"/>
  <c r="I30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9" i="1"/>
  <c r="I32" i="1"/>
  <c r="I33" i="1"/>
  <c r="I34" i="1"/>
  <c r="I35" i="1"/>
  <c r="J15" i="4"/>
  <c r="L19" i="4"/>
  <c r="K24" i="3"/>
  <c r="K10" i="2"/>
  <c r="J19" i="2"/>
  <c r="J21" i="4"/>
  <c r="J21" i="3"/>
  <c r="J22" i="4"/>
  <c r="L23" i="4"/>
  <c r="J23" i="4"/>
  <c r="J25" i="4"/>
  <c r="K25" i="3"/>
  <c r="L26" i="3"/>
  <c r="L29" i="4"/>
  <c r="O29" i="4"/>
  <c r="J29" i="3"/>
  <c r="M29" i="3"/>
  <c r="K30" i="2"/>
  <c r="J38" i="3"/>
  <c r="J22" i="3"/>
  <c r="L17" i="2"/>
  <c r="L27" i="3"/>
  <c r="K27" i="4"/>
  <c r="L10" i="3"/>
  <c r="L12" i="3"/>
  <c r="K26" i="3"/>
  <c r="J18" i="4"/>
  <c r="L16" i="3"/>
  <c r="K32" i="3"/>
  <c r="J11" i="4"/>
  <c r="K19" i="4"/>
  <c r="B50" i="1"/>
  <c r="C50" i="1" s="1"/>
  <c r="D50" i="1" s="1"/>
  <c r="F50" i="1" s="1"/>
  <c r="C52" i="2"/>
  <c r="D52" i="2"/>
  <c r="F52" i="2" s="1"/>
  <c r="J52" i="4"/>
  <c r="J32" i="4"/>
  <c r="J33" i="4"/>
  <c r="L33" i="3"/>
  <c r="L34" i="4"/>
  <c r="J34" i="3"/>
  <c r="L35" i="4"/>
  <c r="K35" i="3"/>
  <c r="K37" i="4"/>
  <c r="K38" i="4"/>
  <c r="J38" i="4"/>
  <c r="L38" i="4"/>
  <c r="K38" i="3"/>
  <c r="J53" i="3"/>
  <c r="K54" i="3"/>
  <c r="L54" i="3"/>
  <c r="J55" i="3"/>
  <c r="J56" i="4"/>
  <c r="J56" i="3"/>
  <c r="L71" i="4"/>
  <c r="K69" i="4"/>
  <c r="J69" i="3"/>
  <c r="L68" i="4"/>
  <c r="L68" i="3"/>
  <c r="K67" i="3"/>
  <c r="K66" i="4"/>
  <c r="J66" i="4"/>
  <c r="L66" i="3"/>
  <c r="L65" i="4"/>
  <c r="K65" i="4"/>
  <c r="K65" i="3"/>
  <c r="L65" i="2"/>
  <c r="K64" i="4"/>
  <c r="J64" i="3"/>
  <c r="C18" i="1"/>
  <c r="D18" i="1"/>
  <c r="F18" i="1"/>
  <c r="L63" i="4"/>
  <c r="L63" i="3"/>
  <c r="J62" i="4"/>
  <c r="L62" i="3"/>
  <c r="K61" i="4"/>
  <c r="J61" i="4"/>
  <c r="K61" i="3"/>
  <c r="J60" i="4"/>
  <c r="L60" i="4"/>
  <c r="J60" i="3"/>
  <c r="J59" i="4"/>
  <c r="L59" i="4"/>
  <c r="K59" i="4"/>
  <c r="L59" i="3"/>
  <c r="K59" i="2"/>
  <c r="K58" i="4"/>
  <c r="J58" i="4"/>
  <c r="J58" i="3"/>
  <c r="J57" i="4"/>
  <c r="J40" i="4"/>
  <c r="K40" i="4"/>
  <c r="J40" i="3"/>
  <c r="J35" i="2"/>
  <c r="K35" i="2"/>
  <c r="J75" i="4"/>
  <c r="J75" i="3"/>
  <c r="K74" i="4"/>
  <c r="J74" i="3"/>
  <c r="K74" i="3"/>
  <c r="J73" i="3"/>
  <c r="L73" i="3"/>
  <c r="K73" i="3"/>
  <c r="L24" i="1"/>
  <c r="D29" i="1"/>
  <c r="F29" i="1"/>
  <c r="J29" i="1"/>
  <c r="C61" i="1"/>
  <c r="K9" i="1"/>
  <c r="C69" i="1"/>
  <c r="D15" i="1"/>
  <c r="F15" i="1"/>
  <c r="L73" i="4"/>
  <c r="D56" i="1"/>
  <c r="F56" i="1"/>
  <c r="L56" i="1" s="1"/>
  <c r="J73" i="4"/>
  <c r="J74" i="4"/>
  <c r="K75" i="4"/>
  <c r="K68" i="4"/>
  <c r="K71" i="4"/>
  <c r="J28" i="4"/>
  <c r="L28" i="4"/>
  <c r="K28" i="4"/>
  <c r="L10" i="4"/>
  <c r="J10" i="4"/>
  <c r="K10" i="4"/>
  <c r="K11" i="4"/>
  <c r="L11" i="4"/>
  <c r="J13" i="4"/>
  <c r="L13" i="4"/>
  <c r="J14" i="4"/>
  <c r="K14" i="4"/>
  <c r="L14" i="4"/>
  <c r="L26" i="4"/>
  <c r="K26" i="4"/>
  <c r="J26" i="4"/>
  <c r="J31" i="4"/>
  <c r="K31" i="4"/>
  <c r="L31" i="4"/>
  <c r="L39" i="4"/>
  <c r="K39" i="4"/>
  <c r="J39" i="4"/>
  <c r="L30" i="4"/>
  <c r="K30" i="4"/>
  <c r="J30" i="4"/>
  <c r="J36" i="4"/>
  <c r="L36" i="4"/>
  <c r="L37" i="4"/>
  <c r="J37" i="4"/>
  <c r="J53" i="4"/>
  <c r="K53" i="4"/>
  <c r="K54" i="4"/>
  <c r="J54" i="4"/>
  <c r="J55" i="4"/>
  <c r="L55" i="4"/>
  <c r="L56" i="4"/>
  <c r="K56" i="4"/>
  <c r="L57" i="4"/>
  <c r="K70" i="4"/>
  <c r="L52" i="4"/>
  <c r="L77" i="4"/>
  <c r="L53" i="4"/>
  <c r="K36" i="4"/>
  <c r="L12" i="4"/>
  <c r="K12" i="4"/>
  <c r="J16" i="4"/>
  <c r="K16" i="4"/>
  <c r="K20" i="4"/>
  <c r="L20" i="4"/>
  <c r="J20" i="4"/>
  <c r="K24" i="4"/>
  <c r="J24" i="4"/>
  <c r="L24" i="4"/>
  <c r="K33" i="4"/>
  <c r="L33" i="4"/>
  <c r="K35" i="4"/>
  <c r="J35" i="4"/>
  <c r="L67" i="4"/>
  <c r="K67" i="4"/>
  <c r="K62" i="4"/>
  <c r="J63" i="4"/>
  <c r="J64" i="4"/>
  <c r="J69" i="4"/>
  <c r="L70" i="4"/>
  <c r="K55" i="4"/>
  <c r="L54" i="4"/>
  <c r="L16" i="4"/>
  <c r="K13" i="4"/>
  <c r="K15" i="4"/>
  <c r="K25" i="4"/>
  <c r="L17" i="4"/>
  <c r="K17" i="4"/>
  <c r="J17" i="4"/>
  <c r="K18" i="4"/>
  <c r="L18" i="4"/>
  <c r="L21" i="4"/>
  <c r="K21" i="4"/>
  <c r="L32" i="4"/>
  <c r="K32" i="4"/>
  <c r="L22" i="4"/>
  <c r="K22" i="4"/>
  <c r="K34" i="4"/>
  <c r="J34" i="4"/>
  <c r="L61" i="4"/>
  <c r="L72" i="4"/>
  <c r="K72" i="4"/>
  <c r="K29" i="1"/>
  <c r="D20" i="1"/>
  <c r="F20" i="1"/>
  <c r="L20" i="1"/>
  <c r="J17" i="3"/>
  <c r="K17" i="3"/>
  <c r="L17" i="3"/>
  <c r="K19" i="3"/>
  <c r="L19" i="3"/>
  <c r="K27" i="3"/>
  <c r="J27" i="3"/>
  <c r="K36" i="3"/>
  <c r="L36" i="3"/>
  <c r="K21" i="3"/>
  <c r="L21" i="3"/>
  <c r="J28" i="3"/>
  <c r="L28" i="3"/>
  <c r="J39" i="3"/>
  <c r="K39" i="3"/>
  <c r="J65" i="3"/>
  <c r="L65" i="3"/>
  <c r="K72" i="3"/>
  <c r="L72" i="3"/>
  <c r="K75" i="3"/>
  <c r="J72" i="3"/>
  <c r="L39" i="3"/>
  <c r="J19" i="3"/>
  <c r="J10" i="3"/>
  <c r="K10" i="3"/>
  <c r="J11" i="3"/>
  <c r="J24" i="3"/>
  <c r="L24" i="3"/>
  <c r="J23" i="3"/>
  <c r="K23" i="3"/>
  <c r="L23" i="3"/>
  <c r="L25" i="3"/>
  <c r="J25" i="3"/>
  <c r="L29" i="3"/>
  <c r="O29" i="3"/>
  <c r="K29" i="3"/>
  <c r="N29" i="3"/>
  <c r="L32" i="3"/>
  <c r="J32" i="3"/>
  <c r="L34" i="3"/>
  <c r="K34" i="3"/>
  <c r="L35" i="3"/>
  <c r="J35" i="3"/>
  <c r="K53" i="3"/>
  <c r="L53" i="3"/>
  <c r="K62" i="3"/>
  <c r="J62" i="3"/>
  <c r="K63" i="3"/>
  <c r="J63" i="3"/>
  <c r="L64" i="3"/>
  <c r="K64" i="3"/>
  <c r="L67" i="3"/>
  <c r="J67" i="3"/>
  <c r="K69" i="3"/>
  <c r="L69" i="3"/>
  <c r="L70" i="3"/>
  <c r="J70" i="3"/>
  <c r="K13" i="3"/>
  <c r="J13" i="3"/>
  <c r="K18" i="3"/>
  <c r="J18" i="3"/>
  <c r="L18" i="3"/>
  <c r="J20" i="3"/>
  <c r="K20" i="3"/>
  <c r="J31" i="3"/>
  <c r="L31" i="3"/>
  <c r="K37" i="3"/>
  <c r="J37" i="3"/>
  <c r="K52" i="3"/>
  <c r="L52" i="3"/>
  <c r="L55" i="3"/>
  <c r="K55" i="3"/>
  <c r="K71" i="3"/>
  <c r="J71" i="3"/>
  <c r="L71" i="3"/>
  <c r="J52" i="3"/>
  <c r="J36" i="3"/>
  <c r="K28" i="3"/>
  <c r="J15" i="3"/>
  <c r="J12" i="3"/>
  <c r="K12" i="3"/>
  <c r="L13" i="3"/>
  <c r="L41" i="3"/>
  <c r="K14" i="3"/>
  <c r="L14" i="3"/>
  <c r="J14" i="3"/>
  <c r="L15" i="3"/>
  <c r="J16" i="3"/>
  <c r="K16" i="3"/>
  <c r="L30" i="3"/>
  <c r="K30" i="3"/>
  <c r="J30" i="3"/>
  <c r="J57" i="3"/>
  <c r="K57" i="3"/>
  <c r="L20" i="3"/>
  <c r="J33" i="3"/>
  <c r="K33" i="3"/>
  <c r="K40" i="3"/>
  <c r="L40" i="3"/>
  <c r="K56" i="3"/>
  <c r="L56" i="3"/>
  <c r="K58" i="3"/>
  <c r="L58" i="3"/>
  <c r="K59" i="3"/>
  <c r="J59" i="3"/>
  <c r="K60" i="3"/>
  <c r="L60" i="3"/>
  <c r="L61" i="3"/>
  <c r="J61" i="3"/>
  <c r="J66" i="3"/>
  <c r="K66" i="3"/>
  <c r="J68" i="3"/>
  <c r="K68" i="3"/>
  <c r="L27" i="2"/>
  <c r="K13" i="1"/>
  <c r="J10" i="1"/>
  <c r="J17" i="2"/>
  <c r="L26" i="1"/>
  <c r="K26" i="1"/>
  <c r="J26" i="1"/>
  <c r="K21" i="2"/>
  <c r="J21" i="2"/>
  <c r="K75" i="2"/>
  <c r="J75" i="2"/>
  <c r="J23" i="1"/>
  <c r="J11" i="1"/>
  <c r="L13" i="2"/>
  <c r="J13" i="2"/>
  <c r="L18" i="2"/>
  <c r="J18" i="2"/>
  <c r="K18" i="2"/>
  <c r="L24" i="2"/>
  <c r="J24" i="2"/>
  <c r="L25" i="2"/>
  <c r="K25" i="2"/>
  <c r="K28" i="2"/>
  <c r="J28" i="2"/>
  <c r="L66" i="2"/>
  <c r="L69" i="2"/>
  <c r="K13" i="2"/>
  <c r="L21" i="2"/>
  <c r="J27" i="2"/>
  <c r="K27" i="2"/>
  <c r="J25" i="2"/>
  <c r="K11" i="2"/>
  <c r="L28" i="2"/>
  <c r="J10" i="2"/>
  <c r="L10" i="2"/>
  <c r="L11" i="2"/>
  <c r="L15" i="2"/>
  <c r="K15" i="2"/>
  <c r="L22" i="2"/>
  <c r="K22" i="2"/>
  <c r="L23" i="2"/>
  <c r="J23" i="2"/>
  <c r="K24" i="2"/>
  <c r="K26" i="2"/>
  <c r="J26" i="2"/>
  <c r="L20" i="2"/>
  <c r="K20" i="2"/>
  <c r="J20" i="2"/>
  <c r="J65" i="2"/>
  <c r="L12" i="2"/>
  <c r="K12" i="2"/>
  <c r="L14" i="2"/>
  <c r="J14" i="2"/>
  <c r="K14" i="2"/>
  <c r="K16" i="2"/>
  <c r="L16" i="2"/>
  <c r="L29" i="2"/>
  <c r="K29" i="2"/>
  <c r="J70" i="2"/>
  <c r="L22" i="1"/>
  <c r="L13" i="1"/>
  <c r="L29" i="1"/>
  <c r="J59" i="2"/>
  <c r="J29" i="2"/>
  <c r="J16" i="2"/>
  <c r="K23" i="2"/>
  <c r="J22" i="2"/>
  <c r="J12" i="2"/>
  <c r="J30" i="2"/>
  <c r="L30" i="2"/>
  <c r="D17" i="1"/>
  <c r="F17" i="1"/>
  <c r="K17" i="1"/>
  <c r="K27" i="1"/>
  <c r="L27" i="1"/>
  <c r="J27" i="1"/>
  <c r="L15" i="1"/>
  <c r="J15" i="1"/>
  <c r="K15" i="1"/>
  <c r="K18" i="1"/>
  <c r="L18" i="1"/>
  <c r="J18" i="1"/>
  <c r="L12" i="1"/>
  <c r="J12" i="1"/>
  <c r="K12" i="1"/>
  <c r="C30" i="1"/>
  <c r="D30" i="1" s="1"/>
  <c r="F30" i="1" s="1"/>
  <c r="K23" i="1"/>
  <c r="J22" i="1"/>
  <c r="L11" i="1"/>
  <c r="J9" i="1"/>
  <c r="L9" i="1"/>
  <c r="C14" i="1"/>
  <c r="D14" i="1"/>
  <c r="F14" i="1"/>
  <c r="C16" i="1"/>
  <c r="D16" i="1"/>
  <c r="F16" i="1"/>
  <c r="D28" i="1"/>
  <c r="F28" i="1"/>
  <c r="C25" i="1"/>
  <c r="D25" i="1"/>
  <c r="F25" i="1"/>
  <c r="K21" i="1"/>
  <c r="L21" i="1"/>
  <c r="J19" i="1"/>
  <c r="L19" i="1"/>
  <c r="D61" i="1"/>
  <c r="F61" i="1" s="1"/>
  <c r="C51" i="1"/>
  <c r="D51" i="1" s="1"/>
  <c r="F51" i="1" s="1"/>
  <c r="L10" i="1"/>
  <c r="C38" i="1"/>
  <c r="K24" i="1"/>
  <c r="J24" i="1"/>
  <c r="C54" i="1"/>
  <c r="D54" i="1" s="1"/>
  <c r="F54" i="1" s="1"/>
  <c r="D69" i="1"/>
  <c r="F69" i="1" s="1"/>
  <c r="K77" i="4"/>
  <c r="J77" i="4"/>
  <c r="L41" i="4"/>
  <c r="K41" i="4"/>
  <c r="J41" i="4"/>
  <c r="J20" i="1"/>
  <c r="K20" i="1"/>
  <c r="L77" i="3"/>
  <c r="K77" i="3"/>
  <c r="K41" i="3"/>
  <c r="J77" i="3"/>
  <c r="J41" i="3"/>
  <c r="J17" i="1"/>
  <c r="L17" i="1"/>
  <c r="J25" i="1"/>
  <c r="L25" i="1"/>
  <c r="K25" i="1"/>
  <c r="K16" i="1"/>
  <c r="L16" i="1"/>
  <c r="J16" i="1"/>
  <c r="L14" i="1"/>
  <c r="J14" i="1"/>
  <c r="K14" i="1"/>
  <c r="J28" i="1"/>
  <c r="L28" i="1"/>
  <c r="K28" i="1"/>
  <c r="L73" i="1" l="1"/>
  <c r="K73" i="1"/>
  <c r="J73" i="1"/>
  <c r="J74" i="2"/>
  <c r="K74" i="2"/>
  <c r="L74" i="2"/>
  <c r="C72" i="1"/>
  <c r="D72" i="1" s="1"/>
  <c r="F72" i="1" s="1"/>
  <c r="J73" i="2"/>
  <c r="K73" i="2"/>
  <c r="L73" i="2"/>
  <c r="L71" i="1"/>
  <c r="K71" i="1"/>
  <c r="J71" i="1"/>
  <c r="J72" i="2"/>
  <c r="L72" i="2"/>
  <c r="K72" i="2"/>
  <c r="D70" i="1"/>
  <c r="F70" i="1" s="1"/>
  <c r="K71" i="2"/>
  <c r="L71" i="2"/>
  <c r="J71" i="2"/>
  <c r="J69" i="1"/>
  <c r="L69" i="1"/>
  <c r="K69" i="1"/>
  <c r="J68" i="1"/>
  <c r="L68" i="1"/>
  <c r="K68" i="1"/>
  <c r="K70" i="2"/>
  <c r="J67" i="1"/>
  <c r="L67" i="1"/>
  <c r="K67" i="1"/>
  <c r="L68" i="2"/>
  <c r="J68" i="2"/>
  <c r="K68" i="2"/>
  <c r="D66" i="1"/>
  <c r="F66" i="1" s="1"/>
  <c r="L67" i="2"/>
  <c r="J67" i="2"/>
  <c r="K67" i="2"/>
  <c r="K65" i="1"/>
  <c r="J65" i="1"/>
  <c r="L65" i="1"/>
  <c r="J64" i="1"/>
  <c r="L64" i="1"/>
  <c r="K64" i="1"/>
  <c r="J66" i="2"/>
  <c r="J63" i="1"/>
  <c r="L63" i="1"/>
  <c r="K63" i="1"/>
  <c r="K64" i="2"/>
  <c r="L64" i="2"/>
  <c r="J64" i="2"/>
  <c r="J62" i="1"/>
  <c r="K62" i="1"/>
  <c r="L62" i="1"/>
  <c r="J63" i="2"/>
  <c r="L63" i="2"/>
  <c r="K63" i="2"/>
  <c r="J61" i="1"/>
  <c r="L61" i="1"/>
  <c r="K61" i="1"/>
  <c r="L62" i="2"/>
  <c r="K62" i="2"/>
  <c r="J62" i="2"/>
  <c r="D60" i="1"/>
  <c r="F60" i="1" s="1"/>
  <c r="L61" i="2"/>
  <c r="J61" i="2"/>
  <c r="K61" i="2"/>
  <c r="D59" i="1"/>
  <c r="F59" i="1" s="1"/>
  <c r="J60" i="2"/>
  <c r="K60" i="2"/>
  <c r="L60" i="2"/>
  <c r="D58" i="1"/>
  <c r="F58" i="1" s="1"/>
  <c r="L57" i="1"/>
  <c r="J57" i="1"/>
  <c r="K57" i="1"/>
  <c r="J58" i="2"/>
  <c r="K58" i="2"/>
  <c r="L58" i="2"/>
  <c r="J56" i="1"/>
  <c r="K56" i="1"/>
  <c r="K57" i="2"/>
  <c r="J57" i="2"/>
  <c r="L57" i="2"/>
  <c r="D55" i="1"/>
  <c r="F55" i="1" s="1"/>
  <c r="K54" i="1"/>
  <c r="J54" i="1"/>
  <c r="L54" i="1"/>
  <c r="K56" i="2"/>
  <c r="L56" i="2"/>
  <c r="J56" i="2"/>
  <c r="L55" i="2"/>
  <c r="K55" i="2"/>
  <c r="J55" i="2"/>
  <c r="D53" i="1"/>
  <c r="F53" i="1" s="1"/>
  <c r="K54" i="2"/>
  <c r="J54" i="2"/>
  <c r="L54" i="2"/>
  <c r="D52" i="1"/>
  <c r="F52" i="1" s="1"/>
  <c r="K51" i="1"/>
  <c r="L51" i="1"/>
  <c r="J51" i="1"/>
  <c r="J53" i="2"/>
  <c r="L53" i="2"/>
  <c r="K53" i="2"/>
  <c r="L52" i="2"/>
  <c r="J52" i="2"/>
  <c r="K52" i="2"/>
  <c r="J50" i="1"/>
  <c r="L50" i="1"/>
  <c r="K50" i="1"/>
  <c r="K40" i="2"/>
  <c r="L40" i="2"/>
  <c r="J40" i="2"/>
  <c r="K39" i="2"/>
  <c r="J39" i="2"/>
  <c r="L39" i="2"/>
  <c r="L38" i="1"/>
  <c r="J38" i="1"/>
  <c r="K38" i="1"/>
  <c r="K39" i="1"/>
  <c r="L39" i="1"/>
  <c r="J39" i="1"/>
  <c r="L38" i="2"/>
  <c r="K38" i="2"/>
  <c r="J38" i="2"/>
  <c r="K37" i="1"/>
  <c r="J37" i="1"/>
  <c r="L37" i="1"/>
  <c r="J37" i="2"/>
  <c r="L37" i="2"/>
  <c r="K37" i="2"/>
  <c r="D36" i="1"/>
  <c r="F36" i="1" s="1"/>
  <c r="K35" i="1"/>
  <c r="J35" i="1"/>
  <c r="L35" i="1"/>
  <c r="J36" i="2"/>
  <c r="L36" i="2"/>
  <c r="D34" i="1"/>
  <c r="F34" i="1" s="1"/>
  <c r="C34" i="1"/>
  <c r="K34" i="2"/>
  <c r="L34" i="2"/>
  <c r="J34" i="2"/>
  <c r="K33" i="1"/>
  <c r="J33" i="1"/>
  <c r="L33" i="1"/>
  <c r="L33" i="2"/>
  <c r="K33" i="2"/>
  <c r="J33" i="2"/>
  <c r="D32" i="1"/>
  <c r="F32" i="1" s="1"/>
  <c r="J31" i="1"/>
  <c r="L31" i="1"/>
  <c r="K31" i="1"/>
  <c r="K32" i="2"/>
  <c r="J32" i="2"/>
  <c r="L32" i="2"/>
  <c r="J30" i="1"/>
  <c r="L30" i="1"/>
  <c r="K30" i="1"/>
  <c r="K31" i="2"/>
  <c r="L31" i="2"/>
  <c r="J31" i="2"/>
  <c r="L72" i="1" l="1"/>
  <c r="K72" i="1"/>
  <c r="J72" i="1"/>
  <c r="K70" i="1"/>
  <c r="L70" i="1"/>
  <c r="J70" i="1"/>
  <c r="L66" i="1"/>
  <c r="K66" i="1"/>
  <c r="J66" i="1"/>
  <c r="L60" i="1"/>
  <c r="J60" i="1"/>
  <c r="K60" i="1"/>
  <c r="L59" i="1"/>
  <c r="K59" i="1"/>
  <c r="J59" i="1"/>
  <c r="J77" i="2"/>
  <c r="L77" i="2"/>
  <c r="L58" i="1"/>
  <c r="J58" i="1"/>
  <c r="K58" i="1"/>
  <c r="J55" i="1"/>
  <c r="K55" i="1"/>
  <c r="L55" i="1"/>
  <c r="L53" i="1"/>
  <c r="J53" i="1"/>
  <c r="K53" i="1"/>
  <c r="K52" i="1"/>
  <c r="J52" i="1"/>
  <c r="L52" i="1"/>
  <c r="K77" i="2"/>
  <c r="K41" i="2"/>
  <c r="K36" i="1"/>
  <c r="J36" i="1"/>
  <c r="L36" i="1"/>
  <c r="J34" i="1"/>
  <c r="K34" i="1"/>
  <c r="L34" i="1"/>
  <c r="J32" i="1"/>
  <c r="L32" i="1"/>
  <c r="K32" i="1"/>
  <c r="K40" i="1" s="1"/>
  <c r="J40" i="1"/>
  <c r="L40" i="1"/>
  <c r="J41" i="2"/>
  <c r="L41" i="2"/>
  <c r="L74" i="1" l="1"/>
  <c r="J74" i="1"/>
  <c r="K74" i="1"/>
  <c r="M73" i="1"/>
</calcChain>
</file>

<file path=xl/comments1.xml><?xml version="1.0" encoding="utf-8"?>
<comments xmlns="http://schemas.openxmlformats.org/spreadsheetml/2006/main">
  <authors>
    <author>Jeanna M Overstreet</author>
    <author>Jennifer Mohler</author>
  </authors>
  <commentList>
    <comment ref="B7" authorId="0" shapeId="0">
      <text>
        <r>
          <rPr>
            <sz val="9"/>
            <color indexed="81"/>
            <rFont val="Tahoma"/>
            <family val="2"/>
          </rPr>
          <t xml:space="preserve">
This is prior month end EPIS balance.</t>
        </r>
      </text>
    </comment>
    <comment ref="E7" authorId="1" shapeId="0">
      <text>
        <r>
          <rPr>
            <sz val="9"/>
            <color indexed="81"/>
            <rFont val="Tahoma"/>
            <family val="2"/>
          </rPr>
          <t>Currently, these costs are all Capitalized Software so they are intangible, which is 98.9% retail.  Would need to adjust if costs were related to a different category:
Production         98.6%
Transmission       98.6%
Distribution         100%
General              98.9%
Intangible           98.9%
NOTE: These % change in base rate cases.</t>
        </r>
      </text>
    </comment>
    <comment ref="B47" authorId="0" shapeId="0">
      <text>
        <r>
          <rPr>
            <sz val="9"/>
            <color indexed="81"/>
            <rFont val="Tahoma"/>
            <family val="2"/>
          </rPr>
          <t xml:space="preserve">
This is prior month end EPIS balance.</t>
        </r>
      </text>
    </comment>
    <comment ref="E47" authorId="1" shapeId="0">
      <text>
        <r>
          <rPr>
            <sz val="9"/>
            <color indexed="81"/>
            <rFont val="Tahoma"/>
            <family val="2"/>
          </rPr>
          <t>Currently, these costs are all Capitalized Software so they are intangible, which is 98.9% retail.  Would need to adjust if costs were related to a different category:
Production         98.6%
Transmission       98.6%
Distribution         100%
General              98.9%
Intangible           98.9%
NOTE: These % change in base rate cases.</t>
        </r>
      </text>
    </comment>
  </commentList>
</comments>
</file>

<file path=xl/comments2.xml><?xml version="1.0" encoding="utf-8"?>
<comments xmlns="http://schemas.openxmlformats.org/spreadsheetml/2006/main">
  <authors>
    <author>Jeanna M Overstreet</author>
    <author>Jennifer Mohler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 xml:space="preserve">
This is prior month end EPIS balance.</t>
        </r>
      </text>
    </comment>
    <comment ref="E8" authorId="1" shapeId="0">
      <text>
        <r>
          <rPr>
            <sz val="9"/>
            <color indexed="81"/>
            <rFont val="Tahoma"/>
            <family val="2"/>
          </rPr>
          <t>Currently, these costs are all Capitalized Software so they are intangible, which is 98.9% retail.  Would need to adjust if costs were related to a different category:
Production         98.6%
Transmission       98.6%
Distribution         100%
General              98.9%
Intangible           98.9%
NOTE: These % change in base rate cases.</t>
        </r>
      </text>
    </comment>
    <comment ref="B49" authorId="0" shapeId="0">
      <text>
        <r>
          <rPr>
            <sz val="9"/>
            <color indexed="81"/>
            <rFont val="Tahoma"/>
            <family val="2"/>
          </rPr>
          <t xml:space="preserve">
This is prior month end EPIS balance.</t>
        </r>
      </text>
    </comment>
    <comment ref="E49" authorId="1" shapeId="0">
      <text>
        <r>
          <rPr>
            <sz val="9"/>
            <color indexed="81"/>
            <rFont val="Tahoma"/>
            <family val="2"/>
          </rPr>
          <t>Currently, these costs are all Capitalized Software so they are intangible, which is 98.9% retail.  Would need to adjust if costs were related to a different category:
Production         98.6%
Transmission       98.6%
Distribution         100%
General              98.9%
Intangible           98.9%
NOTE: These % change in base rate cases.</t>
        </r>
      </text>
    </comment>
  </commentList>
</comments>
</file>

<file path=xl/comments3.xml><?xml version="1.0" encoding="utf-8"?>
<comments xmlns="http://schemas.openxmlformats.org/spreadsheetml/2006/main">
  <authors>
    <author>Jeanna M Overstreet</author>
    <author>Jennifer Mohler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 xml:space="preserve">
This is prior month end EPIS balance.</t>
        </r>
      </text>
    </comment>
    <comment ref="E8" authorId="1" shapeId="0">
      <text>
        <r>
          <rPr>
            <sz val="9"/>
            <color indexed="81"/>
            <rFont val="Tahoma"/>
            <family val="2"/>
          </rPr>
          <t>Currently, these costs are all Capitalized Software so they are intangible, which is 98.9% retail.  Would need to adjust if costs were related to a different category:
Production         98.6%
Transmission       98.6%
Distribution         100%
General              98.9%
Intangible           98.9%
NOTE: These % change in base rate cases.</t>
        </r>
      </text>
    </comment>
    <comment ref="B49" authorId="0" shapeId="0">
      <text>
        <r>
          <rPr>
            <sz val="9"/>
            <color indexed="81"/>
            <rFont val="Tahoma"/>
            <family val="2"/>
          </rPr>
          <t xml:space="preserve">
This is prior month end EPIS balance.</t>
        </r>
      </text>
    </comment>
    <comment ref="E49" authorId="1" shapeId="0">
      <text>
        <r>
          <rPr>
            <sz val="9"/>
            <color indexed="81"/>
            <rFont val="Tahoma"/>
            <family val="2"/>
          </rPr>
          <t>Currently, these costs are all Capitalized Software so they are intangible, which is 98.9% retail.  Would need to adjust if costs were related to a different category:
Production         98.6%
Transmission       98.6%
Distribution         100%
General              98.9%
Intangible           98.9%
NOTE: These % change in base rate cases.</t>
        </r>
      </text>
    </comment>
  </commentList>
</comments>
</file>

<file path=xl/comments4.xml><?xml version="1.0" encoding="utf-8"?>
<comments xmlns="http://schemas.openxmlformats.org/spreadsheetml/2006/main">
  <authors>
    <author>Jeanna M Overstreet</author>
    <author>Jennifer Mohler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 xml:space="preserve">
This is prior month end EPIS balance.</t>
        </r>
      </text>
    </comment>
    <comment ref="E8" authorId="1" shapeId="0">
      <text>
        <r>
          <rPr>
            <sz val="9"/>
            <color indexed="81"/>
            <rFont val="Tahoma"/>
            <family val="2"/>
          </rPr>
          <t>Currently, these costs are all Capitalized Software so they are intangible, which is 98.9% retail.  Would need to adjust if costs were related to a different category:
Production         98.6%
Transmission       98.6%
Distribution         100%
General              98.9%
Intangible           98.9%
NOTE: These % change in base rate cases.</t>
        </r>
      </text>
    </comment>
    <comment ref="B49" authorId="0" shapeId="0">
      <text>
        <r>
          <rPr>
            <sz val="9"/>
            <color indexed="81"/>
            <rFont val="Tahoma"/>
            <family val="2"/>
          </rPr>
          <t xml:space="preserve">
This is prior month end EPIS balance.</t>
        </r>
      </text>
    </comment>
    <comment ref="E49" authorId="1" shapeId="0">
      <text>
        <r>
          <rPr>
            <sz val="9"/>
            <color indexed="81"/>
            <rFont val="Tahoma"/>
            <family val="2"/>
          </rPr>
          <t>Currently, these costs are all Capitalized Software so they are intangible, which is 98.9% retail.  Would need to adjust if costs were related to a different category:
Production         98.6%
Transmission       98.6%
Distribution         100%
General              98.9%
Intangible           98.9%
NOTE: These % change in base rate cases.</t>
        </r>
      </text>
    </comment>
  </commentList>
</comments>
</file>

<file path=xl/sharedStrings.xml><?xml version="1.0" encoding="utf-8"?>
<sst xmlns="http://schemas.openxmlformats.org/spreadsheetml/2006/main" count="298" uniqueCount="36">
  <si>
    <t>In Service</t>
  </si>
  <si>
    <t>Jurisdictional</t>
  </si>
  <si>
    <t>Factor</t>
  </si>
  <si>
    <t>Portion</t>
  </si>
  <si>
    <t>Total</t>
  </si>
  <si>
    <t>CC Rate</t>
  </si>
  <si>
    <t>Debt</t>
  </si>
  <si>
    <t xml:space="preserve">Equity </t>
  </si>
  <si>
    <t xml:space="preserve">CC </t>
  </si>
  <si>
    <t>CC</t>
  </si>
  <si>
    <t>B</t>
  </si>
  <si>
    <t>D</t>
  </si>
  <si>
    <t>Totals</t>
  </si>
  <si>
    <t xml:space="preserve">per Property </t>
  </si>
  <si>
    <t>Accting Worksheets</t>
  </si>
  <si>
    <t>Kentucky</t>
  </si>
  <si>
    <t xml:space="preserve">Less: Prior month </t>
  </si>
  <si>
    <t xml:space="preserve">end ADFIT balance </t>
  </si>
  <si>
    <t>provided by Tax</t>
  </si>
  <si>
    <t xml:space="preserve">Equals: NERC </t>
  </si>
  <si>
    <t xml:space="preserve">  investment</t>
  </si>
  <si>
    <t>post in-service</t>
  </si>
  <si>
    <t>Retail</t>
  </si>
  <si>
    <t xml:space="preserve">A </t>
  </si>
  <si>
    <t>E = C*D</t>
  </si>
  <si>
    <t xml:space="preserve">NERC Compliance and Cybersecurity </t>
  </si>
  <si>
    <t>Post In-Service Return</t>
  </si>
  <si>
    <t>KPSC Order dated June 22, 2015 in Case No. 2014-00396</t>
  </si>
  <si>
    <t>C = A-B</t>
  </si>
  <si>
    <t>BU 110</t>
  </si>
  <si>
    <t>BU 117</t>
  </si>
  <si>
    <t>BU 180</t>
  </si>
  <si>
    <t>Jan 2018a is old rate at 18/31</t>
  </si>
  <si>
    <t>Jan 2018b is new rates per order at 13/31</t>
  </si>
  <si>
    <t>Jan 2018a is interim rate(Old rate @21%) at 18/31</t>
  </si>
  <si>
    <t>KPSC Order dated January 18, 2018 in Case No. 2017-00179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</si>
</sst>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</numFmts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 MT"/>
    </font>
    <font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color rgb="FFFF0000"/>
      <name val="Cambria"/>
      <family val="1"/>
      <scheme val="major"/>
    </font>
    <font>
      <b/>
      <sz val="10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0"/>
      <color rgb="FFFF0000"/>
      <name val="Cambria"/>
      <family val="1"/>
      <scheme val="major"/>
    </font>
    <font>
      <sz val="9"/>
      <color theme="1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26">
    <xf numFmtId="0" fontId="0" fillId="0" borderId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6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3" fillId="0" borderId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1">
      <alignment horizontal="center"/>
    </xf>
    <xf numFmtId="3" fontId="7" fillId="0" borderId="0" applyFont="0" applyFill="0" applyBorder="0" applyAlignment="0" applyProtection="0"/>
    <xf numFmtId="0" fontId="7" fillId="2" borderId="0" applyNumberFormat="0" applyFont="0" applyBorder="0" applyAlignment="0" applyProtection="0"/>
  </cellStyleXfs>
  <cellXfs count="108">
    <xf numFmtId="0" fontId="0" fillId="0" borderId="0" xfId="0"/>
    <xf numFmtId="0" fontId="10" fillId="0" borderId="0" xfId="0" applyFont="1"/>
    <xf numFmtId="17" fontId="10" fillId="0" borderId="0" xfId="0" applyNumberFormat="1" applyFont="1"/>
    <xf numFmtId="164" fontId="10" fillId="0" borderId="0" xfId="1" applyNumberFormat="1" applyFont="1"/>
    <xf numFmtId="0" fontId="10" fillId="0" borderId="0" xfId="0" applyFont="1" applyAlignment="1">
      <alignment horizontal="center"/>
    </xf>
    <xf numFmtId="164" fontId="11" fillId="0" borderId="0" xfId="1" applyNumberFormat="1" applyFont="1" applyBorder="1" applyAlignment="1">
      <alignment horizontal="center" wrapText="1"/>
    </xf>
    <xf numFmtId="0" fontId="10" fillId="3" borderId="0" xfId="0" applyFont="1" applyFill="1"/>
    <xf numFmtId="0" fontId="10" fillId="3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43" fontId="10" fillId="4" borderId="2" xfId="1" applyFont="1" applyFill="1" applyBorder="1" applyAlignment="1">
      <alignment horizontal="center"/>
    </xf>
    <xf numFmtId="43" fontId="10" fillId="4" borderId="0" xfId="1" applyFont="1" applyFill="1" applyBorder="1" applyAlignment="1">
      <alignment horizontal="center"/>
    </xf>
    <xf numFmtId="43" fontId="10" fillId="4" borderId="3" xfId="1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43" fontId="12" fillId="4" borderId="7" xfId="0" applyNumberFormat="1" applyFont="1" applyFill="1" applyBorder="1" applyAlignment="1">
      <alignment horizontal="center"/>
    </xf>
    <xf numFmtId="17" fontId="10" fillId="0" borderId="0" xfId="0" applyNumberFormat="1" applyFont="1" applyFill="1"/>
    <xf numFmtId="0" fontId="10" fillId="0" borderId="0" xfId="0" applyFont="1" applyFill="1"/>
    <xf numFmtId="0" fontId="10" fillId="4" borderId="0" xfId="0" applyFont="1" applyFill="1" applyAlignment="1">
      <alignment horizontal="center"/>
    </xf>
    <xf numFmtId="165" fontId="10" fillId="0" borderId="0" xfId="392" applyNumberFormat="1" applyFont="1" applyAlignment="1">
      <alignment horizontal="center"/>
    </xf>
    <xf numFmtId="165" fontId="10" fillId="0" borderId="0" xfId="392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quotePrefix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quotePrefix="1" applyFont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2" fillId="0" borderId="0" xfId="0" applyFont="1"/>
    <xf numFmtId="43" fontId="10" fillId="0" borderId="0" xfId="1" applyNumberFormat="1" applyFont="1"/>
    <xf numFmtId="43" fontId="10" fillId="4" borderId="2" xfId="1" applyNumberFormat="1" applyFont="1" applyFill="1" applyBorder="1" applyAlignment="1">
      <alignment horizontal="center"/>
    </xf>
    <xf numFmtId="43" fontId="10" fillId="5" borderId="0" xfId="1" applyFont="1" applyFill="1"/>
    <xf numFmtId="0" fontId="15" fillId="0" borderId="0" xfId="0" applyFont="1"/>
    <xf numFmtId="43" fontId="10" fillId="0" borderId="0" xfId="0" applyNumberFormat="1" applyFont="1"/>
    <xf numFmtId="0" fontId="10" fillId="0" borderId="0" xfId="0" applyFont="1" applyFill="1" applyAlignment="1">
      <alignment horizontal="center"/>
    </xf>
    <xf numFmtId="43" fontId="10" fillId="4" borderId="0" xfId="1" applyNumberFormat="1" applyFont="1" applyFill="1" applyBorder="1" applyAlignment="1">
      <alignment horizontal="center"/>
    </xf>
    <xf numFmtId="43" fontId="10" fillId="4" borderId="3" xfId="1" applyNumberFormat="1" applyFont="1" applyFill="1" applyBorder="1" applyAlignment="1">
      <alignment horizontal="center"/>
    </xf>
    <xf numFmtId="10" fontId="10" fillId="0" borderId="0" xfId="392" applyNumberFormat="1" applyFont="1"/>
    <xf numFmtId="164" fontId="10" fillId="6" borderId="0" xfId="1" applyNumberFormat="1" applyFont="1" applyFill="1"/>
    <xf numFmtId="0" fontId="10" fillId="6" borderId="0" xfId="0" applyFont="1" applyFill="1"/>
    <xf numFmtId="165" fontId="10" fillId="7" borderId="0" xfId="392" applyNumberFormat="1" applyFont="1" applyFill="1" applyAlignment="1">
      <alignment horizontal="center"/>
    </xf>
    <xf numFmtId="164" fontId="10" fillId="0" borderId="0" xfId="1" applyNumberFormat="1" applyFont="1" applyFill="1"/>
    <xf numFmtId="17" fontId="10" fillId="0" borderId="1" xfId="0" applyNumberFormat="1" applyFont="1" applyFill="1" applyBorder="1"/>
    <xf numFmtId="164" fontId="10" fillId="0" borderId="1" xfId="1" applyNumberFormat="1" applyFont="1" applyBorder="1"/>
    <xf numFmtId="0" fontId="10" fillId="0" borderId="1" xfId="0" applyFont="1" applyBorder="1"/>
    <xf numFmtId="165" fontId="10" fillId="0" borderId="1" xfId="392" applyNumberFormat="1" applyFont="1" applyBorder="1" applyAlignment="1">
      <alignment horizontal="center"/>
    </xf>
    <xf numFmtId="165" fontId="10" fillId="0" borderId="1" xfId="392" applyNumberFormat="1" applyFont="1" applyFill="1" applyBorder="1" applyAlignment="1">
      <alignment horizontal="center"/>
    </xf>
    <xf numFmtId="43" fontId="10" fillId="4" borderId="8" xfId="1" applyFont="1" applyFill="1" applyBorder="1" applyAlignment="1">
      <alignment horizontal="center"/>
    </xf>
    <xf numFmtId="43" fontId="10" fillId="4" borderId="1" xfId="1" applyFont="1" applyFill="1" applyBorder="1" applyAlignment="1">
      <alignment horizontal="center"/>
    </xf>
    <xf numFmtId="43" fontId="10" fillId="4" borderId="9" xfId="1" applyFont="1" applyFill="1" applyBorder="1" applyAlignment="1">
      <alignment horizontal="center"/>
    </xf>
    <xf numFmtId="0" fontId="10" fillId="0" borderId="1" xfId="0" applyFont="1" applyFill="1" applyBorder="1"/>
    <xf numFmtId="164" fontId="10" fillId="6" borderId="1" xfId="1" applyNumberFormat="1" applyFont="1" applyFill="1" applyBorder="1"/>
    <xf numFmtId="43" fontId="10" fillId="4" borderId="8" xfId="1" applyNumberFormat="1" applyFont="1" applyFill="1" applyBorder="1" applyAlignment="1">
      <alignment horizontal="center"/>
    </xf>
    <xf numFmtId="43" fontId="10" fillId="4" borderId="1" xfId="1" applyNumberFormat="1" applyFont="1" applyFill="1" applyBorder="1" applyAlignment="1">
      <alignment horizontal="center"/>
    </xf>
    <xf numFmtId="43" fontId="10" fillId="4" borderId="9" xfId="1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43" fontId="10" fillId="0" borderId="0" xfId="1" applyFont="1" applyFill="1"/>
    <xf numFmtId="17" fontId="10" fillId="8" borderId="0" xfId="0" applyNumberFormat="1" applyFont="1" applyFill="1"/>
    <xf numFmtId="43" fontId="10" fillId="8" borderId="0" xfId="1" applyFont="1" applyFill="1"/>
    <xf numFmtId="164" fontId="10" fillId="8" borderId="0" xfId="1" applyNumberFormat="1" applyFont="1" applyFill="1"/>
    <xf numFmtId="0" fontId="10" fillId="8" borderId="0" xfId="0" applyFont="1" applyFill="1"/>
    <xf numFmtId="165" fontId="10" fillId="8" borderId="0" xfId="392" applyNumberFormat="1" applyFont="1" applyFill="1" applyAlignment="1">
      <alignment horizontal="center"/>
    </xf>
    <xf numFmtId="43" fontId="10" fillId="8" borderId="2" xfId="1" applyFont="1" applyFill="1" applyBorder="1" applyAlignment="1">
      <alignment horizontal="center"/>
    </xf>
    <xf numFmtId="43" fontId="10" fillId="8" borderId="0" xfId="1" applyFont="1" applyFill="1" applyBorder="1" applyAlignment="1">
      <alignment horizontal="center"/>
    </xf>
    <xf numFmtId="43" fontId="10" fillId="8" borderId="3" xfId="1" applyFont="1" applyFill="1" applyBorder="1" applyAlignment="1">
      <alignment horizontal="center"/>
    </xf>
    <xf numFmtId="43" fontId="10" fillId="8" borderId="3" xfId="1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3" fontId="10" fillId="0" borderId="0" xfId="1" applyFont="1" applyFill="1" applyBorder="1" applyAlignment="1">
      <alignment horizontal="center"/>
    </xf>
    <xf numFmtId="43" fontId="10" fillId="0" borderId="0" xfId="0" applyNumberFormat="1" applyFont="1" applyFill="1"/>
    <xf numFmtId="43" fontId="12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Border="1" applyAlignment="1">
      <alignment horizontal="center"/>
    </xf>
    <xf numFmtId="43" fontId="16" fillId="0" borderId="0" xfId="1" applyFont="1" applyFill="1" applyBorder="1" applyAlignment="1">
      <alignment horizontal="center"/>
    </xf>
    <xf numFmtId="43" fontId="16" fillId="0" borderId="0" xfId="0" applyNumberFormat="1" applyFont="1" applyFill="1"/>
    <xf numFmtId="43" fontId="16" fillId="0" borderId="1" xfId="1" applyFont="1" applyFill="1" applyBorder="1" applyAlignment="1">
      <alignment horizontal="center"/>
    </xf>
    <xf numFmtId="43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43" fontId="13" fillId="0" borderId="0" xfId="0" applyNumberFormat="1" applyFont="1" applyFill="1" applyAlignment="1">
      <alignment horizontal="center"/>
    </xf>
    <xf numFmtId="0" fontId="16" fillId="0" borderId="0" xfId="0" applyFont="1"/>
    <xf numFmtId="43" fontId="16" fillId="0" borderId="0" xfId="1" applyFont="1" applyFill="1"/>
    <xf numFmtId="43" fontId="13" fillId="0" borderId="0" xfId="0" applyNumberFormat="1" applyFont="1"/>
    <xf numFmtId="0" fontId="13" fillId="0" borderId="0" xfId="0" applyFont="1"/>
    <xf numFmtId="0" fontId="10" fillId="0" borderId="0" xfId="0" applyFont="1" applyAlignment="1">
      <alignment wrapText="1"/>
    </xf>
    <xf numFmtId="0" fontId="17" fillId="0" borderId="0" xfId="0" applyFont="1" applyFill="1" applyAlignment="1">
      <alignment wrapText="1"/>
    </xf>
    <xf numFmtId="43" fontId="12" fillId="4" borderId="2" xfId="0" applyNumberFormat="1" applyFont="1" applyFill="1" applyBorder="1" applyAlignment="1">
      <alignment horizontal="center"/>
    </xf>
    <xf numFmtId="43" fontId="12" fillId="4" borderId="0" xfId="0" applyNumberFormat="1" applyFont="1" applyFill="1" applyBorder="1" applyAlignment="1">
      <alignment horizontal="center"/>
    </xf>
    <xf numFmtId="43" fontId="12" fillId="4" borderId="3" xfId="0" applyNumberFormat="1" applyFont="1" applyFill="1" applyBorder="1" applyAlignment="1">
      <alignment horizontal="center"/>
    </xf>
    <xf numFmtId="43" fontId="12" fillId="0" borderId="0" xfId="1" applyFont="1" applyFill="1"/>
    <xf numFmtId="43" fontId="12" fillId="0" borderId="0" xfId="0" applyNumberFormat="1" applyFont="1"/>
    <xf numFmtId="43" fontId="10" fillId="0" borderId="0" xfId="0" applyNumberFormat="1" applyFont="1" applyFill="1" applyAlignment="1">
      <alignment horizontal="center"/>
    </xf>
    <xf numFmtId="43" fontId="12" fillId="4" borderId="10" xfId="0" applyNumberFormat="1" applyFont="1" applyFill="1" applyBorder="1" applyAlignment="1">
      <alignment horizontal="center"/>
    </xf>
    <xf numFmtId="43" fontId="10" fillId="7" borderId="11" xfId="1" applyFont="1" applyFill="1" applyBorder="1" applyAlignment="1">
      <alignment horizontal="center"/>
    </xf>
    <xf numFmtId="43" fontId="10" fillId="7" borderId="12" xfId="1" applyFont="1" applyFill="1" applyBorder="1" applyAlignment="1">
      <alignment horizontal="center"/>
    </xf>
    <xf numFmtId="43" fontId="10" fillId="7" borderId="13" xfId="1" applyFont="1" applyFill="1" applyBorder="1" applyAlignment="1">
      <alignment horizontal="center"/>
    </xf>
    <xf numFmtId="43" fontId="10" fillId="7" borderId="12" xfId="1" applyNumberFormat="1" applyFont="1" applyFill="1" applyBorder="1" applyAlignment="1">
      <alignment horizontal="center"/>
    </xf>
    <xf numFmtId="43" fontId="12" fillId="7" borderId="0" xfId="1" applyFont="1" applyFill="1" applyBorder="1" applyAlignment="1">
      <alignment horizontal="center"/>
    </xf>
    <xf numFmtId="43" fontId="10" fillId="3" borderId="0" xfId="1" applyFont="1" applyFill="1"/>
    <xf numFmtId="43" fontId="10" fillId="0" borderId="0" xfId="1" applyFont="1" applyFill="1" applyAlignment="1">
      <alignment horizontal="center"/>
    </xf>
    <xf numFmtId="43" fontId="13" fillId="0" borderId="0" xfId="1" applyFont="1" applyFill="1" applyAlignment="1">
      <alignment horizontal="center"/>
    </xf>
    <xf numFmtId="43" fontId="10" fillId="0" borderId="1" xfId="1" applyFont="1" applyFill="1" applyBorder="1"/>
    <xf numFmtId="43" fontId="11" fillId="0" borderId="0" xfId="1" applyFont="1" applyFill="1" applyBorder="1" applyAlignment="1">
      <alignment horizontal="center" wrapText="1"/>
    </xf>
  </cellXfs>
  <cellStyles count="726">
    <cellStyle name="Comma" xfId="1" builtinId="3"/>
    <cellStyle name="Comma 10" xfId="2"/>
    <cellStyle name="Comma 10 2" xfId="3"/>
    <cellStyle name="Comma 10 3" xfId="4"/>
    <cellStyle name="Comma 10 3 2" xfId="5"/>
    <cellStyle name="Comma 10 3 3" xfId="6"/>
    <cellStyle name="Comma 10 4" xfId="7"/>
    <cellStyle name="Comma 10 4 2" xfId="8"/>
    <cellStyle name="Comma 10 4 3" xfId="9"/>
    <cellStyle name="Comma 10 4 4" xfId="10"/>
    <cellStyle name="Comma 10 5" xfId="11"/>
    <cellStyle name="Comma 10 5 2" xfId="12"/>
    <cellStyle name="Comma 10 5 2 2" xfId="13"/>
    <cellStyle name="Comma 10 5 2 3" xfId="14"/>
    <cellStyle name="Comma 10 5 2 3 2" xfId="15"/>
    <cellStyle name="Comma 10 5 2 3 3" xfId="16"/>
    <cellStyle name="Comma 10 5 2 3 4" xfId="17"/>
    <cellStyle name="Comma 10 5 3" xfId="18"/>
    <cellStyle name="Comma 10 6" xfId="19"/>
    <cellStyle name="Comma 10 6 2" xfId="20"/>
    <cellStyle name="Comma 10 6 3" xfId="21"/>
    <cellStyle name="Comma 10 6 3 2" xfId="22"/>
    <cellStyle name="Comma 10 6 3 3" xfId="23"/>
    <cellStyle name="Comma 10 6 3 4" xfId="24"/>
    <cellStyle name="Comma 10 7" xfId="25"/>
    <cellStyle name="Comma 10 8" xfId="26"/>
    <cellStyle name="Comma 10 8 2" xfId="27"/>
    <cellStyle name="Comma 10 8 3" xfId="28"/>
    <cellStyle name="Comma 10 8 4" xfId="29"/>
    <cellStyle name="Comma 11" xfId="30"/>
    <cellStyle name="Comma 11 10" xfId="31"/>
    <cellStyle name="Comma 11 11" xfId="32"/>
    <cellStyle name="Comma 11 11 2" xfId="33"/>
    <cellStyle name="Comma 11 11 2 2" xfId="34"/>
    <cellStyle name="Comma 11 11 2 3" xfId="35"/>
    <cellStyle name="Comma 11 11 2 3 2" xfId="36"/>
    <cellStyle name="Comma 11 11 2 3 3" xfId="37"/>
    <cellStyle name="Comma 11 11 2 3 4" xfId="38"/>
    <cellStyle name="Comma 11 12" xfId="39"/>
    <cellStyle name="Comma 11 13" xfId="40"/>
    <cellStyle name="Comma 11 13 2" xfId="41"/>
    <cellStyle name="Comma 11 13 2 2" xfId="42"/>
    <cellStyle name="Comma 11 13 2 3" xfId="43"/>
    <cellStyle name="Comma 11 13 2 3 2" xfId="44"/>
    <cellStyle name="Comma 11 13 2 3 3" xfId="45"/>
    <cellStyle name="Comma 11 13 2 3 4" xfId="46"/>
    <cellStyle name="Comma 11 2" xfId="47"/>
    <cellStyle name="Comma 11 3" xfId="48"/>
    <cellStyle name="Comma 11 4" xfId="49"/>
    <cellStyle name="Comma 11 5" xfId="50"/>
    <cellStyle name="Comma 11 6" xfId="51"/>
    <cellStyle name="Comma 11 7" xfId="52"/>
    <cellStyle name="Comma 11 7 2" xfId="53"/>
    <cellStyle name="Comma 11 7 2 2" xfId="54"/>
    <cellStyle name="Comma 11 7 2 3" xfId="55"/>
    <cellStyle name="Comma 11 8" xfId="56"/>
    <cellStyle name="Comma 11 9" xfId="57"/>
    <cellStyle name="Comma 12" xfId="58"/>
    <cellStyle name="Comma 12 10" xfId="59"/>
    <cellStyle name="Comma 12 10 2" xfId="60"/>
    <cellStyle name="Comma 12 10 2 2" xfId="61"/>
    <cellStyle name="Comma 12 10 2 3" xfId="62"/>
    <cellStyle name="Comma 12 10 2 3 2" xfId="63"/>
    <cellStyle name="Comma 12 10 2 3 3" xfId="64"/>
    <cellStyle name="Comma 12 10 2 3 4" xfId="65"/>
    <cellStyle name="Comma 12 11" xfId="66"/>
    <cellStyle name="Comma 12 12" xfId="67"/>
    <cellStyle name="Comma 12 12 2" xfId="68"/>
    <cellStyle name="Comma 12 12 2 2" xfId="69"/>
    <cellStyle name="Comma 12 12 2 3" xfId="70"/>
    <cellStyle name="Comma 12 12 2 3 2" xfId="71"/>
    <cellStyle name="Comma 12 12 2 3 3" xfId="72"/>
    <cellStyle name="Comma 12 12 2 3 4" xfId="73"/>
    <cellStyle name="Comma 12 2" xfId="74"/>
    <cellStyle name="Comma 12 3" xfId="75"/>
    <cellStyle name="Comma 12 4" xfId="76"/>
    <cellStyle name="Comma 12 5" xfId="77"/>
    <cellStyle name="Comma 12 6" xfId="78"/>
    <cellStyle name="Comma 12 6 2" xfId="79"/>
    <cellStyle name="Comma 12 6 2 2" xfId="80"/>
    <cellStyle name="Comma 12 6 2 3" xfId="81"/>
    <cellStyle name="Comma 12 7" xfId="82"/>
    <cellStyle name="Comma 12 8" xfId="83"/>
    <cellStyle name="Comma 12 9" xfId="84"/>
    <cellStyle name="Comma 13" xfId="85"/>
    <cellStyle name="Comma 13 2" xfId="86"/>
    <cellStyle name="Comma 13 3" xfId="87"/>
    <cellStyle name="Comma 13 4" xfId="88"/>
    <cellStyle name="Comma 13 5" xfId="89"/>
    <cellStyle name="Comma 13 6" xfId="90"/>
    <cellStyle name="Comma 14" xfId="91"/>
    <cellStyle name="Comma 14 2" xfId="92"/>
    <cellStyle name="Comma 14 3" xfId="93"/>
    <cellStyle name="Comma 14 4" xfId="94"/>
    <cellStyle name="Comma 14 5" xfId="95"/>
    <cellStyle name="Comma 15" xfId="96"/>
    <cellStyle name="Comma 15 2" xfId="97"/>
    <cellStyle name="Comma 15 3" xfId="98"/>
    <cellStyle name="Comma 15 4" xfId="99"/>
    <cellStyle name="Comma 15 5" xfId="100"/>
    <cellStyle name="Comma 16" xfId="101"/>
    <cellStyle name="Comma 16 2" xfId="102"/>
    <cellStyle name="Comma 16 3" xfId="103"/>
    <cellStyle name="Comma 16 3 2" xfId="104"/>
    <cellStyle name="Comma 16 3 3" xfId="105"/>
    <cellStyle name="Comma 16 3 3 2" xfId="106"/>
    <cellStyle name="Comma 16 3 3 3" xfId="107"/>
    <cellStyle name="Comma 16 3 3 4" xfId="108"/>
    <cellStyle name="Comma 17" xfId="109"/>
    <cellStyle name="Comma 17 2" xfId="110"/>
    <cellStyle name="Comma 17 3" xfId="111"/>
    <cellStyle name="Comma 17 3 2" xfId="112"/>
    <cellStyle name="Comma 17 3 3" xfId="113"/>
    <cellStyle name="Comma 17 3 4" xfId="114"/>
    <cellStyle name="Comma 18" xfId="115"/>
    <cellStyle name="Comma 18 2" xfId="116"/>
    <cellStyle name="Comma 18 3" xfId="117"/>
    <cellStyle name="Comma 18 3 2" xfId="118"/>
    <cellStyle name="Comma 18 3 3" xfId="119"/>
    <cellStyle name="Comma 18 3 4" xfId="120"/>
    <cellStyle name="Comma 19" xfId="121"/>
    <cellStyle name="Comma 19 2" xfId="122"/>
    <cellStyle name="Comma 19 3" xfId="123"/>
    <cellStyle name="Comma 19 3 2" xfId="124"/>
    <cellStyle name="Comma 19 3 3" xfId="125"/>
    <cellStyle name="Comma 19 3 4" xfId="126"/>
    <cellStyle name="Comma 2" xfId="127"/>
    <cellStyle name="Comma 2 2" xfId="128"/>
    <cellStyle name="Comma 2 2 2" xfId="129"/>
    <cellStyle name="Comma 2 2 3" xfId="130"/>
    <cellStyle name="Comma 2 2 4" xfId="131"/>
    <cellStyle name="Comma 2 2 5" xfId="132"/>
    <cellStyle name="Comma 2 3" xfId="133"/>
    <cellStyle name="Comma 2 3 2" xfId="134"/>
    <cellStyle name="Comma 2 3 3" xfId="135"/>
    <cellStyle name="Comma 2 3 4" xfId="136"/>
    <cellStyle name="Comma 2 3 4 2" xfId="137"/>
    <cellStyle name="Comma 2 3 4 2 2" xfId="138"/>
    <cellStyle name="Comma 2 3 4 3" xfId="139"/>
    <cellStyle name="Comma 2 3 4 4" xfId="140"/>
    <cellStyle name="Comma 2 3 4 5" xfId="141"/>
    <cellStyle name="Comma 2 3 4 5 2" xfId="142"/>
    <cellStyle name="Comma 2 3 4 5 3" xfId="143"/>
    <cellStyle name="Comma 2 3 4 5 4" xfId="144"/>
    <cellStyle name="Comma 2 3 5" xfId="145"/>
    <cellStyle name="Comma 20" xfId="146"/>
    <cellStyle name="Comma 20 2" xfId="147"/>
    <cellStyle name="Comma 20 3" xfId="148"/>
    <cellStyle name="Comma 20 3 2" xfId="149"/>
    <cellStyle name="Comma 20 3 3" xfId="150"/>
    <cellStyle name="Comma 20 3 4" xfId="151"/>
    <cellStyle name="Comma 21" xfId="152"/>
    <cellStyle name="Comma 21 2" xfId="153"/>
    <cellStyle name="Comma 21 3" xfId="154"/>
    <cellStyle name="Comma 21 3 2" xfId="155"/>
    <cellStyle name="Comma 21 3 3" xfId="156"/>
    <cellStyle name="Comma 21 3 4" xfId="157"/>
    <cellStyle name="Comma 22" xfId="158"/>
    <cellStyle name="Comma 22 2" xfId="159"/>
    <cellStyle name="Comma 22 3" xfId="160"/>
    <cellStyle name="Comma 22 3 2" xfId="161"/>
    <cellStyle name="Comma 22 3 3" xfId="162"/>
    <cellStyle name="Comma 22 3 4" xfId="163"/>
    <cellStyle name="Comma 23" xfId="164"/>
    <cellStyle name="Comma 23 2" xfId="165"/>
    <cellStyle name="Comma 23 3" xfId="166"/>
    <cellStyle name="Comma 23 3 2" xfId="167"/>
    <cellStyle name="Comma 23 3 3" xfId="168"/>
    <cellStyle name="Comma 23 3 4" xfId="169"/>
    <cellStyle name="Comma 24" xfId="170"/>
    <cellStyle name="Comma 24 2" xfId="171"/>
    <cellStyle name="Comma 24 3" xfId="172"/>
    <cellStyle name="Comma 24 3 2" xfId="173"/>
    <cellStyle name="Comma 24 3 3" xfId="174"/>
    <cellStyle name="Comma 24 3 4" xfId="175"/>
    <cellStyle name="Comma 25" xfId="176"/>
    <cellStyle name="Comma 25 2" xfId="177"/>
    <cellStyle name="Comma 25 3" xfId="178"/>
    <cellStyle name="Comma 25 3 2" xfId="179"/>
    <cellStyle name="Comma 25 3 3" xfId="180"/>
    <cellStyle name="Comma 25 3 4" xfId="181"/>
    <cellStyle name="Comma 26" xfId="182"/>
    <cellStyle name="Comma 26 2" xfId="183"/>
    <cellStyle name="Comma 26 3" xfId="184"/>
    <cellStyle name="Comma 26 3 2" xfId="185"/>
    <cellStyle name="Comma 26 3 3" xfId="186"/>
    <cellStyle name="Comma 26 3 4" xfId="187"/>
    <cellStyle name="Comma 27" xfId="188"/>
    <cellStyle name="Comma 27 2" xfId="189"/>
    <cellStyle name="Comma 27 3" xfId="190"/>
    <cellStyle name="Comma 27 3 2" xfId="191"/>
    <cellStyle name="Comma 27 3 3" xfId="192"/>
    <cellStyle name="Comma 27 3 4" xfId="193"/>
    <cellStyle name="Comma 28" xfId="194"/>
    <cellStyle name="Comma 28 2" xfId="195"/>
    <cellStyle name="Comma 29" xfId="196"/>
    <cellStyle name="Comma 29 2" xfId="197"/>
    <cellStyle name="Comma 3" xfId="198"/>
    <cellStyle name="Comma 30" xfId="199"/>
    <cellStyle name="Comma 30 2" xfId="200"/>
    <cellStyle name="Comma 31" xfId="201"/>
    <cellStyle name="Comma 31 2" xfId="202"/>
    <cellStyle name="Comma 32" xfId="203"/>
    <cellStyle name="Comma 32 2" xfId="204"/>
    <cellStyle name="Comma 33" xfId="205"/>
    <cellStyle name="Comma 33 2" xfId="206"/>
    <cellStyle name="Comma 34" xfId="207"/>
    <cellStyle name="Comma 35" xfId="208"/>
    <cellStyle name="Comma 4" xfId="209"/>
    <cellStyle name="Comma 4 2" xfId="210"/>
    <cellStyle name="Comma 4 3" xfId="211"/>
    <cellStyle name="Comma 4 4" xfId="212"/>
    <cellStyle name="Comma 4 5" xfId="213"/>
    <cellStyle name="Comma 5" xfId="214"/>
    <cellStyle name="Comma 5 2" xfId="215"/>
    <cellStyle name="Comma 5 3" xfId="216"/>
    <cellStyle name="Comma 5 4" xfId="217"/>
    <cellStyle name="Comma 5 5" xfId="218"/>
    <cellStyle name="Comma 6" xfId="219"/>
    <cellStyle name="Comma 6 2" xfId="220"/>
    <cellStyle name="Comma 6 3" xfId="221"/>
    <cellStyle name="Comma 6 4" xfId="222"/>
    <cellStyle name="Comma 6 4 2" xfId="223"/>
    <cellStyle name="Comma 6 4 2 2" xfId="224"/>
    <cellStyle name="Comma 6 4 3" xfId="225"/>
    <cellStyle name="Comma 6 4 4" xfId="226"/>
    <cellStyle name="Comma 6 4 5" xfId="227"/>
    <cellStyle name="Comma 6 4 5 2" xfId="228"/>
    <cellStyle name="Comma 6 4 5 3" xfId="229"/>
    <cellStyle name="Comma 6 4 5 4" xfId="230"/>
    <cellStyle name="Comma 6 5" xfId="231"/>
    <cellStyle name="Comma 7" xfId="232"/>
    <cellStyle name="Comma 7 2" xfId="233"/>
    <cellStyle name="Comma 7 2 2" xfId="234"/>
    <cellStyle name="Comma 7 2 2 2" xfId="235"/>
    <cellStyle name="Comma 7 2 2 3" xfId="236"/>
    <cellStyle name="Comma 7 2 2 3 2" xfId="237"/>
    <cellStyle name="Comma 7 2 2 3 3" xfId="238"/>
    <cellStyle name="Comma 7 2 2 3 4" xfId="239"/>
    <cellStyle name="Comma 7 2 3" xfId="240"/>
    <cellStyle name="Comma 7 3" xfId="241"/>
    <cellStyle name="Comma 7 3 2" xfId="242"/>
    <cellStyle name="Comma 7 3 3" xfId="243"/>
    <cellStyle name="Comma 7 3 3 2" xfId="244"/>
    <cellStyle name="Comma 7 3 3 3" xfId="245"/>
    <cellStyle name="Comma 7 3 3 4" xfId="246"/>
    <cellStyle name="Comma 7 4" xfId="247"/>
    <cellStyle name="Comma 7 5" xfId="248"/>
    <cellStyle name="Comma 7 5 2" xfId="249"/>
    <cellStyle name="Comma 7 5 3" xfId="250"/>
    <cellStyle name="Comma 7 5 4" xfId="251"/>
    <cellStyle name="Comma 8" xfId="252"/>
    <cellStyle name="Comma 8 2" xfId="253"/>
    <cellStyle name="Comma 8 2 2" xfId="254"/>
    <cellStyle name="Comma 8 2 3" xfId="255"/>
    <cellStyle name="Comma 8 2 4" xfId="256"/>
    <cellStyle name="Comma 8 2 4 10" xfId="257"/>
    <cellStyle name="Comma 8 2 4 11" xfId="258"/>
    <cellStyle name="Comma 8 2 4 11 2" xfId="259"/>
    <cellStyle name="Comma 8 2 4 11 2 2" xfId="260"/>
    <cellStyle name="Comma 8 2 4 11 2 3" xfId="261"/>
    <cellStyle name="Comma 8 2 4 11 2 3 2" xfId="262"/>
    <cellStyle name="Comma 8 2 4 11 2 3 3" xfId="263"/>
    <cellStyle name="Comma 8 2 4 11 2 3 4" xfId="264"/>
    <cellStyle name="Comma 8 2 4 2" xfId="265"/>
    <cellStyle name="Comma 8 2 4 3" xfId="266"/>
    <cellStyle name="Comma 8 2 4 4" xfId="267"/>
    <cellStyle name="Comma 8 2 4 5" xfId="268"/>
    <cellStyle name="Comma 8 2 4 5 2" xfId="269"/>
    <cellStyle name="Comma 8 2 4 5 2 2" xfId="270"/>
    <cellStyle name="Comma 8 2 4 5 2 3" xfId="271"/>
    <cellStyle name="Comma 8 2 4 6" xfId="272"/>
    <cellStyle name="Comma 8 2 4 7" xfId="273"/>
    <cellStyle name="Comma 8 2 4 8" xfId="274"/>
    <cellStyle name="Comma 8 2 4 9" xfId="275"/>
    <cellStyle name="Comma 8 2 4 9 2" xfId="276"/>
    <cellStyle name="Comma 8 2 4 9 2 2" xfId="277"/>
    <cellStyle name="Comma 8 2 4 9 2 3" xfId="278"/>
    <cellStyle name="Comma 8 2 4 9 2 3 2" xfId="279"/>
    <cellStyle name="Comma 8 2 4 9 2 3 3" xfId="280"/>
    <cellStyle name="Comma 8 2 4 9 2 3 4" xfId="281"/>
    <cellStyle name="Comma 8 2 5" xfId="282"/>
    <cellStyle name="Comma 8 2 5 2" xfId="283"/>
    <cellStyle name="Comma 8 2 5 3" xfId="284"/>
    <cellStyle name="Comma 8 2 5 4" xfId="285"/>
    <cellStyle name="Comma 8 2 6" xfId="286"/>
    <cellStyle name="Comma 8 2 6 2" xfId="287"/>
    <cellStyle name="Comma 8 2 6 2 2" xfId="288"/>
    <cellStyle name="Comma 8 2 6 2 3" xfId="289"/>
    <cellStyle name="Comma 8 2 6 2 3 2" xfId="290"/>
    <cellStyle name="Comma 8 2 6 2 3 3" xfId="291"/>
    <cellStyle name="Comma 8 2 6 2 3 4" xfId="292"/>
    <cellStyle name="Comma 8 2 6 3" xfId="293"/>
    <cellStyle name="Comma 8 2 7" xfId="294"/>
    <cellStyle name="Comma 8 2 7 2" xfId="295"/>
    <cellStyle name="Comma 8 2 7 3" xfId="296"/>
    <cellStyle name="Comma 8 2 7 3 2" xfId="297"/>
    <cellStyle name="Comma 8 2 7 3 3" xfId="298"/>
    <cellStyle name="Comma 8 2 7 3 4" xfId="299"/>
    <cellStyle name="Comma 8 2 8" xfId="300"/>
    <cellStyle name="Comma 8 2 9" xfId="301"/>
    <cellStyle name="Comma 8 2 9 2" xfId="302"/>
    <cellStyle name="Comma 8 2 9 3" xfId="303"/>
    <cellStyle name="Comma 8 2 9 4" xfId="304"/>
    <cellStyle name="Comma 8 3" xfId="305"/>
    <cellStyle name="Comma 8 4" xfId="306"/>
    <cellStyle name="Comma 8 5" xfId="307"/>
    <cellStyle name="Comma 8 5 2" xfId="308"/>
    <cellStyle name="Comma 8 6" xfId="309"/>
    <cellStyle name="Comma 8 6 2" xfId="310"/>
    <cellStyle name="Comma 8 6 3" xfId="311"/>
    <cellStyle name="Comma 8 6 4" xfId="312"/>
    <cellStyle name="Comma 9" xfId="313"/>
    <cellStyle name="Comma 9 2" xfId="314"/>
    <cellStyle name="Comma 9 2 2" xfId="315"/>
    <cellStyle name="Comma 9 2 3" xfId="316"/>
    <cellStyle name="Comma 9 2 3 2" xfId="317"/>
    <cellStyle name="Comma 9 2 3 3" xfId="318"/>
    <cellStyle name="Comma 9 2 3 4" xfId="319"/>
    <cellStyle name="Comma 9 2 4" xfId="320"/>
    <cellStyle name="Comma 9 2 4 2" xfId="321"/>
    <cellStyle name="Comma 9 2 4 2 2" xfId="322"/>
    <cellStyle name="Comma 9 2 4 2 3" xfId="323"/>
    <cellStyle name="Comma 9 2 4 2 3 2" xfId="324"/>
    <cellStyle name="Comma 9 2 4 2 3 3" xfId="325"/>
    <cellStyle name="Comma 9 2 4 2 3 4" xfId="326"/>
    <cellStyle name="Comma 9 2 4 3" xfId="327"/>
    <cellStyle name="Comma 9 2 5" xfId="328"/>
    <cellStyle name="Comma 9 2 5 2" xfId="329"/>
    <cellStyle name="Comma 9 2 5 3" xfId="330"/>
    <cellStyle name="Comma 9 2 5 3 2" xfId="331"/>
    <cellStyle name="Comma 9 2 5 3 3" xfId="332"/>
    <cellStyle name="Comma 9 2 5 3 4" xfId="333"/>
    <cellStyle name="Comma 9 2 6" xfId="334"/>
    <cellStyle name="Comma 9 2 7" xfId="335"/>
    <cellStyle name="Comma 9 2 7 2" xfId="336"/>
    <cellStyle name="Comma 9 2 7 3" xfId="337"/>
    <cellStyle name="Comma 9 2 7 4" xfId="338"/>
    <cellStyle name="Comma 9 3" xfId="339"/>
    <cellStyle name="Comma 9 4" xfId="340"/>
    <cellStyle name="Comma 9 5" xfId="341"/>
    <cellStyle name="Comma 9 6" xfId="342"/>
    <cellStyle name="Comma 9 6 10" xfId="343"/>
    <cellStyle name="Comma 9 6 11" xfId="344"/>
    <cellStyle name="Comma 9 6 11 2" xfId="345"/>
    <cellStyle name="Comma 9 6 11 2 2" xfId="346"/>
    <cellStyle name="Comma 9 6 11 2 3" xfId="347"/>
    <cellStyle name="Comma 9 6 11 2 3 2" xfId="348"/>
    <cellStyle name="Comma 9 6 11 2 3 3" xfId="349"/>
    <cellStyle name="Comma 9 6 11 2 3 4" xfId="350"/>
    <cellStyle name="Comma 9 6 2" xfId="351"/>
    <cellStyle name="Comma 9 6 3" xfId="352"/>
    <cellStyle name="Comma 9 6 4" xfId="353"/>
    <cellStyle name="Comma 9 6 5" xfId="354"/>
    <cellStyle name="Comma 9 6 5 2" xfId="355"/>
    <cellStyle name="Comma 9 6 5 2 2" xfId="356"/>
    <cellStyle name="Comma 9 6 5 2 3" xfId="357"/>
    <cellStyle name="Comma 9 6 6" xfId="358"/>
    <cellStyle name="Comma 9 6 7" xfId="359"/>
    <cellStyle name="Comma 9 6 8" xfId="360"/>
    <cellStyle name="Comma 9 6 9" xfId="361"/>
    <cellStyle name="Comma 9 6 9 2" xfId="362"/>
    <cellStyle name="Comma 9 6 9 2 2" xfId="363"/>
    <cellStyle name="Comma 9 6 9 2 3" xfId="364"/>
    <cellStyle name="Comma 9 6 9 2 3 2" xfId="365"/>
    <cellStyle name="Comma 9 6 9 2 3 3" xfId="366"/>
    <cellStyle name="Comma 9 6 9 2 3 4" xfId="367"/>
    <cellStyle name="Currency 2" xfId="368"/>
    <cellStyle name="Currency 3" xfId="369"/>
    <cellStyle name="Normal" xfId="0" builtinId="0"/>
    <cellStyle name="Normal 2" xfId="370"/>
    <cellStyle name="Normal 2 2" xfId="371"/>
    <cellStyle name="Normal 2 2 2" xfId="372"/>
    <cellStyle name="Normal 2 2 3" xfId="373"/>
    <cellStyle name="Normal 2 2 4" xfId="374"/>
    <cellStyle name="Normal 2 2 4 2" xfId="375"/>
    <cellStyle name="Normal 2 2 4 2 2" xfId="376"/>
    <cellStyle name="Normal 2 2 4 3" xfId="377"/>
    <cellStyle name="Normal 2 2 4 4" xfId="378"/>
    <cellStyle name="Normal 2 2 4 5" xfId="379"/>
    <cellStyle name="Normal 2 2 4 5 2" xfId="380"/>
    <cellStyle name="Normal 2 2 4 5 3" xfId="381"/>
    <cellStyle name="Normal 2 2 4 5 4" xfId="382"/>
    <cellStyle name="Normal 2 2 5" xfId="383"/>
    <cellStyle name="Normal 2 3" xfId="384"/>
    <cellStyle name="Normal 3" xfId="385"/>
    <cellStyle name="Normal 3 2" xfId="386"/>
    <cellStyle name="Normal 36" xfId="387"/>
    <cellStyle name="Normal 4" xfId="388"/>
    <cellStyle name="Normal 4 2" xfId="389"/>
    <cellStyle name="Normal 5" xfId="390"/>
    <cellStyle name="Normal 6" xfId="391"/>
    <cellStyle name="Percent" xfId="392" builtinId="5"/>
    <cellStyle name="Percent 10" xfId="393"/>
    <cellStyle name="Percent 10 2" xfId="394"/>
    <cellStyle name="Percent 10 3" xfId="395"/>
    <cellStyle name="Percent 10 3 2" xfId="396"/>
    <cellStyle name="Percent 10 3 3" xfId="397"/>
    <cellStyle name="Percent 10 3 3 2" xfId="398"/>
    <cellStyle name="Percent 10 3 3 3" xfId="399"/>
    <cellStyle name="Percent 10 3 3 4" xfId="400"/>
    <cellStyle name="Percent 11" xfId="401"/>
    <cellStyle name="Percent 11 2" xfId="402"/>
    <cellStyle name="Percent 11 3" xfId="403"/>
    <cellStyle name="Percent 11 3 2" xfId="404"/>
    <cellStyle name="Percent 11 3 3" xfId="405"/>
    <cellStyle name="Percent 11 3 4" xfId="406"/>
    <cellStyle name="Percent 12" xfId="407"/>
    <cellStyle name="Percent 12 2" xfId="408"/>
    <cellStyle name="Percent 12 3" xfId="409"/>
    <cellStyle name="Percent 12 3 2" xfId="410"/>
    <cellStyle name="Percent 12 3 3" xfId="411"/>
    <cellStyle name="Percent 12 3 4" xfId="412"/>
    <cellStyle name="Percent 13" xfId="413"/>
    <cellStyle name="Percent 13 2" xfId="414"/>
    <cellStyle name="Percent 13 3" xfId="415"/>
    <cellStyle name="Percent 13 3 2" xfId="416"/>
    <cellStyle name="Percent 13 3 3" xfId="417"/>
    <cellStyle name="Percent 13 3 4" xfId="418"/>
    <cellStyle name="Percent 14" xfId="419"/>
    <cellStyle name="Percent 14 2" xfId="420"/>
    <cellStyle name="Percent 14 3" xfId="421"/>
    <cellStyle name="Percent 14 3 2" xfId="422"/>
    <cellStyle name="Percent 14 3 3" xfId="423"/>
    <cellStyle name="Percent 14 3 4" xfId="424"/>
    <cellStyle name="Percent 15" xfId="425"/>
    <cellStyle name="Percent 15 2" xfId="426"/>
    <cellStyle name="Percent 15 3" xfId="427"/>
    <cellStyle name="Percent 15 3 2" xfId="428"/>
    <cellStyle name="Percent 15 3 3" xfId="429"/>
    <cellStyle name="Percent 15 3 4" xfId="430"/>
    <cellStyle name="Percent 16" xfId="431"/>
    <cellStyle name="Percent 16 2" xfId="432"/>
    <cellStyle name="Percent 16 3" xfId="433"/>
    <cellStyle name="Percent 16 3 2" xfId="434"/>
    <cellStyle name="Percent 16 3 3" xfId="435"/>
    <cellStyle name="Percent 16 3 4" xfId="436"/>
    <cellStyle name="Percent 17" xfId="437"/>
    <cellStyle name="Percent 17 2" xfId="438"/>
    <cellStyle name="Percent 17 3" xfId="439"/>
    <cellStyle name="Percent 17 3 2" xfId="440"/>
    <cellStyle name="Percent 17 3 3" xfId="441"/>
    <cellStyle name="Percent 17 3 4" xfId="442"/>
    <cellStyle name="Percent 18" xfId="443"/>
    <cellStyle name="Percent 18 2" xfId="444"/>
    <cellStyle name="Percent 18 3" xfId="445"/>
    <cellStyle name="Percent 18 3 2" xfId="446"/>
    <cellStyle name="Percent 18 3 3" xfId="447"/>
    <cellStyle name="Percent 18 3 4" xfId="448"/>
    <cellStyle name="Percent 19" xfId="449"/>
    <cellStyle name="Percent 19 2" xfId="450"/>
    <cellStyle name="Percent 19 3" xfId="451"/>
    <cellStyle name="Percent 19 3 2" xfId="452"/>
    <cellStyle name="Percent 19 3 3" xfId="453"/>
    <cellStyle name="Percent 19 3 4" xfId="454"/>
    <cellStyle name="Percent 2" xfId="455"/>
    <cellStyle name="Percent 2 2" xfId="456"/>
    <cellStyle name="Percent 2 2 2" xfId="457"/>
    <cellStyle name="Percent 2 2 2 2" xfId="458"/>
    <cellStyle name="Percent 2 2 2 3" xfId="459"/>
    <cellStyle name="Percent 2 2 2 3 2" xfId="460"/>
    <cellStyle name="Percent 2 2 2 3 3" xfId="461"/>
    <cellStyle name="Percent 2 2 2 3 3 2" xfId="462"/>
    <cellStyle name="Percent 2 2 2 3 3 3" xfId="463"/>
    <cellStyle name="Percent 2 2 2 3 3 4" xfId="464"/>
    <cellStyle name="Percent 2 2 2 3 4" xfId="465"/>
    <cellStyle name="Percent 2 2 2 3 4 2" xfId="466"/>
    <cellStyle name="Percent 2 2 2 3 4 2 2" xfId="467"/>
    <cellStyle name="Percent 2 2 2 3 4 2 3" xfId="468"/>
    <cellStyle name="Percent 2 2 2 3 4 2 3 2" xfId="469"/>
    <cellStyle name="Percent 2 2 2 3 4 2 3 3" xfId="470"/>
    <cellStyle name="Percent 2 2 2 3 4 2 3 4" xfId="471"/>
    <cellStyle name="Percent 2 2 2 3 4 3" xfId="472"/>
    <cellStyle name="Percent 2 2 2 3 5" xfId="473"/>
    <cellStyle name="Percent 2 2 2 3 5 2" xfId="474"/>
    <cellStyle name="Percent 2 2 2 3 5 3" xfId="475"/>
    <cellStyle name="Percent 2 2 2 3 5 3 2" xfId="476"/>
    <cellStyle name="Percent 2 2 2 3 5 3 3" xfId="477"/>
    <cellStyle name="Percent 2 2 2 3 5 3 4" xfId="478"/>
    <cellStyle name="Percent 2 2 2 3 6" xfId="479"/>
    <cellStyle name="Percent 2 2 2 3 7" xfId="480"/>
    <cellStyle name="Percent 2 2 2 3 7 2" xfId="481"/>
    <cellStyle name="Percent 2 2 2 3 7 3" xfId="482"/>
    <cellStyle name="Percent 2 2 2 3 7 4" xfId="483"/>
    <cellStyle name="Percent 2 2 2 4" xfId="484"/>
    <cellStyle name="Percent 2 2 2 4 2" xfId="485"/>
    <cellStyle name="Percent 2 2 2 4 2 2" xfId="486"/>
    <cellStyle name="Percent 2 2 2 4 2 3" xfId="487"/>
    <cellStyle name="Percent 2 2 2 4 2 3 2" xfId="488"/>
    <cellStyle name="Percent 2 2 2 4 2 3 3" xfId="489"/>
    <cellStyle name="Percent 2 2 2 4 2 3 4" xfId="490"/>
    <cellStyle name="Percent 2 2 2 4 3" xfId="491"/>
    <cellStyle name="Percent 2 2 2 5" xfId="492"/>
    <cellStyle name="Percent 2 2 2 5 2" xfId="493"/>
    <cellStyle name="Percent 2 2 2 5 3" xfId="494"/>
    <cellStyle name="Percent 2 2 2 5 3 2" xfId="495"/>
    <cellStyle name="Percent 2 2 2 5 3 3" xfId="496"/>
    <cellStyle name="Percent 2 2 2 5 3 4" xfId="497"/>
    <cellStyle name="Percent 2 2 2 6" xfId="498"/>
    <cellStyle name="Percent 2 2 2 6 2" xfId="499"/>
    <cellStyle name="Percent 2 2 2 6 3" xfId="500"/>
    <cellStyle name="Percent 2 2 2 6 4" xfId="501"/>
    <cellStyle name="Percent 2 2 3" xfId="502"/>
    <cellStyle name="Percent 2 2 3 2" xfId="503"/>
    <cellStyle name="Percent 2 2 3 3" xfId="504"/>
    <cellStyle name="Percent 2 2 3 4" xfId="505"/>
    <cellStyle name="Percent 2 3" xfId="506"/>
    <cellStyle name="Percent 2 4" xfId="507"/>
    <cellStyle name="Percent 2 4 10" xfId="508"/>
    <cellStyle name="Percent 2 4 11" xfId="509"/>
    <cellStyle name="Percent 2 4 11 2" xfId="510"/>
    <cellStyle name="Percent 2 4 11 2 2" xfId="511"/>
    <cellStyle name="Percent 2 4 11 2 3" xfId="512"/>
    <cellStyle name="Percent 2 4 11 2 3 2" xfId="513"/>
    <cellStyle name="Percent 2 4 11 2 3 3" xfId="514"/>
    <cellStyle name="Percent 2 4 11 2 3 4" xfId="515"/>
    <cellStyle name="Percent 2 4 2" xfId="516"/>
    <cellStyle name="Percent 2 4 3" xfId="517"/>
    <cellStyle name="Percent 2 4 4" xfId="518"/>
    <cellStyle name="Percent 2 4 5" xfId="519"/>
    <cellStyle name="Percent 2 4 5 2" xfId="520"/>
    <cellStyle name="Percent 2 4 5 2 2" xfId="521"/>
    <cellStyle name="Percent 2 4 5 2 3" xfId="522"/>
    <cellStyle name="Percent 2 4 6" xfId="523"/>
    <cellStyle name="Percent 2 4 7" xfId="524"/>
    <cellStyle name="Percent 2 4 8" xfId="525"/>
    <cellStyle name="Percent 2 4 9" xfId="526"/>
    <cellStyle name="Percent 2 4 9 2" xfId="527"/>
    <cellStyle name="Percent 2 4 9 2 2" xfId="528"/>
    <cellStyle name="Percent 2 4 9 2 3" xfId="529"/>
    <cellStyle name="Percent 2 4 9 2 3 2" xfId="530"/>
    <cellStyle name="Percent 2 4 9 2 3 3" xfId="531"/>
    <cellStyle name="Percent 2 4 9 2 3 4" xfId="532"/>
    <cellStyle name="Percent 20" xfId="533"/>
    <cellStyle name="Percent 20 2" xfId="534"/>
    <cellStyle name="Percent 20 3" xfId="535"/>
    <cellStyle name="Percent 20 3 2" xfId="536"/>
    <cellStyle name="Percent 20 3 3" xfId="537"/>
    <cellStyle name="Percent 20 3 4" xfId="538"/>
    <cellStyle name="Percent 21" xfId="539"/>
    <cellStyle name="Percent 21 2" xfId="540"/>
    <cellStyle name="Percent 21 3" xfId="541"/>
    <cellStyle name="Percent 21 3 2" xfId="542"/>
    <cellStyle name="Percent 21 3 3" xfId="543"/>
    <cellStyle name="Percent 21 3 4" xfId="544"/>
    <cellStyle name="Percent 22" xfId="545"/>
    <cellStyle name="Percent 22 2" xfId="546"/>
    <cellStyle name="Percent 23" xfId="547"/>
    <cellStyle name="Percent 23 2" xfId="548"/>
    <cellStyle name="Percent 24" xfId="549"/>
    <cellStyle name="Percent 24 2" xfId="550"/>
    <cellStyle name="Percent 25" xfId="551"/>
    <cellStyle name="Percent 25 2" xfId="552"/>
    <cellStyle name="Percent 26" xfId="553"/>
    <cellStyle name="Percent 26 2" xfId="554"/>
    <cellStyle name="Percent 27" xfId="555"/>
    <cellStyle name="Percent 3" xfId="556"/>
    <cellStyle name="Percent 3 2" xfId="557"/>
    <cellStyle name="Percent 3 2 2" xfId="558"/>
    <cellStyle name="Percent 3 2 3" xfId="559"/>
    <cellStyle name="Percent 3 2 3 2" xfId="560"/>
    <cellStyle name="Percent 3 2 3 3" xfId="561"/>
    <cellStyle name="Percent 3 2 3 4" xfId="562"/>
    <cellStyle name="Percent 3 2 4" xfId="563"/>
    <cellStyle name="Percent 3 2 4 2" xfId="564"/>
    <cellStyle name="Percent 3 2 4 2 2" xfId="565"/>
    <cellStyle name="Percent 3 2 4 2 3" xfId="566"/>
    <cellStyle name="Percent 3 2 4 2 3 2" xfId="567"/>
    <cellStyle name="Percent 3 2 4 2 3 3" xfId="568"/>
    <cellStyle name="Percent 3 2 4 2 3 4" xfId="569"/>
    <cellStyle name="Percent 3 2 4 3" xfId="570"/>
    <cellStyle name="Percent 3 2 5" xfId="571"/>
    <cellStyle name="Percent 3 2 5 2" xfId="572"/>
    <cellStyle name="Percent 3 2 5 3" xfId="573"/>
    <cellStyle name="Percent 3 2 5 3 2" xfId="574"/>
    <cellStyle name="Percent 3 2 5 3 3" xfId="575"/>
    <cellStyle name="Percent 3 2 5 3 4" xfId="576"/>
    <cellStyle name="Percent 3 2 6" xfId="577"/>
    <cellStyle name="Percent 3 2 7" xfId="578"/>
    <cellStyle name="Percent 3 2 7 2" xfId="579"/>
    <cellStyle name="Percent 3 2 7 3" xfId="580"/>
    <cellStyle name="Percent 3 2 7 4" xfId="581"/>
    <cellStyle name="Percent 3 3" xfId="582"/>
    <cellStyle name="Percent 3 4" xfId="583"/>
    <cellStyle name="Percent 3 5" xfId="584"/>
    <cellStyle name="Percent 3 5 2" xfId="585"/>
    <cellStyle name="Percent 3 5 3" xfId="586"/>
    <cellStyle name="Percent 3 5 4" xfId="587"/>
    <cellStyle name="Percent 4" xfId="588"/>
    <cellStyle name="Percent 4 2" xfId="589"/>
    <cellStyle name="Percent 4 3" xfId="590"/>
    <cellStyle name="Percent 4 3 2" xfId="591"/>
    <cellStyle name="Percent 4 3 3" xfId="592"/>
    <cellStyle name="Percent 4 3 4" xfId="593"/>
    <cellStyle name="Percent 4 4" xfId="594"/>
    <cellStyle name="Percent 4 4 2" xfId="595"/>
    <cellStyle name="Percent 4 4 2 2" xfId="596"/>
    <cellStyle name="Percent 4 4 2 3" xfId="597"/>
    <cellStyle name="Percent 4 4 2 3 2" xfId="598"/>
    <cellStyle name="Percent 4 4 2 3 3" xfId="599"/>
    <cellStyle name="Percent 4 4 2 3 4" xfId="600"/>
    <cellStyle name="Percent 4 4 3" xfId="601"/>
    <cellStyle name="Percent 4 5" xfId="602"/>
    <cellStyle name="Percent 4 5 2" xfId="603"/>
    <cellStyle name="Percent 4 5 3" xfId="604"/>
    <cellStyle name="Percent 4 5 3 2" xfId="605"/>
    <cellStyle name="Percent 4 5 3 3" xfId="606"/>
    <cellStyle name="Percent 4 5 3 4" xfId="607"/>
    <cellStyle name="Percent 4 6" xfId="608"/>
    <cellStyle name="Percent 4 7" xfId="609"/>
    <cellStyle name="Percent 4 7 2" xfId="610"/>
    <cellStyle name="Percent 4 7 3" xfId="611"/>
    <cellStyle name="Percent 4 7 4" xfId="612"/>
    <cellStyle name="Percent 5" xfId="613"/>
    <cellStyle name="Percent 5 2" xfId="614"/>
    <cellStyle name="Percent 5 3" xfId="615"/>
    <cellStyle name="Percent 5 3 2" xfId="616"/>
    <cellStyle name="Percent 5 3 3" xfId="617"/>
    <cellStyle name="Percent 5 4" xfId="618"/>
    <cellStyle name="Percent 5 4 2" xfId="619"/>
    <cellStyle name="Percent 5 4 3" xfId="620"/>
    <cellStyle name="Percent 5 4 4" xfId="621"/>
    <cellStyle name="Percent 5 5" xfId="622"/>
    <cellStyle name="Percent 5 5 2" xfId="623"/>
    <cellStyle name="Percent 5 5 2 2" xfId="624"/>
    <cellStyle name="Percent 5 5 2 3" xfId="625"/>
    <cellStyle name="Percent 5 5 2 3 2" xfId="626"/>
    <cellStyle name="Percent 5 5 2 3 3" xfId="627"/>
    <cellStyle name="Percent 5 5 2 3 4" xfId="628"/>
    <cellStyle name="Percent 5 5 3" xfId="629"/>
    <cellStyle name="Percent 5 6" xfId="630"/>
    <cellStyle name="Percent 5 6 2" xfId="631"/>
    <cellStyle name="Percent 5 6 3" xfId="632"/>
    <cellStyle name="Percent 5 6 3 2" xfId="633"/>
    <cellStyle name="Percent 5 6 3 3" xfId="634"/>
    <cellStyle name="Percent 5 6 3 4" xfId="635"/>
    <cellStyle name="Percent 5 7" xfId="636"/>
    <cellStyle name="Percent 5 8" xfId="637"/>
    <cellStyle name="Percent 5 8 2" xfId="638"/>
    <cellStyle name="Percent 5 8 3" xfId="639"/>
    <cellStyle name="Percent 5 8 4" xfId="640"/>
    <cellStyle name="Percent 6" xfId="641"/>
    <cellStyle name="Percent 6 10" xfId="642"/>
    <cellStyle name="Percent 6 11" xfId="643"/>
    <cellStyle name="Percent 6 11 2" xfId="644"/>
    <cellStyle name="Percent 6 11 2 2" xfId="645"/>
    <cellStyle name="Percent 6 11 2 3" xfId="646"/>
    <cellStyle name="Percent 6 11 2 3 2" xfId="647"/>
    <cellStyle name="Percent 6 11 2 3 3" xfId="648"/>
    <cellStyle name="Percent 6 11 2 3 4" xfId="649"/>
    <cellStyle name="Percent 6 12" xfId="650"/>
    <cellStyle name="Percent 6 13" xfId="651"/>
    <cellStyle name="Percent 6 13 2" xfId="652"/>
    <cellStyle name="Percent 6 13 2 2" xfId="653"/>
    <cellStyle name="Percent 6 13 2 3" xfId="654"/>
    <cellStyle name="Percent 6 13 2 3 2" xfId="655"/>
    <cellStyle name="Percent 6 13 2 3 3" xfId="656"/>
    <cellStyle name="Percent 6 13 2 3 4" xfId="657"/>
    <cellStyle name="Percent 6 14" xfId="658"/>
    <cellStyle name="Percent 6 14 2" xfId="659"/>
    <cellStyle name="Percent 6 15" xfId="660"/>
    <cellStyle name="Percent 6 16" xfId="661"/>
    <cellStyle name="Percent 6 16 2" xfId="662"/>
    <cellStyle name="Percent 6 16 3" xfId="663"/>
    <cellStyle name="Percent 6 16 4" xfId="664"/>
    <cellStyle name="Percent 6 2" xfId="665"/>
    <cellStyle name="Percent 6 3" xfId="666"/>
    <cellStyle name="Percent 6 4" xfId="667"/>
    <cellStyle name="Percent 6 5" xfId="668"/>
    <cellStyle name="Percent 6 6" xfId="669"/>
    <cellStyle name="Percent 6 7" xfId="670"/>
    <cellStyle name="Percent 6 7 2" xfId="671"/>
    <cellStyle name="Percent 6 7 2 2" xfId="672"/>
    <cellStyle name="Percent 6 7 2 3" xfId="673"/>
    <cellStyle name="Percent 6 8" xfId="674"/>
    <cellStyle name="Percent 6 9" xfId="675"/>
    <cellStyle name="Percent 7" xfId="676"/>
    <cellStyle name="Percent 7 10" xfId="677"/>
    <cellStyle name="Percent 7 11" xfId="678"/>
    <cellStyle name="Percent 7 11 2" xfId="679"/>
    <cellStyle name="Percent 7 11 2 2" xfId="680"/>
    <cellStyle name="Percent 7 11 2 3" xfId="681"/>
    <cellStyle name="Percent 7 11 2 3 2" xfId="682"/>
    <cellStyle name="Percent 7 11 2 3 3" xfId="683"/>
    <cellStyle name="Percent 7 11 2 3 4" xfId="684"/>
    <cellStyle name="Percent 7 12" xfId="685"/>
    <cellStyle name="Percent 7 12 2" xfId="686"/>
    <cellStyle name="Percent 7 13" xfId="687"/>
    <cellStyle name="Percent 7 14" xfId="688"/>
    <cellStyle name="Percent 7 14 2" xfId="689"/>
    <cellStyle name="Percent 7 14 3" xfId="690"/>
    <cellStyle name="Percent 7 14 4" xfId="691"/>
    <cellStyle name="Percent 7 2" xfId="692"/>
    <cellStyle name="Percent 7 3" xfId="693"/>
    <cellStyle name="Percent 7 4" xfId="694"/>
    <cellStyle name="Percent 7 5" xfId="695"/>
    <cellStyle name="Percent 7 5 2" xfId="696"/>
    <cellStyle name="Percent 7 5 2 2" xfId="697"/>
    <cellStyle name="Percent 7 5 2 3" xfId="698"/>
    <cellStyle name="Percent 7 5 2 4" xfId="699"/>
    <cellStyle name="Percent 7 6" xfId="700"/>
    <cellStyle name="Percent 7 7" xfId="701"/>
    <cellStyle name="Percent 7 8" xfId="702"/>
    <cellStyle name="Percent 7 9" xfId="703"/>
    <cellStyle name="Percent 7 9 2" xfId="704"/>
    <cellStyle name="Percent 7 9 2 2" xfId="705"/>
    <cellStyle name="Percent 7 9 2 3" xfId="706"/>
    <cellStyle name="Percent 7 9 2 3 2" xfId="707"/>
    <cellStyle name="Percent 7 9 2 3 3" xfId="708"/>
    <cellStyle name="Percent 7 9 2 3 4" xfId="709"/>
    <cellStyle name="Percent 8" xfId="710"/>
    <cellStyle name="Percent 8 2" xfId="711"/>
    <cellStyle name="Percent 8 3" xfId="712"/>
    <cellStyle name="Percent 8 4" xfId="713"/>
    <cellStyle name="Percent 8 5" xfId="714"/>
    <cellStyle name="Percent 9" xfId="715"/>
    <cellStyle name="Percent 9 2" xfId="716"/>
    <cellStyle name="Percent 9 3" xfId="717"/>
    <cellStyle name="Percent 9 4" xfId="718"/>
    <cellStyle name="Percent 9 5" xfId="719"/>
    <cellStyle name="PSChar" xfId="720"/>
    <cellStyle name="PSDate" xfId="721"/>
    <cellStyle name="PSDec" xfId="722"/>
    <cellStyle name="PSHeading" xfId="723"/>
    <cellStyle name="PSInt" xfId="724"/>
    <cellStyle name="PSSpacer" xfId="7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92"/>
  <sheetViews>
    <sheetView tabSelected="1" view="pageBreakPreview" zoomScale="90" zoomScaleNormal="100" zoomScaleSheetLayoutView="90" workbookViewId="0">
      <selection activeCell="B4" sqref="B4"/>
    </sheetView>
  </sheetViews>
  <sheetFormatPr defaultRowHeight="12.75"/>
  <cols>
    <col min="1" max="1" width="9.140625" style="1"/>
    <col min="2" max="2" width="18.28515625" style="34" customWidth="1"/>
    <col min="3" max="3" width="18.28515625" style="1" customWidth="1"/>
    <col min="4" max="4" width="13.85546875" style="1" customWidth="1"/>
    <col min="5" max="5" width="11.42578125" style="1" customWidth="1"/>
    <col min="6" max="6" width="13.140625" style="1" customWidth="1"/>
    <col min="7" max="7" width="12" style="4" customWidth="1"/>
    <col min="8" max="8" width="11.140625" style="4" customWidth="1"/>
    <col min="9" max="9" width="12.85546875" style="4" customWidth="1"/>
    <col min="10" max="12" width="15" style="21" customWidth="1"/>
    <col min="13" max="13" width="15" style="37" customWidth="1"/>
    <col min="14" max="15" width="15" style="75" customWidth="1"/>
    <col min="16" max="16" width="11.7109375" style="76" customWidth="1"/>
    <col min="17" max="19" width="9.140625" style="20"/>
    <col min="20" max="16384" width="9.140625" style="1"/>
  </cols>
  <sheetData>
    <row r="1" spans="1:16">
      <c r="A1" s="31" t="s">
        <v>25</v>
      </c>
      <c r="B1" s="60"/>
    </row>
    <row r="2" spans="1:16">
      <c r="A2" s="31" t="s">
        <v>26</v>
      </c>
      <c r="B2" s="60"/>
    </row>
    <row r="3" spans="1:16">
      <c r="A3" s="31" t="s">
        <v>27</v>
      </c>
      <c r="B3" s="60"/>
    </row>
    <row r="4" spans="1:16">
      <c r="A4" s="4"/>
      <c r="B4" s="104"/>
      <c r="C4" s="37">
        <v>0.35</v>
      </c>
      <c r="D4" s="4"/>
      <c r="E4" s="4"/>
      <c r="F4" s="4"/>
    </row>
    <row r="5" spans="1:16">
      <c r="A5" s="4"/>
      <c r="B5" s="104" t="s">
        <v>0</v>
      </c>
      <c r="C5" s="37" t="s">
        <v>16</v>
      </c>
      <c r="D5" s="4" t="s">
        <v>19</v>
      </c>
      <c r="E5" s="4" t="s">
        <v>15</v>
      </c>
      <c r="F5" s="4" t="s">
        <v>15</v>
      </c>
      <c r="G5" s="4" t="s">
        <v>4</v>
      </c>
      <c r="H5" s="4" t="s">
        <v>6</v>
      </c>
      <c r="I5" s="4" t="s">
        <v>7</v>
      </c>
      <c r="J5" s="12" t="s">
        <v>4</v>
      </c>
      <c r="K5" s="13" t="s">
        <v>6</v>
      </c>
      <c r="L5" s="14" t="s">
        <v>7</v>
      </c>
      <c r="M5" s="70"/>
      <c r="P5" s="75"/>
    </row>
    <row r="6" spans="1:16">
      <c r="A6" s="4"/>
      <c r="B6" s="104" t="s">
        <v>13</v>
      </c>
      <c r="C6" s="37" t="s">
        <v>17</v>
      </c>
      <c r="D6" s="4" t="s">
        <v>21</v>
      </c>
      <c r="E6" s="4" t="s">
        <v>1</v>
      </c>
      <c r="F6" s="4" t="s">
        <v>22</v>
      </c>
      <c r="G6" s="4" t="s">
        <v>5</v>
      </c>
      <c r="H6" s="4" t="s">
        <v>5</v>
      </c>
      <c r="I6" s="4" t="s">
        <v>5</v>
      </c>
      <c r="J6" s="15" t="s">
        <v>8</v>
      </c>
      <c r="K6" s="16" t="s">
        <v>9</v>
      </c>
      <c r="L6" s="17" t="s">
        <v>9</v>
      </c>
      <c r="M6" s="70"/>
      <c r="P6" s="75"/>
    </row>
    <row r="7" spans="1:16">
      <c r="A7" s="4"/>
      <c r="B7" s="104" t="s">
        <v>14</v>
      </c>
      <c r="C7" s="37" t="s">
        <v>18</v>
      </c>
      <c r="D7" s="4" t="s">
        <v>20</v>
      </c>
      <c r="E7" s="4" t="s">
        <v>2</v>
      </c>
      <c r="F7" s="4" t="s">
        <v>3</v>
      </c>
      <c r="J7" s="28">
        <v>1823537</v>
      </c>
      <c r="K7" s="29">
        <v>4310001</v>
      </c>
      <c r="L7" s="30">
        <v>1823536</v>
      </c>
      <c r="M7" s="71"/>
      <c r="P7" s="75"/>
    </row>
    <row r="8" spans="1:16">
      <c r="A8" s="4"/>
      <c r="B8" s="105" t="s">
        <v>23</v>
      </c>
      <c r="C8" s="24" t="s">
        <v>10</v>
      </c>
      <c r="D8" s="25" t="s">
        <v>28</v>
      </c>
      <c r="E8" s="26" t="s">
        <v>11</v>
      </c>
      <c r="F8" s="27" t="s">
        <v>24</v>
      </c>
      <c r="J8" s="15"/>
      <c r="K8" s="16"/>
      <c r="L8" s="17"/>
      <c r="M8" s="70"/>
      <c r="N8" s="77"/>
      <c r="O8" s="77"/>
    </row>
    <row r="9" spans="1:16">
      <c r="A9" s="2">
        <v>42216</v>
      </c>
      <c r="B9" s="60">
        <v>0</v>
      </c>
      <c r="C9" s="3">
        <v>0</v>
      </c>
      <c r="D9" s="3">
        <f>+B9-C9</f>
        <v>0</v>
      </c>
      <c r="E9" s="1">
        <v>0.98899999999999999</v>
      </c>
      <c r="F9" s="3">
        <f>+D9*E9</f>
        <v>0</v>
      </c>
      <c r="G9" s="22">
        <v>0.100784</v>
      </c>
      <c r="H9" s="22">
        <v>5.0599999999999999E-2</v>
      </c>
      <c r="I9" s="22">
        <f>G9-H9</f>
        <v>5.0183999999999999E-2</v>
      </c>
      <c r="J9" s="9">
        <f>(F9*G9)/12</f>
        <v>0</v>
      </c>
      <c r="K9" s="10">
        <f>(F9*H9)/12</f>
        <v>0</v>
      </c>
      <c r="L9" s="11">
        <f>(F9*I9)/12</f>
        <v>0</v>
      </c>
      <c r="M9" s="72"/>
      <c r="N9" s="78"/>
      <c r="O9" s="78"/>
    </row>
    <row r="10" spans="1:16">
      <c r="A10" s="2">
        <v>42247</v>
      </c>
      <c r="B10" s="60">
        <v>0</v>
      </c>
      <c r="C10" s="3">
        <v>0</v>
      </c>
      <c r="D10" s="3">
        <f t="shared" ref="D10:D57" si="0">+B10-C10</f>
        <v>0</v>
      </c>
      <c r="E10" s="1">
        <v>0.98899999999999999</v>
      </c>
      <c r="F10" s="3">
        <f t="shared" ref="F10:F57" si="1">+D10*E10</f>
        <v>0</v>
      </c>
      <c r="G10" s="22">
        <v>0.100784</v>
      </c>
      <c r="H10" s="22">
        <v>5.0599999999999999E-2</v>
      </c>
      <c r="I10" s="22">
        <f t="shared" ref="I10:I35" si="2">G10-H10</f>
        <v>5.0183999999999999E-2</v>
      </c>
      <c r="J10" s="9">
        <f t="shared" ref="J10:J57" si="3">(F10*G10)/12</f>
        <v>0</v>
      </c>
      <c r="K10" s="10">
        <f t="shared" ref="K10:K57" si="4">(F10*H10)/12</f>
        <v>0</v>
      </c>
      <c r="L10" s="11">
        <f t="shared" ref="L10:L57" si="5">(F10*I10)/12</f>
        <v>0</v>
      </c>
      <c r="M10" s="72"/>
      <c r="N10" s="78"/>
      <c r="O10" s="78"/>
    </row>
    <row r="11" spans="1:16">
      <c r="A11" s="2">
        <v>42277</v>
      </c>
      <c r="B11" s="60">
        <f>'CC on investment BU 110'!B12+'CC on investment BU 117'!B12+'CC on investment BU 180'!B12</f>
        <v>25252.49</v>
      </c>
      <c r="C11" s="3">
        <f>(B11*$C$4)</f>
        <v>8838.3714999999993</v>
      </c>
      <c r="D11" s="32">
        <f>+B11-C11</f>
        <v>16414.118500000004</v>
      </c>
      <c r="E11" s="1">
        <v>0.98899999999999999</v>
      </c>
      <c r="F11" s="3">
        <f t="shared" si="1"/>
        <v>16233.563196500005</v>
      </c>
      <c r="G11" s="22">
        <v>0.100784</v>
      </c>
      <c r="H11" s="22">
        <v>5.0599999999999999E-2</v>
      </c>
      <c r="I11" s="22">
        <f t="shared" si="2"/>
        <v>5.0183999999999999E-2</v>
      </c>
      <c r="J11" s="33">
        <f t="shared" si="3"/>
        <v>136.34028609967137</v>
      </c>
      <c r="K11" s="10">
        <f t="shared" si="4"/>
        <v>68.451524811908357</v>
      </c>
      <c r="L11" s="11">
        <f t="shared" si="5"/>
        <v>67.888761287763018</v>
      </c>
      <c r="M11" s="72"/>
      <c r="N11" s="78"/>
      <c r="O11" s="78"/>
    </row>
    <row r="12" spans="1:16">
      <c r="A12" s="2">
        <v>42308</v>
      </c>
      <c r="B12" s="60">
        <f>'CC on investment BU 110'!B13+'CC on investment BU 117'!B13+'CC on investment BU 180'!B13</f>
        <v>35468.620000000003</v>
      </c>
      <c r="C12" s="3">
        <f t="shared" ref="C12:C38" si="6">(B12*$C$4)</f>
        <v>12414.017</v>
      </c>
      <c r="D12" s="3">
        <f t="shared" si="0"/>
        <v>23054.603000000003</v>
      </c>
      <c r="E12" s="1">
        <v>0.98899999999999999</v>
      </c>
      <c r="F12" s="3">
        <f t="shared" si="1"/>
        <v>22801.002367000001</v>
      </c>
      <c r="G12" s="22">
        <v>0.100784</v>
      </c>
      <c r="H12" s="22">
        <v>5.0599999999999999E-2</v>
      </c>
      <c r="I12" s="22">
        <f t="shared" si="2"/>
        <v>5.0183999999999999E-2</v>
      </c>
      <c r="J12" s="33">
        <f t="shared" si="3"/>
        <v>191.49801854631065</v>
      </c>
      <c r="K12" s="10">
        <f t="shared" si="4"/>
        <v>96.144226647516675</v>
      </c>
      <c r="L12" s="11">
        <f t="shared" si="5"/>
        <v>95.353791898794</v>
      </c>
      <c r="M12" s="72"/>
      <c r="N12" s="78"/>
      <c r="O12" s="78"/>
    </row>
    <row r="13" spans="1:16">
      <c r="A13" s="2">
        <v>42338</v>
      </c>
      <c r="B13" s="60">
        <f>'CC on investment BU 110'!B14+'CC on investment BU 117'!B14+'CC on investment BU 180'!B14</f>
        <v>68340.31</v>
      </c>
      <c r="C13" s="3">
        <f t="shared" si="6"/>
        <v>23919.108499999998</v>
      </c>
      <c r="D13" s="3">
        <f t="shared" si="0"/>
        <v>44421.201499999996</v>
      </c>
      <c r="E13" s="1">
        <v>0.98899999999999999</v>
      </c>
      <c r="F13" s="3">
        <f t="shared" si="1"/>
        <v>43932.568283499997</v>
      </c>
      <c r="G13" s="22">
        <v>0.100784</v>
      </c>
      <c r="H13" s="22">
        <v>5.0599999999999999E-2</v>
      </c>
      <c r="I13" s="22">
        <f t="shared" si="2"/>
        <v>5.0183999999999999E-2</v>
      </c>
      <c r="J13" s="33">
        <f t="shared" si="3"/>
        <v>368.97499682368863</v>
      </c>
      <c r="K13" s="10">
        <f t="shared" si="4"/>
        <v>185.24899626209165</v>
      </c>
      <c r="L13" s="11">
        <f t="shared" si="5"/>
        <v>183.72600056159698</v>
      </c>
      <c r="M13" s="72"/>
      <c r="N13" s="78"/>
      <c r="O13" s="78"/>
    </row>
    <row r="14" spans="1:16">
      <c r="A14" s="2">
        <v>42369</v>
      </c>
      <c r="B14" s="60">
        <f>'CC on investment BU 110'!B15+'CC on investment BU 117'!B15+'CC on investment BU 180'!B15</f>
        <v>89733.32</v>
      </c>
      <c r="C14" s="3">
        <f t="shared" si="6"/>
        <v>31406.662</v>
      </c>
      <c r="D14" s="3">
        <f t="shared" si="0"/>
        <v>58326.65800000001</v>
      </c>
      <c r="E14" s="1">
        <v>0.98899999999999999</v>
      </c>
      <c r="F14" s="3">
        <f t="shared" si="1"/>
        <v>57685.064762000009</v>
      </c>
      <c r="G14" s="22">
        <v>0.100784</v>
      </c>
      <c r="H14" s="22">
        <v>5.0599999999999999E-2</v>
      </c>
      <c r="I14" s="22">
        <f t="shared" si="2"/>
        <v>5.0183999999999999E-2</v>
      </c>
      <c r="J14" s="33">
        <f t="shared" si="3"/>
        <v>484.47763058111741</v>
      </c>
      <c r="K14" s="10">
        <f t="shared" si="4"/>
        <v>243.23868974643335</v>
      </c>
      <c r="L14" s="11">
        <f t="shared" si="5"/>
        <v>241.23894083468403</v>
      </c>
      <c r="M14" s="72"/>
      <c r="N14" s="78"/>
      <c r="O14" s="78"/>
    </row>
    <row r="15" spans="1:16">
      <c r="A15" s="2">
        <v>42400</v>
      </c>
      <c r="B15" s="60">
        <f>'CC on investment BU 110'!B16+'CC on investment BU 117'!B16+'CC on investment BU 180'!B16</f>
        <v>107178.15</v>
      </c>
      <c r="C15" s="3">
        <f t="shared" si="6"/>
        <v>37512.352499999994</v>
      </c>
      <c r="D15" s="3">
        <f t="shared" si="0"/>
        <v>69665.797500000001</v>
      </c>
      <c r="E15" s="1">
        <v>0.98899999999999999</v>
      </c>
      <c r="F15" s="3">
        <f t="shared" si="1"/>
        <v>68899.473727499993</v>
      </c>
      <c r="G15" s="22">
        <v>0.100784</v>
      </c>
      <c r="H15" s="22">
        <v>5.0599999999999999E-2</v>
      </c>
      <c r="I15" s="22">
        <f t="shared" si="2"/>
        <v>5.0183999999999999E-2</v>
      </c>
      <c r="J15" s="33">
        <f t="shared" si="3"/>
        <v>578.66371334602991</v>
      </c>
      <c r="K15" s="10">
        <f t="shared" si="4"/>
        <v>290.52611421762498</v>
      </c>
      <c r="L15" s="11">
        <f t="shared" si="5"/>
        <v>288.13759912840499</v>
      </c>
      <c r="M15" s="72"/>
      <c r="N15" s="78"/>
      <c r="O15" s="78"/>
    </row>
    <row r="16" spans="1:16">
      <c r="A16" s="2">
        <v>42429</v>
      </c>
      <c r="B16" s="60">
        <f>'CC on investment BU 110'!B17+'CC on investment BU 117'!B17+'CC on investment BU 180'!B17</f>
        <v>136169.43</v>
      </c>
      <c r="C16" s="3">
        <f t="shared" si="6"/>
        <v>47659.300499999998</v>
      </c>
      <c r="D16" s="3">
        <f t="shared" si="0"/>
        <v>88510.129499999995</v>
      </c>
      <c r="E16" s="1">
        <v>0.98899999999999999</v>
      </c>
      <c r="F16" s="3">
        <f t="shared" si="1"/>
        <v>87536.518075499989</v>
      </c>
      <c r="G16" s="22">
        <v>0.100784</v>
      </c>
      <c r="H16" s="22">
        <v>5.0599999999999999E-2</v>
      </c>
      <c r="I16" s="22">
        <f t="shared" si="2"/>
        <v>5.0183999999999999E-2</v>
      </c>
      <c r="J16" s="33">
        <f t="shared" si="3"/>
        <v>735.19003647676584</v>
      </c>
      <c r="K16" s="10">
        <f t="shared" si="4"/>
        <v>369.11231788502499</v>
      </c>
      <c r="L16" s="11">
        <f t="shared" si="5"/>
        <v>366.07771859174096</v>
      </c>
      <c r="M16" s="72"/>
      <c r="N16" s="78"/>
      <c r="O16" s="78"/>
    </row>
    <row r="17" spans="1:19">
      <c r="A17" s="2">
        <v>42460</v>
      </c>
      <c r="B17" s="60">
        <f>'CC on investment BU 110'!B18+'CC on investment BU 117'!B18+'CC on investment BU 180'!B18</f>
        <v>149096.03</v>
      </c>
      <c r="C17" s="3">
        <f t="shared" si="6"/>
        <v>52183.610499999995</v>
      </c>
      <c r="D17" s="3">
        <f t="shared" si="0"/>
        <v>96912.419500000004</v>
      </c>
      <c r="E17" s="1">
        <v>0.98899999999999999</v>
      </c>
      <c r="F17" s="3">
        <f t="shared" si="1"/>
        <v>95846.382885500003</v>
      </c>
      <c r="G17" s="22">
        <v>0.100784</v>
      </c>
      <c r="H17" s="22">
        <v>5.0599999999999999E-2</v>
      </c>
      <c r="I17" s="22">
        <f t="shared" si="2"/>
        <v>5.0183999999999999E-2</v>
      </c>
      <c r="J17" s="33">
        <f>(F17*G17)/12</f>
        <v>804.98182106101933</v>
      </c>
      <c r="K17" s="10">
        <f>(F17*H17)/12</f>
        <v>404.15224783385833</v>
      </c>
      <c r="L17" s="11">
        <f>(F17*I17)/12</f>
        <v>400.82957322716101</v>
      </c>
      <c r="M17" s="72"/>
      <c r="N17" s="78"/>
      <c r="O17" s="78"/>
    </row>
    <row r="18" spans="1:19">
      <c r="A18" s="2">
        <v>42490</v>
      </c>
      <c r="B18" s="60">
        <f>'CC on investment BU 110'!B19+'CC on investment BU 117'!B19+'CC on investment BU 180'!B19</f>
        <v>156198.14000000001</v>
      </c>
      <c r="C18" s="3">
        <f t="shared" si="6"/>
        <v>54669.349000000002</v>
      </c>
      <c r="D18" s="3">
        <f t="shared" si="0"/>
        <v>101528.79100000001</v>
      </c>
      <c r="E18" s="1">
        <v>0.98899999999999999</v>
      </c>
      <c r="F18" s="3">
        <f t="shared" si="1"/>
        <v>100411.97429900001</v>
      </c>
      <c r="G18" s="22">
        <v>0.100784</v>
      </c>
      <c r="H18" s="22">
        <v>5.0599999999999999E-2</v>
      </c>
      <c r="I18" s="22">
        <f t="shared" si="2"/>
        <v>5.0183999999999999E-2</v>
      </c>
      <c r="J18" s="9">
        <f t="shared" si="3"/>
        <v>843.32670147920135</v>
      </c>
      <c r="K18" s="10">
        <f t="shared" si="4"/>
        <v>423.40382496078337</v>
      </c>
      <c r="L18" s="11">
        <f t="shared" si="5"/>
        <v>419.92287651841804</v>
      </c>
      <c r="M18" s="72"/>
      <c r="N18" s="78"/>
      <c r="O18" s="78"/>
    </row>
    <row r="19" spans="1:19">
      <c r="A19" s="2">
        <v>42521</v>
      </c>
      <c r="B19" s="60">
        <f>'CC on investment BU 110'!B20+'CC on investment BU 117'!B20+'CC on investment BU 180'!B20</f>
        <v>185987.25999999998</v>
      </c>
      <c r="C19" s="3">
        <f>(B19*$C$4)</f>
        <v>65095.54099999999</v>
      </c>
      <c r="D19" s="3">
        <f t="shared" si="0"/>
        <v>120891.71899999998</v>
      </c>
      <c r="E19" s="1">
        <v>0.98899999999999999</v>
      </c>
      <c r="F19" s="3">
        <f t="shared" si="1"/>
        <v>119561.91009099998</v>
      </c>
      <c r="G19" s="22">
        <v>0.100784</v>
      </c>
      <c r="H19" s="22">
        <v>5.0599999999999999E-2</v>
      </c>
      <c r="I19" s="22">
        <f t="shared" si="2"/>
        <v>5.0183999999999999E-2</v>
      </c>
      <c r="J19" s="9">
        <f t="shared" si="3"/>
        <v>1004.1606288842785</v>
      </c>
      <c r="K19" s="10">
        <f t="shared" si="4"/>
        <v>504.15272088371654</v>
      </c>
      <c r="L19" s="11">
        <f t="shared" si="5"/>
        <v>500.00790800056194</v>
      </c>
      <c r="M19" s="72"/>
      <c r="N19" s="78"/>
      <c r="O19" s="78"/>
    </row>
    <row r="20" spans="1:19">
      <c r="A20" s="2">
        <v>42551</v>
      </c>
      <c r="B20" s="60">
        <f>'CC on investment BU 110'!B21+'CC on investment BU 117'!B21+'CC on investment BU 180'!B21</f>
        <v>207580.88</v>
      </c>
      <c r="C20" s="3">
        <f t="shared" si="6"/>
        <v>72653.30799999999</v>
      </c>
      <c r="D20" s="3">
        <f t="shared" si="0"/>
        <v>134927.57200000001</v>
      </c>
      <c r="E20" s="1">
        <v>0.98899999999999999</v>
      </c>
      <c r="F20" s="3">
        <f t="shared" si="1"/>
        <v>133443.36870800002</v>
      </c>
      <c r="G20" s="22">
        <v>0.100784</v>
      </c>
      <c r="H20" s="22">
        <v>5.0599999999999999E-2</v>
      </c>
      <c r="I20" s="22">
        <f t="shared" si="2"/>
        <v>5.0183999999999999E-2</v>
      </c>
      <c r="J20" s="9">
        <f t="shared" si="3"/>
        <v>1120.7463726555895</v>
      </c>
      <c r="K20" s="10">
        <f t="shared" si="4"/>
        <v>562.68620471873339</v>
      </c>
      <c r="L20" s="11">
        <f t="shared" si="5"/>
        <v>558.06016793685615</v>
      </c>
      <c r="M20" s="72"/>
      <c r="N20" s="78"/>
      <c r="O20" s="78"/>
    </row>
    <row r="21" spans="1:19">
      <c r="A21" s="2">
        <v>42582</v>
      </c>
      <c r="B21" s="60">
        <f>'CC on investment BU 110'!B22+'CC on investment BU 117'!B22+'CC on investment BU 180'!B22</f>
        <v>221625.86000000002</v>
      </c>
      <c r="C21" s="3">
        <f t="shared" si="6"/>
        <v>77569.051000000007</v>
      </c>
      <c r="D21" s="3">
        <f t="shared" si="0"/>
        <v>144056.80900000001</v>
      </c>
      <c r="E21" s="1">
        <v>0.98899999999999999</v>
      </c>
      <c r="F21" s="3">
        <f t="shared" si="1"/>
        <v>142472.18410100002</v>
      </c>
      <c r="G21" s="22">
        <v>0.100784</v>
      </c>
      <c r="H21" s="22">
        <v>5.0599999999999999E-2</v>
      </c>
      <c r="I21" s="22">
        <f t="shared" si="2"/>
        <v>5.0183999999999999E-2</v>
      </c>
      <c r="J21" s="9">
        <f t="shared" si="3"/>
        <v>1196.5763835362654</v>
      </c>
      <c r="K21" s="10">
        <f t="shared" si="4"/>
        <v>600.75770962588342</v>
      </c>
      <c r="L21" s="11">
        <f t="shared" si="5"/>
        <v>595.81867391038202</v>
      </c>
      <c r="M21" s="72"/>
      <c r="N21" s="78"/>
      <c r="O21" s="78"/>
    </row>
    <row r="22" spans="1:19">
      <c r="A22" s="2">
        <v>42613</v>
      </c>
      <c r="B22" s="60">
        <f>'CC on investment BU 110'!B23+'CC on investment BU 117'!B23+'CC on investment BU 180'!B23</f>
        <v>233243.43</v>
      </c>
      <c r="C22" s="3">
        <f t="shared" si="6"/>
        <v>81635.200499999992</v>
      </c>
      <c r="D22" s="3">
        <f t="shared" si="0"/>
        <v>151608.22950000002</v>
      </c>
      <c r="E22" s="1">
        <v>0.98899999999999999</v>
      </c>
      <c r="F22" s="3">
        <f t="shared" si="1"/>
        <v>149940.53897550001</v>
      </c>
      <c r="G22" s="22">
        <v>0.100784</v>
      </c>
      <c r="H22" s="22">
        <v>5.0599999999999999E-2</v>
      </c>
      <c r="I22" s="22">
        <f t="shared" si="2"/>
        <v>5.0183999999999999E-2</v>
      </c>
      <c r="J22" s="9">
        <f t="shared" si="3"/>
        <v>1259.3006066755661</v>
      </c>
      <c r="K22" s="10">
        <f t="shared" si="4"/>
        <v>632.249272680025</v>
      </c>
      <c r="L22" s="11">
        <f t="shared" si="5"/>
        <v>627.05133399554109</v>
      </c>
      <c r="M22" s="72"/>
      <c r="N22" s="78"/>
      <c r="O22" s="78"/>
    </row>
    <row r="23" spans="1:19">
      <c r="A23" s="2">
        <v>42643</v>
      </c>
      <c r="B23" s="60">
        <f>'CC on investment BU 110'!B24+'CC on investment BU 117'!B24+'CC on investment BU 180'!B24</f>
        <v>247964.93</v>
      </c>
      <c r="C23" s="3">
        <f t="shared" si="6"/>
        <v>86787.725499999986</v>
      </c>
      <c r="D23" s="3">
        <f t="shared" si="0"/>
        <v>161177.20449999999</v>
      </c>
      <c r="E23" s="1">
        <v>0.98899999999999999</v>
      </c>
      <c r="F23" s="3">
        <f t="shared" si="1"/>
        <v>159404.25525049999</v>
      </c>
      <c r="G23" s="22">
        <v>0.100784</v>
      </c>
      <c r="H23" s="22">
        <v>5.0599999999999999E-2</v>
      </c>
      <c r="I23" s="22">
        <f t="shared" si="2"/>
        <v>5.0183999999999999E-2</v>
      </c>
      <c r="J23" s="9">
        <f t="shared" si="3"/>
        <v>1338.7832050971992</v>
      </c>
      <c r="K23" s="10">
        <f t="shared" si="4"/>
        <v>672.15460963960834</v>
      </c>
      <c r="L23" s="11">
        <f t="shared" si="5"/>
        <v>666.6285954575909</v>
      </c>
      <c r="M23" s="72"/>
      <c r="N23" s="78"/>
      <c r="O23" s="78"/>
    </row>
    <row r="24" spans="1:19">
      <c r="A24" s="2">
        <v>42674</v>
      </c>
      <c r="B24" s="60">
        <f>'CC on investment BU 110'!B25+'CC on investment BU 117'!B25+'CC on investment BU 180'!B25</f>
        <v>267312.86</v>
      </c>
      <c r="C24" s="3">
        <f t="shared" si="6"/>
        <v>93559.500999999989</v>
      </c>
      <c r="D24" s="3">
        <f t="shared" si="0"/>
        <v>173753.359</v>
      </c>
      <c r="E24" s="1">
        <v>0.98899999999999999</v>
      </c>
      <c r="F24" s="3">
        <f t="shared" si="1"/>
        <v>171842.072051</v>
      </c>
      <c r="G24" s="22">
        <v>0.100784</v>
      </c>
      <c r="H24" s="22">
        <v>5.0599999999999999E-2</v>
      </c>
      <c r="I24" s="22">
        <f t="shared" si="2"/>
        <v>5.0183999999999999E-2</v>
      </c>
      <c r="J24" s="9">
        <f t="shared" si="3"/>
        <v>1443.2442824656653</v>
      </c>
      <c r="K24" s="10">
        <f t="shared" si="4"/>
        <v>724.60073714838336</v>
      </c>
      <c r="L24" s="11">
        <f t="shared" si="5"/>
        <v>718.64354531728202</v>
      </c>
      <c r="M24" s="72"/>
      <c r="N24" s="78"/>
      <c r="O24" s="78"/>
    </row>
    <row r="25" spans="1:19">
      <c r="A25" s="2">
        <v>42704</v>
      </c>
      <c r="B25" s="60">
        <f>'CC on investment BU 110'!B26+'CC on investment BU 117'!B26+'CC on investment BU 180'!B26</f>
        <v>269849.20999999996</v>
      </c>
      <c r="C25" s="3">
        <f t="shared" si="6"/>
        <v>94447.223499999978</v>
      </c>
      <c r="D25" s="3">
        <f t="shared" si="0"/>
        <v>175401.9865</v>
      </c>
      <c r="E25" s="1">
        <v>0.98899999999999999</v>
      </c>
      <c r="F25" s="3">
        <f t="shared" si="1"/>
        <v>173472.5646485</v>
      </c>
      <c r="G25" s="22">
        <v>0.100784</v>
      </c>
      <c r="H25" s="22">
        <v>5.0599999999999999E-2</v>
      </c>
      <c r="I25" s="22">
        <f t="shared" si="2"/>
        <v>5.0183999999999999E-2</v>
      </c>
      <c r="J25" s="9">
        <f t="shared" si="3"/>
        <v>1456.9382462945352</v>
      </c>
      <c r="K25" s="10">
        <f t="shared" si="4"/>
        <v>731.47598093450836</v>
      </c>
      <c r="L25" s="11">
        <f t="shared" si="5"/>
        <v>725.46226536002712</v>
      </c>
      <c r="M25" s="72"/>
      <c r="N25" s="78"/>
      <c r="O25" s="78"/>
    </row>
    <row r="26" spans="1:19">
      <c r="A26" s="2">
        <v>42735</v>
      </c>
      <c r="B26" s="60">
        <f>'CC on investment BU 110'!B27+'CC on investment BU 117'!B27+'CC on investment BU 180'!B27</f>
        <v>279572.27</v>
      </c>
      <c r="C26" s="3">
        <f t="shared" si="6"/>
        <v>97850.294500000004</v>
      </c>
      <c r="D26" s="3">
        <f t="shared" si="0"/>
        <v>181721.9755</v>
      </c>
      <c r="E26" s="1">
        <v>0.98899999999999999</v>
      </c>
      <c r="F26" s="3">
        <f t="shared" si="1"/>
        <v>179723.03376950001</v>
      </c>
      <c r="G26" s="22">
        <v>0.100784</v>
      </c>
      <c r="H26" s="22">
        <v>5.0599999999999999E-2</v>
      </c>
      <c r="I26" s="22">
        <f t="shared" si="2"/>
        <v>5.0183999999999999E-2</v>
      </c>
      <c r="J26" s="9">
        <f t="shared" si="3"/>
        <v>1509.4338529521074</v>
      </c>
      <c r="K26" s="10">
        <f t="shared" si="4"/>
        <v>757.83212572805826</v>
      </c>
      <c r="L26" s="11">
        <f t="shared" si="5"/>
        <v>751.60172722404911</v>
      </c>
      <c r="M26" s="72"/>
      <c r="N26" s="78"/>
      <c r="O26" s="78"/>
    </row>
    <row r="27" spans="1:19">
      <c r="A27" s="2">
        <v>42766</v>
      </c>
      <c r="B27" s="60">
        <f>'CC on investment BU 110'!B28+'CC on investment BU 117'!B28+'CC on investment BU 180'!B28</f>
        <v>286754.89</v>
      </c>
      <c r="C27" s="3">
        <f t="shared" si="6"/>
        <v>100364.2115</v>
      </c>
      <c r="D27" s="3">
        <f t="shared" si="0"/>
        <v>186390.67850000001</v>
      </c>
      <c r="E27" s="1">
        <v>0.98899999999999999</v>
      </c>
      <c r="F27" s="3">
        <f t="shared" si="1"/>
        <v>184340.38103650001</v>
      </c>
      <c r="G27" s="22">
        <v>0.100784</v>
      </c>
      <c r="H27" s="22">
        <v>5.0599999999999999E-2</v>
      </c>
      <c r="I27" s="22">
        <f t="shared" si="2"/>
        <v>5.0183999999999999E-2</v>
      </c>
      <c r="J27" s="9">
        <f t="shared" si="3"/>
        <v>1548.2134135318847</v>
      </c>
      <c r="K27" s="10">
        <f t="shared" si="4"/>
        <v>777.30194003724171</v>
      </c>
      <c r="L27" s="11">
        <f t="shared" si="5"/>
        <v>770.91147349464302</v>
      </c>
      <c r="M27" s="72"/>
      <c r="N27" s="78"/>
      <c r="O27" s="78"/>
    </row>
    <row r="28" spans="1:19">
      <c r="A28" s="2">
        <v>42794</v>
      </c>
      <c r="B28" s="60">
        <f>'CC on investment BU 110'!B29+'CC on investment BU 117'!B29+'CC on investment BU 180'!B29</f>
        <v>294367.71999999997</v>
      </c>
      <c r="C28" s="3">
        <f t="shared" si="6"/>
        <v>103028.70199999999</v>
      </c>
      <c r="D28" s="3">
        <f t="shared" si="0"/>
        <v>191339.01799999998</v>
      </c>
      <c r="E28" s="1">
        <v>0.98899999999999999</v>
      </c>
      <c r="F28" s="3">
        <f t="shared" si="1"/>
        <v>189234.28880199997</v>
      </c>
      <c r="G28" s="22">
        <v>0.100784</v>
      </c>
      <c r="H28" s="22">
        <v>5.0599999999999999E-2</v>
      </c>
      <c r="I28" s="22">
        <f t="shared" si="2"/>
        <v>5.0183999999999999E-2</v>
      </c>
      <c r="J28" s="9">
        <f t="shared" si="3"/>
        <v>1589.3157135517304</v>
      </c>
      <c r="K28" s="10">
        <f t="shared" si="4"/>
        <v>797.93791778176649</v>
      </c>
      <c r="L28" s="11">
        <f t="shared" si="5"/>
        <v>791.37779576996388</v>
      </c>
      <c r="M28" s="72"/>
      <c r="N28" s="78"/>
      <c r="O28" s="78"/>
      <c r="P28" s="79"/>
      <c r="Q28" s="73"/>
    </row>
    <row r="29" spans="1:19">
      <c r="A29" s="2">
        <v>42825</v>
      </c>
      <c r="B29" s="60">
        <f>'CC on investment BU 110'!B30+'CC on investment BU 117'!B30+'CC on investment BU 180'!B30</f>
        <v>297255.14</v>
      </c>
      <c r="C29" s="3">
        <f t="shared" si="6"/>
        <v>104039.299</v>
      </c>
      <c r="D29" s="3">
        <f t="shared" si="0"/>
        <v>193215.84100000001</v>
      </c>
      <c r="E29" s="1">
        <v>0.98899999999999999</v>
      </c>
      <c r="F29" s="3">
        <f t="shared" si="1"/>
        <v>191090.46674900001</v>
      </c>
      <c r="G29" s="22">
        <v>0.100784</v>
      </c>
      <c r="H29" s="22">
        <v>5.0599999999999999E-2</v>
      </c>
      <c r="I29" s="22">
        <f t="shared" si="2"/>
        <v>5.0183999999999999E-2</v>
      </c>
      <c r="J29" s="9">
        <f t="shared" si="3"/>
        <v>1604.9051334026015</v>
      </c>
      <c r="K29" s="10">
        <f t="shared" si="4"/>
        <v>805.76480145828339</v>
      </c>
      <c r="L29" s="11">
        <f t="shared" si="5"/>
        <v>799.14033194431806</v>
      </c>
      <c r="M29" s="72"/>
      <c r="N29" s="78"/>
      <c r="O29" s="78"/>
    </row>
    <row r="30" spans="1:19" s="64" customFormat="1" ht="13.5" thickBot="1">
      <c r="A30" s="19">
        <v>42855</v>
      </c>
      <c r="B30" s="60">
        <f>'CC on investment BU 110'!B31+'CC on investment BU 117'!B31+'CC on investment BU 180'!B31</f>
        <v>300900.92</v>
      </c>
      <c r="C30" s="44">
        <f t="shared" si="6"/>
        <v>105315.32199999999</v>
      </c>
      <c r="D30" s="44">
        <f t="shared" si="0"/>
        <v>195585.598</v>
      </c>
      <c r="E30" s="20">
        <v>0.98899999999999999</v>
      </c>
      <c r="F30" s="44">
        <f t="shared" si="1"/>
        <v>193434.156422</v>
      </c>
      <c r="G30" s="23">
        <v>0.100784</v>
      </c>
      <c r="H30" s="23">
        <v>5.0599999999999999E-2</v>
      </c>
      <c r="I30" s="23">
        <f t="shared" si="2"/>
        <v>5.0183999999999999E-2</v>
      </c>
      <c r="J30" s="9">
        <f t="shared" si="3"/>
        <v>1624.5890017362374</v>
      </c>
      <c r="K30" s="10">
        <f t="shared" si="4"/>
        <v>815.64735957943333</v>
      </c>
      <c r="L30" s="11">
        <f t="shared" si="5"/>
        <v>808.94164215680394</v>
      </c>
      <c r="M30" s="72"/>
      <c r="N30" s="78"/>
      <c r="O30" s="78"/>
      <c r="P30" s="76"/>
      <c r="Q30" s="20"/>
      <c r="R30" s="20"/>
      <c r="S30" s="20"/>
    </row>
    <row r="31" spans="1:19" s="20" customFormat="1">
      <c r="A31" s="19">
        <v>42886</v>
      </c>
      <c r="B31" s="94">
        <f>'CC on investment BU 110'!B32+'CC on investment BU 117'!B32+'CC on investment BU 180'!B32</f>
        <v>305010.64</v>
      </c>
      <c r="C31" s="3">
        <f t="shared" si="6"/>
        <v>106753.724</v>
      </c>
      <c r="D31" s="3">
        <f t="shared" si="0"/>
        <v>198256.91600000003</v>
      </c>
      <c r="E31" s="1">
        <v>0.98899999999999999</v>
      </c>
      <c r="F31" s="3">
        <f t="shared" si="1"/>
        <v>196076.08992400003</v>
      </c>
      <c r="G31" s="22">
        <v>0.100784</v>
      </c>
      <c r="H31" s="22">
        <v>5.0599999999999999E-2</v>
      </c>
      <c r="I31" s="23">
        <f t="shared" si="2"/>
        <v>5.0183999999999999E-2</v>
      </c>
      <c r="J31" s="98">
        <f t="shared" si="3"/>
        <v>1646.7777205750347</v>
      </c>
      <c r="K31" s="10">
        <f t="shared" si="4"/>
        <v>826.78751251286678</v>
      </c>
      <c r="L31" s="11">
        <f t="shared" si="5"/>
        <v>819.99020806216811</v>
      </c>
      <c r="M31" s="72"/>
      <c r="N31" s="78"/>
      <c r="O31" s="78"/>
      <c r="P31" s="76"/>
    </row>
    <row r="32" spans="1:19" s="20" customFormat="1">
      <c r="A32" s="19">
        <v>42916</v>
      </c>
      <c r="B32" s="94">
        <f>'CC on investment BU 110'!B33+'CC on investment BU 117'!B33+'CC on investment BU 180'!B33</f>
        <v>309414.78000000003</v>
      </c>
      <c r="C32" s="3">
        <f t="shared" si="6"/>
        <v>108295.17300000001</v>
      </c>
      <c r="D32" s="3">
        <f t="shared" si="0"/>
        <v>201119.60700000002</v>
      </c>
      <c r="E32" s="1">
        <v>0.98899999999999999</v>
      </c>
      <c r="F32" s="3">
        <f t="shared" si="1"/>
        <v>198907.29132300001</v>
      </c>
      <c r="G32" s="22">
        <v>0.100784</v>
      </c>
      <c r="H32" s="22">
        <v>5.0599999999999999E-2</v>
      </c>
      <c r="I32" s="23">
        <f t="shared" si="2"/>
        <v>5.0183999999999999E-2</v>
      </c>
      <c r="J32" s="99">
        <f t="shared" si="3"/>
        <v>1670.5560373914361</v>
      </c>
      <c r="K32" s="10">
        <f t="shared" si="4"/>
        <v>838.72574507865011</v>
      </c>
      <c r="L32" s="11">
        <f t="shared" si="5"/>
        <v>831.83029231278613</v>
      </c>
      <c r="M32" s="72"/>
      <c r="N32" s="78"/>
      <c r="O32" s="78"/>
      <c r="P32" s="76"/>
    </row>
    <row r="33" spans="1:20" s="20" customFormat="1">
      <c r="A33" s="19">
        <v>42947</v>
      </c>
      <c r="B33" s="94">
        <f>'CC on investment BU 110'!B34+'CC on investment BU 117'!B34+'CC on investment BU 180'!B34</f>
        <v>310379.03000000003</v>
      </c>
      <c r="C33" s="3">
        <f t="shared" si="6"/>
        <v>108632.6605</v>
      </c>
      <c r="D33" s="3">
        <f t="shared" si="0"/>
        <v>201746.36950000003</v>
      </c>
      <c r="E33" s="1">
        <v>0.98899999999999999</v>
      </c>
      <c r="F33" s="3">
        <f t="shared" si="1"/>
        <v>199527.15943550004</v>
      </c>
      <c r="G33" s="22">
        <v>0.100784</v>
      </c>
      <c r="H33" s="22">
        <v>5.0599999999999999E-2</v>
      </c>
      <c r="I33" s="23">
        <f t="shared" si="2"/>
        <v>5.0183999999999999E-2</v>
      </c>
      <c r="J33" s="99">
        <f t="shared" si="3"/>
        <v>1675.7621030456196</v>
      </c>
      <c r="K33" s="10">
        <f t="shared" si="4"/>
        <v>841.3395222863586</v>
      </c>
      <c r="L33" s="11">
        <f t="shared" si="5"/>
        <v>834.42258075926111</v>
      </c>
      <c r="M33" s="72"/>
      <c r="N33" s="78"/>
      <c r="O33" s="78"/>
      <c r="P33" s="76"/>
    </row>
    <row r="34" spans="1:20" s="20" customFormat="1">
      <c r="A34" s="19">
        <v>42978</v>
      </c>
      <c r="B34" s="94">
        <f>'CC on investment BU 110'!B35+'CC on investment BU 117'!B35+'CC on investment BU 180'!B35</f>
        <v>312833.64999999997</v>
      </c>
      <c r="C34" s="3">
        <f t="shared" si="6"/>
        <v>109491.77749999998</v>
      </c>
      <c r="D34" s="3">
        <f t="shared" si="0"/>
        <v>203341.8725</v>
      </c>
      <c r="E34" s="1">
        <v>0.98899999999999999</v>
      </c>
      <c r="F34" s="3">
        <f t="shared" si="1"/>
        <v>201105.11190250001</v>
      </c>
      <c r="G34" s="22">
        <v>0.100784</v>
      </c>
      <c r="H34" s="22">
        <v>5.0599999999999999E-2</v>
      </c>
      <c r="I34" s="23">
        <f t="shared" si="2"/>
        <v>5.0183999999999999E-2</v>
      </c>
      <c r="J34" s="99">
        <f t="shared" si="3"/>
        <v>1689.0147998317968</v>
      </c>
      <c r="K34" s="10">
        <f t="shared" si="4"/>
        <v>847.99322185554172</v>
      </c>
      <c r="L34" s="11">
        <f t="shared" si="5"/>
        <v>841.02157797625512</v>
      </c>
      <c r="M34" s="72"/>
      <c r="N34" s="78"/>
      <c r="O34" s="78"/>
      <c r="P34" s="76"/>
    </row>
    <row r="35" spans="1:20" s="20" customFormat="1">
      <c r="A35" s="19">
        <v>43008</v>
      </c>
      <c r="B35" s="94">
        <f>'CC on investment BU 110'!B36+'CC on investment BU 117'!B36+'CC on investment BU 180'!B36</f>
        <v>314487.38</v>
      </c>
      <c r="C35" s="3">
        <f t="shared" si="6"/>
        <v>110070.583</v>
      </c>
      <c r="D35" s="3">
        <f t="shared" si="0"/>
        <v>204416.79700000002</v>
      </c>
      <c r="E35" s="1">
        <v>0.98899999999999999</v>
      </c>
      <c r="F35" s="3">
        <f t="shared" si="1"/>
        <v>202168.21223300003</v>
      </c>
      <c r="G35" s="22">
        <v>0.100784</v>
      </c>
      <c r="H35" s="22">
        <v>5.0599999999999999E-2</v>
      </c>
      <c r="I35" s="23">
        <f t="shared" si="2"/>
        <v>5.0183999999999999E-2</v>
      </c>
      <c r="J35" s="99">
        <f t="shared" si="3"/>
        <v>1697.9434251408895</v>
      </c>
      <c r="K35" s="10">
        <f t="shared" si="4"/>
        <v>852.47596158248336</v>
      </c>
      <c r="L35" s="11">
        <f t="shared" si="5"/>
        <v>845.46746355840605</v>
      </c>
      <c r="M35" s="72"/>
      <c r="N35" s="78"/>
      <c r="O35" s="78"/>
      <c r="P35" s="76"/>
    </row>
    <row r="36" spans="1:20" s="20" customFormat="1">
      <c r="A36" s="19">
        <v>43039</v>
      </c>
      <c r="B36" s="94">
        <f>'CC on investment BU 110'!B37+'CC on investment BU 117'!B37+'CC on investment BU 180'!B37</f>
        <v>316541.23</v>
      </c>
      <c r="C36" s="3">
        <f t="shared" si="6"/>
        <v>110789.43049999999</v>
      </c>
      <c r="D36" s="3">
        <f t="shared" si="0"/>
        <v>205751.79949999999</v>
      </c>
      <c r="E36" s="1">
        <v>0.98899999999999999</v>
      </c>
      <c r="F36" s="3">
        <f t="shared" si="1"/>
        <v>203488.5297055</v>
      </c>
      <c r="G36" s="22">
        <v>0.100784</v>
      </c>
      <c r="H36" s="22">
        <v>5.0599999999999999E-2</v>
      </c>
      <c r="I36" s="23">
        <f>G36-H36</f>
        <v>5.0183999999999999E-2</v>
      </c>
      <c r="J36" s="99">
        <f t="shared" si="3"/>
        <v>1709.0323314865927</v>
      </c>
      <c r="K36" s="10">
        <f t="shared" si="4"/>
        <v>858.04330025819161</v>
      </c>
      <c r="L36" s="11">
        <f t="shared" si="5"/>
        <v>850.98903122840102</v>
      </c>
      <c r="M36" s="72"/>
      <c r="N36" s="78"/>
      <c r="O36" s="78"/>
      <c r="P36" s="76"/>
    </row>
    <row r="37" spans="1:20" s="20" customFormat="1">
      <c r="A37" s="19">
        <v>43069</v>
      </c>
      <c r="B37" s="94">
        <f>'CC on investment BU 110'!B38+'CC on investment BU 117'!B38+'CC on investment BU 180'!B38</f>
        <v>328557.81</v>
      </c>
      <c r="C37" s="3">
        <f t="shared" si="6"/>
        <v>114995.23349999999</v>
      </c>
      <c r="D37" s="3">
        <f t="shared" si="0"/>
        <v>213562.57650000002</v>
      </c>
      <c r="E37" s="1">
        <v>0.98899999999999999</v>
      </c>
      <c r="F37" s="3">
        <f t="shared" si="1"/>
        <v>211213.38815850002</v>
      </c>
      <c r="G37" s="22">
        <v>0.100784</v>
      </c>
      <c r="H37" s="22">
        <v>5.0599999999999999E-2</v>
      </c>
      <c r="I37" s="23">
        <f>G37-H37</f>
        <v>5.0183999999999999E-2</v>
      </c>
      <c r="J37" s="99">
        <f t="shared" si="3"/>
        <v>1773.9108426805221</v>
      </c>
      <c r="K37" s="10">
        <f t="shared" si="4"/>
        <v>890.61645340167513</v>
      </c>
      <c r="L37" s="11">
        <f t="shared" si="5"/>
        <v>883.29438927884712</v>
      </c>
      <c r="M37" s="72"/>
      <c r="N37" s="78"/>
      <c r="O37" s="78"/>
      <c r="P37" s="76"/>
    </row>
    <row r="38" spans="1:20" s="20" customFormat="1">
      <c r="A38" s="19">
        <v>43100</v>
      </c>
      <c r="B38" s="94">
        <f>'CC on investment BU 110'!B39+'CC on investment BU 117'!B39+'CC on investment BU 180'!B39</f>
        <v>358925.92</v>
      </c>
      <c r="C38" s="3">
        <f t="shared" si="6"/>
        <v>125624.07199999999</v>
      </c>
      <c r="D38" s="3">
        <f t="shared" si="0"/>
        <v>233301.848</v>
      </c>
      <c r="E38" s="1">
        <v>0.98899999999999999</v>
      </c>
      <c r="F38" s="3">
        <f t="shared" si="1"/>
        <v>230735.527672</v>
      </c>
      <c r="G38" s="22">
        <v>0.100784</v>
      </c>
      <c r="H38" s="22">
        <v>5.0599999999999999E-2</v>
      </c>
      <c r="I38" s="23">
        <f>G38-H38</f>
        <v>5.0183999999999999E-2</v>
      </c>
      <c r="J38" s="99">
        <f t="shared" si="3"/>
        <v>1937.8707850745707</v>
      </c>
      <c r="K38" s="10">
        <f t="shared" si="4"/>
        <v>972.93480835026674</v>
      </c>
      <c r="L38" s="11">
        <f t="shared" si="5"/>
        <v>964.93597672430394</v>
      </c>
      <c r="M38" s="72"/>
      <c r="N38" s="78"/>
      <c r="O38" s="78"/>
      <c r="P38" s="76"/>
    </row>
    <row r="39" spans="1:20" s="20" customFormat="1" ht="51.75" thickBot="1">
      <c r="A39" s="45">
        <v>43131</v>
      </c>
      <c r="B39" s="106">
        <f>'CC on investment BU 110'!B39+'CC on investment BU 117'!B39+'CC on investment BU 180'!B39</f>
        <v>358925.92</v>
      </c>
      <c r="C39" s="46">
        <f>(B39*0.21)</f>
        <v>75374.443199999994</v>
      </c>
      <c r="D39" s="46">
        <f>+B39-C39</f>
        <v>283551.4768</v>
      </c>
      <c r="E39" s="47">
        <v>0.98899999999999999</v>
      </c>
      <c r="F39" s="46">
        <f>+D39*E39</f>
        <v>280432.41055520001</v>
      </c>
      <c r="G39" s="48">
        <v>8.8394E-2</v>
      </c>
      <c r="H39" s="48">
        <v>5.0599999999999999E-2</v>
      </c>
      <c r="I39" s="49">
        <f>G39-H39</f>
        <v>3.7794000000000001E-2</v>
      </c>
      <c r="J39" s="100">
        <f>((F39*G39)/12)*(18/31)</f>
        <v>1199.4456047717588</v>
      </c>
      <c r="K39" s="51">
        <f>((F39*H39)/12)*(18/31)</f>
        <v>686.60709552063486</v>
      </c>
      <c r="L39" s="52">
        <f>((F39*I39)/12)*(18/31)</f>
        <v>512.83850925112404</v>
      </c>
      <c r="M39" s="58" t="s">
        <v>34</v>
      </c>
      <c r="N39" s="80"/>
      <c r="O39" s="80"/>
      <c r="P39" s="76"/>
      <c r="Q39" s="53"/>
      <c r="R39" s="53"/>
      <c r="S39" s="53"/>
      <c r="T39" s="53"/>
    </row>
    <row r="40" spans="1:20" s="20" customFormat="1">
      <c r="A40" s="19"/>
      <c r="B40" s="60"/>
      <c r="C40" s="3"/>
      <c r="D40" s="3"/>
      <c r="E40" s="1"/>
      <c r="F40" s="3"/>
      <c r="G40" s="22"/>
      <c r="H40" s="22"/>
      <c r="I40" s="23"/>
      <c r="J40" s="97">
        <f>SUM(J9:J39)</f>
        <v>35839.973695195687</v>
      </c>
      <c r="K40" s="18">
        <f>SUM(K9:K39)</f>
        <v>18078.36294342755</v>
      </c>
      <c r="L40" s="18">
        <f>SUM(L9:L39)</f>
        <v>17761.610751768134</v>
      </c>
      <c r="M40" s="74"/>
      <c r="N40" s="81"/>
      <c r="O40" s="81"/>
      <c r="P40" s="81"/>
    </row>
    <row r="41" spans="1:20">
      <c r="A41" s="31" t="s">
        <v>25</v>
      </c>
      <c r="B41" s="60"/>
    </row>
    <row r="42" spans="1:20">
      <c r="A42" s="31" t="s">
        <v>26</v>
      </c>
      <c r="B42" s="60"/>
      <c r="M42" s="83"/>
      <c r="N42" s="84"/>
      <c r="O42" s="84"/>
      <c r="P42" s="84"/>
    </row>
    <row r="43" spans="1:20">
      <c r="A43" s="31" t="s">
        <v>35</v>
      </c>
      <c r="B43" s="60"/>
    </row>
    <row r="44" spans="1:20">
      <c r="A44" s="4"/>
      <c r="B44" s="104"/>
      <c r="C44" s="37">
        <v>0.21</v>
      </c>
      <c r="D44" s="4"/>
      <c r="E44" s="4"/>
      <c r="F44" s="4"/>
    </row>
    <row r="45" spans="1:20">
      <c r="A45" s="4"/>
      <c r="B45" s="104" t="s">
        <v>0</v>
      </c>
      <c r="C45" s="37" t="s">
        <v>16</v>
      </c>
      <c r="D45" s="4" t="s">
        <v>19</v>
      </c>
      <c r="E45" s="4" t="s">
        <v>15</v>
      </c>
      <c r="F45" s="4" t="s">
        <v>15</v>
      </c>
      <c r="G45" s="4" t="s">
        <v>4</v>
      </c>
      <c r="H45" s="4" t="s">
        <v>6</v>
      </c>
      <c r="I45" s="4" t="s">
        <v>7</v>
      </c>
      <c r="J45" s="12" t="s">
        <v>4</v>
      </c>
      <c r="K45" s="13" t="s">
        <v>6</v>
      </c>
      <c r="L45" s="14" t="s">
        <v>7</v>
      </c>
      <c r="M45" s="70"/>
      <c r="N45" s="77"/>
      <c r="O45" s="77"/>
    </row>
    <row r="46" spans="1:20">
      <c r="A46" s="4"/>
      <c r="B46" s="104" t="s">
        <v>13</v>
      </c>
      <c r="C46" s="37" t="s">
        <v>17</v>
      </c>
      <c r="D46" s="4" t="s">
        <v>21</v>
      </c>
      <c r="E46" s="4" t="s">
        <v>1</v>
      </c>
      <c r="F46" s="4" t="s">
        <v>22</v>
      </c>
      <c r="G46" s="4" t="s">
        <v>5</v>
      </c>
      <c r="H46" s="4" t="s">
        <v>5</v>
      </c>
      <c r="I46" s="4" t="s">
        <v>5</v>
      </c>
      <c r="J46" s="15" t="s">
        <v>8</v>
      </c>
      <c r="K46" s="16" t="s">
        <v>9</v>
      </c>
      <c r="L46" s="17" t="s">
        <v>9</v>
      </c>
      <c r="M46" s="70"/>
      <c r="N46" s="77"/>
      <c r="O46" s="77"/>
    </row>
    <row r="47" spans="1:20">
      <c r="A47" s="4"/>
      <c r="B47" s="104" t="s">
        <v>14</v>
      </c>
      <c r="C47" s="37" t="s">
        <v>18</v>
      </c>
      <c r="D47" s="4" t="s">
        <v>20</v>
      </c>
      <c r="E47" s="4" t="s">
        <v>2</v>
      </c>
      <c r="F47" s="4" t="s">
        <v>3</v>
      </c>
      <c r="J47" s="28">
        <v>1823537</v>
      </c>
      <c r="K47" s="29">
        <v>4310001</v>
      </c>
      <c r="L47" s="30">
        <v>1823536</v>
      </c>
      <c r="M47" s="71"/>
      <c r="N47" s="82"/>
      <c r="O47" s="82"/>
    </row>
    <row r="48" spans="1:20">
      <c r="A48" s="4"/>
      <c r="B48" s="105" t="s">
        <v>23</v>
      </c>
      <c r="C48" s="24" t="s">
        <v>10</v>
      </c>
      <c r="D48" s="25" t="s">
        <v>28</v>
      </c>
      <c r="E48" s="26" t="s">
        <v>11</v>
      </c>
      <c r="F48" s="27" t="s">
        <v>24</v>
      </c>
      <c r="J48" s="15"/>
      <c r="K48" s="16"/>
      <c r="L48" s="17"/>
      <c r="M48" s="70"/>
      <c r="N48" s="77"/>
      <c r="O48" s="77"/>
    </row>
    <row r="49" spans="1:16" s="20" customFormat="1" ht="39" thickBot="1">
      <c r="A49" s="19"/>
      <c r="B49" s="60"/>
      <c r="C49" s="3"/>
      <c r="D49" s="3"/>
      <c r="E49" s="1"/>
      <c r="F49" s="3"/>
      <c r="G49" s="22"/>
      <c r="H49" s="22"/>
      <c r="I49" s="23"/>
      <c r="J49" s="9"/>
      <c r="K49" s="10"/>
      <c r="L49" s="11"/>
      <c r="M49" s="59" t="s">
        <v>33</v>
      </c>
      <c r="N49" s="78"/>
      <c r="O49" s="78"/>
      <c r="P49" s="76"/>
    </row>
    <row r="50" spans="1:16" s="20" customFormat="1">
      <c r="A50" s="19">
        <v>43131</v>
      </c>
      <c r="B50" s="94">
        <f>'CC on investment BU 110'!B52+'CC on investment BU 117'!B52+'CC on investment BU 180'!B52</f>
        <v>65503.21</v>
      </c>
      <c r="C50" s="3">
        <f>(B50*$C$44)</f>
        <v>13755.6741</v>
      </c>
      <c r="D50" s="3">
        <f t="shared" si="0"/>
        <v>51747.535900000003</v>
      </c>
      <c r="E50" s="20">
        <v>0.98499999999999999</v>
      </c>
      <c r="F50" s="3">
        <f t="shared" si="1"/>
        <v>50971.322861500004</v>
      </c>
      <c r="G50" s="23">
        <v>7.8799999999999995E-2</v>
      </c>
      <c r="H50" s="23">
        <v>4.1200000000000001E-2</v>
      </c>
      <c r="I50" s="23">
        <f t="shared" ref="I50:I57" si="7">G50-H50</f>
        <v>3.7599999999999995E-2</v>
      </c>
      <c r="J50" s="98">
        <f>((F50*G50)/12)*(13/31)</f>
        <v>140.3629654282812</v>
      </c>
      <c r="K50" s="10">
        <f>((F50*H50)/12)*(13/31)</f>
        <v>73.387743345751076</v>
      </c>
      <c r="L50" s="11">
        <f>((F50*I50)/12)*(13/31)</f>
        <v>66.975222082530095</v>
      </c>
      <c r="N50" s="78"/>
      <c r="O50" s="78"/>
      <c r="P50" s="86"/>
    </row>
    <row r="51" spans="1:16" s="20" customFormat="1">
      <c r="A51" s="19">
        <v>43159</v>
      </c>
      <c r="B51" s="94">
        <f>'CC on investment BU 110'!B53+'CC on investment BU 117'!B53+'CC on investment BU 180'!B53</f>
        <v>288410.02</v>
      </c>
      <c r="C51" s="3">
        <f t="shared" ref="C51:C57" si="8">(B51*$C$44)</f>
        <v>60566.104200000002</v>
      </c>
      <c r="D51" s="3">
        <f t="shared" si="0"/>
        <v>227843.91580000002</v>
      </c>
      <c r="E51" s="1">
        <v>0.98499999999999999</v>
      </c>
      <c r="F51" s="3">
        <f t="shared" si="1"/>
        <v>224426.25706300003</v>
      </c>
      <c r="G51" s="22">
        <v>7.8799999999999995E-2</v>
      </c>
      <c r="H51" s="22">
        <v>4.1200000000000001E-2</v>
      </c>
      <c r="I51" s="23">
        <f t="shared" si="7"/>
        <v>3.7599999999999995E-2</v>
      </c>
      <c r="J51" s="101">
        <f t="shared" si="3"/>
        <v>1473.7324213803668</v>
      </c>
      <c r="K51" s="10">
        <f t="shared" si="4"/>
        <v>770.53014924963338</v>
      </c>
      <c r="L51" s="11">
        <f t="shared" si="5"/>
        <v>703.20227213073338</v>
      </c>
      <c r="M51" s="72"/>
      <c r="N51" s="78"/>
      <c r="O51" s="78"/>
      <c r="P51" s="86"/>
    </row>
    <row r="52" spans="1:16" s="20" customFormat="1">
      <c r="A52" s="19">
        <v>43190</v>
      </c>
      <c r="B52" s="94">
        <f>'CC on investment BU 110'!B54+'CC on investment BU 117'!B54+'CC on investment BU 180'!B54</f>
        <v>248473.61</v>
      </c>
      <c r="C52" s="3">
        <f t="shared" si="8"/>
        <v>52179.458099999996</v>
      </c>
      <c r="D52" s="3">
        <f t="shared" si="0"/>
        <v>196294.1519</v>
      </c>
      <c r="E52" s="1">
        <v>0.98499999999999999</v>
      </c>
      <c r="F52" s="3">
        <f t="shared" si="1"/>
        <v>193349.73962149999</v>
      </c>
      <c r="G52" s="22">
        <v>7.8799999999999995E-2</v>
      </c>
      <c r="H52" s="22">
        <v>4.1200000000000001E-2</v>
      </c>
      <c r="I52" s="23">
        <f t="shared" si="7"/>
        <v>3.7599999999999995E-2</v>
      </c>
      <c r="J52" s="99">
        <f t="shared" si="3"/>
        <v>1269.6632901811831</v>
      </c>
      <c r="K52" s="10">
        <f t="shared" si="4"/>
        <v>663.83410603381662</v>
      </c>
      <c r="L52" s="11">
        <f t="shared" si="5"/>
        <v>605.82918414736662</v>
      </c>
      <c r="M52" s="72"/>
      <c r="N52" s="78"/>
      <c r="O52" s="78"/>
      <c r="P52" s="86"/>
    </row>
    <row r="53" spans="1:16" s="20" customFormat="1">
      <c r="A53" s="19">
        <v>43220</v>
      </c>
      <c r="B53" s="94">
        <f>'CC on investment BU 110'!B55+'CC on investment BU 117'!B55+'CC on investment BU 180'!B55</f>
        <v>251948.71000000002</v>
      </c>
      <c r="C53" s="3">
        <f t="shared" si="8"/>
        <v>52909.229100000004</v>
      </c>
      <c r="D53" s="3">
        <f t="shared" si="0"/>
        <v>199039.48090000002</v>
      </c>
      <c r="E53" s="1">
        <v>0.98499999999999999</v>
      </c>
      <c r="F53" s="3">
        <f t="shared" si="1"/>
        <v>196053.88868650002</v>
      </c>
      <c r="G53" s="22">
        <v>7.8799999999999995E-2</v>
      </c>
      <c r="H53" s="22">
        <v>4.1200000000000001E-2</v>
      </c>
      <c r="I53" s="23">
        <f t="shared" si="7"/>
        <v>3.7599999999999995E-2</v>
      </c>
      <c r="J53" s="99">
        <f t="shared" si="3"/>
        <v>1287.4205357080168</v>
      </c>
      <c r="K53" s="10">
        <f t="shared" si="4"/>
        <v>673.11835115698341</v>
      </c>
      <c r="L53" s="11">
        <f t="shared" si="5"/>
        <v>614.30218455103329</v>
      </c>
      <c r="M53" s="72"/>
      <c r="N53" s="78"/>
      <c r="O53" s="78"/>
      <c r="P53" s="86"/>
    </row>
    <row r="54" spans="1:16" s="20" customFormat="1">
      <c r="A54" s="19">
        <v>43251</v>
      </c>
      <c r="B54" s="94">
        <f>'CC on investment BU 110'!B56+'CC on investment BU 117'!B56+'CC on investment BU 180'!B56</f>
        <v>329534.82</v>
      </c>
      <c r="C54" s="3">
        <f t="shared" si="8"/>
        <v>69202.3122</v>
      </c>
      <c r="D54" s="3">
        <f t="shared" si="0"/>
        <v>260332.50780000002</v>
      </c>
      <c r="E54" s="1">
        <v>0.98499999999999999</v>
      </c>
      <c r="F54" s="3">
        <f t="shared" si="1"/>
        <v>256427.52018300002</v>
      </c>
      <c r="G54" s="22">
        <v>7.8799999999999995E-2</v>
      </c>
      <c r="H54" s="22">
        <v>4.1200000000000001E-2</v>
      </c>
      <c r="I54" s="23">
        <f t="shared" si="7"/>
        <v>3.7599999999999995E-2</v>
      </c>
      <c r="J54" s="99">
        <f t="shared" si="3"/>
        <v>1683.8740492016998</v>
      </c>
      <c r="K54" s="10">
        <f t="shared" si="4"/>
        <v>880.40115262830011</v>
      </c>
      <c r="L54" s="11">
        <f t="shared" si="5"/>
        <v>803.47289657339991</v>
      </c>
      <c r="M54" s="72"/>
      <c r="N54" s="78"/>
      <c r="O54" s="78"/>
      <c r="P54" s="86"/>
    </row>
    <row r="55" spans="1:16" s="20" customFormat="1">
      <c r="A55" s="19">
        <v>43281</v>
      </c>
      <c r="B55" s="94">
        <f>'CC on investment BU 110'!B57+'CC on investment BU 117'!B57+'CC on investment BU 180'!B57</f>
        <v>333405.88</v>
      </c>
      <c r="C55" s="3">
        <f t="shared" si="8"/>
        <v>70015.234800000006</v>
      </c>
      <c r="D55" s="3">
        <f t="shared" si="0"/>
        <v>263390.64520000003</v>
      </c>
      <c r="E55" s="1">
        <v>0.98499999999999999</v>
      </c>
      <c r="F55" s="3">
        <f t="shared" si="1"/>
        <v>259439.78552200002</v>
      </c>
      <c r="G55" s="22">
        <v>7.8799999999999995E-2</v>
      </c>
      <c r="H55" s="22">
        <v>4.1200000000000001E-2</v>
      </c>
      <c r="I55" s="23">
        <f t="shared" si="7"/>
        <v>3.7599999999999995E-2</v>
      </c>
      <c r="J55" s="99">
        <f t="shared" si="3"/>
        <v>1703.6545915944669</v>
      </c>
      <c r="K55" s="10">
        <f t="shared" si="4"/>
        <v>890.74326362553347</v>
      </c>
      <c r="L55" s="11">
        <f t="shared" si="5"/>
        <v>812.91132796893328</v>
      </c>
      <c r="M55" s="72"/>
      <c r="N55" s="78"/>
      <c r="O55" s="78"/>
      <c r="P55" s="86"/>
    </row>
    <row r="56" spans="1:16" s="20" customFormat="1">
      <c r="A56" s="19">
        <v>43312</v>
      </c>
      <c r="B56" s="94">
        <f>'CC on investment BU 110'!B58+'CC on investment BU 117'!B58+'CC on investment BU 180'!B58</f>
        <v>339655.46</v>
      </c>
      <c r="C56" s="3">
        <f t="shared" si="8"/>
        <v>71327.646600000007</v>
      </c>
      <c r="D56" s="3">
        <f t="shared" si="0"/>
        <v>268327.81339999998</v>
      </c>
      <c r="E56" s="1">
        <v>0.98499999999999999</v>
      </c>
      <c r="F56" s="3">
        <f t="shared" si="1"/>
        <v>264302.89619900001</v>
      </c>
      <c r="G56" s="22">
        <v>7.8799999999999995E-2</v>
      </c>
      <c r="H56" s="22">
        <v>4.1200000000000001E-2</v>
      </c>
      <c r="I56" s="23">
        <f t="shared" si="7"/>
        <v>3.7599999999999995E-2</v>
      </c>
      <c r="J56" s="99">
        <f t="shared" si="3"/>
        <v>1735.5890183734334</v>
      </c>
      <c r="K56" s="10">
        <f t="shared" si="4"/>
        <v>907.43994361656678</v>
      </c>
      <c r="L56" s="11">
        <f t="shared" si="5"/>
        <v>828.14907475686653</v>
      </c>
      <c r="M56" s="72"/>
      <c r="N56" s="78"/>
      <c r="O56" s="78"/>
      <c r="P56" s="86"/>
    </row>
    <row r="57" spans="1:16" s="20" customFormat="1">
      <c r="A57" s="19">
        <v>43343</v>
      </c>
      <c r="B57" s="94">
        <f>'CC on investment BU 110'!B59+'CC on investment BU 117'!B59+'CC on investment BU 180'!B59</f>
        <v>345788.13</v>
      </c>
      <c r="C57" s="3">
        <f t="shared" si="8"/>
        <v>72615.507299999997</v>
      </c>
      <c r="D57" s="3">
        <f t="shared" si="0"/>
        <v>273172.62270000001</v>
      </c>
      <c r="E57" s="1">
        <v>0.98499999999999999</v>
      </c>
      <c r="F57" s="3">
        <f t="shared" si="1"/>
        <v>269075.0333595</v>
      </c>
      <c r="G57" s="22">
        <v>7.8799999999999995E-2</v>
      </c>
      <c r="H57" s="22">
        <v>4.1200000000000001E-2</v>
      </c>
      <c r="I57" s="23">
        <f t="shared" si="7"/>
        <v>3.7599999999999995E-2</v>
      </c>
      <c r="J57" s="99">
        <f t="shared" si="3"/>
        <v>1766.92605239405</v>
      </c>
      <c r="K57" s="10">
        <f t="shared" si="4"/>
        <v>923.82428120094994</v>
      </c>
      <c r="L57" s="11">
        <f t="shared" si="5"/>
        <v>843.10177119309992</v>
      </c>
      <c r="M57" s="72"/>
      <c r="N57" s="78"/>
      <c r="O57" s="78"/>
      <c r="P57" s="86"/>
    </row>
    <row r="58" spans="1:16" s="20" customFormat="1">
      <c r="A58" s="19">
        <v>43373</v>
      </c>
      <c r="B58" s="94">
        <f>'CC on investment BU 110'!B60+'CC on investment BU 117'!B60+'CC on investment BU 180'!B60</f>
        <v>414025.14</v>
      </c>
      <c r="C58" s="3">
        <f t="shared" ref="C58:C63" si="9">(B58*$C$44)</f>
        <v>86945.279399999999</v>
      </c>
      <c r="D58" s="3">
        <f t="shared" ref="D58:D63" si="10">+B58-C58</f>
        <v>327079.86060000001</v>
      </c>
      <c r="E58" s="1">
        <v>0.98499999999999999</v>
      </c>
      <c r="F58" s="3">
        <f t="shared" ref="F58:F63" si="11">+D58*E58</f>
        <v>322173.66269100003</v>
      </c>
      <c r="G58" s="22">
        <v>7.8799999999999995E-2</v>
      </c>
      <c r="H58" s="22">
        <v>4.1200000000000001E-2</v>
      </c>
      <c r="I58" s="23">
        <f t="shared" ref="I58:I63" si="12">G58-H58</f>
        <v>3.7599999999999995E-2</v>
      </c>
      <c r="J58" s="99">
        <f t="shared" ref="J58:J63" si="13">(F58*G58)/12</f>
        <v>2115.6070516709001</v>
      </c>
      <c r="K58" s="10">
        <f t="shared" ref="K58:K63" si="14">(F58*H58)/12</f>
        <v>1106.1295752391002</v>
      </c>
      <c r="L58" s="11">
        <f t="shared" ref="L58:L63" si="15">(F58*I58)/12</f>
        <v>1009.4774764317999</v>
      </c>
      <c r="M58" s="72"/>
      <c r="N58" s="78"/>
      <c r="O58" s="78"/>
      <c r="P58" s="86"/>
    </row>
    <row r="59" spans="1:16" s="20" customFormat="1">
      <c r="A59" s="19">
        <v>43404</v>
      </c>
      <c r="B59" s="94">
        <f>'CC on investment BU 110'!B61+'CC on investment BU 117'!B61+'CC on investment BU 180'!B61</f>
        <v>426510.57999999996</v>
      </c>
      <c r="C59" s="3">
        <f t="shared" si="9"/>
        <v>89567.221799999985</v>
      </c>
      <c r="D59" s="3">
        <f t="shared" si="10"/>
        <v>336943.35819999996</v>
      </c>
      <c r="E59" s="1">
        <v>0.98499999999999999</v>
      </c>
      <c r="F59" s="3">
        <f t="shared" si="11"/>
        <v>331889.20782699995</v>
      </c>
      <c r="G59" s="22">
        <v>7.8799999999999995E-2</v>
      </c>
      <c r="H59" s="22">
        <v>4.1200000000000001E-2</v>
      </c>
      <c r="I59" s="23">
        <f t="shared" si="12"/>
        <v>3.7599999999999995E-2</v>
      </c>
      <c r="J59" s="99">
        <f t="shared" si="13"/>
        <v>2179.4057980639659</v>
      </c>
      <c r="K59" s="10">
        <f t="shared" si="14"/>
        <v>1139.4862802060331</v>
      </c>
      <c r="L59" s="11">
        <f t="shared" si="15"/>
        <v>1039.919517857933</v>
      </c>
      <c r="M59" s="72"/>
      <c r="N59" s="78"/>
      <c r="O59" s="78"/>
      <c r="P59" s="86"/>
    </row>
    <row r="60" spans="1:16" s="20" customFormat="1">
      <c r="A60" s="19">
        <v>43434</v>
      </c>
      <c r="B60" s="94">
        <f>'CC on investment BU 110'!B62+'CC on investment BU 117'!B62+'CC on investment BU 180'!B62</f>
        <v>437472.27999999997</v>
      </c>
      <c r="C60" s="3">
        <f t="shared" si="9"/>
        <v>91869.178799999994</v>
      </c>
      <c r="D60" s="3">
        <f t="shared" si="10"/>
        <v>345603.10119999998</v>
      </c>
      <c r="E60" s="1">
        <v>0.98499999999999999</v>
      </c>
      <c r="F60" s="3">
        <f t="shared" si="11"/>
        <v>340419.05468199996</v>
      </c>
      <c r="G60" s="22">
        <v>7.8799999999999995E-2</v>
      </c>
      <c r="H60" s="22">
        <v>4.1200000000000001E-2</v>
      </c>
      <c r="I60" s="23">
        <f t="shared" si="12"/>
        <v>3.7599999999999995E-2</v>
      </c>
      <c r="J60" s="99">
        <f t="shared" si="13"/>
        <v>2235.4184590784662</v>
      </c>
      <c r="K60" s="10">
        <f t="shared" si="14"/>
        <v>1168.7720877415331</v>
      </c>
      <c r="L60" s="11">
        <f t="shared" si="15"/>
        <v>1066.646371336933</v>
      </c>
      <c r="M60" s="72"/>
      <c r="N60" s="78"/>
      <c r="O60" s="78"/>
      <c r="P60" s="86"/>
    </row>
    <row r="61" spans="1:16" s="20" customFormat="1">
      <c r="A61" s="19">
        <v>43465</v>
      </c>
      <c r="B61" s="94">
        <f>'CC on investment BU 110'!B63+'CC on investment BU 117'!B63+'CC on investment BU 180'!B63</f>
        <v>469300.15</v>
      </c>
      <c r="C61" s="3">
        <f t="shared" si="9"/>
        <v>98553.031499999997</v>
      </c>
      <c r="D61" s="3">
        <f t="shared" si="10"/>
        <v>370747.11850000004</v>
      </c>
      <c r="E61" s="1">
        <v>0.98499999999999999</v>
      </c>
      <c r="F61" s="3">
        <f t="shared" si="11"/>
        <v>365185.91172250005</v>
      </c>
      <c r="G61" s="22">
        <v>7.8799999999999995E-2</v>
      </c>
      <c r="H61" s="22">
        <v>4.1200000000000001E-2</v>
      </c>
      <c r="I61" s="23">
        <f t="shared" si="12"/>
        <v>3.7599999999999995E-2</v>
      </c>
      <c r="J61" s="99">
        <f t="shared" si="13"/>
        <v>2398.0541536444166</v>
      </c>
      <c r="K61" s="10">
        <f t="shared" si="14"/>
        <v>1253.8049635805835</v>
      </c>
      <c r="L61" s="11">
        <f t="shared" si="15"/>
        <v>1144.2491900638333</v>
      </c>
      <c r="M61" s="72"/>
      <c r="N61" s="78"/>
      <c r="O61" s="78"/>
      <c r="P61" s="86"/>
    </row>
    <row r="62" spans="1:16" s="20" customFormat="1">
      <c r="A62" s="19">
        <v>43496</v>
      </c>
      <c r="B62" s="94">
        <f>'CC on investment BU 110'!B64+'CC on investment BU 117'!B64+'CC on investment BU 180'!B64</f>
        <v>477917.18</v>
      </c>
      <c r="C62" s="3">
        <f t="shared" si="9"/>
        <v>100362.6078</v>
      </c>
      <c r="D62" s="3">
        <f t="shared" si="10"/>
        <v>377554.5722</v>
      </c>
      <c r="E62" s="1">
        <v>0.98499999999999999</v>
      </c>
      <c r="F62" s="3">
        <f t="shared" si="11"/>
        <v>371891.25361700001</v>
      </c>
      <c r="G62" s="22">
        <v>7.8799999999999995E-2</v>
      </c>
      <c r="H62" s="22">
        <v>4.1200000000000001E-2</v>
      </c>
      <c r="I62" s="23">
        <f t="shared" si="12"/>
        <v>3.7599999999999995E-2</v>
      </c>
      <c r="J62" s="99">
        <f t="shared" si="13"/>
        <v>2442.0858987516335</v>
      </c>
      <c r="K62" s="10">
        <f t="shared" si="14"/>
        <v>1276.8266374183668</v>
      </c>
      <c r="L62" s="11">
        <f t="shared" si="15"/>
        <v>1165.2592613332665</v>
      </c>
      <c r="M62" s="72"/>
      <c r="N62" s="78"/>
      <c r="O62" s="78"/>
      <c r="P62" s="86"/>
    </row>
    <row r="63" spans="1:16" s="20" customFormat="1">
      <c r="A63" s="19">
        <v>43524</v>
      </c>
      <c r="B63" s="94">
        <f>'CC on investment BU 110'!B65+'CC on investment BU 117'!B65+'CC on investment BU 180'!B65</f>
        <v>497650.67</v>
      </c>
      <c r="C63" s="3">
        <f t="shared" si="9"/>
        <v>104506.64069999999</v>
      </c>
      <c r="D63" s="3">
        <f t="shared" si="10"/>
        <v>393144.02929999999</v>
      </c>
      <c r="E63" s="1">
        <v>0.98499999999999999</v>
      </c>
      <c r="F63" s="3">
        <f t="shared" si="11"/>
        <v>387246.86886049999</v>
      </c>
      <c r="G63" s="22">
        <v>7.8799999999999995E-2</v>
      </c>
      <c r="H63" s="22">
        <v>4.1200000000000001E-2</v>
      </c>
      <c r="I63" s="23">
        <f t="shared" si="12"/>
        <v>3.7599999999999995E-2</v>
      </c>
      <c r="J63" s="99">
        <f t="shared" si="13"/>
        <v>2542.9211055172832</v>
      </c>
      <c r="K63" s="10">
        <f t="shared" si="14"/>
        <v>1329.5475830877167</v>
      </c>
      <c r="L63" s="11">
        <f t="shared" si="15"/>
        <v>1213.3735224295665</v>
      </c>
      <c r="M63" s="72"/>
      <c r="N63" s="78"/>
      <c r="O63" s="78"/>
      <c r="P63" s="86"/>
    </row>
    <row r="64" spans="1:16" s="20" customFormat="1">
      <c r="A64" s="19">
        <v>43555</v>
      </c>
      <c r="B64" s="94">
        <f>'CC on investment BU 110'!B66+'CC on investment BU 117'!B66+'CC on investment BU 180'!B66</f>
        <v>540530.72</v>
      </c>
      <c r="C64" s="3">
        <f t="shared" ref="C64:C69" si="16">(B64*$C$44)</f>
        <v>113511.4512</v>
      </c>
      <c r="D64" s="3">
        <f t="shared" ref="D64:D69" si="17">+B64-C64</f>
        <v>427019.26879999996</v>
      </c>
      <c r="E64" s="1">
        <v>0.98499999999999999</v>
      </c>
      <c r="F64" s="3">
        <f t="shared" ref="F64:F69" si="18">+D64*E64</f>
        <v>420613.97976799996</v>
      </c>
      <c r="G64" s="22">
        <v>7.8799999999999995E-2</v>
      </c>
      <c r="H64" s="22">
        <v>4.1200000000000001E-2</v>
      </c>
      <c r="I64" s="23">
        <f t="shared" ref="I64:I69" si="19">G64-H64</f>
        <v>3.7599999999999995E-2</v>
      </c>
      <c r="J64" s="99">
        <f t="shared" ref="J64:J69" si="20">(F64*G64)/12</f>
        <v>2762.0318004765327</v>
      </c>
      <c r="K64" s="10">
        <f t="shared" ref="K64:K69" si="21">(F64*H64)/12</f>
        <v>1444.1079972034665</v>
      </c>
      <c r="L64" s="11">
        <f t="shared" ref="L64:L69" si="22">(F64*I64)/12</f>
        <v>1317.9238032730664</v>
      </c>
      <c r="M64" s="72"/>
      <c r="N64" s="78"/>
      <c r="O64" s="78"/>
      <c r="P64" s="86"/>
    </row>
    <row r="65" spans="1:16" s="20" customFormat="1">
      <c r="A65" s="19">
        <v>43585</v>
      </c>
      <c r="B65" s="94">
        <f>'CC on investment BU 110'!B67+'CC on investment BU 117'!B67+'CC on investment BU 180'!B67</f>
        <v>547087.93999999994</v>
      </c>
      <c r="C65" s="3">
        <f t="shared" si="16"/>
        <v>114888.46739999998</v>
      </c>
      <c r="D65" s="3">
        <f t="shared" si="17"/>
        <v>432199.47259999998</v>
      </c>
      <c r="E65" s="1">
        <v>0.98499999999999999</v>
      </c>
      <c r="F65" s="3">
        <f t="shared" si="18"/>
        <v>425716.48051099997</v>
      </c>
      <c r="G65" s="22">
        <v>7.8799999999999995E-2</v>
      </c>
      <c r="H65" s="22">
        <v>4.1200000000000001E-2</v>
      </c>
      <c r="I65" s="23">
        <f t="shared" si="19"/>
        <v>3.7599999999999995E-2</v>
      </c>
      <c r="J65" s="99">
        <f t="shared" si="20"/>
        <v>2795.5382220222327</v>
      </c>
      <c r="K65" s="10">
        <f t="shared" si="21"/>
        <v>1461.6265830877664</v>
      </c>
      <c r="L65" s="11">
        <f t="shared" si="22"/>
        <v>1333.9116389344665</v>
      </c>
      <c r="M65" s="72"/>
      <c r="N65" s="78"/>
      <c r="O65" s="78"/>
      <c r="P65" s="86"/>
    </row>
    <row r="66" spans="1:16" s="20" customFormat="1">
      <c r="A66" s="19">
        <v>43616</v>
      </c>
      <c r="B66" s="94">
        <f>'CC on investment BU 110'!B68+'CC on investment BU 117'!B68+'CC on investment BU 180'!B68</f>
        <v>561857.39</v>
      </c>
      <c r="C66" s="3">
        <f t="shared" si="16"/>
        <v>117990.05189999999</v>
      </c>
      <c r="D66" s="3">
        <f t="shared" si="17"/>
        <v>443867.33810000005</v>
      </c>
      <c r="E66" s="1">
        <v>0.98499999999999999</v>
      </c>
      <c r="F66" s="3">
        <f t="shared" si="18"/>
        <v>437209.32802850002</v>
      </c>
      <c r="G66" s="22">
        <v>7.8799999999999995E-2</v>
      </c>
      <c r="H66" s="22">
        <v>4.1200000000000001E-2</v>
      </c>
      <c r="I66" s="23">
        <f t="shared" si="19"/>
        <v>3.7599999999999995E-2</v>
      </c>
      <c r="J66" s="99">
        <f t="shared" si="20"/>
        <v>2871.0079207204835</v>
      </c>
      <c r="K66" s="10">
        <f t="shared" si="21"/>
        <v>1501.0853595645167</v>
      </c>
      <c r="L66" s="11">
        <f t="shared" si="22"/>
        <v>1369.9225611559666</v>
      </c>
      <c r="M66" s="72"/>
      <c r="N66" s="78"/>
      <c r="O66" s="78"/>
      <c r="P66" s="86"/>
    </row>
    <row r="67" spans="1:16" s="20" customFormat="1">
      <c r="A67" s="19">
        <v>43646</v>
      </c>
      <c r="B67" s="94">
        <f>'CC on investment BU 110'!B69+'CC on investment BU 117'!B69+'CC on investment BU 180'!B69</f>
        <v>572789.46</v>
      </c>
      <c r="C67" s="3">
        <f t="shared" si="16"/>
        <v>120285.78659999999</v>
      </c>
      <c r="D67" s="3">
        <f t="shared" si="17"/>
        <v>452503.67339999997</v>
      </c>
      <c r="E67" s="1">
        <v>0.98499999999999999</v>
      </c>
      <c r="F67" s="3">
        <f t="shared" si="18"/>
        <v>445716.11829899997</v>
      </c>
      <c r="G67" s="22">
        <v>7.8799999999999995E-2</v>
      </c>
      <c r="H67" s="22">
        <v>4.1200000000000001E-2</v>
      </c>
      <c r="I67" s="23">
        <f t="shared" si="19"/>
        <v>3.7599999999999995E-2</v>
      </c>
      <c r="J67" s="99">
        <f t="shared" si="20"/>
        <v>2926.8691768300996</v>
      </c>
      <c r="K67" s="10">
        <f t="shared" si="21"/>
        <v>1530.2920061598998</v>
      </c>
      <c r="L67" s="11">
        <f t="shared" si="22"/>
        <v>1396.5771706701996</v>
      </c>
      <c r="M67" s="72"/>
      <c r="N67" s="78"/>
      <c r="O67" s="78"/>
      <c r="P67" s="86"/>
    </row>
    <row r="68" spans="1:16" s="20" customFormat="1">
      <c r="A68" s="19">
        <v>43677</v>
      </c>
      <c r="B68" s="94">
        <f>'CC on investment BU 110'!B70+'CC on investment BU 117'!B70+'CC on investment BU 180'!B70</f>
        <v>586969.12</v>
      </c>
      <c r="C68" s="3">
        <f t="shared" si="16"/>
        <v>123263.51519999999</v>
      </c>
      <c r="D68" s="3">
        <f t="shared" si="17"/>
        <v>463705.60479999997</v>
      </c>
      <c r="E68" s="1">
        <v>0.98499999999999999</v>
      </c>
      <c r="F68" s="3">
        <f t="shared" si="18"/>
        <v>456750.02072799997</v>
      </c>
      <c r="G68" s="22">
        <v>7.8799999999999995E-2</v>
      </c>
      <c r="H68" s="22">
        <v>4.1200000000000001E-2</v>
      </c>
      <c r="I68" s="23">
        <f t="shared" si="19"/>
        <v>3.7599999999999995E-2</v>
      </c>
      <c r="J68" s="99">
        <f t="shared" si="20"/>
        <v>2999.3251361138664</v>
      </c>
      <c r="K68" s="10">
        <f t="shared" si="21"/>
        <v>1568.1750711661332</v>
      </c>
      <c r="L68" s="11">
        <f t="shared" si="22"/>
        <v>1431.150064947733</v>
      </c>
      <c r="M68" s="72"/>
      <c r="N68" s="78"/>
      <c r="O68" s="78"/>
      <c r="P68" s="86"/>
    </row>
    <row r="69" spans="1:16" s="20" customFormat="1">
      <c r="A69" s="19">
        <v>43708</v>
      </c>
      <c r="B69" s="94">
        <f>'CC on investment BU 110'!B71+'CC on investment BU 117'!B71+'CC on investment BU 180'!B71</f>
        <v>703624.16</v>
      </c>
      <c r="C69" s="3">
        <f t="shared" si="16"/>
        <v>147761.0736</v>
      </c>
      <c r="D69" s="3">
        <f t="shared" si="17"/>
        <v>555863.08640000003</v>
      </c>
      <c r="E69" s="1">
        <v>0.98499999999999999</v>
      </c>
      <c r="F69" s="3">
        <f t="shared" si="18"/>
        <v>547525.14010399999</v>
      </c>
      <c r="G69" s="22">
        <v>7.8799999999999995E-2</v>
      </c>
      <c r="H69" s="22">
        <v>4.1200000000000001E-2</v>
      </c>
      <c r="I69" s="23">
        <f t="shared" si="19"/>
        <v>3.7599999999999995E-2</v>
      </c>
      <c r="J69" s="99">
        <f t="shared" si="20"/>
        <v>3595.4150866829332</v>
      </c>
      <c r="K69" s="10">
        <f t="shared" si="21"/>
        <v>1879.8363143570666</v>
      </c>
      <c r="L69" s="11">
        <f t="shared" si="22"/>
        <v>1715.5787723258663</v>
      </c>
      <c r="M69" s="72"/>
      <c r="N69" s="78"/>
      <c r="O69" s="78"/>
      <c r="P69" s="86"/>
    </row>
    <row r="70" spans="1:16" s="20" customFormat="1">
      <c r="A70" s="19">
        <v>43738</v>
      </c>
      <c r="B70" s="94">
        <f>'CC on investment BU 110'!B72+'CC on investment BU 117'!B72+'CC on investment BU 180'!B72</f>
        <v>797688.69000000006</v>
      </c>
      <c r="C70" s="3">
        <f>(B70*$C$44)</f>
        <v>167514.6249</v>
      </c>
      <c r="D70" s="3">
        <f>+B70-C70</f>
        <v>630174.06510000001</v>
      </c>
      <c r="E70" s="1">
        <v>0.98499999999999999</v>
      </c>
      <c r="F70" s="3">
        <f>+D70*E70</f>
        <v>620721.45412350004</v>
      </c>
      <c r="G70" s="22">
        <v>7.8799999999999995E-2</v>
      </c>
      <c r="H70" s="22">
        <v>4.1200000000000001E-2</v>
      </c>
      <c r="I70" s="23">
        <f>G70-H70</f>
        <v>3.7599999999999995E-2</v>
      </c>
      <c r="J70" s="99">
        <f>(F70*G70)/12</f>
        <v>4076.0708820776504</v>
      </c>
      <c r="K70" s="10">
        <f>(F70*H70)/12</f>
        <v>2131.1436591573502</v>
      </c>
      <c r="L70" s="11">
        <f>(F70*I70)/12</f>
        <v>1944.9272229202998</v>
      </c>
      <c r="M70" s="72"/>
      <c r="N70" s="78"/>
      <c r="O70" s="78"/>
      <c r="P70" s="86"/>
    </row>
    <row r="71" spans="1:16" s="20" customFormat="1">
      <c r="A71" s="19">
        <v>43768</v>
      </c>
      <c r="B71" s="94">
        <f>'CC on investment BU 110'!B73+'CC on investment BU 117'!B73+'CC on investment BU 180'!B73</f>
        <v>917182.41</v>
      </c>
      <c r="C71" s="3">
        <f>(B71*$C$44)</f>
        <v>192608.30609999999</v>
      </c>
      <c r="D71" s="3">
        <f>+B71-C71</f>
        <v>724574.10389999999</v>
      </c>
      <c r="E71" s="1">
        <v>0.98499999999999999</v>
      </c>
      <c r="F71" s="3">
        <f>+D71*E71</f>
        <v>713705.49234150001</v>
      </c>
      <c r="G71" s="22">
        <v>7.8799999999999995E-2</v>
      </c>
      <c r="H71" s="22">
        <v>4.1200000000000001E-2</v>
      </c>
      <c r="I71" s="23">
        <f>G71-H71</f>
        <v>3.7599999999999995E-2</v>
      </c>
      <c r="J71" s="99">
        <f>(F71*G71)/12</f>
        <v>4686.6660663758494</v>
      </c>
      <c r="K71" s="10">
        <f>(F71*H71)/12</f>
        <v>2450.38885703915</v>
      </c>
      <c r="L71" s="11">
        <f>(F71*I71)/12</f>
        <v>2236.2772093366998</v>
      </c>
      <c r="M71" s="72"/>
      <c r="N71" s="78"/>
      <c r="O71" s="78"/>
      <c r="P71" s="86"/>
    </row>
    <row r="72" spans="1:16" s="20" customFormat="1">
      <c r="A72" s="19">
        <v>43799</v>
      </c>
      <c r="B72" s="94">
        <f>'CC on investment BU 110'!B74+'CC on investment BU 117'!B74+'CC on investment BU 180'!B74</f>
        <v>943484.31</v>
      </c>
      <c r="C72" s="3">
        <f>(B72*$C$44)</f>
        <v>198131.70509999999</v>
      </c>
      <c r="D72" s="3">
        <f>+B72-C72</f>
        <v>745352.60490000003</v>
      </c>
      <c r="E72" s="1">
        <v>0.98499999999999999</v>
      </c>
      <c r="F72" s="3">
        <f>+D72*E72</f>
        <v>734172.31582650007</v>
      </c>
      <c r="G72" s="22">
        <v>7.8799999999999995E-2</v>
      </c>
      <c r="H72" s="22">
        <v>4.1200000000000001E-2</v>
      </c>
      <c r="I72" s="23">
        <f>G72-H72</f>
        <v>3.7599999999999995E-2</v>
      </c>
      <c r="J72" s="99">
        <f>(F72*G72)/12</f>
        <v>4821.0648739273502</v>
      </c>
      <c r="K72" s="10">
        <f>(F72*H72)/12</f>
        <v>2520.6582843376505</v>
      </c>
      <c r="L72" s="11">
        <f>(F72*I72)/12</f>
        <v>2300.4065895896997</v>
      </c>
      <c r="M72" s="72"/>
      <c r="N72" s="78"/>
      <c r="O72" s="78"/>
      <c r="P72" s="86"/>
    </row>
    <row r="73" spans="1:16" s="20" customFormat="1" ht="13.5" thickBot="1">
      <c r="A73" s="19">
        <v>43830</v>
      </c>
      <c r="B73" s="94">
        <f>'CC on investment BU 110'!B75+'CC on investment BU 117'!B75+'CC on investment BU 180'!B75</f>
        <v>932517.46</v>
      </c>
      <c r="C73" s="3">
        <f>(B73*$C$44)</f>
        <v>195828.6666</v>
      </c>
      <c r="D73" s="3">
        <f>+B73-C73</f>
        <v>736688.79339999997</v>
      </c>
      <c r="E73" s="1">
        <v>0.98499999999999999</v>
      </c>
      <c r="F73" s="3">
        <f>+D73*E73</f>
        <v>725638.46149899997</v>
      </c>
      <c r="G73" s="22">
        <v>7.8799999999999995E-2</v>
      </c>
      <c r="H73" s="22">
        <v>4.1200000000000001E-2</v>
      </c>
      <c r="I73" s="23">
        <f>G73-H73</f>
        <v>3.7599999999999995E-2</v>
      </c>
      <c r="J73" s="100">
        <f>(F73*G73)/12</f>
        <v>4765.0258971767662</v>
      </c>
      <c r="K73" s="10">
        <f>(F73*H73)/12</f>
        <v>2491.3587178132334</v>
      </c>
      <c r="L73" s="11">
        <f>(F73*I73)/12</f>
        <v>2273.6671793635328</v>
      </c>
      <c r="M73" s="102">
        <f>SUM(J31:J39,J50:J73)</f>
        <v>76274.044103390144</v>
      </c>
      <c r="N73" s="78"/>
      <c r="O73" s="78"/>
      <c r="P73" s="78"/>
    </row>
    <row r="74" spans="1:16" ht="21.75" customHeight="1">
      <c r="A74" s="19"/>
      <c r="B74" s="107"/>
      <c r="C74" s="3"/>
      <c r="D74" s="3"/>
      <c r="F74" s="3"/>
      <c r="I74" s="8" t="s">
        <v>12</v>
      </c>
      <c r="J74" s="97">
        <f>SUM(J50:J73)</f>
        <v>61273.730453391938</v>
      </c>
      <c r="K74" s="18">
        <f>SUM(K50:K73)</f>
        <v>32036.518968017102</v>
      </c>
      <c r="L74" s="18">
        <f>SUM(L50:L73)</f>
        <v>29237.211485374824</v>
      </c>
      <c r="M74" s="74"/>
      <c r="N74" s="78"/>
      <c r="O74" s="78"/>
      <c r="P74" s="78"/>
    </row>
    <row r="75" spans="1:16" ht="11.25" customHeight="1">
      <c r="A75" s="19"/>
      <c r="B75" s="107"/>
      <c r="C75" s="3"/>
      <c r="D75" s="3"/>
      <c r="F75" s="3"/>
      <c r="I75" s="8"/>
      <c r="J75" s="91"/>
      <c r="K75" s="92"/>
      <c r="L75" s="93"/>
      <c r="M75" s="74"/>
      <c r="N75" s="81"/>
      <c r="O75" s="81"/>
    </row>
    <row r="76" spans="1:16" ht="27" customHeight="1">
      <c r="A76" s="19"/>
      <c r="B76" s="107"/>
      <c r="C76" s="3"/>
      <c r="D76" s="3"/>
      <c r="F76" s="3"/>
      <c r="I76" s="8"/>
      <c r="J76" s="91"/>
      <c r="K76" s="92"/>
      <c r="L76" s="93"/>
      <c r="M76" s="89"/>
      <c r="N76" s="81"/>
      <c r="O76" s="81"/>
      <c r="P76" s="81"/>
    </row>
    <row r="77" spans="1:16" ht="21.75" customHeight="1">
      <c r="A77" s="19"/>
      <c r="B77" s="107"/>
      <c r="C77" s="3"/>
      <c r="D77" s="3"/>
      <c r="F77" s="3"/>
      <c r="I77" s="8"/>
      <c r="J77" s="91"/>
      <c r="K77" s="92"/>
      <c r="L77" s="93"/>
      <c r="M77" s="74"/>
      <c r="N77" s="81"/>
      <c r="O77" s="81"/>
    </row>
    <row r="78" spans="1:16" ht="21.75" customHeight="1">
      <c r="A78" s="19"/>
      <c r="B78" s="107"/>
      <c r="C78" s="3"/>
      <c r="D78" s="3"/>
      <c r="F78" s="3"/>
      <c r="I78" s="8"/>
      <c r="J78" s="91"/>
      <c r="K78" s="92"/>
      <c r="L78" s="93"/>
      <c r="M78" s="89"/>
      <c r="N78" s="81"/>
      <c r="O78" s="81"/>
      <c r="P78" s="81"/>
    </row>
    <row r="79" spans="1:16" ht="21.75" customHeight="1">
      <c r="A79" s="19"/>
      <c r="B79" s="107"/>
      <c r="C79" s="3"/>
      <c r="D79" s="3"/>
      <c r="F79" s="3"/>
      <c r="I79" s="8"/>
      <c r="J79" s="91"/>
      <c r="K79" s="92"/>
      <c r="L79" s="93"/>
      <c r="M79" s="74"/>
      <c r="N79" s="81"/>
      <c r="O79" s="81"/>
    </row>
    <row r="80" spans="1:16" ht="21.75" customHeight="1">
      <c r="A80" s="19"/>
      <c r="B80" s="107"/>
      <c r="C80" s="3"/>
      <c r="D80" s="3"/>
      <c r="F80" s="3"/>
      <c r="I80" s="8"/>
      <c r="J80" s="91"/>
      <c r="K80" s="92"/>
      <c r="L80" s="93"/>
      <c r="M80" s="74"/>
      <c r="N80" s="81"/>
      <c r="O80" s="81"/>
    </row>
    <row r="81" spans="1:19" ht="21.75" customHeight="1">
      <c r="A81" s="19"/>
      <c r="B81" s="107"/>
      <c r="C81" s="3"/>
      <c r="D81" s="3"/>
      <c r="F81" s="3"/>
      <c r="I81" s="8"/>
      <c r="J81" s="91"/>
      <c r="K81" s="92"/>
      <c r="L81" s="93"/>
      <c r="M81" s="74"/>
      <c r="N81" s="81"/>
      <c r="O81" s="81"/>
    </row>
    <row r="82" spans="1:19" ht="21.75" customHeight="1">
      <c r="A82" s="19"/>
      <c r="B82" s="107"/>
      <c r="C82" s="3"/>
      <c r="D82" s="3"/>
      <c r="F82" s="3"/>
      <c r="I82" s="8"/>
      <c r="J82" s="91"/>
      <c r="K82" s="92"/>
      <c r="L82" s="93"/>
      <c r="M82" s="74"/>
      <c r="N82" s="81"/>
      <c r="O82" s="81"/>
    </row>
    <row r="83" spans="1:19" s="6" customFormat="1" ht="21.75" customHeight="1">
      <c r="B83" s="103"/>
      <c r="G83" s="7"/>
      <c r="H83" s="7"/>
      <c r="I83" s="7"/>
      <c r="J83" s="15"/>
      <c r="K83" s="16"/>
      <c r="L83" s="17"/>
      <c r="M83" s="70"/>
      <c r="N83" s="77"/>
      <c r="O83" s="77"/>
      <c r="P83" s="76"/>
      <c r="Q83" s="20"/>
      <c r="R83" s="20"/>
      <c r="S83" s="20"/>
    </row>
    <row r="84" spans="1:19" ht="21.75" customHeight="1"/>
    <row r="85" spans="1:19" ht="21.75" customHeight="1"/>
    <row r="86" spans="1:19" ht="21.75" customHeight="1"/>
    <row r="90" spans="1:19">
      <c r="C90" s="40"/>
    </row>
    <row r="91" spans="1:19">
      <c r="C91" s="40"/>
    </row>
    <row r="92" spans="1:19">
      <c r="C92" s="40"/>
    </row>
  </sheetData>
  <pageMargins left="0.17" right="0.17" top="0.32" bottom="0.39" header="0.3" footer="0.3"/>
  <pageSetup scale="4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84"/>
  <sheetViews>
    <sheetView zoomScale="85" zoomScaleNormal="85" workbookViewId="0">
      <selection activeCell="C45" sqref="C45"/>
    </sheetView>
  </sheetViews>
  <sheetFormatPr defaultRowHeight="12.75"/>
  <cols>
    <col min="1" max="1" width="9.140625" style="1"/>
    <col min="2" max="2" width="18.28515625" style="60" customWidth="1"/>
    <col min="3" max="3" width="18.28515625" style="1" customWidth="1"/>
    <col min="4" max="4" width="13.85546875" style="1" customWidth="1"/>
    <col min="5" max="5" width="11.42578125" style="1" customWidth="1"/>
    <col min="6" max="6" width="13.140625" style="1" customWidth="1"/>
    <col min="7" max="7" width="12" style="4" customWidth="1"/>
    <col min="8" max="8" width="11.140625" style="4" customWidth="1"/>
    <col min="9" max="9" width="12.85546875" style="4" customWidth="1"/>
    <col min="10" max="12" width="15" style="21" customWidth="1"/>
    <col min="13" max="13" width="10.5703125" style="1" customWidth="1"/>
    <col min="14" max="15" width="9.140625" style="1" customWidth="1"/>
    <col min="16" max="16" width="12.28515625" style="1" customWidth="1"/>
    <col min="17" max="17" width="11" style="1" customWidth="1"/>
    <col min="18" max="18" width="12" style="85" customWidth="1"/>
    <col min="19" max="19" width="12.7109375" style="85" customWidth="1"/>
    <col min="20" max="20" width="11.85546875" style="85" customWidth="1"/>
    <col min="21" max="26" width="9.140625" style="20"/>
    <col min="27" max="16384" width="9.140625" style="1"/>
  </cols>
  <sheetData>
    <row r="1" spans="1:19" ht="20.25">
      <c r="A1" s="35" t="s">
        <v>29</v>
      </c>
    </row>
    <row r="2" spans="1:19">
      <c r="A2" s="31" t="s">
        <v>25</v>
      </c>
      <c r="S2" s="88"/>
    </row>
    <row r="3" spans="1:19">
      <c r="A3" s="31" t="s">
        <v>26</v>
      </c>
    </row>
    <row r="4" spans="1:19">
      <c r="A4" s="31" t="s">
        <v>27</v>
      </c>
    </row>
    <row r="5" spans="1:19">
      <c r="A5" s="4"/>
      <c r="B5" s="104"/>
      <c r="C5" s="4">
        <v>0.35</v>
      </c>
      <c r="D5" s="4"/>
      <c r="E5" s="4"/>
      <c r="F5" s="4"/>
    </row>
    <row r="6" spans="1:19">
      <c r="A6" s="4"/>
      <c r="B6" s="104" t="s">
        <v>0</v>
      </c>
      <c r="C6" s="4" t="s">
        <v>16</v>
      </c>
      <c r="D6" s="4" t="s">
        <v>19</v>
      </c>
      <c r="E6" s="4" t="s">
        <v>15</v>
      </c>
      <c r="F6" s="4" t="s">
        <v>15</v>
      </c>
      <c r="G6" s="4" t="s">
        <v>4</v>
      </c>
      <c r="H6" s="4" t="s">
        <v>6</v>
      </c>
      <c r="I6" s="4" t="s">
        <v>7</v>
      </c>
      <c r="J6" s="12" t="s">
        <v>4</v>
      </c>
      <c r="K6" s="13" t="s">
        <v>6</v>
      </c>
      <c r="L6" s="14" t="s">
        <v>7</v>
      </c>
    </row>
    <row r="7" spans="1:19">
      <c r="A7" s="4"/>
      <c r="B7" s="104" t="s">
        <v>13</v>
      </c>
      <c r="C7" s="4" t="s">
        <v>17</v>
      </c>
      <c r="D7" s="4" t="s">
        <v>21</v>
      </c>
      <c r="E7" s="4" t="s">
        <v>1</v>
      </c>
      <c r="F7" s="4" t="s">
        <v>22</v>
      </c>
      <c r="G7" s="4" t="s">
        <v>5</v>
      </c>
      <c r="H7" s="4" t="s">
        <v>5</v>
      </c>
      <c r="I7" s="4" t="s">
        <v>5</v>
      </c>
      <c r="J7" s="15" t="s">
        <v>8</v>
      </c>
      <c r="K7" s="16" t="s">
        <v>9</v>
      </c>
      <c r="L7" s="17" t="s">
        <v>9</v>
      </c>
    </row>
    <row r="8" spans="1:19">
      <c r="A8" s="4"/>
      <c r="B8" s="104" t="s">
        <v>14</v>
      </c>
      <c r="C8" s="4" t="s">
        <v>18</v>
      </c>
      <c r="D8" s="4" t="s">
        <v>20</v>
      </c>
      <c r="E8" s="4" t="s">
        <v>2</v>
      </c>
      <c r="F8" s="4" t="s">
        <v>3</v>
      </c>
      <c r="J8" s="28">
        <v>1823537</v>
      </c>
      <c r="K8" s="29">
        <v>4310001</v>
      </c>
      <c r="L8" s="30">
        <v>1823536</v>
      </c>
    </row>
    <row r="9" spans="1:19">
      <c r="A9" s="4"/>
      <c r="B9" s="105" t="s">
        <v>23</v>
      </c>
      <c r="C9" s="24" t="s">
        <v>10</v>
      </c>
      <c r="D9" s="25" t="s">
        <v>28</v>
      </c>
      <c r="E9" s="26" t="s">
        <v>11</v>
      </c>
      <c r="F9" s="27" t="s">
        <v>24</v>
      </c>
      <c r="J9" s="15"/>
      <c r="K9" s="16"/>
      <c r="L9" s="17"/>
    </row>
    <row r="10" spans="1:19">
      <c r="A10" s="2">
        <v>42216</v>
      </c>
      <c r="B10" s="60">
        <v>0</v>
      </c>
      <c r="C10" s="3">
        <v>0</v>
      </c>
      <c r="D10" s="3">
        <f>+B10-C10</f>
        <v>0</v>
      </c>
      <c r="E10" s="1">
        <v>0.98899999999999999</v>
      </c>
      <c r="F10" s="3">
        <f>+D10*E10</f>
        <v>0</v>
      </c>
      <c r="G10" s="22">
        <v>0.100784</v>
      </c>
      <c r="H10" s="22">
        <v>5.0599999999999999E-2</v>
      </c>
      <c r="I10" s="22">
        <f>G10-H10</f>
        <v>5.0183999999999999E-2</v>
      </c>
      <c r="J10" s="9">
        <f>(F10*G10)/12</f>
        <v>0</v>
      </c>
      <c r="K10" s="10">
        <f>(F10*H10)/12</f>
        <v>0</v>
      </c>
      <c r="L10" s="11">
        <f>(F10*I10)/12</f>
        <v>0</v>
      </c>
    </row>
    <row r="11" spans="1:19">
      <c r="A11" s="2">
        <v>42247</v>
      </c>
      <c r="B11" s="60">
        <v>0</v>
      </c>
      <c r="C11" s="3">
        <v>0</v>
      </c>
      <c r="D11" s="3">
        <f t="shared" ref="D11:D59" si="0">+B11-C11</f>
        <v>0</v>
      </c>
      <c r="E11" s="1">
        <v>0.98899999999999999</v>
      </c>
      <c r="F11" s="3">
        <f t="shared" ref="F11:F59" si="1">+D11*E11</f>
        <v>0</v>
      </c>
      <c r="G11" s="22">
        <v>0.100784</v>
      </c>
      <c r="H11" s="22">
        <v>5.0599999999999999E-2</v>
      </c>
      <c r="I11" s="22">
        <f t="shared" ref="I11:I54" si="2">G11-H11</f>
        <v>5.0183999999999999E-2</v>
      </c>
      <c r="J11" s="9">
        <f t="shared" ref="J11:J59" si="3">(F11*G11)/12</f>
        <v>0</v>
      </c>
      <c r="K11" s="10">
        <f t="shared" ref="K11:K59" si="4">(F11*H11)/12</f>
        <v>0</v>
      </c>
      <c r="L11" s="11">
        <f t="shared" ref="L11:L59" si="5">(F11*I11)/12</f>
        <v>0</v>
      </c>
    </row>
    <row r="12" spans="1:19">
      <c r="A12" s="2">
        <v>42277</v>
      </c>
      <c r="B12" s="60">
        <v>7854.31</v>
      </c>
      <c r="C12" s="3">
        <f>(B12*$C$5)</f>
        <v>2749.0084999999999</v>
      </c>
      <c r="D12" s="32">
        <f>+B12-C12</f>
        <v>5105.3015000000005</v>
      </c>
      <c r="E12" s="1">
        <v>0.98899999999999999</v>
      </c>
      <c r="F12" s="3">
        <f t="shared" si="1"/>
        <v>5049.1431835000003</v>
      </c>
      <c r="G12" s="22">
        <v>0.100784</v>
      </c>
      <c r="H12" s="22">
        <v>5.0599999999999999E-2</v>
      </c>
      <c r="I12" s="22">
        <f t="shared" si="2"/>
        <v>5.0183999999999999E-2</v>
      </c>
      <c r="J12" s="33">
        <f t="shared" si="3"/>
        <v>42.406070550488671</v>
      </c>
      <c r="K12" s="10">
        <f t="shared" si="4"/>
        <v>21.290553757091669</v>
      </c>
      <c r="L12" s="11">
        <f t="shared" si="5"/>
        <v>21.115516793397003</v>
      </c>
    </row>
    <row r="13" spans="1:19">
      <c r="A13" s="2">
        <v>42308</v>
      </c>
      <c r="B13" s="60">
        <v>11112.94</v>
      </c>
      <c r="C13" s="3">
        <f t="shared" ref="C13:C18" si="6">(B13*$C$5)</f>
        <v>3889.529</v>
      </c>
      <c r="D13" s="3">
        <f t="shared" si="0"/>
        <v>7223.4110000000001</v>
      </c>
      <c r="E13" s="1">
        <v>0.98899999999999999</v>
      </c>
      <c r="F13" s="3">
        <f t="shared" si="1"/>
        <v>7143.9534789999998</v>
      </c>
      <c r="G13" s="22">
        <v>0.100784</v>
      </c>
      <c r="H13" s="22">
        <v>5.0599999999999999E-2</v>
      </c>
      <c r="I13" s="22">
        <f t="shared" si="2"/>
        <v>5.0183999999999999E-2</v>
      </c>
      <c r="J13" s="33">
        <f t="shared" si="3"/>
        <v>59.999683952294667</v>
      </c>
      <c r="K13" s="10">
        <f t="shared" si="4"/>
        <v>30.123670503116667</v>
      </c>
      <c r="L13" s="11">
        <f t="shared" si="5"/>
        <v>29.876013449178</v>
      </c>
    </row>
    <row r="14" spans="1:19">
      <c r="A14" s="2">
        <v>42338</v>
      </c>
      <c r="B14" s="60">
        <v>21294.83</v>
      </c>
      <c r="C14" s="3">
        <f t="shared" si="6"/>
        <v>7453.1904999999997</v>
      </c>
      <c r="D14" s="3">
        <f t="shared" si="0"/>
        <v>13841.639500000001</v>
      </c>
      <c r="E14" s="1">
        <v>0.98899999999999999</v>
      </c>
      <c r="F14" s="3">
        <f t="shared" si="1"/>
        <v>13689.381465500001</v>
      </c>
      <c r="G14" s="22">
        <v>0.100784</v>
      </c>
      <c r="H14" s="22">
        <v>5.0599999999999999E-2</v>
      </c>
      <c r="I14" s="22">
        <f t="shared" si="2"/>
        <v>5.0183999999999999E-2</v>
      </c>
      <c r="J14" s="33">
        <f t="shared" si="3"/>
        <v>114.97255180157934</v>
      </c>
      <c r="K14" s="10">
        <f t="shared" si="4"/>
        <v>57.723558512858339</v>
      </c>
      <c r="L14" s="11">
        <f t="shared" si="5"/>
        <v>57.248993288721003</v>
      </c>
    </row>
    <row r="15" spans="1:19">
      <c r="A15" s="2">
        <v>42369</v>
      </c>
      <c r="B15" s="60">
        <v>28000.51</v>
      </c>
      <c r="C15" s="3">
        <f t="shared" si="6"/>
        <v>9800.1784999999982</v>
      </c>
      <c r="D15" s="3">
        <f t="shared" si="0"/>
        <v>18200.3315</v>
      </c>
      <c r="E15" s="1">
        <v>0.98899999999999999</v>
      </c>
      <c r="F15" s="3">
        <f t="shared" si="1"/>
        <v>18000.127853499998</v>
      </c>
      <c r="G15" s="22">
        <v>0.100784</v>
      </c>
      <c r="H15" s="22">
        <v>5.0599999999999999E-2</v>
      </c>
      <c r="I15" s="22">
        <f t="shared" si="2"/>
        <v>5.0183999999999999E-2</v>
      </c>
      <c r="J15" s="33">
        <f t="shared" si="3"/>
        <v>151.17707379892866</v>
      </c>
      <c r="K15" s="10">
        <f t="shared" si="4"/>
        <v>75.900539115591656</v>
      </c>
      <c r="L15" s="11">
        <f t="shared" si="5"/>
        <v>75.27653468333699</v>
      </c>
    </row>
    <row r="16" spans="1:19">
      <c r="A16" s="2">
        <v>42400</v>
      </c>
      <c r="B16" s="60">
        <v>33479.18</v>
      </c>
      <c r="C16" s="3">
        <f t="shared" si="6"/>
        <v>11717.713</v>
      </c>
      <c r="D16" s="3">
        <f t="shared" si="0"/>
        <v>21761.467000000001</v>
      </c>
      <c r="E16" s="1">
        <v>0.98899999999999999</v>
      </c>
      <c r="F16" s="3">
        <f t="shared" si="1"/>
        <v>21522.090863000001</v>
      </c>
      <c r="G16" s="22">
        <v>0.100784</v>
      </c>
      <c r="H16" s="22">
        <v>5.0599999999999999E-2</v>
      </c>
      <c r="I16" s="22">
        <f t="shared" si="2"/>
        <v>5.0183999999999999E-2</v>
      </c>
      <c r="J16" s="33">
        <f t="shared" si="3"/>
        <v>180.75686712804932</v>
      </c>
      <c r="K16" s="10">
        <f t="shared" si="4"/>
        <v>90.751483138983346</v>
      </c>
      <c r="L16" s="11">
        <f t="shared" si="5"/>
        <v>90.005383989066004</v>
      </c>
    </row>
    <row r="17" spans="1:26">
      <c r="A17" s="2">
        <v>42429</v>
      </c>
      <c r="B17" s="60">
        <v>42477.34</v>
      </c>
      <c r="C17" s="3">
        <f t="shared" si="6"/>
        <v>14867.068999999998</v>
      </c>
      <c r="D17" s="3">
        <f t="shared" si="0"/>
        <v>27610.271000000001</v>
      </c>
      <c r="E17" s="1">
        <v>0.98899999999999999</v>
      </c>
      <c r="F17" s="3">
        <f t="shared" si="1"/>
        <v>27306.558019</v>
      </c>
      <c r="G17" s="22">
        <v>0.100784</v>
      </c>
      <c r="H17" s="22">
        <v>5.0599999999999999E-2</v>
      </c>
      <c r="I17" s="22">
        <f t="shared" si="2"/>
        <v>5.0183999999999999E-2</v>
      </c>
      <c r="J17" s="33">
        <f t="shared" si="3"/>
        <v>229.33867861557465</v>
      </c>
      <c r="K17" s="10">
        <f t="shared" si="4"/>
        <v>115.14265298011667</v>
      </c>
      <c r="L17" s="11">
        <f t="shared" si="5"/>
        <v>114.196025635458</v>
      </c>
    </row>
    <row r="18" spans="1:26">
      <c r="A18" s="2">
        <v>42460</v>
      </c>
      <c r="B18" s="60">
        <v>46552.91</v>
      </c>
      <c r="C18" s="3">
        <f t="shared" si="6"/>
        <v>16293.5185</v>
      </c>
      <c r="D18" s="3">
        <f t="shared" si="0"/>
        <v>30259.391500000005</v>
      </c>
      <c r="E18" s="1">
        <v>0.98899999999999999</v>
      </c>
      <c r="F18" s="3">
        <f t="shared" si="1"/>
        <v>29926.538193500004</v>
      </c>
      <c r="G18" s="22">
        <v>0.100784</v>
      </c>
      <c r="H18" s="22">
        <v>5.0599999999999999E-2</v>
      </c>
      <c r="I18" s="22">
        <f t="shared" si="2"/>
        <v>5.0183999999999999E-2</v>
      </c>
      <c r="J18" s="33">
        <f>(F18*G18)/12</f>
        <v>251.34301877447535</v>
      </c>
      <c r="K18" s="10">
        <f>(F18*H18)/12</f>
        <v>126.19023604925836</v>
      </c>
      <c r="L18" s="11">
        <f>(F18*I18)/12</f>
        <v>125.15278272521702</v>
      </c>
    </row>
    <row r="19" spans="1:26">
      <c r="A19" s="2">
        <v>42490</v>
      </c>
      <c r="B19" s="60">
        <v>48469.66</v>
      </c>
      <c r="C19" s="3">
        <f t="shared" ref="C19:C39" si="7">(B19*$C$5)</f>
        <v>16964.381000000001</v>
      </c>
      <c r="D19" s="3">
        <f t="shared" si="0"/>
        <v>31505.279000000002</v>
      </c>
      <c r="E19" s="1">
        <v>0.98899999999999999</v>
      </c>
      <c r="F19" s="3">
        <f t="shared" si="1"/>
        <v>31158.720931000003</v>
      </c>
      <c r="G19" s="22">
        <v>0.100784</v>
      </c>
      <c r="H19" s="22">
        <v>5.0599999999999999E-2</v>
      </c>
      <c r="I19" s="22">
        <f t="shared" si="2"/>
        <v>5.0183999999999999E-2</v>
      </c>
      <c r="J19" s="33">
        <f t="shared" si="3"/>
        <v>261.69171085915872</v>
      </c>
      <c r="K19" s="38">
        <f t="shared" si="4"/>
        <v>131.38593992571668</v>
      </c>
      <c r="L19" s="39">
        <f t="shared" si="5"/>
        <v>130.30577093344201</v>
      </c>
    </row>
    <row r="20" spans="1:26">
      <c r="A20" s="2">
        <v>42521</v>
      </c>
      <c r="B20" s="60">
        <v>55693.63</v>
      </c>
      <c r="C20" s="3">
        <f t="shared" si="7"/>
        <v>19492.770499999999</v>
      </c>
      <c r="D20" s="3">
        <f t="shared" si="0"/>
        <v>36200.859499999999</v>
      </c>
      <c r="E20" s="1">
        <v>0.98899999999999999</v>
      </c>
      <c r="F20" s="3">
        <f t="shared" si="1"/>
        <v>35802.650045499999</v>
      </c>
      <c r="G20" s="22">
        <v>0.100784</v>
      </c>
      <c r="H20" s="22">
        <v>5.0599999999999999E-2</v>
      </c>
      <c r="I20" s="22">
        <f t="shared" si="2"/>
        <v>5.0183999999999999E-2</v>
      </c>
      <c r="J20" s="9">
        <f t="shared" si="3"/>
        <v>300.69452351547267</v>
      </c>
      <c r="K20" s="10">
        <f t="shared" si="4"/>
        <v>150.96784102519166</v>
      </c>
      <c r="L20" s="11">
        <f t="shared" si="5"/>
        <v>149.72668249028098</v>
      </c>
    </row>
    <row r="21" spans="1:26">
      <c r="A21" s="2">
        <v>42551</v>
      </c>
      <c r="B21" s="60">
        <v>60952.13</v>
      </c>
      <c r="C21" s="3">
        <f t="shared" si="7"/>
        <v>21333.245499999997</v>
      </c>
      <c r="D21" s="3">
        <f t="shared" si="0"/>
        <v>39618.8845</v>
      </c>
      <c r="E21" s="1">
        <v>0.98899999999999999</v>
      </c>
      <c r="F21" s="3">
        <f t="shared" si="1"/>
        <v>39183.076770499996</v>
      </c>
      <c r="G21" s="22">
        <v>0.100784</v>
      </c>
      <c r="H21" s="22">
        <v>5.0599999999999999E-2</v>
      </c>
      <c r="I21" s="22">
        <f t="shared" si="2"/>
        <v>5.0183999999999999E-2</v>
      </c>
      <c r="J21" s="9">
        <f t="shared" si="3"/>
        <v>329.08560076983929</v>
      </c>
      <c r="K21" s="10">
        <f t="shared" si="4"/>
        <v>165.2219737156083</v>
      </c>
      <c r="L21" s="11">
        <f t="shared" si="5"/>
        <v>163.86362705423099</v>
      </c>
    </row>
    <row r="22" spans="1:26">
      <c r="A22" s="2">
        <v>42582</v>
      </c>
      <c r="B22" s="60">
        <v>64292.61</v>
      </c>
      <c r="C22" s="3">
        <f t="shared" si="7"/>
        <v>22502.413499999999</v>
      </c>
      <c r="D22" s="3">
        <f t="shared" si="0"/>
        <v>41790.196500000005</v>
      </c>
      <c r="E22" s="1">
        <v>0.98899999999999999</v>
      </c>
      <c r="F22" s="3">
        <f t="shared" si="1"/>
        <v>41330.504338500003</v>
      </c>
      <c r="G22" s="22">
        <v>0.100784</v>
      </c>
      <c r="H22" s="22">
        <v>5.0599999999999999E-2</v>
      </c>
      <c r="I22" s="22">
        <f t="shared" si="2"/>
        <v>5.0183999999999999E-2</v>
      </c>
      <c r="J22" s="9">
        <f t="shared" si="3"/>
        <v>347.12112910428203</v>
      </c>
      <c r="K22" s="10">
        <f t="shared" si="4"/>
        <v>174.27695996067499</v>
      </c>
      <c r="L22" s="11">
        <f t="shared" si="5"/>
        <v>172.84416914360702</v>
      </c>
    </row>
    <row r="23" spans="1:26">
      <c r="A23" s="2">
        <v>42613</v>
      </c>
      <c r="B23" s="60">
        <v>67052.56</v>
      </c>
      <c r="C23" s="3">
        <f t="shared" si="7"/>
        <v>23468.395999999997</v>
      </c>
      <c r="D23" s="3">
        <f t="shared" si="0"/>
        <v>43584.164000000004</v>
      </c>
      <c r="E23" s="1">
        <v>0.98899999999999999</v>
      </c>
      <c r="F23" s="3">
        <f t="shared" si="1"/>
        <v>43104.738196000006</v>
      </c>
      <c r="G23" s="22">
        <v>0.100784</v>
      </c>
      <c r="H23" s="22">
        <v>5.0599999999999999E-2</v>
      </c>
      <c r="I23" s="22">
        <f t="shared" si="2"/>
        <v>5.0183999999999999E-2</v>
      </c>
      <c r="J23" s="9">
        <f t="shared" si="3"/>
        <v>362.02232786213875</v>
      </c>
      <c r="K23" s="10">
        <f t="shared" si="4"/>
        <v>181.75831272646667</v>
      </c>
      <c r="L23" s="11">
        <f t="shared" si="5"/>
        <v>180.26401513567203</v>
      </c>
    </row>
    <row r="24" spans="1:26">
      <c r="A24" s="2">
        <v>42643</v>
      </c>
      <c r="B24" s="60">
        <v>70927.839999999997</v>
      </c>
      <c r="C24" s="3">
        <f t="shared" si="7"/>
        <v>24824.743999999999</v>
      </c>
      <c r="D24" s="3">
        <f t="shared" si="0"/>
        <v>46103.095999999998</v>
      </c>
      <c r="E24" s="1">
        <v>0.98899999999999999</v>
      </c>
      <c r="F24" s="3">
        <f t="shared" si="1"/>
        <v>45595.961943999995</v>
      </c>
      <c r="G24" s="22">
        <v>0.100784</v>
      </c>
      <c r="H24" s="22">
        <v>5.0599999999999999E-2</v>
      </c>
      <c r="I24" s="22">
        <f t="shared" si="2"/>
        <v>5.0183999999999999E-2</v>
      </c>
      <c r="J24" s="9">
        <f t="shared" si="3"/>
        <v>382.94528571367459</v>
      </c>
      <c r="K24" s="10">
        <f t="shared" si="4"/>
        <v>192.26297286386662</v>
      </c>
      <c r="L24" s="11">
        <f t="shared" si="5"/>
        <v>190.68231284980797</v>
      </c>
    </row>
    <row r="25" spans="1:26">
      <c r="A25" s="2">
        <v>42674</v>
      </c>
      <c r="B25" s="60">
        <v>75783.38</v>
      </c>
      <c r="C25" s="3">
        <f t="shared" si="7"/>
        <v>26524.183000000001</v>
      </c>
      <c r="D25" s="3">
        <f t="shared" si="0"/>
        <v>49259.197</v>
      </c>
      <c r="E25" s="1">
        <v>0.98899999999999999</v>
      </c>
      <c r="F25" s="3">
        <f t="shared" si="1"/>
        <v>48717.345832999999</v>
      </c>
      <c r="G25" s="22">
        <v>0.100784</v>
      </c>
      <c r="H25" s="22">
        <v>5.0599999999999999E-2</v>
      </c>
      <c r="I25" s="22">
        <f t="shared" si="2"/>
        <v>5.0183999999999999E-2</v>
      </c>
      <c r="J25" s="9">
        <f t="shared" si="3"/>
        <v>409.16074853608933</v>
      </c>
      <c r="K25" s="10">
        <f t="shared" si="4"/>
        <v>205.42480826248334</v>
      </c>
      <c r="L25" s="11">
        <f t="shared" si="5"/>
        <v>203.73594027360602</v>
      </c>
    </row>
    <row r="26" spans="1:26">
      <c r="A26" s="2">
        <v>42704</v>
      </c>
      <c r="B26" s="60">
        <v>76384.45</v>
      </c>
      <c r="C26" s="3">
        <f t="shared" si="7"/>
        <v>26734.557499999999</v>
      </c>
      <c r="D26" s="3">
        <f t="shared" si="0"/>
        <v>49649.892500000002</v>
      </c>
      <c r="E26" s="1">
        <v>0.98899999999999999</v>
      </c>
      <c r="F26" s="3">
        <f t="shared" si="1"/>
        <v>49103.743682500004</v>
      </c>
      <c r="G26" s="22">
        <v>0.100784</v>
      </c>
      <c r="H26" s="22">
        <v>5.0599999999999999E-2</v>
      </c>
      <c r="I26" s="22">
        <f t="shared" si="2"/>
        <v>5.0183999999999999E-2</v>
      </c>
      <c r="J26" s="9">
        <f t="shared" si="3"/>
        <v>412.40597527475671</v>
      </c>
      <c r="K26" s="10">
        <f t="shared" si="4"/>
        <v>207.0541191945417</v>
      </c>
      <c r="L26" s="11">
        <f t="shared" si="5"/>
        <v>205.35185608021501</v>
      </c>
    </row>
    <row r="27" spans="1:26">
      <c r="A27" s="2">
        <v>42735</v>
      </c>
      <c r="B27" s="60">
        <v>78690.78</v>
      </c>
      <c r="C27" s="3">
        <f t="shared" si="7"/>
        <v>27541.772999999997</v>
      </c>
      <c r="D27" s="3">
        <f t="shared" si="0"/>
        <v>51149.006999999998</v>
      </c>
      <c r="E27" s="1">
        <v>0.98899999999999999</v>
      </c>
      <c r="F27" s="3">
        <f t="shared" si="1"/>
        <v>50586.367922999998</v>
      </c>
      <c r="G27" s="22">
        <v>0.100784</v>
      </c>
      <c r="H27" s="22">
        <v>5.0599999999999999E-2</v>
      </c>
      <c r="I27" s="22">
        <f t="shared" si="2"/>
        <v>5.0183999999999999E-2</v>
      </c>
      <c r="J27" s="9">
        <f t="shared" si="3"/>
        <v>424.858042062636</v>
      </c>
      <c r="K27" s="10">
        <f t="shared" si="4"/>
        <v>213.30585140865</v>
      </c>
      <c r="L27" s="11">
        <f t="shared" si="5"/>
        <v>211.552190653986</v>
      </c>
    </row>
    <row r="28" spans="1:26">
      <c r="A28" s="2">
        <v>42766</v>
      </c>
      <c r="B28" s="60">
        <v>80394.47</v>
      </c>
      <c r="C28" s="3">
        <f t="shared" si="7"/>
        <v>28138.0645</v>
      </c>
      <c r="D28" s="3">
        <f t="shared" si="0"/>
        <v>52256.405500000001</v>
      </c>
      <c r="E28" s="1">
        <v>0.98899999999999999</v>
      </c>
      <c r="F28" s="3">
        <f t="shared" si="1"/>
        <v>51681.585039500002</v>
      </c>
      <c r="G28" s="22">
        <v>0.100784</v>
      </c>
      <c r="H28" s="22">
        <v>5.0599999999999999E-2</v>
      </c>
      <c r="I28" s="22">
        <f t="shared" si="2"/>
        <v>5.0183999999999999E-2</v>
      </c>
      <c r="J28" s="33">
        <f t="shared" si="3"/>
        <v>434.05640555174733</v>
      </c>
      <c r="K28" s="38">
        <f t="shared" si="4"/>
        <v>217.92401691655834</v>
      </c>
      <c r="L28" s="39">
        <f t="shared" si="5"/>
        <v>216.13238863518902</v>
      </c>
    </row>
    <row r="29" spans="1:26">
      <c r="A29" s="2">
        <v>42794</v>
      </c>
      <c r="B29" s="60">
        <v>82200.179999999993</v>
      </c>
      <c r="C29" s="3">
        <f t="shared" si="7"/>
        <v>28770.062999999995</v>
      </c>
      <c r="D29" s="3">
        <f t="shared" si="0"/>
        <v>53430.116999999998</v>
      </c>
      <c r="E29" s="1">
        <v>0.98899999999999999</v>
      </c>
      <c r="F29" s="3">
        <f t="shared" si="1"/>
        <v>52842.385712999996</v>
      </c>
      <c r="G29" s="22">
        <v>0.100784</v>
      </c>
      <c r="H29" s="22">
        <v>5.0599999999999999E-2</v>
      </c>
      <c r="I29" s="22">
        <f t="shared" si="2"/>
        <v>5.0183999999999999E-2</v>
      </c>
      <c r="J29" s="33">
        <f t="shared" si="3"/>
        <v>443.80558347491598</v>
      </c>
      <c r="K29" s="38">
        <f t="shared" si="4"/>
        <v>222.81872642315</v>
      </c>
      <c r="L29" s="39">
        <f t="shared" si="5"/>
        <v>220.98685705176601</v>
      </c>
      <c r="M29" s="36"/>
      <c r="N29" s="36"/>
      <c r="O29" s="36"/>
      <c r="P29" s="36"/>
    </row>
    <row r="30" spans="1:26">
      <c r="A30" s="2">
        <v>42825</v>
      </c>
      <c r="B30" s="60">
        <v>82901.55</v>
      </c>
      <c r="C30" s="3">
        <f t="shared" si="7"/>
        <v>29015.5425</v>
      </c>
      <c r="D30" s="3">
        <f t="shared" si="0"/>
        <v>53886.007500000007</v>
      </c>
      <c r="E30" s="1">
        <v>0.98899999999999999</v>
      </c>
      <c r="F30" s="3">
        <f t="shared" si="1"/>
        <v>53293.261417500005</v>
      </c>
      <c r="G30" s="22">
        <v>0.100784</v>
      </c>
      <c r="H30" s="22">
        <v>5.0599999999999999E-2</v>
      </c>
      <c r="I30" s="22">
        <f t="shared" si="2"/>
        <v>5.0183999999999999E-2</v>
      </c>
      <c r="J30" s="9">
        <f t="shared" si="3"/>
        <v>447.59233822511004</v>
      </c>
      <c r="K30" s="10">
        <f t="shared" si="4"/>
        <v>224.71991897712499</v>
      </c>
      <c r="L30" s="11">
        <f t="shared" si="5"/>
        <v>222.87241924798502</v>
      </c>
    </row>
    <row r="31" spans="1:26" s="64" customFormat="1">
      <c r="A31" s="61">
        <v>42855</v>
      </c>
      <c r="B31" s="62">
        <v>83788.28</v>
      </c>
      <c r="C31" s="63">
        <f t="shared" si="7"/>
        <v>29325.897999999997</v>
      </c>
      <c r="D31" s="63">
        <f t="shared" si="0"/>
        <v>54462.381999999998</v>
      </c>
      <c r="E31" s="64">
        <v>0.98899999999999999</v>
      </c>
      <c r="F31" s="63">
        <f t="shared" si="1"/>
        <v>53863.295797999999</v>
      </c>
      <c r="G31" s="65">
        <v>0.100784</v>
      </c>
      <c r="H31" s="65">
        <v>5.0599999999999999E-2</v>
      </c>
      <c r="I31" s="65">
        <f t="shared" si="2"/>
        <v>5.0183999999999999E-2</v>
      </c>
      <c r="J31" s="66">
        <f t="shared" si="3"/>
        <v>452.37986697546927</v>
      </c>
      <c r="K31" s="67">
        <f t="shared" si="4"/>
        <v>227.12356394823334</v>
      </c>
      <c r="L31" s="68">
        <f t="shared" si="5"/>
        <v>225.25630302723599</v>
      </c>
      <c r="M31" s="20"/>
      <c r="N31" s="20"/>
      <c r="O31" s="20"/>
      <c r="P31" s="20"/>
      <c r="Q31" s="20"/>
      <c r="R31" s="86"/>
      <c r="S31" s="86"/>
      <c r="T31" s="86"/>
      <c r="U31" s="20"/>
      <c r="V31" s="20"/>
      <c r="W31" s="20"/>
      <c r="X31" s="20"/>
      <c r="Y31" s="20"/>
      <c r="Z31" s="20"/>
    </row>
    <row r="32" spans="1:26" s="20" customFormat="1">
      <c r="A32" s="19">
        <v>42886</v>
      </c>
      <c r="B32" s="60">
        <v>84771.09</v>
      </c>
      <c r="C32" s="3">
        <f t="shared" si="7"/>
        <v>29669.881499999996</v>
      </c>
      <c r="D32" s="3">
        <f t="shared" si="0"/>
        <v>55101.208500000001</v>
      </c>
      <c r="E32" s="1">
        <v>0.98899999999999999</v>
      </c>
      <c r="F32" s="3">
        <f t="shared" si="1"/>
        <v>54495.095206500002</v>
      </c>
      <c r="G32" s="22">
        <v>0.100784</v>
      </c>
      <c r="H32" s="22">
        <v>5.0599999999999999E-2</v>
      </c>
      <c r="I32" s="23">
        <f t="shared" si="2"/>
        <v>5.0183999999999999E-2</v>
      </c>
      <c r="J32" s="9">
        <f t="shared" si="3"/>
        <v>457.68613960765805</v>
      </c>
      <c r="K32" s="10">
        <f t="shared" si="4"/>
        <v>229.78765145407499</v>
      </c>
      <c r="L32" s="11">
        <f t="shared" si="5"/>
        <v>227.898488153583</v>
      </c>
      <c r="R32" s="86"/>
      <c r="S32" s="86"/>
      <c r="T32" s="86"/>
    </row>
    <row r="33" spans="1:21" s="20" customFormat="1">
      <c r="A33" s="19">
        <v>42916</v>
      </c>
      <c r="B33" s="60">
        <v>85815.64</v>
      </c>
      <c r="C33" s="3">
        <f t="shared" si="7"/>
        <v>30035.473999999998</v>
      </c>
      <c r="D33" s="3">
        <f t="shared" si="0"/>
        <v>55780.165999999997</v>
      </c>
      <c r="E33" s="1">
        <v>0.98899999999999999</v>
      </c>
      <c r="F33" s="3">
        <f t="shared" si="1"/>
        <v>55166.584173999996</v>
      </c>
      <c r="G33" s="22">
        <v>0.100784</v>
      </c>
      <c r="H33" s="22">
        <v>5.0599999999999999E-2</v>
      </c>
      <c r="I33" s="23">
        <f t="shared" si="2"/>
        <v>5.0183999999999999E-2</v>
      </c>
      <c r="J33" s="33">
        <f t="shared" si="3"/>
        <v>463.32575161603467</v>
      </c>
      <c r="K33" s="38">
        <f t="shared" si="4"/>
        <v>232.61909660036665</v>
      </c>
      <c r="L33" s="39">
        <f t="shared" si="5"/>
        <v>230.70665501566796</v>
      </c>
      <c r="R33" s="86"/>
      <c r="S33" s="86"/>
      <c r="T33" s="86"/>
    </row>
    <row r="34" spans="1:21" s="20" customFormat="1">
      <c r="A34" s="19">
        <v>42947</v>
      </c>
      <c r="B34" s="60">
        <v>86041.85</v>
      </c>
      <c r="C34" s="3">
        <f t="shared" si="7"/>
        <v>30114.647499999999</v>
      </c>
      <c r="D34" s="3">
        <f t="shared" si="0"/>
        <v>55927.202500000007</v>
      </c>
      <c r="E34" s="1">
        <v>0.98899999999999999</v>
      </c>
      <c r="F34" s="3">
        <f t="shared" si="1"/>
        <v>55312.003272500006</v>
      </c>
      <c r="G34" s="22">
        <v>0.100784</v>
      </c>
      <c r="H34" s="22">
        <v>5.0599999999999999E-2</v>
      </c>
      <c r="I34" s="23">
        <f t="shared" si="2"/>
        <v>5.0183999999999999E-2</v>
      </c>
      <c r="J34" s="33">
        <f t="shared" si="3"/>
        <v>464.54707815130337</v>
      </c>
      <c r="K34" s="38">
        <f t="shared" si="4"/>
        <v>233.23228046570833</v>
      </c>
      <c r="L34" s="39">
        <f t="shared" si="5"/>
        <v>231.31479768559504</v>
      </c>
      <c r="R34" s="86"/>
      <c r="S34" s="86"/>
      <c r="T34" s="86"/>
    </row>
    <row r="35" spans="1:21" s="20" customFormat="1">
      <c r="A35" s="19">
        <v>42978</v>
      </c>
      <c r="B35" s="60">
        <v>86612.01</v>
      </c>
      <c r="C35" s="3">
        <f t="shared" si="7"/>
        <v>30314.203499999996</v>
      </c>
      <c r="D35" s="3">
        <f t="shared" si="0"/>
        <v>56297.806499999999</v>
      </c>
      <c r="E35" s="1">
        <v>0.98899999999999999</v>
      </c>
      <c r="F35" s="3">
        <f t="shared" si="1"/>
        <v>55678.530628499997</v>
      </c>
      <c r="G35" s="22">
        <v>0.100784</v>
      </c>
      <c r="H35" s="22">
        <v>5.0599999999999999E-2</v>
      </c>
      <c r="I35" s="23">
        <f t="shared" si="2"/>
        <v>5.0183999999999999E-2</v>
      </c>
      <c r="J35" s="9">
        <f t="shared" si="3"/>
        <v>467.62541923856196</v>
      </c>
      <c r="K35" s="10">
        <f t="shared" si="4"/>
        <v>234.777804150175</v>
      </c>
      <c r="L35" s="11">
        <f t="shared" si="5"/>
        <v>232.84761508838699</v>
      </c>
      <c r="R35" s="86"/>
      <c r="S35" s="86"/>
      <c r="T35" s="86"/>
    </row>
    <row r="36" spans="1:21" s="20" customFormat="1">
      <c r="A36" s="19">
        <v>43008</v>
      </c>
      <c r="B36" s="60">
        <v>86997.07</v>
      </c>
      <c r="C36" s="3">
        <f t="shared" si="7"/>
        <v>30448.9745</v>
      </c>
      <c r="D36" s="3">
        <f t="shared" si="0"/>
        <v>56548.09550000001</v>
      </c>
      <c r="E36" s="1">
        <v>0.98899999999999999</v>
      </c>
      <c r="F36" s="3">
        <f t="shared" si="1"/>
        <v>55926.066449500009</v>
      </c>
      <c r="G36" s="22">
        <v>0.100784</v>
      </c>
      <c r="H36" s="22">
        <v>5.0599999999999999E-2</v>
      </c>
      <c r="I36" s="23">
        <f t="shared" si="2"/>
        <v>5.0183999999999999E-2</v>
      </c>
      <c r="J36" s="9">
        <f t="shared" si="3"/>
        <v>469.70439008720069</v>
      </c>
      <c r="K36" s="10">
        <f t="shared" si="4"/>
        <v>235.8215801953917</v>
      </c>
      <c r="L36" s="11">
        <f t="shared" si="5"/>
        <v>233.88280989180905</v>
      </c>
      <c r="R36" s="86"/>
      <c r="S36" s="86"/>
      <c r="T36" s="86"/>
    </row>
    <row r="37" spans="1:21" s="20" customFormat="1">
      <c r="A37" s="19">
        <v>43039</v>
      </c>
      <c r="B37" s="60">
        <v>87476.07</v>
      </c>
      <c r="C37" s="3">
        <f t="shared" si="7"/>
        <v>30616.624500000002</v>
      </c>
      <c r="D37" s="3">
        <f t="shared" si="0"/>
        <v>56859.445500000002</v>
      </c>
      <c r="E37" s="1">
        <v>0.98899999999999999</v>
      </c>
      <c r="F37" s="3">
        <f t="shared" si="1"/>
        <v>56233.991599500005</v>
      </c>
      <c r="G37" s="22">
        <v>0.100784</v>
      </c>
      <c r="H37" s="22">
        <v>5.0599999999999999E-2</v>
      </c>
      <c r="I37" s="23">
        <f t="shared" si="2"/>
        <v>5.0183999999999999E-2</v>
      </c>
      <c r="J37" s="9">
        <f t="shared" si="3"/>
        <v>472.29055078033406</v>
      </c>
      <c r="K37" s="10">
        <f t="shared" si="4"/>
        <v>237.11999791122503</v>
      </c>
      <c r="L37" s="11">
        <f t="shared" si="5"/>
        <v>235.170552869109</v>
      </c>
      <c r="P37" s="86"/>
      <c r="Q37" s="86"/>
      <c r="R37" s="86"/>
      <c r="S37" s="86"/>
      <c r="T37" s="86"/>
      <c r="U37" s="86"/>
    </row>
    <row r="38" spans="1:21" s="20" customFormat="1">
      <c r="A38" s="19">
        <v>43069</v>
      </c>
      <c r="B38" s="60">
        <v>90282.92</v>
      </c>
      <c r="C38" s="3">
        <f t="shared" si="7"/>
        <v>31599.021999999997</v>
      </c>
      <c r="D38" s="3">
        <f t="shared" si="0"/>
        <v>58683.898000000001</v>
      </c>
      <c r="E38" s="1">
        <v>0.98899999999999999</v>
      </c>
      <c r="F38" s="3">
        <f t="shared" si="1"/>
        <v>58038.375121999998</v>
      </c>
      <c r="G38" s="22">
        <v>0.100784</v>
      </c>
      <c r="H38" s="22">
        <v>5.0599999999999999E-2</v>
      </c>
      <c r="I38" s="23">
        <f t="shared" si="2"/>
        <v>5.0183999999999999E-2</v>
      </c>
      <c r="J38" s="9">
        <f t="shared" si="3"/>
        <v>487.44496652463732</v>
      </c>
      <c r="K38" s="10">
        <f t="shared" si="4"/>
        <v>244.72848176443333</v>
      </c>
      <c r="L38" s="11">
        <f t="shared" si="5"/>
        <v>242.716484760204</v>
      </c>
      <c r="P38" s="86"/>
      <c r="Q38" s="86"/>
      <c r="R38" s="86"/>
      <c r="S38" s="86"/>
      <c r="T38" s="86"/>
      <c r="U38" s="86"/>
    </row>
    <row r="39" spans="1:21" s="20" customFormat="1">
      <c r="A39" s="19">
        <v>43100</v>
      </c>
      <c r="B39" s="60">
        <v>97382.47</v>
      </c>
      <c r="C39" s="3">
        <f t="shared" si="7"/>
        <v>34083.864499999996</v>
      </c>
      <c r="D39" s="3">
        <f t="shared" si="0"/>
        <v>63298.605500000005</v>
      </c>
      <c r="E39" s="1">
        <v>0.98899999999999999</v>
      </c>
      <c r="F39" s="3">
        <f t="shared" si="1"/>
        <v>62602.320839500004</v>
      </c>
      <c r="G39" s="22">
        <v>0.100784</v>
      </c>
      <c r="H39" s="22">
        <v>5.0599999999999999E-2</v>
      </c>
      <c r="I39" s="23">
        <f t="shared" si="2"/>
        <v>5.0183999999999999E-2</v>
      </c>
      <c r="J39" s="9">
        <f t="shared" si="3"/>
        <v>525.77602529068065</v>
      </c>
      <c r="K39" s="10">
        <f t="shared" si="4"/>
        <v>263.97311953989168</v>
      </c>
      <c r="L39" s="11">
        <f t="shared" si="5"/>
        <v>261.80290575078902</v>
      </c>
      <c r="P39" s="86"/>
      <c r="Q39" s="86"/>
      <c r="R39" s="86"/>
      <c r="S39" s="86"/>
      <c r="T39" s="86"/>
      <c r="U39" s="86"/>
    </row>
    <row r="40" spans="1:21" s="20" customFormat="1" ht="13.5" thickBot="1">
      <c r="A40" s="45">
        <v>43131</v>
      </c>
      <c r="B40" s="106">
        <v>97382.47</v>
      </c>
      <c r="C40" s="54">
        <f>(B40*0.21)</f>
        <v>20450.3187</v>
      </c>
      <c r="D40" s="46">
        <f>+B40-C40</f>
        <v>76932.151299999998</v>
      </c>
      <c r="E40" s="47">
        <v>0.98899999999999999</v>
      </c>
      <c r="F40" s="46">
        <f>+D40*E40</f>
        <v>76085.897635699992</v>
      </c>
      <c r="G40" s="48">
        <v>8.8394E-2</v>
      </c>
      <c r="H40" s="48">
        <v>5.0599999999999999E-2</v>
      </c>
      <c r="I40" s="49">
        <f>G40-H40</f>
        <v>3.7794000000000001E-2</v>
      </c>
      <c r="J40" s="55">
        <f>((F40*G40)/12)*(18/31)</f>
        <v>325.42920172306771</v>
      </c>
      <c r="K40" s="56">
        <f>((F40*H40)/12)*(18/31)</f>
        <v>186.28773001773001</v>
      </c>
      <c r="L40" s="57">
        <f>((F40*I40)/12)*(18/31)</f>
        <v>139.14147170533769</v>
      </c>
      <c r="M40" s="53" t="s">
        <v>32</v>
      </c>
      <c r="N40" s="53"/>
      <c r="O40" s="53"/>
      <c r="P40" s="86"/>
      <c r="Q40" s="86"/>
      <c r="R40" s="86"/>
      <c r="S40" s="86"/>
      <c r="T40" s="86"/>
      <c r="U40" s="86"/>
    </row>
    <row r="41" spans="1:21" s="20" customFormat="1">
      <c r="A41" s="19"/>
      <c r="B41" s="60"/>
      <c r="C41" s="44"/>
      <c r="D41" s="3"/>
      <c r="E41" s="1"/>
      <c r="F41" s="3"/>
      <c r="G41" s="22"/>
      <c r="H41" s="22"/>
      <c r="I41" s="23"/>
      <c r="J41" s="18">
        <f>SUM(J10:J40)</f>
        <v>10171.64300556616</v>
      </c>
      <c r="K41" s="18">
        <f>SUM(K10:K40)</f>
        <v>5129.7154415042796</v>
      </c>
      <c r="L41" s="18">
        <f>SUM(L10:L40)</f>
        <v>5041.9275640618798</v>
      </c>
      <c r="P41" s="86"/>
      <c r="Q41" s="86"/>
      <c r="R41" s="86"/>
      <c r="S41" s="86"/>
      <c r="T41" s="86"/>
      <c r="U41" s="86"/>
    </row>
    <row r="42" spans="1:21" ht="20.25">
      <c r="A42" s="35" t="s">
        <v>29</v>
      </c>
      <c r="P42" s="86"/>
      <c r="Q42" s="86"/>
      <c r="R42" s="86"/>
      <c r="S42" s="86"/>
      <c r="T42" s="86"/>
      <c r="U42" s="86"/>
    </row>
    <row r="43" spans="1:21">
      <c r="A43" s="31" t="s">
        <v>25</v>
      </c>
      <c r="M43" s="96"/>
      <c r="N43" s="96"/>
      <c r="O43" s="96"/>
      <c r="P43" s="86"/>
      <c r="Q43" s="86"/>
      <c r="R43" s="86"/>
      <c r="S43" s="86"/>
      <c r="T43" s="86"/>
      <c r="U43" s="86"/>
    </row>
    <row r="44" spans="1:21">
      <c r="A44" s="31" t="s">
        <v>26</v>
      </c>
      <c r="P44" s="86"/>
      <c r="Q44" s="86"/>
      <c r="R44" s="86"/>
      <c r="S44" s="86"/>
      <c r="T44" s="86"/>
      <c r="U44" s="86"/>
    </row>
    <row r="45" spans="1:21">
      <c r="A45" s="31" t="s">
        <v>35</v>
      </c>
      <c r="P45" s="86"/>
      <c r="Q45" s="86"/>
      <c r="R45" s="86"/>
      <c r="S45" s="86"/>
      <c r="T45" s="86"/>
      <c r="U45" s="86"/>
    </row>
    <row r="46" spans="1:21">
      <c r="A46" s="4"/>
      <c r="B46" s="104"/>
      <c r="C46" s="4">
        <v>0.21</v>
      </c>
      <c r="D46" s="4"/>
      <c r="E46" s="4"/>
      <c r="F46" s="4"/>
      <c r="P46" s="86"/>
      <c r="Q46" s="86"/>
      <c r="R46" s="86"/>
      <c r="S46" s="86"/>
      <c r="T46" s="86"/>
      <c r="U46" s="86"/>
    </row>
    <row r="47" spans="1:21">
      <c r="A47" s="4"/>
      <c r="B47" s="104" t="s">
        <v>0</v>
      </c>
      <c r="C47" s="4" t="s">
        <v>16</v>
      </c>
      <c r="D47" s="4" t="s">
        <v>19</v>
      </c>
      <c r="E47" s="4" t="s">
        <v>15</v>
      </c>
      <c r="F47" s="4" t="s">
        <v>15</v>
      </c>
      <c r="G47" s="4" t="s">
        <v>4</v>
      </c>
      <c r="H47" s="4" t="s">
        <v>6</v>
      </c>
      <c r="I47" s="4" t="s">
        <v>7</v>
      </c>
      <c r="J47" s="12" t="s">
        <v>4</v>
      </c>
      <c r="K47" s="13" t="s">
        <v>6</v>
      </c>
      <c r="L47" s="14" t="s">
        <v>7</v>
      </c>
      <c r="P47" s="86"/>
      <c r="Q47" s="86"/>
      <c r="R47" s="86"/>
      <c r="S47" s="86"/>
      <c r="T47" s="86"/>
      <c r="U47" s="86"/>
    </row>
    <row r="48" spans="1:21">
      <c r="A48" s="4"/>
      <c r="B48" s="104" t="s">
        <v>13</v>
      </c>
      <c r="C48" s="4" t="s">
        <v>17</v>
      </c>
      <c r="D48" s="4" t="s">
        <v>21</v>
      </c>
      <c r="E48" s="4" t="s">
        <v>1</v>
      </c>
      <c r="F48" s="4" t="s">
        <v>22</v>
      </c>
      <c r="G48" s="4" t="s">
        <v>5</v>
      </c>
      <c r="H48" s="4" t="s">
        <v>5</v>
      </c>
      <c r="I48" s="4" t="s">
        <v>5</v>
      </c>
      <c r="J48" s="15" t="s">
        <v>8</v>
      </c>
      <c r="K48" s="16" t="s">
        <v>9</v>
      </c>
      <c r="L48" s="17" t="s">
        <v>9</v>
      </c>
      <c r="P48" s="86"/>
      <c r="Q48" s="86"/>
      <c r="R48" s="86"/>
      <c r="S48" s="86"/>
      <c r="T48" s="86"/>
      <c r="U48" s="86"/>
    </row>
    <row r="49" spans="1:21">
      <c r="A49" s="4"/>
      <c r="B49" s="104" t="s">
        <v>14</v>
      </c>
      <c r="C49" s="4" t="s">
        <v>18</v>
      </c>
      <c r="D49" s="4" t="s">
        <v>20</v>
      </c>
      <c r="E49" s="4" t="s">
        <v>2</v>
      </c>
      <c r="F49" s="4" t="s">
        <v>3</v>
      </c>
      <c r="J49" s="28">
        <v>1823537</v>
      </c>
      <c r="K49" s="29">
        <v>4310001</v>
      </c>
      <c r="L49" s="30">
        <v>1823536</v>
      </c>
      <c r="P49" s="86"/>
      <c r="Q49" s="86"/>
      <c r="R49" s="86"/>
      <c r="S49" s="86"/>
      <c r="T49" s="86"/>
      <c r="U49" s="86"/>
    </row>
    <row r="50" spans="1:21">
      <c r="A50" s="4"/>
      <c r="B50" s="105" t="s">
        <v>23</v>
      </c>
      <c r="C50" s="24" t="s">
        <v>10</v>
      </c>
      <c r="D50" s="25" t="s">
        <v>28</v>
      </c>
      <c r="E50" s="26" t="s">
        <v>11</v>
      </c>
      <c r="F50" s="27" t="s">
        <v>24</v>
      </c>
      <c r="J50" s="15"/>
      <c r="K50" s="16"/>
      <c r="L50" s="17"/>
      <c r="P50" s="86"/>
      <c r="Q50" s="86"/>
      <c r="R50" s="86"/>
      <c r="S50" s="86"/>
      <c r="T50" s="86"/>
      <c r="U50" s="86"/>
    </row>
    <row r="51" spans="1:21" s="20" customFormat="1">
      <c r="A51" s="19"/>
      <c r="B51" s="60"/>
      <c r="C51" s="41"/>
      <c r="D51" s="3"/>
      <c r="E51" s="1"/>
      <c r="F51" s="3"/>
      <c r="G51" s="22"/>
      <c r="H51" s="22"/>
      <c r="I51" s="23"/>
      <c r="J51" s="33"/>
      <c r="K51" s="38"/>
      <c r="L51" s="39"/>
      <c r="P51" s="86"/>
      <c r="Q51" s="86"/>
      <c r="R51" s="86"/>
      <c r="S51" s="86"/>
      <c r="T51" s="86"/>
      <c r="U51" s="86"/>
    </row>
    <row r="52" spans="1:21" s="20" customFormat="1">
      <c r="A52" s="19">
        <v>43131</v>
      </c>
      <c r="B52" s="60">
        <v>15376.91</v>
      </c>
      <c r="C52" s="41">
        <f t="shared" ref="C52:C60" si="8">(B52*$C$46)</f>
        <v>3229.1511</v>
      </c>
      <c r="D52" s="3">
        <f t="shared" si="0"/>
        <v>12147.758900000001</v>
      </c>
      <c r="E52" s="42">
        <v>0.98499999999999999</v>
      </c>
      <c r="F52" s="3">
        <f t="shared" si="1"/>
        <v>11965.5425165</v>
      </c>
      <c r="G52" s="43">
        <v>7.8799999999999995E-2</v>
      </c>
      <c r="H52" s="43">
        <v>4.1200000000000001E-2</v>
      </c>
      <c r="I52" s="43">
        <f t="shared" si="2"/>
        <v>3.7599999999999995E-2</v>
      </c>
      <c r="J52" s="33">
        <f>((F52*G52)/12)*(13/31)</f>
        <v>32.950273531996238</v>
      </c>
      <c r="K52" s="10">
        <f>((F52*H52)/12)*(13/31)</f>
        <v>17.227807988810213</v>
      </c>
      <c r="L52" s="11">
        <f>((F52*I52)/12)*(13/31)</f>
        <v>15.722465543186022</v>
      </c>
      <c r="M52" s="20" t="s">
        <v>33</v>
      </c>
      <c r="P52" s="86"/>
      <c r="Q52" s="86"/>
      <c r="R52" s="86"/>
      <c r="S52" s="86"/>
      <c r="T52" s="86"/>
      <c r="U52" s="86"/>
    </row>
    <row r="53" spans="1:21" s="20" customFormat="1">
      <c r="A53" s="19">
        <v>43159</v>
      </c>
      <c r="B53" s="60">
        <v>67487.929999999993</v>
      </c>
      <c r="C53" s="44">
        <f t="shared" si="8"/>
        <v>14172.465299999998</v>
      </c>
      <c r="D53" s="32">
        <f>+B53-C53</f>
        <v>53315.464699999997</v>
      </c>
      <c r="E53" s="1">
        <v>0.98499999999999999</v>
      </c>
      <c r="F53" s="3">
        <f>+D53*E53</f>
        <v>52515.7327295</v>
      </c>
      <c r="G53" s="22">
        <v>7.8799999999999995E-2</v>
      </c>
      <c r="H53" s="22">
        <v>4.1200000000000001E-2</v>
      </c>
      <c r="I53" s="23">
        <f t="shared" si="2"/>
        <v>3.7599999999999995E-2</v>
      </c>
      <c r="J53" s="33">
        <f>(F53*G53)/12</f>
        <v>344.85331159038333</v>
      </c>
      <c r="K53" s="38">
        <f t="shared" si="4"/>
        <v>180.30401570461666</v>
      </c>
      <c r="L53" s="39">
        <f>(F53*I53)/12</f>
        <v>164.54929588576664</v>
      </c>
      <c r="P53" s="86"/>
      <c r="Q53" s="86"/>
      <c r="R53" s="86"/>
      <c r="S53" s="86"/>
      <c r="T53" s="86"/>
      <c r="U53" s="86"/>
    </row>
    <row r="54" spans="1:21" s="20" customFormat="1">
      <c r="A54" s="19">
        <v>43190</v>
      </c>
      <c r="B54" s="60">
        <v>58085.79</v>
      </c>
      <c r="C54" s="44">
        <f t="shared" si="8"/>
        <v>12198.0159</v>
      </c>
      <c r="D54" s="3">
        <f t="shared" si="0"/>
        <v>45887.774100000002</v>
      </c>
      <c r="E54" s="1">
        <v>0.98499999999999999</v>
      </c>
      <c r="F54" s="3">
        <f t="shared" si="1"/>
        <v>45199.457488500004</v>
      </c>
      <c r="G54" s="22">
        <v>7.8799999999999995E-2</v>
      </c>
      <c r="H54" s="22">
        <v>4.1200000000000001E-2</v>
      </c>
      <c r="I54" s="23">
        <f t="shared" si="2"/>
        <v>3.7599999999999995E-2</v>
      </c>
      <c r="J54" s="9">
        <f t="shared" si="3"/>
        <v>296.80977084115</v>
      </c>
      <c r="K54" s="10">
        <f t="shared" si="4"/>
        <v>155.18480404385002</v>
      </c>
      <c r="L54" s="11">
        <f t="shared" si="5"/>
        <v>141.6249667973</v>
      </c>
      <c r="R54" s="86"/>
      <c r="S54" s="86"/>
      <c r="T54" s="86"/>
    </row>
    <row r="55" spans="1:21" s="20" customFormat="1">
      <c r="A55" s="19">
        <v>43220</v>
      </c>
      <c r="B55" s="60">
        <v>58903.75</v>
      </c>
      <c r="C55" s="44">
        <f t="shared" si="8"/>
        <v>12369.7875</v>
      </c>
      <c r="D55" s="3">
        <f t="shared" si="0"/>
        <v>46533.962500000001</v>
      </c>
      <c r="E55" s="1">
        <v>0.98499999999999999</v>
      </c>
      <c r="F55" s="3">
        <f t="shared" si="1"/>
        <v>45835.953062500004</v>
      </c>
      <c r="G55" s="22">
        <v>7.8799999999999995E-2</v>
      </c>
      <c r="H55" s="22">
        <v>4.1200000000000001E-2</v>
      </c>
      <c r="I55" s="23">
        <f t="shared" ref="I55:I60" si="9">G55-H55</f>
        <v>3.7599999999999995E-2</v>
      </c>
      <c r="J55" s="9">
        <f t="shared" si="3"/>
        <v>300.98942511041668</v>
      </c>
      <c r="K55" s="10">
        <f t="shared" si="4"/>
        <v>157.37010551458334</v>
      </c>
      <c r="L55" s="11">
        <f t="shared" si="5"/>
        <v>143.61931959583333</v>
      </c>
      <c r="R55" s="86"/>
      <c r="S55" s="86"/>
      <c r="T55" s="86"/>
    </row>
    <row r="56" spans="1:21" s="20" customFormat="1">
      <c r="A56" s="19">
        <v>43251</v>
      </c>
      <c r="B56" s="60">
        <v>77178.59</v>
      </c>
      <c r="C56" s="44">
        <f t="shared" si="8"/>
        <v>16207.503899999998</v>
      </c>
      <c r="D56" s="3">
        <f t="shared" si="0"/>
        <v>60971.0861</v>
      </c>
      <c r="E56" s="1">
        <v>0.98499999999999999</v>
      </c>
      <c r="F56" s="3">
        <f t="shared" si="1"/>
        <v>60056.519808500001</v>
      </c>
      <c r="G56" s="22">
        <v>7.8799999999999995E-2</v>
      </c>
      <c r="H56" s="22">
        <v>4.1200000000000001E-2</v>
      </c>
      <c r="I56" s="23">
        <f t="shared" si="9"/>
        <v>3.7599999999999995E-2</v>
      </c>
      <c r="J56" s="9">
        <f t="shared" si="3"/>
        <v>394.37114674248329</v>
      </c>
      <c r="K56" s="10">
        <f t="shared" si="4"/>
        <v>206.19405134251667</v>
      </c>
      <c r="L56" s="11">
        <f t="shared" si="5"/>
        <v>188.17709539996665</v>
      </c>
      <c r="R56" s="86"/>
      <c r="S56" s="86"/>
      <c r="T56" s="86"/>
    </row>
    <row r="57" spans="1:21" s="20" customFormat="1">
      <c r="A57" s="19">
        <v>43281</v>
      </c>
      <c r="B57" s="60">
        <v>78091.77</v>
      </c>
      <c r="C57" s="44">
        <f t="shared" si="8"/>
        <v>16399.271700000001</v>
      </c>
      <c r="D57" s="3">
        <f t="shared" si="0"/>
        <v>61692.498300000007</v>
      </c>
      <c r="E57" s="1">
        <v>0.98499999999999999</v>
      </c>
      <c r="F57" s="3">
        <f t="shared" si="1"/>
        <v>60767.110825500007</v>
      </c>
      <c r="G57" s="22">
        <v>7.8799999999999995E-2</v>
      </c>
      <c r="H57" s="22">
        <v>4.1200000000000001E-2</v>
      </c>
      <c r="I57" s="23">
        <f t="shared" si="9"/>
        <v>3.7599999999999995E-2</v>
      </c>
      <c r="J57" s="9">
        <f t="shared" si="3"/>
        <v>399.03736108745005</v>
      </c>
      <c r="K57" s="10">
        <f t="shared" si="4"/>
        <v>208.63374716755004</v>
      </c>
      <c r="L57" s="11">
        <f t="shared" si="5"/>
        <v>190.40361391989998</v>
      </c>
      <c r="R57" s="86"/>
      <c r="S57" s="86"/>
      <c r="T57" s="86"/>
    </row>
    <row r="58" spans="1:21" s="20" customFormat="1">
      <c r="A58" s="19">
        <v>43312</v>
      </c>
      <c r="B58" s="60">
        <v>79567.320000000007</v>
      </c>
      <c r="C58" s="44">
        <f t="shared" si="8"/>
        <v>16709.137200000001</v>
      </c>
      <c r="D58" s="3">
        <f t="shared" si="0"/>
        <v>62858.18280000001</v>
      </c>
      <c r="E58" s="1">
        <v>0.98499999999999999</v>
      </c>
      <c r="F58" s="3">
        <f t="shared" si="1"/>
        <v>61915.31005800001</v>
      </c>
      <c r="G58" s="22">
        <v>7.8799999999999995E-2</v>
      </c>
      <c r="H58" s="22">
        <v>4.1200000000000001E-2</v>
      </c>
      <c r="I58" s="23">
        <f t="shared" si="9"/>
        <v>3.7599999999999995E-2</v>
      </c>
      <c r="J58" s="9">
        <f t="shared" si="3"/>
        <v>406.57720271420004</v>
      </c>
      <c r="K58" s="10">
        <f t="shared" si="4"/>
        <v>212.57589786580004</v>
      </c>
      <c r="L58" s="11">
        <f t="shared" si="5"/>
        <v>194.0013048484</v>
      </c>
      <c r="R58" s="86"/>
      <c r="S58" s="86"/>
      <c r="T58" s="86"/>
    </row>
    <row r="59" spans="1:21" s="20" customFormat="1">
      <c r="A59" s="19">
        <v>43343</v>
      </c>
      <c r="B59" s="60">
        <v>81017.14</v>
      </c>
      <c r="C59" s="44">
        <f t="shared" si="8"/>
        <v>17013.599399999999</v>
      </c>
      <c r="D59" s="3">
        <f t="shared" si="0"/>
        <v>64003.5406</v>
      </c>
      <c r="E59" s="1">
        <v>0.98499999999999999</v>
      </c>
      <c r="F59" s="3">
        <f t="shared" si="1"/>
        <v>63043.487491</v>
      </c>
      <c r="G59" s="22">
        <v>7.8799999999999995E-2</v>
      </c>
      <c r="H59" s="22">
        <v>4.1200000000000001E-2</v>
      </c>
      <c r="I59" s="23">
        <f t="shared" si="9"/>
        <v>3.7599999999999995E-2</v>
      </c>
      <c r="J59" s="9">
        <f t="shared" si="3"/>
        <v>413.98556785756665</v>
      </c>
      <c r="K59" s="10">
        <f t="shared" si="4"/>
        <v>216.44930705243334</v>
      </c>
      <c r="L59" s="11">
        <f t="shared" si="5"/>
        <v>197.53626080513331</v>
      </c>
      <c r="R59" s="86"/>
      <c r="S59" s="86"/>
      <c r="T59" s="86"/>
    </row>
    <row r="60" spans="1:21" s="20" customFormat="1">
      <c r="A60" s="19">
        <v>43373</v>
      </c>
      <c r="B60" s="60">
        <v>97203.33</v>
      </c>
      <c r="C60" s="44">
        <f t="shared" si="8"/>
        <v>20412.6993</v>
      </c>
      <c r="D60" s="3">
        <f t="shared" ref="D60:D66" si="10">+B60-C60</f>
        <v>76790.630700000009</v>
      </c>
      <c r="E60" s="1">
        <v>0.98499999999999999</v>
      </c>
      <c r="F60" s="3">
        <f t="shared" ref="F60:F65" si="11">+D60*E60</f>
        <v>75638.771239500013</v>
      </c>
      <c r="G60" s="22">
        <v>7.8799999999999995E-2</v>
      </c>
      <c r="H60" s="22">
        <v>4.1200000000000001E-2</v>
      </c>
      <c r="I60" s="23">
        <f t="shared" si="9"/>
        <v>3.7599999999999995E-2</v>
      </c>
      <c r="J60" s="9">
        <f t="shared" ref="J60:J65" si="12">(F60*G60)/12</f>
        <v>496.69459780605007</v>
      </c>
      <c r="K60" s="10">
        <f t="shared" ref="K60:K65" si="13">(F60*H60)/12</f>
        <v>259.69311458895004</v>
      </c>
      <c r="L60" s="11">
        <f t="shared" ref="L60:L65" si="14">(F60*I60)/12</f>
        <v>237.0014832171</v>
      </c>
      <c r="R60" s="86"/>
      <c r="S60" s="86"/>
      <c r="T60" s="86"/>
    </row>
    <row r="61" spans="1:21" s="20" customFormat="1">
      <c r="A61" s="19">
        <v>43404</v>
      </c>
      <c r="B61" s="60">
        <v>100173.09</v>
      </c>
      <c r="C61" s="44">
        <f t="shared" ref="C61:C66" si="15">(B61*$C$46)</f>
        <v>21036.348899999997</v>
      </c>
      <c r="D61" s="3">
        <f t="shared" si="10"/>
        <v>79136.741099999999</v>
      </c>
      <c r="E61" s="1">
        <v>0.98499999999999999</v>
      </c>
      <c r="F61" s="3">
        <f t="shared" si="11"/>
        <v>77949.689983499993</v>
      </c>
      <c r="G61" s="22">
        <v>7.8799999999999995E-2</v>
      </c>
      <c r="H61" s="22">
        <v>4.1200000000000001E-2</v>
      </c>
      <c r="I61" s="23">
        <f t="shared" ref="I61:I66" si="16">G61-H61</f>
        <v>3.7599999999999995E-2</v>
      </c>
      <c r="J61" s="9">
        <f t="shared" si="12"/>
        <v>511.86963089164993</v>
      </c>
      <c r="K61" s="10">
        <f t="shared" si="13"/>
        <v>267.62726894334997</v>
      </c>
      <c r="L61" s="11">
        <f t="shared" si="14"/>
        <v>244.24236194829996</v>
      </c>
      <c r="R61" s="86"/>
      <c r="S61" s="86"/>
      <c r="T61" s="86"/>
    </row>
    <row r="62" spans="1:21" s="20" customFormat="1">
      <c r="A62" s="19">
        <v>43434</v>
      </c>
      <c r="B62" s="60">
        <v>102790.1</v>
      </c>
      <c r="C62" s="44">
        <f t="shared" si="15"/>
        <v>21585.921000000002</v>
      </c>
      <c r="D62" s="3">
        <f t="shared" si="10"/>
        <v>81204.179000000004</v>
      </c>
      <c r="E62" s="1">
        <v>0.98499999999999999</v>
      </c>
      <c r="F62" s="3">
        <f t="shared" si="11"/>
        <v>79986.116315000007</v>
      </c>
      <c r="G62" s="22">
        <v>7.8799999999999995E-2</v>
      </c>
      <c r="H62" s="22">
        <v>4.1200000000000001E-2</v>
      </c>
      <c r="I62" s="23">
        <f t="shared" si="16"/>
        <v>3.7599999999999995E-2</v>
      </c>
      <c r="J62" s="9">
        <f t="shared" si="12"/>
        <v>525.24216380183327</v>
      </c>
      <c r="K62" s="10">
        <f t="shared" si="13"/>
        <v>274.61899934816671</v>
      </c>
      <c r="L62" s="11">
        <f t="shared" si="14"/>
        <v>250.62316445366665</v>
      </c>
      <c r="R62" s="86"/>
      <c r="S62" s="86"/>
      <c r="T62" s="86"/>
    </row>
    <row r="63" spans="1:21" s="20" customFormat="1">
      <c r="A63" s="19">
        <v>43465</v>
      </c>
      <c r="B63" s="60">
        <v>110411.77</v>
      </c>
      <c r="C63" s="44">
        <f t="shared" si="15"/>
        <v>23186.471699999998</v>
      </c>
      <c r="D63" s="3">
        <f t="shared" si="10"/>
        <v>87225.298300000009</v>
      </c>
      <c r="E63" s="1">
        <v>0.98499999999999999</v>
      </c>
      <c r="F63" s="3">
        <f t="shared" si="11"/>
        <v>85916.918825500004</v>
      </c>
      <c r="G63" s="22">
        <v>7.8799999999999995E-2</v>
      </c>
      <c r="H63" s="22">
        <v>4.1200000000000001E-2</v>
      </c>
      <c r="I63" s="23">
        <f t="shared" si="16"/>
        <v>3.7599999999999995E-2</v>
      </c>
      <c r="J63" s="9">
        <f t="shared" si="12"/>
        <v>564.18776695411668</v>
      </c>
      <c r="K63" s="10">
        <f t="shared" si="13"/>
        <v>294.98142130088337</v>
      </c>
      <c r="L63" s="11">
        <f t="shared" si="14"/>
        <v>269.20634565323331</v>
      </c>
      <c r="R63" s="86"/>
      <c r="S63" s="86"/>
      <c r="T63" s="86"/>
    </row>
    <row r="64" spans="1:21" s="20" customFormat="1">
      <c r="A64" s="19">
        <v>43496</v>
      </c>
      <c r="B64" s="60">
        <v>112482.59</v>
      </c>
      <c r="C64" s="44">
        <f t="shared" si="15"/>
        <v>23621.3439</v>
      </c>
      <c r="D64" s="3">
        <f t="shared" si="10"/>
        <v>88861.246099999989</v>
      </c>
      <c r="E64" s="1">
        <v>0.98499999999999999</v>
      </c>
      <c r="F64" s="3">
        <f t="shared" si="11"/>
        <v>87528.327408499987</v>
      </c>
      <c r="G64" s="22">
        <v>7.8799999999999995E-2</v>
      </c>
      <c r="H64" s="22">
        <v>4.1200000000000001E-2</v>
      </c>
      <c r="I64" s="23">
        <f t="shared" si="16"/>
        <v>3.7599999999999995E-2</v>
      </c>
      <c r="J64" s="9">
        <f t="shared" si="12"/>
        <v>574.76934998248328</v>
      </c>
      <c r="K64" s="10">
        <f t="shared" si="13"/>
        <v>300.51392410251663</v>
      </c>
      <c r="L64" s="11">
        <f t="shared" si="14"/>
        <v>274.25542587996659</v>
      </c>
      <c r="R64" s="86"/>
      <c r="S64" s="86"/>
      <c r="T64" s="86"/>
    </row>
    <row r="65" spans="1:26" s="20" customFormat="1">
      <c r="A65" s="19">
        <v>43524</v>
      </c>
      <c r="B65" s="60">
        <v>117237.78</v>
      </c>
      <c r="C65" s="44">
        <f t="shared" si="15"/>
        <v>24619.933799999999</v>
      </c>
      <c r="D65" s="3">
        <f t="shared" si="10"/>
        <v>92617.8462</v>
      </c>
      <c r="E65" s="1">
        <v>0.98499999999999999</v>
      </c>
      <c r="F65" s="3">
        <f t="shared" si="11"/>
        <v>91228.578506999998</v>
      </c>
      <c r="G65" s="22">
        <v>7.8799999999999995E-2</v>
      </c>
      <c r="H65" s="22">
        <v>4.1200000000000001E-2</v>
      </c>
      <c r="I65" s="23">
        <f t="shared" si="16"/>
        <v>3.7599999999999995E-2</v>
      </c>
      <c r="J65" s="9">
        <f t="shared" si="12"/>
        <v>599.06766552929992</v>
      </c>
      <c r="K65" s="10">
        <f t="shared" si="13"/>
        <v>313.2181195407</v>
      </c>
      <c r="L65" s="11">
        <f t="shared" si="14"/>
        <v>285.84954598859997</v>
      </c>
      <c r="R65" s="86"/>
      <c r="S65" s="86"/>
      <c r="T65" s="86"/>
    </row>
    <row r="66" spans="1:26" s="20" customFormat="1">
      <c r="A66" s="19">
        <v>43555</v>
      </c>
      <c r="B66" s="60">
        <v>127593.19</v>
      </c>
      <c r="C66" s="44">
        <f t="shared" si="15"/>
        <v>26794.569899999999</v>
      </c>
      <c r="D66" s="3">
        <f t="shared" si="10"/>
        <v>100798.6201</v>
      </c>
      <c r="E66" s="1">
        <v>0.98499999999999999</v>
      </c>
      <c r="F66" s="3">
        <f t="shared" ref="F66:F72" si="17">+D66*E66</f>
        <v>99286.640798499997</v>
      </c>
      <c r="G66" s="22">
        <v>7.8799999999999995E-2</v>
      </c>
      <c r="H66" s="22">
        <v>4.1200000000000001E-2</v>
      </c>
      <c r="I66" s="23">
        <f t="shared" si="16"/>
        <v>3.7599999999999995E-2</v>
      </c>
      <c r="J66" s="9">
        <f t="shared" ref="J66:J71" si="18">(F66*G66)/12</f>
        <v>651.98227457681662</v>
      </c>
      <c r="K66" s="10">
        <f t="shared" ref="K66:K71" si="19">(F66*H66)/12</f>
        <v>340.88413340818335</v>
      </c>
      <c r="L66" s="11">
        <f t="shared" ref="L66:L71" si="20">(F66*I66)/12</f>
        <v>311.09814116863328</v>
      </c>
      <c r="R66" s="86"/>
      <c r="S66" s="86"/>
      <c r="T66" s="86"/>
    </row>
    <row r="67" spans="1:26" s="20" customFormat="1">
      <c r="A67" s="19">
        <v>43585</v>
      </c>
      <c r="B67" s="60">
        <v>129192.98</v>
      </c>
      <c r="C67" s="44">
        <f t="shared" ref="C67:C75" si="21">(B67*$C$46)</f>
        <v>27130.525799999999</v>
      </c>
      <c r="D67" s="3">
        <f t="shared" ref="D67:D75" si="22">+B67-C67</f>
        <v>102062.45419999999</v>
      </c>
      <c r="E67" s="1">
        <v>0.98499999999999999</v>
      </c>
      <c r="F67" s="3">
        <f t="shared" si="17"/>
        <v>100531.51738699999</v>
      </c>
      <c r="G67" s="22">
        <v>7.8799999999999995E-2</v>
      </c>
      <c r="H67" s="22">
        <v>4.1200000000000001E-2</v>
      </c>
      <c r="I67" s="23">
        <f t="shared" ref="I67:I72" si="23">G67-H67</f>
        <v>3.7599999999999995E-2</v>
      </c>
      <c r="J67" s="9">
        <f t="shared" si="18"/>
        <v>660.15696417463323</v>
      </c>
      <c r="K67" s="10">
        <f t="shared" si="19"/>
        <v>345.15820969536662</v>
      </c>
      <c r="L67" s="11">
        <f t="shared" si="20"/>
        <v>314.99875447926655</v>
      </c>
      <c r="R67" s="86"/>
      <c r="S67" s="86"/>
      <c r="T67" s="86"/>
    </row>
    <row r="68" spans="1:26" s="20" customFormat="1">
      <c r="A68" s="19">
        <v>43616</v>
      </c>
      <c r="B68" s="60">
        <v>132803.16</v>
      </c>
      <c r="C68" s="44">
        <f t="shared" si="21"/>
        <v>27888.6636</v>
      </c>
      <c r="D68" s="3">
        <f t="shared" si="22"/>
        <v>104914.4964</v>
      </c>
      <c r="E68" s="1">
        <v>0.98499999999999999</v>
      </c>
      <c r="F68" s="3">
        <f t="shared" si="17"/>
        <v>103340.77895400001</v>
      </c>
      <c r="G68" s="22">
        <v>7.8799999999999995E-2</v>
      </c>
      <c r="H68" s="22">
        <v>4.1200000000000001E-2</v>
      </c>
      <c r="I68" s="23">
        <f t="shared" si="23"/>
        <v>3.7599999999999995E-2</v>
      </c>
      <c r="J68" s="9">
        <f t="shared" si="18"/>
        <v>678.60444846460007</v>
      </c>
      <c r="K68" s="10">
        <f t="shared" si="19"/>
        <v>354.80334107540006</v>
      </c>
      <c r="L68" s="11">
        <f t="shared" si="20"/>
        <v>323.80110738920001</v>
      </c>
      <c r="N68" s="60"/>
      <c r="R68" s="86"/>
      <c r="S68" s="86"/>
      <c r="T68" s="86"/>
    </row>
    <row r="69" spans="1:26" s="20" customFormat="1">
      <c r="A69" s="19">
        <v>43646</v>
      </c>
      <c r="B69" s="60">
        <v>135480.07999999999</v>
      </c>
      <c r="C69" s="44">
        <f t="shared" si="21"/>
        <v>28450.816799999997</v>
      </c>
      <c r="D69" s="3">
        <f t="shared" si="22"/>
        <v>107029.26319999999</v>
      </c>
      <c r="E69" s="1">
        <v>0.98499999999999999</v>
      </c>
      <c r="F69" s="3">
        <f t="shared" si="17"/>
        <v>105423.82425199999</v>
      </c>
      <c r="G69" s="22">
        <v>7.8799999999999995E-2</v>
      </c>
      <c r="H69" s="22">
        <v>4.1200000000000001E-2</v>
      </c>
      <c r="I69" s="23">
        <f t="shared" si="23"/>
        <v>3.7599999999999995E-2</v>
      </c>
      <c r="J69" s="9">
        <f t="shared" si="18"/>
        <v>692.28311258813312</v>
      </c>
      <c r="K69" s="10">
        <f t="shared" si="19"/>
        <v>361.95512993186662</v>
      </c>
      <c r="L69" s="11">
        <f t="shared" si="20"/>
        <v>330.32798265626656</v>
      </c>
      <c r="R69" s="86"/>
      <c r="S69" s="86"/>
      <c r="T69" s="86"/>
    </row>
    <row r="70" spans="1:26" s="20" customFormat="1">
      <c r="A70" s="19">
        <v>43677</v>
      </c>
      <c r="B70" s="60">
        <v>138956.95000000001</v>
      </c>
      <c r="C70" s="44">
        <f t="shared" si="21"/>
        <v>29180.959500000001</v>
      </c>
      <c r="D70" s="3">
        <f t="shared" si="22"/>
        <v>109775.99050000001</v>
      </c>
      <c r="E70" s="1">
        <v>0.98499999999999999</v>
      </c>
      <c r="F70" s="3">
        <f t="shared" si="17"/>
        <v>108129.35064250001</v>
      </c>
      <c r="G70" s="22">
        <v>7.8799999999999995E-2</v>
      </c>
      <c r="H70" s="22">
        <v>4.1200000000000001E-2</v>
      </c>
      <c r="I70" s="23">
        <f t="shared" si="23"/>
        <v>3.7599999999999995E-2</v>
      </c>
      <c r="J70" s="9">
        <f t="shared" si="18"/>
        <v>710.04940255241672</v>
      </c>
      <c r="K70" s="10">
        <f t="shared" si="19"/>
        <v>371.24410387258337</v>
      </c>
      <c r="L70" s="11">
        <f t="shared" si="20"/>
        <v>338.8052986798333</v>
      </c>
      <c r="R70" s="86"/>
      <c r="S70" s="86"/>
      <c r="T70" s="86"/>
    </row>
    <row r="71" spans="1:26" s="20" customFormat="1">
      <c r="A71" s="19">
        <v>43708</v>
      </c>
      <c r="B71" s="60">
        <v>164208.51</v>
      </c>
      <c r="C71" s="44">
        <f t="shared" si="21"/>
        <v>34483.787100000001</v>
      </c>
      <c r="D71" s="3">
        <f t="shared" si="22"/>
        <v>129724.72290000001</v>
      </c>
      <c r="E71" s="1">
        <v>0.98499999999999999</v>
      </c>
      <c r="F71" s="3">
        <f t="shared" si="17"/>
        <v>127778.85205650001</v>
      </c>
      <c r="G71" s="22">
        <v>7.8799999999999995E-2</v>
      </c>
      <c r="H71" s="22">
        <v>4.1200000000000001E-2</v>
      </c>
      <c r="I71" s="23">
        <f t="shared" si="23"/>
        <v>3.7599999999999995E-2</v>
      </c>
      <c r="J71" s="9">
        <f t="shared" si="18"/>
        <v>839.08112850434998</v>
      </c>
      <c r="K71" s="10">
        <f t="shared" si="19"/>
        <v>438.70739206065008</v>
      </c>
      <c r="L71" s="11">
        <f t="shared" si="20"/>
        <v>400.37373644369995</v>
      </c>
      <c r="R71" s="86"/>
      <c r="S71" s="86"/>
      <c r="T71" s="86"/>
    </row>
    <row r="72" spans="1:26" s="20" customFormat="1">
      <c r="A72" s="19">
        <v>43738</v>
      </c>
      <c r="B72" s="60">
        <v>187333.47</v>
      </c>
      <c r="C72" s="44">
        <f t="shared" si="21"/>
        <v>39340.028699999995</v>
      </c>
      <c r="D72" s="3">
        <f t="shared" si="22"/>
        <v>147993.44130000001</v>
      </c>
      <c r="E72" s="1">
        <v>0.98499999999999999</v>
      </c>
      <c r="F72" s="3">
        <f t="shared" si="17"/>
        <v>145773.53968049999</v>
      </c>
      <c r="G72" s="22">
        <v>7.8799999999999995E-2</v>
      </c>
      <c r="H72" s="22">
        <v>4.1200000000000001E-2</v>
      </c>
      <c r="I72" s="23">
        <f t="shared" si="23"/>
        <v>3.7599999999999995E-2</v>
      </c>
      <c r="J72" s="9">
        <f>(F72*G72)/12</f>
        <v>957.24624390194992</v>
      </c>
      <c r="K72" s="10">
        <f>(F72*H72)/12</f>
        <v>500.48915290304996</v>
      </c>
      <c r="L72" s="11">
        <f>(F72*I72)/12</f>
        <v>456.75709099889991</v>
      </c>
      <c r="R72" s="86"/>
      <c r="S72" s="86"/>
      <c r="T72" s="86"/>
    </row>
    <row r="73" spans="1:26" s="20" customFormat="1">
      <c r="A73" s="19">
        <v>43769</v>
      </c>
      <c r="B73" s="60">
        <v>216771.86</v>
      </c>
      <c r="C73" s="44">
        <f t="shared" si="21"/>
        <v>45522.090599999996</v>
      </c>
      <c r="D73" s="3">
        <f t="shared" si="22"/>
        <v>171249.76939999999</v>
      </c>
      <c r="E73" s="1">
        <v>0.98499999999999999</v>
      </c>
      <c r="F73" s="3">
        <f>+D73*E73</f>
        <v>168681.02285899999</v>
      </c>
      <c r="G73" s="22">
        <v>7.8799999999999995E-2</v>
      </c>
      <c r="H73" s="22">
        <v>4.1200000000000001E-2</v>
      </c>
      <c r="I73" s="23">
        <f>G73-H73</f>
        <v>3.7599999999999995E-2</v>
      </c>
      <c r="J73" s="9">
        <f>(F73*G73)/12</f>
        <v>1107.6720501074331</v>
      </c>
      <c r="K73" s="10">
        <f>(F73*H73)/12</f>
        <v>579.13817848256667</v>
      </c>
      <c r="L73" s="11">
        <f>(F73*I73)/12</f>
        <v>528.53387162486649</v>
      </c>
      <c r="R73" s="86"/>
      <c r="S73" s="86"/>
      <c r="T73" s="86"/>
    </row>
    <row r="74" spans="1:26" s="20" customFormat="1">
      <c r="A74" s="19">
        <v>43799</v>
      </c>
      <c r="B74" s="60">
        <v>223282.68</v>
      </c>
      <c r="C74" s="44">
        <f t="shared" si="21"/>
        <v>46889.362799999995</v>
      </c>
      <c r="D74" s="3">
        <f t="shared" si="22"/>
        <v>176393.31719999999</v>
      </c>
      <c r="E74" s="1">
        <v>0.98499999999999999</v>
      </c>
      <c r="F74" s="3">
        <f>+D74*E74</f>
        <v>173747.41744199998</v>
      </c>
      <c r="G74" s="22">
        <v>7.8799999999999995E-2</v>
      </c>
      <c r="H74" s="22">
        <v>4.1200000000000001E-2</v>
      </c>
      <c r="I74" s="23">
        <f>G74-H74</f>
        <v>3.7599999999999995E-2</v>
      </c>
      <c r="J74" s="9">
        <f>(F74*G74)/12</f>
        <v>1140.9413745357999</v>
      </c>
      <c r="K74" s="10">
        <f>(F74*H74)/12</f>
        <v>596.5327998841999</v>
      </c>
      <c r="L74" s="11">
        <f>(F74*I74)/12</f>
        <v>544.40857465159991</v>
      </c>
      <c r="R74" s="86"/>
      <c r="S74" s="86"/>
      <c r="T74" s="86"/>
      <c r="U74" s="86"/>
    </row>
    <row r="75" spans="1:26" s="20" customFormat="1">
      <c r="A75" s="19">
        <v>43830</v>
      </c>
      <c r="B75" s="60">
        <v>220561.53</v>
      </c>
      <c r="C75" s="44">
        <f t="shared" si="21"/>
        <v>46317.921299999995</v>
      </c>
      <c r="D75" s="3">
        <f t="shared" si="22"/>
        <v>174243.60870000001</v>
      </c>
      <c r="E75" s="1">
        <v>0.98499999999999999</v>
      </c>
      <c r="F75" s="3">
        <f>+D75*E75</f>
        <v>171629.9545695</v>
      </c>
      <c r="G75" s="22">
        <v>7.8799999999999995E-2</v>
      </c>
      <c r="H75" s="22">
        <v>4.1200000000000001E-2</v>
      </c>
      <c r="I75" s="23">
        <f>G75-H75</f>
        <v>3.7599999999999995E-2</v>
      </c>
      <c r="J75" s="9">
        <f>(F75*G75)/12</f>
        <v>1127.0367016730499</v>
      </c>
      <c r="K75" s="10">
        <f>(F75*H75)/12</f>
        <v>589.26284402194995</v>
      </c>
      <c r="L75" s="11">
        <f>(F75*I75)/12</f>
        <v>537.77385765109989</v>
      </c>
      <c r="R75" s="86"/>
      <c r="S75" s="86"/>
      <c r="T75" s="86"/>
      <c r="U75" s="86"/>
    </row>
    <row r="76" spans="1:26" s="20" customFormat="1">
      <c r="A76" s="19"/>
      <c r="B76" s="60"/>
      <c r="C76" s="44"/>
      <c r="D76" s="3"/>
      <c r="E76" s="1"/>
      <c r="F76" s="3"/>
      <c r="G76" s="22"/>
      <c r="H76" s="22"/>
      <c r="I76" s="23"/>
      <c r="J76" s="9"/>
      <c r="K76" s="10"/>
      <c r="L76" s="11"/>
      <c r="R76" s="86"/>
      <c r="S76" s="86"/>
      <c r="T76" s="86"/>
      <c r="U76" s="86"/>
    </row>
    <row r="77" spans="1:26">
      <c r="A77" s="2"/>
      <c r="B77" s="107"/>
      <c r="C77" s="5"/>
      <c r="D77" s="5"/>
      <c r="I77" s="8" t="s">
        <v>12</v>
      </c>
      <c r="J77" s="18">
        <f>SUM(J52:J76)</f>
        <v>14426.458935520262</v>
      </c>
      <c r="K77" s="18">
        <f>SUM(K52:K76)</f>
        <v>7542.7678698405443</v>
      </c>
      <c r="L77" s="18">
        <f>SUM(L52:L76)</f>
        <v>6883.6910656797181</v>
      </c>
      <c r="R77" s="86"/>
      <c r="S77" s="86"/>
      <c r="T77" s="86"/>
      <c r="U77" s="86"/>
    </row>
    <row r="78" spans="1:26" s="6" customFormat="1" ht="4.5" customHeight="1">
      <c r="B78" s="103"/>
      <c r="G78" s="7"/>
      <c r="H78" s="7"/>
      <c r="I78" s="7"/>
      <c r="J78" s="15"/>
      <c r="K78" s="16"/>
      <c r="L78" s="17"/>
      <c r="R78" s="86"/>
      <c r="S78" s="86"/>
      <c r="T78" s="86"/>
      <c r="U78" s="86"/>
      <c r="V78" s="20"/>
      <c r="W78" s="20"/>
      <c r="X78" s="20"/>
      <c r="Y78" s="20"/>
      <c r="Z78" s="20"/>
    </row>
    <row r="79" spans="1:26">
      <c r="R79" s="86"/>
      <c r="S79" s="86"/>
      <c r="T79" s="86"/>
      <c r="U79" s="86"/>
    </row>
    <row r="80" spans="1:26">
      <c r="R80" s="86"/>
      <c r="S80" s="86"/>
      <c r="T80" s="86"/>
      <c r="U80" s="86"/>
    </row>
    <row r="81" spans="17:21">
      <c r="Q81" s="31"/>
      <c r="R81" s="86"/>
      <c r="S81" s="86"/>
      <c r="T81" s="86"/>
      <c r="U81" s="86"/>
    </row>
    <row r="82" spans="17:21">
      <c r="R82" s="86"/>
      <c r="S82" s="86"/>
      <c r="T82" s="86"/>
      <c r="U82" s="86"/>
    </row>
    <row r="84" spans="17:21">
      <c r="Q84" s="89"/>
      <c r="R84" s="87"/>
      <c r="S84" s="87"/>
      <c r="T84" s="87"/>
    </row>
  </sheetData>
  <pageMargins left="0.27" right="0.25" top="0.42" bottom="0.42" header="0.3" footer="0.3"/>
  <pageSetup scale="5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I83"/>
  <sheetViews>
    <sheetView topLeftCell="A31" zoomScale="80" zoomScaleNormal="80" workbookViewId="0">
      <selection activeCell="B31" sqref="B31"/>
    </sheetView>
  </sheetViews>
  <sheetFormatPr defaultRowHeight="12.75"/>
  <cols>
    <col min="1" max="1" width="9.140625" style="1"/>
    <col min="2" max="2" width="18.28515625" style="60" customWidth="1"/>
    <col min="3" max="3" width="18.28515625" style="1" customWidth="1"/>
    <col min="4" max="4" width="13.85546875" style="1" customWidth="1"/>
    <col min="5" max="5" width="11.42578125" style="1" customWidth="1"/>
    <col min="6" max="6" width="13.140625" style="1" customWidth="1"/>
    <col min="7" max="7" width="12" style="4" customWidth="1"/>
    <col min="8" max="8" width="11.140625" style="4" customWidth="1"/>
    <col min="9" max="9" width="12.85546875" style="4" customWidth="1"/>
    <col min="10" max="12" width="15" style="21" customWidth="1"/>
    <col min="13" max="15" width="0" style="1" hidden="1" customWidth="1"/>
    <col min="16" max="16" width="14.140625" style="1" bestFit="1" customWidth="1"/>
    <col min="17" max="19" width="14.42578125" style="20" customWidth="1"/>
    <col min="20" max="25" width="9.140625" style="20"/>
    <col min="26" max="26" width="14.42578125" style="20" customWidth="1"/>
    <col min="27" max="113" width="9.140625" style="20"/>
    <col min="114" max="16384" width="9.140625" style="1"/>
  </cols>
  <sheetData>
    <row r="1" spans="1:12" ht="20.25">
      <c r="A1" s="35" t="s">
        <v>30</v>
      </c>
    </row>
    <row r="2" spans="1:12">
      <c r="A2" s="31" t="s">
        <v>25</v>
      </c>
    </row>
    <row r="3" spans="1:12">
      <c r="A3" s="31" t="s">
        <v>26</v>
      </c>
    </row>
    <row r="4" spans="1:12">
      <c r="A4" s="31" t="s">
        <v>27</v>
      </c>
    </row>
    <row r="5" spans="1:12">
      <c r="A5" s="4"/>
      <c r="B5" s="104"/>
      <c r="C5" s="4">
        <v>0.35</v>
      </c>
      <c r="D5" s="4"/>
      <c r="E5" s="4"/>
      <c r="F5" s="4"/>
    </row>
    <row r="6" spans="1:12">
      <c r="A6" s="4"/>
      <c r="B6" s="104" t="s">
        <v>0</v>
      </c>
      <c r="C6" s="4" t="s">
        <v>16</v>
      </c>
      <c r="D6" s="4" t="s">
        <v>19</v>
      </c>
      <c r="E6" s="4" t="s">
        <v>15</v>
      </c>
      <c r="F6" s="4" t="s">
        <v>15</v>
      </c>
      <c r="G6" s="4" t="s">
        <v>4</v>
      </c>
      <c r="H6" s="4" t="s">
        <v>6</v>
      </c>
      <c r="I6" s="4" t="s">
        <v>7</v>
      </c>
      <c r="J6" s="12" t="s">
        <v>4</v>
      </c>
      <c r="K6" s="13" t="s">
        <v>6</v>
      </c>
      <c r="L6" s="14" t="s">
        <v>7</v>
      </c>
    </row>
    <row r="7" spans="1:12">
      <c r="A7" s="4"/>
      <c r="B7" s="104" t="s">
        <v>13</v>
      </c>
      <c r="C7" s="4" t="s">
        <v>17</v>
      </c>
      <c r="D7" s="4" t="s">
        <v>21</v>
      </c>
      <c r="E7" s="4" t="s">
        <v>1</v>
      </c>
      <c r="F7" s="4" t="s">
        <v>22</v>
      </c>
      <c r="G7" s="4" t="s">
        <v>5</v>
      </c>
      <c r="H7" s="4" t="s">
        <v>5</v>
      </c>
      <c r="I7" s="4" t="s">
        <v>5</v>
      </c>
      <c r="J7" s="15" t="s">
        <v>8</v>
      </c>
      <c r="K7" s="16" t="s">
        <v>9</v>
      </c>
      <c r="L7" s="17" t="s">
        <v>9</v>
      </c>
    </row>
    <row r="8" spans="1:12">
      <c r="A8" s="4"/>
      <c r="B8" s="104" t="s">
        <v>14</v>
      </c>
      <c r="C8" s="4" t="s">
        <v>18</v>
      </c>
      <c r="D8" s="4" t="s">
        <v>20</v>
      </c>
      <c r="E8" s="4" t="s">
        <v>2</v>
      </c>
      <c r="F8" s="4" t="s">
        <v>3</v>
      </c>
      <c r="J8" s="28">
        <v>1823537</v>
      </c>
      <c r="K8" s="29">
        <v>4310001</v>
      </c>
      <c r="L8" s="30">
        <v>1823536</v>
      </c>
    </row>
    <row r="9" spans="1:12">
      <c r="A9" s="4"/>
      <c r="B9" s="105" t="s">
        <v>23</v>
      </c>
      <c r="C9" s="24" t="s">
        <v>10</v>
      </c>
      <c r="D9" s="25" t="s">
        <v>28</v>
      </c>
      <c r="E9" s="26" t="s">
        <v>11</v>
      </c>
      <c r="F9" s="27" t="s">
        <v>24</v>
      </c>
      <c r="J9" s="15"/>
      <c r="K9" s="16"/>
      <c r="L9" s="17"/>
    </row>
    <row r="10" spans="1:12">
      <c r="A10" s="2">
        <v>42216</v>
      </c>
      <c r="B10" s="60">
        <v>0</v>
      </c>
      <c r="C10" s="3">
        <v>0</v>
      </c>
      <c r="D10" s="3">
        <f>+B10-C10</f>
        <v>0</v>
      </c>
      <c r="E10" s="1">
        <v>0.98899999999999999</v>
      </c>
      <c r="F10" s="3">
        <f>+D10*E10</f>
        <v>0</v>
      </c>
      <c r="G10" s="22">
        <v>0.100784</v>
      </c>
      <c r="H10" s="22">
        <v>5.0599999999999999E-2</v>
      </c>
      <c r="I10" s="22">
        <f>G10-H10</f>
        <v>5.0183999999999999E-2</v>
      </c>
      <c r="J10" s="9">
        <f>(F10*G10)/12</f>
        <v>0</v>
      </c>
      <c r="K10" s="10">
        <f>(F10*H10)/12</f>
        <v>0</v>
      </c>
      <c r="L10" s="11">
        <f>(F10*I10)/12</f>
        <v>0</v>
      </c>
    </row>
    <row r="11" spans="1:12">
      <c r="A11" s="2">
        <v>42247</v>
      </c>
      <c r="B11" s="60">
        <v>0</v>
      </c>
      <c r="C11" s="3">
        <v>0</v>
      </c>
      <c r="D11" s="3">
        <f t="shared" ref="D11:D59" si="0">+B11-C11</f>
        <v>0</v>
      </c>
      <c r="E11" s="1">
        <v>0.98899999999999999</v>
      </c>
      <c r="F11" s="3">
        <f t="shared" ref="F11:F59" si="1">+D11*E11</f>
        <v>0</v>
      </c>
      <c r="G11" s="22">
        <v>0.100784</v>
      </c>
      <c r="H11" s="22">
        <v>5.0599999999999999E-2</v>
      </c>
      <c r="I11" s="22">
        <f t="shared" ref="I11:I54" si="2">G11-H11</f>
        <v>5.0183999999999999E-2</v>
      </c>
      <c r="J11" s="9">
        <f t="shared" ref="J11:J59" si="3">(F11*G11)/12</f>
        <v>0</v>
      </c>
      <c r="K11" s="10">
        <f t="shared" ref="K11:K59" si="4">(F11*H11)/12</f>
        <v>0</v>
      </c>
      <c r="L11" s="11">
        <f t="shared" ref="L11:L59" si="5">(F11*I11)/12</f>
        <v>0</v>
      </c>
    </row>
    <row r="12" spans="1:12">
      <c r="A12" s="2">
        <v>42277</v>
      </c>
      <c r="B12" s="60">
        <v>12872.04</v>
      </c>
      <c r="C12" s="3">
        <f>(B12*$C$5)</f>
        <v>4505.2139999999999</v>
      </c>
      <c r="D12" s="32">
        <f>+B12-C12</f>
        <v>8366.8260000000009</v>
      </c>
      <c r="E12" s="1">
        <v>0.98899999999999999</v>
      </c>
      <c r="F12" s="3">
        <f t="shared" si="1"/>
        <v>8274.7909140000011</v>
      </c>
      <c r="G12" s="22">
        <v>0.100784</v>
      </c>
      <c r="H12" s="22">
        <v>5.0599999999999999E-2</v>
      </c>
      <c r="I12" s="22">
        <f t="shared" si="2"/>
        <v>5.0183999999999999E-2</v>
      </c>
      <c r="J12" s="33">
        <f t="shared" si="3"/>
        <v>69.497210623048005</v>
      </c>
      <c r="K12" s="10">
        <f t="shared" si="4"/>
        <v>34.8920350207</v>
      </c>
      <c r="L12" s="11">
        <f t="shared" si="5"/>
        <v>34.605175602348005</v>
      </c>
    </row>
    <row r="13" spans="1:12">
      <c r="A13" s="2">
        <v>42308</v>
      </c>
      <c r="B13" s="60">
        <v>18125.5</v>
      </c>
      <c r="C13" s="3">
        <f t="shared" ref="C13:C39" si="6">(B13*$C$5)</f>
        <v>6343.9249999999993</v>
      </c>
      <c r="D13" s="3">
        <f t="shared" si="0"/>
        <v>11781.575000000001</v>
      </c>
      <c r="E13" s="1">
        <v>0.98899999999999999</v>
      </c>
      <c r="F13" s="3">
        <f t="shared" si="1"/>
        <v>11651.977675</v>
      </c>
      <c r="G13" s="22">
        <v>0.100784</v>
      </c>
      <c r="H13" s="22">
        <v>5.0599999999999999E-2</v>
      </c>
      <c r="I13" s="22">
        <f t="shared" si="2"/>
        <v>5.0183999999999999E-2</v>
      </c>
      <c r="J13" s="33">
        <f t="shared" si="3"/>
        <v>97.861076499766668</v>
      </c>
      <c r="K13" s="10">
        <f t="shared" si="4"/>
        <v>49.132505862916666</v>
      </c>
      <c r="L13" s="11">
        <f t="shared" si="5"/>
        <v>48.728570636850002</v>
      </c>
    </row>
    <row r="14" spans="1:12">
      <c r="A14" s="2">
        <v>42338</v>
      </c>
      <c r="B14" s="60">
        <v>34847.58</v>
      </c>
      <c r="C14" s="3">
        <f t="shared" si="6"/>
        <v>12196.653</v>
      </c>
      <c r="D14" s="3">
        <f t="shared" si="0"/>
        <v>22650.927000000003</v>
      </c>
      <c r="E14" s="1">
        <v>0.98899999999999999</v>
      </c>
      <c r="F14" s="3">
        <f t="shared" si="1"/>
        <v>22401.766803000002</v>
      </c>
      <c r="G14" s="22">
        <v>0.100784</v>
      </c>
      <c r="H14" s="22">
        <v>5.0599999999999999E-2</v>
      </c>
      <c r="I14" s="22">
        <f t="shared" si="2"/>
        <v>5.0183999999999999E-2</v>
      </c>
      <c r="J14" s="33">
        <f t="shared" si="3"/>
        <v>188.14497212279602</v>
      </c>
      <c r="K14" s="10">
        <f t="shared" si="4"/>
        <v>94.460783352650012</v>
      </c>
      <c r="L14" s="11">
        <f t="shared" si="5"/>
        <v>93.684188770146008</v>
      </c>
    </row>
    <row r="15" spans="1:12">
      <c r="A15" s="2">
        <v>42369</v>
      </c>
      <c r="B15" s="60">
        <v>45682.79</v>
      </c>
      <c r="C15" s="3">
        <f t="shared" si="6"/>
        <v>15988.976499999999</v>
      </c>
      <c r="D15" s="3">
        <f t="shared" si="0"/>
        <v>29693.813500000004</v>
      </c>
      <c r="E15" s="1">
        <v>0.98899999999999999</v>
      </c>
      <c r="F15" s="3">
        <f t="shared" si="1"/>
        <v>29367.181551500005</v>
      </c>
      <c r="G15" s="22">
        <v>0.100784</v>
      </c>
      <c r="H15" s="22">
        <v>5.0599999999999999E-2</v>
      </c>
      <c r="I15" s="22">
        <f t="shared" si="2"/>
        <v>5.0183999999999999E-2</v>
      </c>
      <c r="J15" s="33">
        <f t="shared" si="3"/>
        <v>246.64516879053136</v>
      </c>
      <c r="K15" s="10">
        <f t="shared" si="4"/>
        <v>123.83161554215836</v>
      </c>
      <c r="L15" s="11">
        <f t="shared" si="5"/>
        <v>122.81355324837301</v>
      </c>
    </row>
    <row r="16" spans="1:12">
      <c r="A16" s="2">
        <v>42400</v>
      </c>
      <c r="B16" s="60">
        <v>54524.24</v>
      </c>
      <c r="C16" s="3">
        <f t="shared" si="6"/>
        <v>19083.483999999997</v>
      </c>
      <c r="D16" s="3">
        <f t="shared" si="0"/>
        <v>35440.756000000001</v>
      </c>
      <c r="E16" s="1">
        <v>0.98899999999999999</v>
      </c>
      <c r="F16" s="3">
        <f t="shared" si="1"/>
        <v>35050.907683999998</v>
      </c>
      <c r="G16" s="22">
        <v>0.100784</v>
      </c>
      <c r="H16" s="22">
        <v>5.0599999999999999E-2</v>
      </c>
      <c r="I16" s="22">
        <f t="shared" si="2"/>
        <v>5.0183999999999999E-2</v>
      </c>
      <c r="J16" s="33">
        <f t="shared" si="3"/>
        <v>294.38089000202132</v>
      </c>
      <c r="K16" s="10">
        <f t="shared" si="4"/>
        <v>147.79799406753332</v>
      </c>
      <c r="L16" s="11">
        <f t="shared" si="5"/>
        <v>146.58289593448799</v>
      </c>
    </row>
    <row r="17" spans="1:15">
      <c r="A17" s="2">
        <v>42429</v>
      </c>
      <c r="B17" s="60">
        <v>69157.7</v>
      </c>
      <c r="C17" s="3">
        <f t="shared" si="6"/>
        <v>24205.194999999996</v>
      </c>
      <c r="D17" s="3">
        <f t="shared" si="0"/>
        <v>44952.505000000005</v>
      </c>
      <c r="E17" s="1">
        <v>0.98899999999999999</v>
      </c>
      <c r="F17" s="3">
        <f t="shared" si="1"/>
        <v>44458.027445000007</v>
      </c>
      <c r="G17" s="22">
        <v>0.100784</v>
      </c>
      <c r="H17" s="22">
        <v>5.0599999999999999E-2</v>
      </c>
      <c r="I17" s="22">
        <f t="shared" si="2"/>
        <v>5.0183999999999999E-2</v>
      </c>
      <c r="J17" s="33">
        <f t="shared" si="3"/>
        <v>373.38815316807336</v>
      </c>
      <c r="K17" s="10">
        <f t="shared" si="4"/>
        <v>187.46468239308334</v>
      </c>
      <c r="L17" s="11">
        <f t="shared" si="5"/>
        <v>185.92347077499002</v>
      </c>
    </row>
    <row r="18" spans="1:15">
      <c r="A18" s="2">
        <v>42460</v>
      </c>
      <c r="B18" s="60">
        <v>75667.75</v>
      </c>
      <c r="C18" s="3">
        <f t="shared" si="6"/>
        <v>26483.712499999998</v>
      </c>
      <c r="D18" s="3">
        <f t="shared" si="0"/>
        <v>49184.037500000006</v>
      </c>
      <c r="E18" s="1">
        <v>0.98899999999999999</v>
      </c>
      <c r="F18" s="3">
        <f t="shared" si="1"/>
        <v>48643.013087500003</v>
      </c>
      <c r="G18" s="22">
        <v>0.100784</v>
      </c>
      <c r="H18" s="22">
        <v>5.0599999999999999E-2</v>
      </c>
      <c r="I18" s="22">
        <f t="shared" si="2"/>
        <v>5.0183999999999999E-2</v>
      </c>
      <c r="J18" s="33">
        <f>(F18*G18)/12</f>
        <v>408.5364525842167</v>
      </c>
      <c r="K18" s="10">
        <f>(F18*H18)/12</f>
        <v>205.11137185229168</v>
      </c>
      <c r="L18" s="11">
        <f>(F18*I18)/12</f>
        <v>203.42508073192502</v>
      </c>
    </row>
    <row r="19" spans="1:15">
      <c r="A19" s="2">
        <v>42490</v>
      </c>
      <c r="B19" s="60">
        <v>79969.37</v>
      </c>
      <c r="C19" s="3">
        <f t="shared" si="6"/>
        <v>27989.279499999997</v>
      </c>
      <c r="D19" s="3">
        <f t="shared" si="0"/>
        <v>51980.090499999998</v>
      </c>
      <c r="E19" s="1">
        <v>0.98899999999999999</v>
      </c>
      <c r="F19" s="3">
        <f t="shared" si="1"/>
        <v>51408.309504500001</v>
      </c>
      <c r="G19" s="22">
        <v>0.100784</v>
      </c>
      <c r="H19" s="22">
        <v>5.0599999999999999E-2</v>
      </c>
      <c r="I19" s="22">
        <f t="shared" si="2"/>
        <v>5.0183999999999999E-2</v>
      </c>
      <c r="J19" s="9">
        <f t="shared" si="3"/>
        <v>431.76125542512733</v>
      </c>
      <c r="K19" s="10">
        <f t="shared" si="4"/>
        <v>216.77170507730833</v>
      </c>
      <c r="L19" s="11">
        <f t="shared" si="5"/>
        <v>214.98955034781901</v>
      </c>
      <c r="M19" s="36"/>
      <c r="N19" s="36"/>
      <c r="O19" s="36"/>
    </row>
    <row r="20" spans="1:15">
      <c r="A20" s="2">
        <v>42521</v>
      </c>
      <c r="B20" s="60">
        <v>98352.98</v>
      </c>
      <c r="C20" s="3">
        <f t="shared" si="6"/>
        <v>34423.542999999998</v>
      </c>
      <c r="D20" s="3">
        <f t="shared" si="0"/>
        <v>63929.436999999998</v>
      </c>
      <c r="E20" s="1">
        <v>0.98899999999999999</v>
      </c>
      <c r="F20" s="3">
        <f t="shared" si="1"/>
        <v>63226.213192999996</v>
      </c>
      <c r="G20" s="22">
        <v>0.100784</v>
      </c>
      <c r="H20" s="22">
        <v>5.0599999999999999E-2</v>
      </c>
      <c r="I20" s="22">
        <f t="shared" si="2"/>
        <v>5.0183999999999999E-2</v>
      </c>
      <c r="J20" s="9">
        <f t="shared" si="3"/>
        <v>531.01588920360928</v>
      </c>
      <c r="K20" s="10">
        <f t="shared" si="4"/>
        <v>266.60386563048331</v>
      </c>
      <c r="L20" s="11">
        <f t="shared" si="5"/>
        <v>264.41202357312596</v>
      </c>
      <c r="M20" s="36"/>
      <c r="N20" s="36"/>
      <c r="O20" s="36"/>
    </row>
    <row r="21" spans="1:15">
      <c r="A21" s="2">
        <v>42551</v>
      </c>
      <c r="B21" s="60">
        <v>111673.60000000001</v>
      </c>
      <c r="C21" s="3">
        <f t="shared" si="6"/>
        <v>39085.760000000002</v>
      </c>
      <c r="D21" s="3">
        <f t="shared" si="0"/>
        <v>72587.839999999997</v>
      </c>
      <c r="E21" s="1">
        <v>0.98899999999999999</v>
      </c>
      <c r="F21" s="3">
        <f t="shared" si="1"/>
        <v>71789.373760000002</v>
      </c>
      <c r="G21" s="22">
        <v>0.100784</v>
      </c>
      <c r="H21" s="22">
        <v>5.0599999999999999E-2</v>
      </c>
      <c r="I21" s="22">
        <f t="shared" si="2"/>
        <v>5.0183999999999999E-2</v>
      </c>
      <c r="J21" s="33">
        <f t="shared" si="3"/>
        <v>602.93502041898671</v>
      </c>
      <c r="K21" s="38">
        <f t="shared" si="4"/>
        <v>302.71185935466667</v>
      </c>
      <c r="L21" s="39">
        <f t="shared" si="5"/>
        <v>300.22316106431998</v>
      </c>
    </row>
    <row r="22" spans="1:15">
      <c r="A22" s="2">
        <v>42582</v>
      </c>
      <c r="B22" s="60">
        <v>120371.72</v>
      </c>
      <c r="C22" s="3">
        <f t="shared" si="6"/>
        <v>42130.101999999999</v>
      </c>
      <c r="D22" s="3">
        <f t="shared" si="0"/>
        <v>78241.618000000002</v>
      </c>
      <c r="E22" s="1">
        <v>0.98899999999999999</v>
      </c>
      <c r="F22" s="3">
        <f t="shared" si="1"/>
        <v>77380.960202000002</v>
      </c>
      <c r="G22" s="22">
        <v>0.100784</v>
      </c>
      <c r="H22" s="22">
        <v>5.0599999999999999E-2</v>
      </c>
      <c r="I22" s="22">
        <f t="shared" si="2"/>
        <v>5.0183999999999999E-2</v>
      </c>
      <c r="J22" s="9">
        <f t="shared" si="3"/>
        <v>649.89689108319737</v>
      </c>
      <c r="K22" s="10">
        <f t="shared" si="4"/>
        <v>326.28971551843335</v>
      </c>
      <c r="L22" s="11">
        <f t="shared" si="5"/>
        <v>323.60717556476402</v>
      </c>
    </row>
    <row r="23" spans="1:15">
      <c r="A23" s="2">
        <v>42613</v>
      </c>
      <c r="B23" s="60">
        <v>127567.6</v>
      </c>
      <c r="C23" s="3">
        <f t="shared" si="6"/>
        <v>44648.659999999996</v>
      </c>
      <c r="D23" s="3">
        <f t="shared" si="0"/>
        <v>82918.94</v>
      </c>
      <c r="E23" s="1">
        <v>0.98899999999999999</v>
      </c>
      <c r="F23" s="3">
        <f t="shared" si="1"/>
        <v>82006.831659999996</v>
      </c>
      <c r="G23" s="22">
        <v>0.100784</v>
      </c>
      <c r="H23" s="22">
        <v>5.0599999999999999E-2</v>
      </c>
      <c r="I23" s="22">
        <f t="shared" si="2"/>
        <v>5.0183999999999999E-2</v>
      </c>
      <c r="J23" s="9">
        <f t="shared" si="3"/>
        <v>688.74804350178658</v>
      </c>
      <c r="K23" s="10">
        <f t="shared" si="4"/>
        <v>345.79547349966668</v>
      </c>
      <c r="L23" s="11">
        <f t="shared" si="5"/>
        <v>342.95257000211996</v>
      </c>
    </row>
    <row r="24" spans="1:15">
      <c r="A24" s="2">
        <v>42643</v>
      </c>
      <c r="B24" s="60">
        <v>136547.60999999999</v>
      </c>
      <c r="C24" s="3">
        <f t="shared" si="6"/>
        <v>47791.663499999995</v>
      </c>
      <c r="D24" s="3">
        <f t="shared" si="0"/>
        <v>88755.946499999991</v>
      </c>
      <c r="E24" s="1">
        <v>0.98899999999999999</v>
      </c>
      <c r="F24" s="3">
        <f t="shared" si="1"/>
        <v>87779.631088499984</v>
      </c>
      <c r="G24" s="22">
        <v>0.100784</v>
      </c>
      <c r="H24" s="22">
        <v>5.0599999999999999E-2</v>
      </c>
      <c r="I24" s="22">
        <f t="shared" si="2"/>
        <v>5.0183999999999999E-2</v>
      </c>
      <c r="J24" s="9">
        <f t="shared" si="3"/>
        <v>737.2318616352818</v>
      </c>
      <c r="K24" s="10">
        <f t="shared" si="4"/>
        <v>370.13744442317494</v>
      </c>
      <c r="L24" s="11">
        <f t="shared" si="5"/>
        <v>367.09441721210692</v>
      </c>
    </row>
    <row r="25" spans="1:15">
      <c r="A25" s="2">
        <v>42674</v>
      </c>
      <c r="B25" s="60">
        <v>148454.96</v>
      </c>
      <c r="C25" s="3">
        <f t="shared" si="6"/>
        <v>51959.235999999997</v>
      </c>
      <c r="D25" s="3">
        <f t="shared" si="0"/>
        <v>96495.723999999987</v>
      </c>
      <c r="E25" s="1">
        <v>0.98899999999999999</v>
      </c>
      <c r="F25" s="3">
        <f t="shared" si="1"/>
        <v>95434.271035999991</v>
      </c>
      <c r="G25" s="22">
        <v>0.100784</v>
      </c>
      <c r="H25" s="22">
        <v>5.0599999999999999E-2</v>
      </c>
      <c r="I25" s="22">
        <f t="shared" si="2"/>
        <v>5.0183999999999999E-2</v>
      </c>
      <c r="J25" s="9">
        <f t="shared" si="3"/>
        <v>801.52063100768521</v>
      </c>
      <c r="K25" s="10">
        <f t="shared" si="4"/>
        <v>402.41450953513328</v>
      </c>
      <c r="L25" s="11">
        <f t="shared" si="5"/>
        <v>399.10612147255193</v>
      </c>
    </row>
    <row r="26" spans="1:15">
      <c r="A26" s="2">
        <v>42704</v>
      </c>
      <c r="B26" s="60">
        <v>150030.65</v>
      </c>
      <c r="C26" s="3">
        <f t="shared" si="6"/>
        <v>52510.727499999994</v>
      </c>
      <c r="D26" s="3">
        <f t="shared" si="0"/>
        <v>97519.922500000001</v>
      </c>
      <c r="E26" s="1">
        <v>0.98899999999999999</v>
      </c>
      <c r="F26" s="3">
        <f t="shared" si="1"/>
        <v>96447.203352500001</v>
      </c>
      <c r="G26" s="22">
        <v>0.100784</v>
      </c>
      <c r="H26" s="22">
        <v>5.0599999999999999E-2</v>
      </c>
      <c r="I26" s="22">
        <f t="shared" si="2"/>
        <v>5.0183999999999999E-2</v>
      </c>
      <c r="J26" s="9">
        <f t="shared" si="3"/>
        <v>810.02791188986339</v>
      </c>
      <c r="K26" s="10">
        <f t="shared" si="4"/>
        <v>406.68570746970835</v>
      </c>
      <c r="L26" s="11">
        <f t="shared" si="5"/>
        <v>403.34220442015499</v>
      </c>
    </row>
    <row r="27" spans="1:15">
      <c r="A27" s="2">
        <v>42735</v>
      </c>
      <c r="B27" s="60">
        <v>156071.14000000001</v>
      </c>
      <c r="C27" s="3">
        <f t="shared" si="6"/>
        <v>54624.899000000005</v>
      </c>
      <c r="D27" s="3">
        <f t="shared" si="0"/>
        <v>101446.24100000001</v>
      </c>
      <c r="E27" s="1">
        <v>0.98899999999999999</v>
      </c>
      <c r="F27" s="3">
        <f t="shared" si="1"/>
        <v>100330.332349</v>
      </c>
      <c r="G27" s="22">
        <v>0.100784</v>
      </c>
      <c r="H27" s="22">
        <v>5.0599999999999999E-2</v>
      </c>
      <c r="I27" s="22">
        <f t="shared" si="2"/>
        <v>5.0183999999999999E-2</v>
      </c>
      <c r="J27" s="33">
        <f t="shared" si="3"/>
        <v>842.64101795513477</v>
      </c>
      <c r="K27" s="38">
        <f t="shared" si="4"/>
        <v>423.0595680716167</v>
      </c>
      <c r="L27" s="39">
        <f t="shared" si="5"/>
        <v>419.58144988351802</v>
      </c>
    </row>
    <row r="28" spans="1:15">
      <c r="A28" s="2">
        <v>42766</v>
      </c>
      <c r="B28" s="60">
        <v>160533.42000000001</v>
      </c>
      <c r="C28" s="3">
        <f t="shared" si="6"/>
        <v>56186.697</v>
      </c>
      <c r="D28" s="3">
        <f t="shared" si="0"/>
        <v>104346.72300000001</v>
      </c>
      <c r="E28" s="1">
        <v>0.98899999999999999</v>
      </c>
      <c r="F28" s="3">
        <f t="shared" si="1"/>
        <v>103198.90904700001</v>
      </c>
      <c r="G28" s="22">
        <v>0.100784</v>
      </c>
      <c r="H28" s="22">
        <v>5.0599999999999999E-2</v>
      </c>
      <c r="I28" s="22">
        <f t="shared" si="2"/>
        <v>5.0183999999999999E-2</v>
      </c>
      <c r="J28" s="33">
        <f t="shared" si="3"/>
        <v>866.73323744940399</v>
      </c>
      <c r="K28" s="38">
        <f t="shared" si="4"/>
        <v>435.15539981485</v>
      </c>
      <c r="L28" s="39">
        <f t="shared" si="5"/>
        <v>431.57783763455404</v>
      </c>
    </row>
    <row r="29" spans="1:15">
      <c r="A29" s="2">
        <v>42794</v>
      </c>
      <c r="B29" s="60">
        <v>165263.1</v>
      </c>
      <c r="C29" s="3">
        <f t="shared" si="6"/>
        <v>57842.084999999999</v>
      </c>
      <c r="D29" s="3">
        <f t="shared" si="0"/>
        <v>107421.01500000001</v>
      </c>
      <c r="E29" s="1">
        <v>0.98899999999999999</v>
      </c>
      <c r="F29" s="3">
        <f t="shared" si="1"/>
        <v>106239.38383500002</v>
      </c>
      <c r="G29" s="22">
        <v>0.100784</v>
      </c>
      <c r="H29" s="22">
        <v>5.0599999999999999E-2</v>
      </c>
      <c r="I29" s="22">
        <f t="shared" si="2"/>
        <v>5.0183999999999999E-2</v>
      </c>
      <c r="J29" s="9">
        <f t="shared" si="3"/>
        <v>892.26917170222021</v>
      </c>
      <c r="K29" s="10">
        <f t="shared" si="4"/>
        <v>447.97606850425001</v>
      </c>
      <c r="L29" s="11">
        <f t="shared" si="5"/>
        <v>444.29310319797008</v>
      </c>
      <c r="M29" s="36">
        <f>-512.6+J29</f>
        <v>379.66917170222018</v>
      </c>
      <c r="N29" s="36">
        <f>-257.36+K29</f>
        <v>190.61606850424999</v>
      </c>
      <c r="O29" s="36">
        <f>-255.24+L29</f>
        <v>189.05310319797007</v>
      </c>
    </row>
    <row r="30" spans="1:15">
      <c r="A30" s="2">
        <v>42825</v>
      </c>
      <c r="B30" s="60">
        <v>167044.96</v>
      </c>
      <c r="C30" s="3">
        <f t="shared" si="6"/>
        <v>58465.73599999999</v>
      </c>
      <c r="D30" s="3">
        <f t="shared" si="0"/>
        <v>108579.224</v>
      </c>
      <c r="E30" s="1">
        <v>0.98899999999999999</v>
      </c>
      <c r="F30" s="3">
        <f t="shared" si="1"/>
        <v>107384.85253600001</v>
      </c>
      <c r="G30" s="22">
        <v>0.100784</v>
      </c>
      <c r="H30" s="22">
        <v>5.0599999999999999E-2</v>
      </c>
      <c r="I30" s="22">
        <f t="shared" si="2"/>
        <v>5.0183999999999999E-2</v>
      </c>
      <c r="J30" s="9">
        <f t="shared" si="3"/>
        <v>901.88958149901873</v>
      </c>
      <c r="K30" s="10">
        <f t="shared" si="4"/>
        <v>452.80612819346669</v>
      </c>
      <c r="L30" s="11">
        <f t="shared" si="5"/>
        <v>449.08345330555198</v>
      </c>
    </row>
    <row r="31" spans="1:15" s="20" customFormat="1">
      <c r="A31" s="61">
        <v>42855</v>
      </c>
      <c r="B31" s="62">
        <v>169292.26</v>
      </c>
      <c r="C31" s="63">
        <f t="shared" si="6"/>
        <v>59252.290999999997</v>
      </c>
      <c r="D31" s="63">
        <f t="shared" si="0"/>
        <v>110039.96900000001</v>
      </c>
      <c r="E31" s="64">
        <v>0.98899999999999999</v>
      </c>
      <c r="F31" s="63">
        <f t="shared" si="1"/>
        <v>108829.52934100002</v>
      </c>
      <c r="G31" s="65">
        <v>0.100784</v>
      </c>
      <c r="H31" s="65">
        <v>5.0599999999999999E-2</v>
      </c>
      <c r="I31" s="65">
        <f t="shared" si="2"/>
        <v>5.0183999999999999E-2</v>
      </c>
      <c r="J31" s="66">
        <f t="shared" si="3"/>
        <v>914.02294042527876</v>
      </c>
      <c r="K31" s="67">
        <f t="shared" si="4"/>
        <v>458.89784872121669</v>
      </c>
      <c r="L31" s="69">
        <f t="shared" si="5"/>
        <v>455.12509170406207</v>
      </c>
    </row>
    <row r="32" spans="1:15" s="20" customFormat="1">
      <c r="A32" s="19">
        <v>42886</v>
      </c>
      <c r="B32" s="60">
        <v>171823.02</v>
      </c>
      <c r="C32" s="3">
        <f t="shared" si="6"/>
        <v>60138.056999999993</v>
      </c>
      <c r="D32" s="3">
        <f t="shared" si="0"/>
        <v>111684.96299999999</v>
      </c>
      <c r="E32" s="1">
        <v>0.98899999999999999</v>
      </c>
      <c r="F32" s="3">
        <f t="shared" si="1"/>
        <v>110456.42840699998</v>
      </c>
      <c r="G32" s="22">
        <v>0.100784</v>
      </c>
      <c r="H32" s="22">
        <v>5.0599999999999999E-2</v>
      </c>
      <c r="I32" s="23">
        <f t="shared" si="2"/>
        <v>5.0183999999999999E-2</v>
      </c>
      <c r="J32" s="9">
        <f t="shared" si="3"/>
        <v>927.68672338092392</v>
      </c>
      <c r="K32" s="10">
        <f t="shared" si="4"/>
        <v>465.75793978284992</v>
      </c>
      <c r="L32" s="11">
        <f t="shared" si="5"/>
        <v>461.92878359807395</v>
      </c>
    </row>
    <row r="33" spans="1:16" s="20" customFormat="1">
      <c r="A33" s="19">
        <v>42916</v>
      </c>
      <c r="B33" s="60">
        <v>174522.43</v>
      </c>
      <c r="C33" s="3">
        <f t="shared" si="6"/>
        <v>61082.850499999993</v>
      </c>
      <c r="D33" s="3">
        <f t="shared" si="0"/>
        <v>113439.57949999999</v>
      </c>
      <c r="E33" s="1">
        <v>0.98899999999999999</v>
      </c>
      <c r="F33" s="3">
        <f t="shared" si="1"/>
        <v>112191.74412549999</v>
      </c>
      <c r="G33" s="22">
        <v>0.100784</v>
      </c>
      <c r="H33" s="22">
        <v>5.0599999999999999E-2</v>
      </c>
      <c r="I33" s="23">
        <f t="shared" si="2"/>
        <v>5.0183999999999999E-2</v>
      </c>
      <c r="J33" s="33">
        <f t="shared" si="3"/>
        <v>942.2610616620326</v>
      </c>
      <c r="K33" s="38">
        <f t="shared" si="4"/>
        <v>473.07518772919161</v>
      </c>
      <c r="L33" s="39">
        <f t="shared" si="5"/>
        <v>469.18587393284093</v>
      </c>
    </row>
    <row r="34" spans="1:16" s="20" customFormat="1">
      <c r="A34" s="19">
        <v>42947</v>
      </c>
      <c r="B34" s="60">
        <v>175111.62</v>
      </c>
      <c r="C34" s="3">
        <f t="shared" si="6"/>
        <v>61289.066999999995</v>
      </c>
      <c r="D34" s="3">
        <f t="shared" si="0"/>
        <v>113822.553</v>
      </c>
      <c r="E34" s="1">
        <v>0.98899999999999999</v>
      </c>
      <c r="F34" s="3">
        <f t="shared" si="1"/>
        <v>112570.504917</v>
      </c>
      <c r="G34" s="22">
        <v>0.100784</v>
      </c>
      <c r="H34" s="22">
        <v>5.0599999999999999E-2</v>
      </c>
      <c r="I34" s="23">
        <f t="shared" si="2"/>
        <v>5.0183999999999999E-2</v>
      </c>
      <c r="J34" s="9">
        <f t="shared" si="3"/>
        <v>945.442147296244</v>
      </c>
      <c r="K34" s="10">
        <f t="shared" si="4"/>
        <v>474.67229573334998</v>
      </c>
      <c r="L34" s="11">
        <f t="shared" si="5"/>
        <v>470.76985156289402</v>
      </c>
    </row>
    <row r="35" spans="1:16" s="20" customFormat="1">
      <c r="A35" s="19">
        <v>42978</v>
      </c>
      <c r="B35" s="60">
        <v>176605.52</v>
      </c>
      <c r="C35" s="3">
        <f t="shared" si="6"/>
        <v>61811.931999999993</v>
      </c>
      <c r="D35" s="3">
        <f t="shared" si="0"/>
        <v>114793.58799999999</v>
      </c>
      <c r="E35" s="1">
        <v>0.98899999999999999</v>
      </c>
      <c r="F35" s="3">
        <f t="shared" si="1"/>
        <v>113530.85853199998</v>
      </c>
      <c r="G35" s="22">
        <v>0.100784</v>
      </c>
      <c r="H35" s="22">
        <v>5.0599999999999999E-2</v>
      </c>
      <c r="I35" s="23">
        <f t="shared" si="2"/>
        <v>5.0183999999999999E-2</v>
      </c>
      <c r="J35" s="9">
        <f t="shared" si="3"/>
        <v>953.50783719075719</v>
      </c>
      <c r="K35" s="10">
        <f t="shared" si="4"/>
        <v>478.72178680993329</v>
      </c>
      <c r="L35" s="11">
        <f t="shared" si="5"/>
        <v>474.78605038082395</v>
      </c>
    </row>
    <row r="36" spans="1:16" s="20" customFormat="1">
      <c r="A36" s="19">
        <v>43008</v>
      </c>
      <c r="B36" s="60">
        <v>177610.69</v>
      </c>
      <c r="C36" s="3">
        <f t="shared" si="6"/>
        <v>62163.741499999996</v>
      </c>
      <c r="D36" s="3">
        <f t="shared" si="0"/>
        <v>115446.9485</v>
      </c>
      <c r="E36" s="1">
        <v>0.98899999999999999</v>
      </c>
      <c r="F36" s="3">
        <f t="shared" si="1"/>
        <v>114177.0320665</v>
      </c>
      <c r="G36" s="22">
        <v>0.100784</v>
      </c>
      <c r="H36" s="22">
        <v>5.0599999999999999E-2</v>
      </c>
      <c r="I36" s="23">
        <f t="shared" si="2"/>
        <v>5.0183999999999999E-2</v>
      </c>
      <c r="J36" s="9">
        <f t="shared" si="3"/>
        <v>958.93483331584468</v>
      </c>
      <c r="K36" s="10">
        <f t="shared" si="4"/>
        <v>481.44648521374165</v>
      </c>
      <c r="L36" s="11">
        <f t="shared" si="5"/>
        <v>477.48834810210298</v>
      </c>
    </row>
    <row r="37" spans="1:16" s="20" customFormat="1">
      <c r="A37" s="19">
        <v>43039</v>
      </c>
      <c r="B37" s="60">
        <v>178858.02</v>
      </c>
      <c r="C37" s="3">
        <f t="shared" si="6"/>
        <v>62600.306999999993</v>
      </c>
      <c r="D37" s="3">
        <f t="shared" si="0"/>
        <v>116257.71299999999</v>
      </c>
      <c r="E37" s="1">
        <v>0.98899999999999999</v>
      </c>
      <c r="F37" s="3">
        <f t="shared" si="1"/>
        <v>114978.87815699998</v>
      </c>
      <c r="G37" s="22">
        <v>0.100784</v>
      </c>
      <c r="H37" s="22">
        <v>5.0599999999999999E-2</v>
      </c>
      <c r="I37" s="23">
        <f t="shared" si="2"/>
        <v>5.0183999999999999E-2</v>
      </c>
      <c r="J37" s="9">
        <f t="shared" si="3"/>
        <v>965.66927134792388</v>
      </c>
      <c r="K37" s="10">
        <f t="shared" si="4"/>
        <v>484.82760289534991</v>
      </c>
      <c r="L37" s="11">
        <f t="shared" si="5"/>
        <v>480.84166845257391</v>
      </c>
    </row>
    <row r="38" spans="1:16" s="20" customFormat="1">
      <c r="A38" s="19">
        <v>43069</v>
      </c>
      <c r="B38" s="60">
        <v>186149.71</v>
      </c>
      <c r="C38" s="3">
        <f t="shared" si="6"/>
        <v>65152.398499999996</v>
      </c>
      <c r="D38" s="3">
        <f t="shared" si="0"/>
        <v>120997.3115</v>
      </c>
      <c r="E38" s="1">
        <v>0.98899999999999999</v>
      </c>
      <c r="F38" s="3">
        <f t="shared" si="1"/>
        <v>119666.34107349999</v>
      </c>
      <c r="G38" s="22">
        <v>0.100784</v>
      </c>
      <c r="H38" s="22">
        <v>5.0599999999999999E-2</v>
      </c>
      <c r="I38" s="23">
        <f t="shared" si="2"/>
        <v>5.0183999999999999E-2</v>
      </c>
      <c r="J38" s="9">
        <f t="shared" si="3"/>
        <v>1005.0377098959685</v>
      </c>
      <c r="K38" s="10">
        <f t="shared" si="4"/>
        <v>504.59307152659159</v>
      </c>
      <c r="L38" s="11">
        <f t="shared" si="5"/>
        <v>500.44463836937695</v>
      </c>
    </row>
    <row r="39" spans="1:16" s="20" customFormat="1">
      <c r="A39" s="19">
        <v>43100</v>
      </c>
      <c r="B39" s="60">
        <v>204564.24</v>
      </c>
      <c r="C39" s="3">
        <f t="shared" si="6"/>
        <v>71597.483999999997</v>
      </c>
      <c r="D39" s="3">
        <f t="shared" si="0"/>
        <v>132966.75599999999</v>
      </c>
      <c r="E39" s="1">
        <v>0.98899999999999999</v>
      </c>
      <c r="F39" s="3">
        <f t="shared" si="1"/>
        <v>131504.12168399998</v>
      </c>
      <c r="G39" s="22">
        <v>0.100784</v>
      </c>
      <c r="H39" s="22">
        <v>5.0599999999999999E-2</v>
      </c>
      <c r="I39" s="23">
        <f t="shared" si="2"/>
        <v>5.0183999999999999E-2</v>
      </c>
      <c r="J39" s="9">
        <f t="shared" si="3"/>
        <v>1104.4592833166878</v>
      </c>
      <c r="K39" s="10">
        <f t="shared" si="4"/>
        <v>554.50904643419994</v>
      </c>
      <c r="L39" s="11">
        <f t="shared" si="5"/>
        <v>549.95023688248796</v>
      </c>
    </row>
    <row r="40" spans="1:16" s="20" customFormat="1" ht="13.5" thickBot="1">
      <c r="A40" s="45">
        <v>43131</v>
      </c>
      <c r="B40" s="106">
        <v>204564.24</v>
      </c>
      <c r="C40" s="54">
        <f>(B40*0.21)</f>
        <v>42958.490399999995</v>
      </c>
      <c r="D40" s="46">
        <f>+B40-C40</f>
        <v>161605.74959999998</v>
      </c>
      <c r="E40" s="47">
        <v>0.98899999999999999</v>
      </c>
      <c r="F40" s="46">
        <f>+D40*E40</f>
        <v>159828.08635439997</v>
      </c>
      <c r="G40" s="48">
        <v>8.8394E-2</v>
      </c>
      <c r="H40" s="48">
        <v>5.0599999999999999E-2</v>
      </c>
      <c r="I40" s="49">
        <f>G40-H40</f>
        <v>3.7794000000000001E-2</v>
      </c>
      <c r="J40" s="50">
        <f>((F40*G40)/12)*(18/31)</f>
        <v>683.60534831665314</v>
      </c>
      <c r="K40" s="51">
        <f>((F40*H40)/12)*(18/31)</f>
        <v>391.32102433222451</v>
      </c>
      <c r="L40" s="52">
        <f>((F40*I40)/12)*(18/31)</f>
        <v>292.28432398442874</v>
      </c>
      <c r="M40" s="53" t="s">
        <v>32</v>
      </c>
      <c r="N40" s="53"/>
      <c r="O40" s="53"/>
    </row>
    <row r="41" spans="1:16" s="20" customFormat="1">
      <c r="A41" s="19"/>
      <c r="B41" s="60"/>
      <c r="C41" s="44"/>
      <c r="D41" s="3"/>
      <c r="E41" s="1"/>
      <c r="F41" s="3"/>
      <c r="G41" s="22"/>
      <c r="H41" s="22"/>
      <c r="I41" s="23"/>
      <c r="J41" s="18">
        <f>SUM(J10:J40)</f>
        <v>19835.751592710087</v>
      </c>
      <c r="K41" s="18">
        <f>SUM(K10:K40)</f>
        <v>10006.92072236274</v>
      </c>
      <c r="L41" s="18">
        <f>SUM(L10:L40)</f>
        <v>9828.8308703473449</v>
      </c>
    </row>
    <row r="42" spans="1:16" ht="20.25">
      <c r="A42" s="35" t="s">
        <v>30</v>
      </c>
    </row>
    <row r="43" spans="1:16">
      <c r="A43" s="31" t="s">
        <v>25</v>
      </c>
      <c r="P43" s="4"/>
    </row>
    <row r="44" spans="1:16">
      <c r="A44" s="31" t="s">
        <v>26</v>
      </c>
    </row>
    <row r="45" spans="1:16">
      <c r="A45" s="31" t="s">
        <v>35</v>
      </c>
    </row>
    <row r="46" spans="1:16">
      <c r="A46" s="4"/>
      <c r="B46" s="104"/>
      <c r="C46" s="4">
        <v>0.21</v>
      </c>
      <c r="D46" s="4"/>
      <c r="E46" s="4"/>
      <c r="F46" s="4"/>
    </row>
    <row r="47" spans="1:16">
      <c r="A47" s="4"/>
      <c r="B47" s="104" t="s">
        <v>0</v>
      </c>
      <c r="C47" s="4" t="s">
        <v>16</v>
      </c>
      <c r="D47" s="4" t="s">
        <v>19</v>
      </c>
      <c r="E47" s="4" t="s">
        <v>15</v>
      </c>
      <c r="F47" s="4" t="s">
        <v>15</v>
      </c>
      <c r="G47" s="4" t="s">
        <v>4</v>
      </c>
      <c r="H47" s="4" t="s">
        <v>6</v>
      </c>
      <c r="I47" s="4" t="s">
        <v>7</v>
      </c>
      <c r="J47" s="12" t="s">
        <v>4</v>
      </c>
      <c r="K47" s="13" t="s">
        <v>6</v>
      </c>
      <c r="L47" s="14" t="s">
        <v>7</v>
      </c>
    </row>
    <row r="48" spans="1:16">
      <c r="A48" s="4"/>
      <c r="B48" s="104" t="s">
        <v>13</v>
      </c>
      <c r="C48" s="4" t="s">
        <v>17</v>
      </c>
      <c r="D48" s="4" t="s">
        <v>21</v>
      </c>
      <c r="E48" s="4" t="s">
        <v>1</v>
      </c>
      <c r="F48" s="4" t="s">
        <v>22</v>
      </c>
      <c r="G48" s="4" t="s">
        <v>5</v>
      </c>
      <c r="H48" s="4" t="s">
        <v>5</v>
      </c>
      <c r="I48" s="4" t="s">
        <v>5</v>
      </c>
      <c r="J48" s="15" t="s">
        <v>8</v>
      </c>
      <c r="K48" s="16" t="s">
        <v>9</v>
      </c>
      <c r="L48" s="17" t="s">
        <v>9</v>
      </c>
    </row>
    <row r="49" spans="1:13">
      <c r="A49" s="4"/>
      <c r="B49" s="104" t="s">
        <v>14</v>
      </c>
      <c r="C49" s="4" t="s">
        <v>18</v>
      </c>
      <c r="D49" s="4" t="s">
        <v>20</v>
      </c>
      <c r="E49" s="4" t="s">
        <v>2</v>
      </c>
      <c r="F49" s="4" t="s">
        <v>3</v>
      </c>
      <c r="J49" s="28">
        <v>1823537</v>
      </c>
      <c r="K49" s="29">
        <v>4310001</v>
      </c>
      <c r="L49" s="30">
        <v>1823536</v>
      </c>
    </row>
    <row r="50" spans="1:13">
      <c r="A50" s="4"/>
      <c r="B50" s="105" t="s">
        <v>23</v>
      </c>
      <c r="C50" s="24" t="s">
        <v>10</v>
      </c>
      <c r="D50" s="25" t="s">
        <v>28</v>
      </c>
      <c r="E50" s="26" t="s">
        <v>11</v>
      </c>
      <c r="F50" s="27" t="s">
        <v>24</v>
      </c>
      <c r="J50" s="15"/>
      <c r="K50" s="16"/>
      <c r="L50" s="17"/>
    </row>
    <row r="51" spans="1:13" s="20" customFormat="1">
      <c r="A51" s="19"/>
      <c r="B51" s="60"/>
      <c r="C51" s="41"/>
      <c r="D51" s="3"/>
      <c r="E51" s="1"/>
      <c r="F51" s="3"/>
      <c r="G51" s="22"/>
      <c r="H51" s="22"/>
      <c r="I51" s="23"/>
      <c r="J51" s="9"/>
      <c r="K51" s="10"/>
      <c r="L51" s="11"/>
    </row>
    <row r="52" spans="1:13" s="20" customFormat="1">
      <c r="A52" s="19">
        <v>43131</v>
      </c>
      <c r="B52" s="60">
        <v>39843.120000000003</v>
      </c>
      <c r="C52" s="41">
        <f>(B52*$C$46)</f>
        <v>8367.0552000000007</v>
      </c>
      <c r="D52" s="3">
        <f t="shared" si="0"/>
        <v>31476.0648</v>
      </c>
      <c r="E52" s="42">
        <v>0.98499999999999999</v>
      </c>
      <c r="F52" s="3">
        <f t="shared" si="1"/>
        <v>31003.923827999999</v>
      </c>
      <c r="G52" s="43">
        <v>7.8799999999999995E-2</v>
      </c>
      <c r="H52" s="43">
        <v>4.1200000000000001E-2</v>
      </c>
      <c r="I52" s="43">
        <f t="shared" si="2"/>
        <v>3.7599999999999995E-2</v>
      </c>
      <c r="J52" s="9">
        <f>((F52*G52)/12)*(13/31)</f>
        <v>85.377471960761298</v>
      </c>
      <c r="K52" s="10">
        <f>((F52*H52)/12)*(13/31)</f>
        <v>44.638982801819353</v>
      </c>
      <c r="L52" s="11">
        <f>((F52*I52)/12)*(13/31)</f>
        <v>40.738489158941931</v>
      </c>
      <c r="M52" s="20" t="s">
        <v>33</v>
      </c>
    </row>
    <row r="53" spans="1:13" s="20" customFormat="1">
      <c r="A53" s="19">
        <v>43159</v>
      </c>
      <c r="B53" s="60">
        <v>175009.66</v>
      </c>
      <c r="C53" s="44">
        <f>(B53*$C$46)</f>
        <v>36752.028599999998</v>
      </c>
      <c r="D53" s="3">
        <f t="shared" si="0"/>
        <v>138257.63140000001</v>
      </c>
      <c r="E53" s="1">
        <v>0.98499999999999999</v>
      </c>
      <c r="F53" s="3">
        <f t="shared" si="1"/>
        <v>136183.766929</v>
      </c>
      <c r="G53" s="22">
        <v>7.8799999999999995E-2</v>
      </c>
      <c r="H53" s="22">
        <v>4.1200000000000001E-2</v>
      </c>
      <c r="I53" s="23">
        <f t="shared" si="2"/>
        <v>3.7599999999999995E-2</v>
      </c>
      <c r="J53" s="33">
        <f t="shared" si="3"/>
        <v>894.27340283376668</v>
      </c>
      <c r="K53" s="10">
        <f t="shared" si="4"/>
        <v>467.56426645623333</v>
      </c>
      <c r="L53" s="11">
        <f t="shared" si="5"/>
        <v>426.7091363775333</v>
      </c>
    </row>
    <row r="54" spans="1:13" s="20" customFormat="1">
      <c r="A54" s="19">
        <v>43190</v>
      </c>
      <c r="B54" s="60">
        <v>150921.24</v>
      </c>
      <c r="C54" s="44">
        <f t="shared" ref="C54:C59" si="7">(B54*$C$46)</f>
        <v>31693.460399999996</v>
      </c>
      <c r="D54" s="3">
        <f t="shared" si="0"/>
        <v>119227.77959999999</v>
      </c>
      <c r="E54" s="1">
        <v>0.98499999999999999</v>
      </c>
      <c r="F54" s="3">
        <f t="shared" si="1"/>
        <v>117439.36290599999</v>
      </c>
      <c r="G54" s="22">
        <v>7.8799999999999995E-2</v>
      </c>
      <c r="H54" s="22">
        <v>4.1200000000000001E-2</v>
      </c>
      <c r="I54" s="23">
        <f t="shared" si="2"/>
        <v>3.7599999999999995E-2</v>
      </c>
      <c r="J54" s="9">
        <f t="shared" si="3"/>
        <v>771.1851497493999</v>
      </c>
      <c r="K54" s="10">
        <f t="shared" si="4"/>
        <v>403.20847931060001</v>
      </c>
      <c r="L54" s="11">
        <f t="shared" si="5"/>
        <v>367.97667043879989</v>
      </c>
    </row>
    <row r="55" spans="1:13" s="20" customFormat="1">
      <c r="A55" s="19">
        <v>43220</v>
      </c>
      <c r="B55" s="60">
        <v>153014.16</v>
      </c>
      <c r="C55" s="44">
        <f t="shared" si="7"/>
        <v>32132.973600000001</v>
      </c>
      <c r="D55" s="3">
        <f t="shared" si="0"/>
        <v>120881.18640000001</v>
      </c>
      <c r="E55" s="1">
        <v>0.98499999999999999</v>
      </c>
      <c r="F55" s="3">
        <f t="shared" si="1"/>
        <v>119067.96860400001</v>
      </c>
      <c r="G55" s="22">
        <v>7.8799999999999995E-2</v>
      </c>
      <c r="H55" s="22">
        <v>4.1200000000000001E-2</v>
      </c>
      <c r="I55" s="23">
        <f t="shared" ref="I55:I60" si="8">G55-H55</f>
        <v>3.7599999999999995E-2</v>
      </c>
      <c r="J55" s="9">
        <f t="shared" si="3"/>
        <v>781.87966049960005</v>
      </c>
      <c r="K55" s="10">
        <f t="shared" si="4"/>
        <v>408.80002554039999</v>
      </c>
      <c r="L55" s="11">
        <f t="shared" si="5"/>
        <v>373.07963495919995</v>
      </c>
    </row>
    <row r="56" spans="1:13" s="20" customFormat="1">
      <c r="A56" s="19">
        <v>43251</v>
      </c>
      <c r="B56" s="60">
        <v>199686.53</v>
      </c>
      <c r="C56" s="44">
        <f t="shared" si="7"/>
        <v>41934.171300000002</v>
      </c>
      <c r="D56" s="3">
        <f t="shared" si="0"/>
        <v>157752.35869999998</v>
      </c>
      <c r="E56" s="1">
        <v>0.98499999999999999</v>
      </c>
      <c r="F56" s="3">
        <f t="shared" si="1"/>
        <v>155386.07331949999</v>
      </c>
      <c r="G56" s="22">
        <v>7.8799999999999995E-2</v>
      </c>
      <c r="H56" s="22">
        <v>4.1200000000000001E-2</v>
      </c>
      <c r="I56" s="23">
        <f t="shared" si="8"/>
        <v>3.7599999999999995E-2</v>
      </c>
      <c r="J56" s="9">
        <f t="shared" si="3"/>
        <v>1020.3685481313832</v>
      </c>
      <c r="K56" s="10">
        <f t="shared" si="4"/>
        <v>533.4921850636166</v>
      </c>
      <c r="L56" s="11">
        <f t="shared" si="5"/>
        <v>486.87636306776653</v>
      </c>
    </row>
    <row r="57" spans="1:13" s="20" customFormat="1">
      <c r="A57" s="19">
        <v>43281</v>
      </c>
      <c r="B57" s="60">
        <v>202012.33</v>
      </c>
      <c r="C57" s="44">
        <f t="shared" si="7"/>
        <v>42422.589299999992</v>
      </c>
      <c r="D57" s="3">
        <f t="shared" si="0"/>
        <v>159589.74069999999</v>
      </c>
      <c r="E57" s="1">
        <v>0.98499999999999999</v>
      </c>
      <c r="F57" s="3">
        <f t="shared" si="1"/>
        <v>157195.89458950001</v>
      </c>
      <c r="G57" s="22">
        <v>7.8799999999999995E-2</v>
      </c>
      <c r="H57" s="22">
        <v>4.1200000000000001E-2</v>
      </c>
      <c r="I57" s="23">
        <f t="shared" si="8"/>
        <v>3.7599999999999995E-2</v>
      </c>
      <c r="J57" s="9">
        <f t="shared" si="3"/>
        <v>1032.2530411377168</v>
      </c>
      <c r="K57" s="10">
        <f t="shared" si="4"/>
        <v>539.70590475728329</v>
      </c>
      <c r="L57" s="11">
        <f t="shared" si="5"/>
        <v>492.5471363804333</v>
      </c>
    </row>
    <row r="58" spans="1:13" s="20" customFormat="1">
      <c r="A58" s="19">
        <v>43312</v>
      </c>
      <c r="B58" s="60">
        <v>205762.24</v>
      </c>
      <c r="C58" s="44">
        <f t="shared" si="7"/>
        <v>43210.070399999997</v>
      </c>
      <c r="D58" s="3">
        <f t="shared" si="0"/>
        <v>162552.16959999999</v>
      </c>
      <c r="E58" s="1">
        <v>0.98499999999999999</v>
      </c>
      <c r="F58" s="3">
        <f t="shared" si="1"/>
        <v>160113.88705599998</v>
      </c>
      <c r="G58" s="22">
        <v>7.8799999999999995E-2</v>
      </c>
      <c r="H58" s="22">
        <v>4.1200000000000001E-2</v>
      </c>
      <c r="I58" s="23">
        <f t="shared" si="8"/>
        <v>3.7599999999999995E-2</v>
      </c>
      <c r="J58" s="9">
        <f t="shared" si="3"/>
        <v>1051.4145250010665</v>
      </c>
      <c r="K58" s="10">
        <f t="shared" si="4"/>
        <v>549.72434555893324</v>
      </c>
      <c r="L58" s="11">
        <f t="shared" si="5"/>
        <v>501.69017944213323</v>
      </c>
    </row>
    <row r="59" spans="1:13" s="20" customFormat="1">
      <c r="A59" s="19">
        <v>43343</v>
      </c>
      <c r="B59" s="60">
        <v>209435.55</v>
      </c>
      <c r="C59" s="44">
        <f t="shared" si="7"/>
        <v>43981.465499999998</v>
      </c>
      <c r="D59" s="3">
        <f t="shared" si="0"/>
        <v>165454.0845</v>
      </c>
      <c r="E59" s="1">
        <v>0.98499999999999999</v>
      </c>
      <c r="F59" s="3">
        <f t="shared" si="1"/>
        <v>162972.27323249998</v>
      </c>
      <c r="G59" s="22">
        <v>7.8799999999999995E-2</v>
      </c>
      <c r="H59" s="22">
        <v>4.1200000000000001E-2</v>
      </c>
      <c r="I59" s="23">
        <f t="shared" si="8"/>
        <v>3.7599999999999995E-2</v>
      </c>
      <c r="J59" s="9">
        <f t="shared" si="3"/>
        <v>1070.1845942267498</v>
      </c>
      <c r="K59" s="10">
        <f t="shared" si="4"/>
        <v>559.53813809824999</v>
      </c>
      <c r="L59" s="11">
        <f t="shared" si="5"/>
        <v>510.64645612849989</v>
      </c>
    </row>
    <row r="60" spans="1:13" s="20" customFormat="1">
      <c r="A60" s="19">
        <v>43373</v>
      </c>
      <c r="B60" s="60">
        <v>250251.3</v>
      </c>
      <c r="C60" s="44">
        <f t="shared" ref="C60:C66" si="9">(B60*$C$46)</f>
        <v>52552.772999999994</v>
      </c>
      <c r="D60" s="3">
        <f t="shared" ref="D60:D66" si="10">+B60-C60</f>
        <v>197698.527</v>
      </c>
      <c r="E60" s="1">
        <v>0.98499999999999999</v>
      </c>
      <c r="F60" s="3">
        <f t="shared" ref="F60:F65" si="11">+D60*E60</f>
        <v>194733.04909499999</v>
      </c>
      <c r="G60" s="22">
        <v>7.8799999999999995E-2</v>
      </c>
      <c r="H60" s="22">
        <v>4.1200000000000001E-2</v>
      </c>
      <c r="I60" s="23">
        <f t="shared" si="8"/>
        <v>3.7599999999999995E-2</v>
      </c>
      <c r="J60" s="9">
        <f t="shared" ref="J60:J65" si="12">(F60*G60)/12</f>
        <v>1278.7470223905</v>
      </c>
      <c r="K60" s="10">
        <f t="shared" ref="K60:K65" si="13">(F60*H60)/12</f>
        <v>668.58346855949992</v>
      </c>
      <c r="L60" s="11">
        <f t="shared" ref="L60:L65" si="14">(F60*I60)/12</f>
        <v>610.16355383099983</v>
      </c>
    </row>
    <row r="61" spans="1:13" s="20" customFormat="1">
      <c r="A61" s="19">
        <v>43404</v>
      </c>
      <c r="B61" s="60">
        <v>257708.86</v>
      </c>
      <c r="C61" s="44">
        <f t="shared" si="9"/>
        <v>54118.860599999993</v>
      </c>
      <c r="D61" s="3">
        <f t="shared" si="10"/>
        <v>203589.9994</v>
      </c>
      <c r="E61" s="1">
        <v>0.98499999999999999</v>
      </c>
      <c r="F61" s="3">
        <f t="shared" si="11"/>
        <v>200536.14940900001</v>
      </c>
      <c r="G61" s="22">
        <v>7.8799999999999995E-2</v>
      </c>
      <c r="H61" s="22">
        <v>4.1200000000000001E-2</v>
      </c>
      <c r="I61" s="23">
        <f t="shared" ref="I61:I66" si="15">G61-H61</f>
        <v>3.7599999999999995E-2</v>
      </c>
      <c r="J61" s="9">
        <f t="shared" si="12"/>
        <v>1316.8540477857666</v>
      </c>
      <c r="K61" s="10">
        <f t="shared" si="13"/>
        <v>688.50744630423333</v>
      </c>
      <c r="L61" s="11">
        <f t="shared" si="14"/>
        <v>628.34660148153318</v>
      </c>
    </row>
    <row r="62" spans="1:13" s="20" customFormat="1">
      <c r="A62" s="19">
        <v>43434</v>
      </c>
      <c r="B62" s="60">
        <v>264244.73</v>
      </c>
      <c r="C62" s="44">
        <f t="shared" si="9"/>
        <v>55491.393299999996</v>
      </c>
      <c r="D62" s="3">
        <f t="shared" si="10"/>
        <v>208753.33669999999</v>
      </c>
      <c r="E62" s="1">
        <v>0.98499999999999999</v>
      </c>
      <c r="F62" s="3">
        <f t="shared" si="11"/>
        <v>205622.03664949999</v>
      </c>
      <c r="G62" s="22">
        <v>7.8799999999999995E-2</v>
      </c>
      <c r="H62" s="22">
        <v>4.1200000000000001E-2</v>
      </c>
      <c r="I62" s="23">
        <f t="shared" si="15"/>
        <v>3.7599999999999995E-2</v>
      </c>
      <c r="J62" s="9">
        <f t="shared" si="12"/>
        <v>1350.2513739983831</v>
      </c>
      <c r="K62" s="10">
        <f t="shared" si="13"/>
        <v>705.96899249661658</v>
      </c>
      <c r="L62" s="11">
        <f t="shared" si="14"/>
        <v>644.28238150176651</v>
      </c>
    </row>
    <row r="63" spans="1:13">
      <c r="A63" s="19">
        <v>43465</v>
      </c>
      <c r="B63" s="60">
        <v>283191.38</v>
      </c>
      <c r="C63" s="44">
        <f t="shared" si="9"/>
        <v>59470.1898</v>
      </c>
      <c r="D63" s="3">
        <f t="shared" si="10"/>
        <v>223721.19020000001</v>
      </c>
      <c r="E63" s="1">
        <v>0.98499999999999999</v>
      </c>
      <c r="F63" s="3">
        <f t="shared" si="11"/>
        <v>220365.372347</v>
      </c>
      <c r="G63" s="22">
        <v>7.8799999999999995E-2</v>
      </c>
      <c r="H63" s="22">
        <v>4.1200000000000001E-2</v>
      </c>
      <c r="I63" s="23">
        <f t="shared" si="15"/>
        <v>3.7599999999999995E-2</v>
      </c>
      <c r="J63" s="9">
        <f t="shared" si="12"/>
        <v>1447.0659450786331</v>
      </c>
      <c r="K63" s="10">
        <f t="shared" si="13"/>
        <v>756.58777839136667</v>
      </c>
      <c r="L63" s="11">
        <f t="shared" si="14"/>
        <v>690.47816668726648</v>
      </c>
    </row>
    <row r="64" spans="1:13">
      <c r="A64" s="19">
        <v>43496</v>
      </c>
      <c r="B64" s="60">
        <v>288310.02</v>
      </c>
      <c r="C64" s="44">
        <f t="shared" si="9"/>
        <v>60545.104200000002</v>
      </c>
      <c r="D64" s="3">
        <f t="shared" si="10"/>
        <v>227764.91580000002</v>
      </c>
      <c r="E64" s="1">
        <v>0.98499999999999999</v>
      </c>
      <c r="F64" s="3">
        <f t="shared" si="11"/>
        <v>224348.44206300002</v>
      </c>
      <c r="G64" s="22">
        <v>7.8799999999999995E-2</v>
      </c>
      <c r="H64" s="22">
        <v>4.1200000000000001E-2</v>
      </c>
      <c r="I64" s="23">
        <f t="shared" si="15"/>
        <v>3.7599999999999995E-2</v>
      </c>
      <c r="J64" s="9">
        <f t="shared" si="12"/>
        <v>1473.2214362137001</v>
      </c>
      <c r="K64" s="10">
        <f t="shared" si="13"/>
        <v>770.26298441630013</v>
      </c>
      <c r="L64" s="11">
        <f t="shared" si="14"/>
        <v>702.9584517973999</v>
      </c>
    </row>
    <row r="65" spans="1:113">
      <c r="A65" s="19">
        <v>43524</v>
      </c>
      <c r="B65" s="60">
        <v>300018.94</v>
      </c>
      <c r="C65" s="44">
        <f t="shared" si="9"/>
        <v>63003.977399999996</v>
      </c>
      <c r="D65" s="3">
        <f t="shared" si="10"/>
        <v>237014.9626</v>
      </c>
      <c r="E65" s="1">
        <v>0.98499999999999999</v>
      </c>
      <c r="F65" s="3">
        <f t="shared" si="11"/>
        <v>233459.73816099999</v>
      </c>
      <c r="G65" s="22">
        <v>7.8799999999999995E-2</v>
      </c>
      <c r="H65" s="22">
        <v>4.1200000000000001E-2</v>
      </c>
      <c r="I65" s="23">
        <f t="shared" si="15"/>
        <v>3.7599999999999995E-2</v>
      </c>
      <c r="J65" s="9">
        <f t="shared" si="12"/>
        <v>1533.0522805905666</v>
      </c>
      <c r="K65" s="10">
        <f t="shared" si="13"/>
        <v>801.54510101943333</v>
      </c>
      <c r="L65" s="11">
        <f t="shared" si="14"/>
        <v>731.50717957113318</v>
      </c>
    </row>
    <row r="66" spans="1:113">
      <c r="A66" s="19">
        <v>43555</v>
      </c>
      <c r="B66" s="60">
        <v>325428.83</v>
      </c>
      <c r="C66" s="44">
        <f t="shared" si="9"/>
        <v>68340.054300000003</v>
      </c>
      <c r="D66" s="3">
        <f t="shared" si="10"/>
        <v>257088.7757</v>
      </c>
      <c r="E66" s="1">
        <v>0.98499999999999999</v>
      </c>
      <c r="F66" s="3">
        <f t="shared" ref="F66:F71" si="16">+D66*E66</f>
        <v>253232.44406449998</v>
      </c>
      <c r="G66" s="22">
        <v>7.8799999999999995E-2</v>
      </c>
      <c r="H66" s="22">
        <v>4.1200000000000001E-2</v>
      </c>
      <c r="I66" s="23">
        <f t="shared" si="15"/>
        <v>3.7599999999999995E-2</v>
      </c>
      <c r="J66" s="9">
        <f t="shared" ref="J66:J71" si="17">(F66*G66)/12</f>
        <v>1662.8930493568832</v>
      </c>
      <c r="K66" s="10">
        <f t="shared" ref="K66:K71" si="18">(F66*H66)/12</f>
        <v>869.43139128811663</v>
      </c>
      <c r="L66" s="11">
        <f t="shared" ref="L66:L71" si="19">(F66*I66)/12</f>
        <v>793.4616580687665</v>
      </c>
    </row>
    <row r="67" spans="1:113">
      <c r="A67" s="19">
        <v>43585</v>
      </c>
      <c r="B67" s="60">
        <v>329297.64</v>
      </c>
      <c r="C67" s="44">
        <f t="shared" ref="C67:C75" si="20">(B67*$C$46)</f>
        <v>69152.504400000005</v>
      </c>
      <c r="D67" s="3">
        <f t="shared" ref="D67:D75" si="21">+B67-C67</f>
        <v>260145.13560000001</v>
      </c>
      <c r="E67" s="1">
        <v>0.98499999999999999</v>
      </c>
      <c r="F67" s="3">
        <f t="shared" si="16"/>
        <v>256242.95856600002</v>
      </c>
      <c r="G67" s="22">
        <v>7.8799999999999995E-2</v>
      </c>
      <c r="H67" s="22">
        <v>4.1200000000000001E-2</v>
      </c>
      <c r="I67" s="23">
        <f t="shared" ref="I67:I72" si="22">G67-H67</f>
        <v>3.7599999999999995E-2</v>
      </c>
      <c r="J67" s="9">
        <f t="shared" si="17"/>
        <v>1682.6620945833999</v>
      </c>
      <c r="K67" s="10">
        <f t="shared" si="18"/>
        <v>879.76749107660009</v>
      </c>
      <c r="L67" s="11">
        <f t="shared" si="19"/>
        <v>802.89460350679985</v>
      </c>
      <c r="N67" s="1">
        <f>747.86+682.51</f>
        <v>1430.37</v>
      </c>
    </row>
    <row r="68" spans="1:113">
      <c r="A68" s="19">
        <v>43616</v>
      </c>
      <c r="B68" s="60">
        <v>338000.27</v>
      </c>
      <c r="C68" s="44">
        <f t="shared" si="20"/>
        <v>70980.056700000001</v>
      </c>
      <c r="D68" s="3">
        <f t="shared" si="21"/>
        <v>267020.2133</v>
      </c>
      <c r="E68" s="1">
        <v>0.98499999999999999</v>
      </c>
      <c r="F68" s="3">
        <f t="shared" si="16"/>
        <v>263014.91010049998</v>
      </c>
      <c r="G68" s="22">
        <v>7.8799999999999995E-2</v>
      </c>
      <c r="H68" s="22">
        <v>4.1200000000000001E-2</v>
      </c>
      <c r="I68" s="23">
        <f t="shared" si="22"/>
        <v>3.7599999999999995E-2</v>
      </c>
      <c r="J68" s="9">
        <f t="shared" si="17"/>
        <v>1727.1312429932832</v>
      </c>
      <c r="K68" s="10">
        <f t="shared" si="18"/>
        <v>903.01785801171661</v>
      </c>
      <c r="L68" s="11">
        <f t="shared" si="19"/>
        <v>824.11338498156647</v>
      </c>
    </row>
    <row r="69" spans="1:113">
      <c r="A69" s="19">
        <v>43646</v>
      </c>
      <c r="B69" s="60">
        <v>344430.05</v>
      </c>
      <c r="C69" s="44">
        <f t="shared" si="20"/>
        <v>72330.310499999992</v>
      </c>
      <c r="D69" s="3">
        <f t="shared" si="21"/>
        <v>272099.73950000003</v>
      </c>
      <c r="E69" s="1">
        <v>0.98499999999999999</v>
      </c>
      <c r="F69" s="3">
        <f t="shared" si="16"/>
        <v>268018.24340750003</v>
      </c>
      <c r="G69" s="22">
        <v>7.8799999999999995E-2</v>
      </c>
      <c r="H69" s="22">
        <v>4.1200000000000001E-2</v>
      </c>
      <c r="I69" s="23">
        <f t="shared" si="22"/>
        <v>3.7599999999999995E-2</v>
      </c>
      <c r="J69" s="9">
        <f t="shared" si="17"/>
        <v>1759.9864650425834</v>
      </c>
      <c r="K69" s="10">
        <f t="shared" si="18"/>
        <v>920.19596903241688</v>
      </c>
      <c r="L69" s="11">
        <f t="shared" si="19"/>
        <v>839.79049601016675</v>
      </c>
    </row>
    <row r="70" spans="1:113">
      <c r="A70" s="19">
        <v>43677</v>
      </c>
      <c r="B70" s="60">
        <v>352763.83</v>
      </c>
      <c r="C70" s="44">
        <f t="shared" si="20"/>
        <v>74080.404299999995</v>
      </c>
      <c r="D70" s="3">
        <f t="shared" si="21"/>
        <v>278683.42570000002</v>
      </c>
      <c r="E70" s="1">
        <v>0.98499999999999999</v>
      </c>
      <c r="F70" s="3">
        <f t="shared" si="16"/>
        <v>274503.17431450001</v>
      </c>
      <c r="G70" s="22">
        <v>7.8799999999999995E-2</v>
      </c>
      <c r="H70" s="22">
        <v>4.1200000000000001E-2</v>
      </c>
      <c r="I70" s="23">
        <f t="shared" si="22"/>
        <v>3.7599999999999995E-2</v>
      </c>
      <c r="J70" s="9">
        <f t="shared" si="17"/>
        <v>1802.5708446652168</v>
      </c>
      <c r="K70" s="10">
        <f t="shared" si="18"/>
        <v>942.4608984797834</v>
      </c>
      <c r="L70" s="11">
        <f t="shared" si="19"/>
        <v>860.10994618543327</v>
      </c>
      <c r="N70" s="1">
        <f>749.71+684.2</f>
        <v>1433.91</v>
      </c>
    </row>
    <row r="71" spans="1:113">
      <c r="A71" s="19">
        <v>43708</v>
      </c>
      <c r="B71" s="60">
        <v>413093</v>
      </c>
      <c r="C71" s="44">
        <f t="shared" si="20"/>
        <v>86749.53</v>
      </c>
      <c r="D71" s="3">
        <f t="shared" si="21"/>
        <v>326343.46999999997</v>
      </c>
      <c r="E71" s="1">
        <v>0.98499999999999999</v>
      </c>
      <c r="F71" s="3">
        <f t="shared" si="16"/>
        <v>321448.31795</v>
      </c>
      <c r="G71" s="22">
        <v>7.8799999999999995E-2</v>
      </c>
      <c r="H71" s="22">
        <v>4.1200000000000001E-2</v>
      </c>
      <c r="I71" s="23">
        <f t="shared" si="22"/>
        <v>3.7599999999999995E-2</v>
      </c>
      <c r="J71" s="9">
        <f t="shared" si="17"/>
        <v>2110.843954538333</v>
      </c>
      <c r="K71" s="10">
        <f t="shared" si="18"/>
        <v>1103.6392249616667</v>
      </c>
      <c r="L71" s="11">
        <f t="shared" si="19"/>
        <v>1007.2047295766665</v>
      </c>
    </row>
    <row r="72" spans="1:113">
      <c r="A72" s="19">
        <v>43738</v>
      </c>
      <c r="B72" s="60">
        <v>468151.32</v>
      </c>
      <c r="C72" s="44">
        <f t="shared" si="20"/>
        <v>98311.777199999997</v>
      </c>
      <c r="D72" s="3">
        <f t="shared" si="21"/>
        <v>369839.5428</v>
      </c>
      <c r="E72" s="1">
        <v>0.98499999999999999</v>
      </c>
      <c r="F72" s="3">
        <f>+D72*E72</f>
        <v>364291.94965799997</v>
      </c>
      <c r="G72" s="22">
        <v>7.8799999999999995E-2</v>
      </c>
      <c r="H72" s="22">
        <v>4.1200000000000001E-2</v>
      </c>
      <c r="I72" s="23">
        <f t="shared" si="22"/>
        <v>3.7599999999999995E-2</v>
      </c>
      <c r="J72" s="9">
        <f>(F72*G72)/12</f>
        <v>2392.1838027541994</v>
      </c>
      <c r="K72" s="10">
        <f>(F72*H72)/12</f>
        <v>1250.7356938257999</v>
      </c>
      <c r="L72" s="11">
        <f>(F72*I72)/12</f>
        <v>1141.4481089283997</v>
      </c>
    </row>
    <row r="73" spans="1:113">
      <c r="A73" s="19">
        <v>43769</v>
      </c>
      <c r="B73" s="60">
        <v>537966.89</v>
      </c>
      <c r="C73" s="44">
        <f t="shared" si="20"/>
        <v>112973.0469</v>
      </c>
      <c r="D73" s="3">
        <f t="shared" si="21"/>
        <v>424993.8431</v>
      </c>
      <c r="E73" s="1">
        <v>0.98499999999999999</v>
      </c>
      <c r="F73" s="3">
        <f>+D73*E73</f>
        <v>418618.93545350002</v>
      </c>
      <c r="G73" s="22">
        <v>7.8799999999999995E-2</v>
      </c>
      <c r="H73" s="22">
        <v>4.1200000000000001E-2</v>
      </c>
      <c r="I73" s="23">
        <f>G73-H73</f>
        <v>3.7599999999999995E-2</v>
      </c>
      <c r="J73" s="9">
        <f>(F73*G73)/12</f>
        <v>2748.931009477983</v>
      </c>
      <c r="K73" s="10">
        <f>(F73*H73)/12</f>
        <v>1437.2583450570166</v>
      </c>
      <c r="L73" s="11">
        <f>(F73*I73)/12</f>
        <v>1311.6726644209664</v>
      </c>
    </row>
    <row r="74" spans="1:113">
      <c r="A74" s="19">
        <v>43799</v>
      </c>
      <c r="B74" s="60">
        <v>553291.66</v>
      </c>
      <c r="C74" s="44">
        <f t="shared" si="20"/>
        <v>116191.24860000001</v>
      </c>
      <c r="D74" s="3">
        <f t="shared" si="21"/>
        <v>437100.41140000004</v>
      </c>
      <c r="E74" s="1">
        <v>0.98499999999999999</v>
      </c>
      <c r="F74" s="3">
        <f>+D74*E74</f>
        <v>430543.90522900003</v>
      </c>
      <c r="G74" s="22">
        <v>7.8799999999999995E-2</v>
      </c>
      <c r="H74" s="22">
        <v>4.1200000000000001E-2</v>
      </c>
      <c r="I74" s="23">
        <f>G74-H74</f>
        <v>3.7599999999999995E-2</v>
      </c>
      <c r="J74" s="9">
        <f>(F74*G74)/12</f>
        <v>2827.2383110037667</v>
      </c>
      <c r="K74" s="10">
        <f>(F74*H74)/12</f>
        <v>1478.2007412862333</v>
      </c>
      <c r="L74" s="11">
        <f>(F74*I74)/12</f>
        <v>1349.0375697175332</v>
      </c>
    </row>
    <row r="75" spans="1:113">
      <c r="A75" s="19">
        <v>43830</v>
      </c>
      <c r="B75" s="60">
        <v>546917.75</v>
      </c>
      <c r="C75" s="44">
        <f t="shared" si="20"/>
        <v>114852.72749999999</v>
      </c>
      <c r="D75" s="3">
        <f t="shared" si="21"/>
        <v>432065.02250000002</v>
      </c>
      <c r="E75" s="1">
        <v>0.98499999999999999</v>
      </c>
      <c r="F75" s="3">
        <f>+D75*E75</f>
        <v>425584.04716250004</v>
      </c>
      <c r="G75" s="22">
        <v>7.8799999999999995E-2</v>
      </c>
      <c r="H75" s="22">
        <v>4.1200000000000001E-2</v>
      </c>
      <c r="I75" s="23">
        <f>G75-H75</f>
        <v>3.7599999999999995E-2</v>
      </c>
      <c r="J75" s="9">
        <f>(F75*G75)/12</f>
        <v>2794.6685763670835</v>
      </c>
      <c r="K75" s="10">
        <f>(F75*H75)/12</f>
        <v>1461.1718952579167</v>
      </c>
      <c r="L75" s="11">
        <f>(F75*I75)/12</f>
        <v>1333.4966811091665</v>
      </c>
    </row>
    <row r="76" spans="1:113">
      <c r="A76" s="19"/>
      <c r="C76" s="44"/>
      <c r="D76" s="3"/>
      <c r="F76" s="3"/>
      <c r="G76" s="22"/>
      <c r="H76" s="22"/>
      <c r="I76" s="23"/>
      <c r="J76" s="9"/>
      <c r="K76" s="10"/>
      <c r="L76" s="11"/>
    </row>
    <row r="77" spans="1:113">
      <c r="A77" s="2"/>
      <c r="B77" s="107"/>
      <c r="C77" s="5"/>
      <c r="D77" s="5"/>
      <c r="I77" s="8" t="s">
        <v>12</v>
      </c>
      <c r="J77" s="18">
        <f>SUM(J52:J75)</f>
        <v>36615.237850380734</v>
      </c>
      <c r="K77" s="18">
        <f>SUM(K52:K75)</f>
        <v>19144.007607051855</v>
      </c>
      <c r="L77" s="18">
        <f>SUM(L52:L75)</f>
        <v>17471.230243328871</v>
      </c>
      <c r="P77" s="60"/>
      <c r="T77" s="60"/>
    </row>
    <row r="78" spans="1:113" s="6" customFormat="1" ht="4.5" customHeight="1">
      <c r="B78" s="103"/>
      <c r="G78" s="7"/>
      <c r="H78" s="7"/>
      <c r="I78" s="7"/>
      <c r="J78" s="15"/>
      <c r="K78" s="16"/>
      <c r="L78" s="17"/>
      <c r="P78" s="60"/>
      <c r="Q78" s="20"/>
      <c r="R78" s="20"/>
      <c r="S78" s="20"/>
      <c r="T78" s="6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</row>
    <row r="79" spans="1:113">
      <c r="P79" s="60"/>
      <c r="T79" s="60"/>
    </row>
    <row r="80" spans="1:113">
      <c r="P80" s="60"/>
      <c r="T80" s="60"/>
    </row>
    <row r="81" spans="14:20">
      <c r="P81" s="60"/>
      <c r="T81" s="60"/>
    </row>
    <row r="82" spans="14:20">
      <c r="N82" s="1">
        <f>747.86+682.51</f>
        <v>1430.37</v>
      </c>
      <c r="P82" s="60"/>
      <c r="T82" s="60"/>
    </row>
    <row r="83" spans="14:20">
      <c r="P83" s="90"/>
    </row>
  </sheetData>
  <pageMargins left="0.21" right="0.17" top="0.33" bottom="0.19" header="0.3" footer="0.17"/>
  <pageSetup scale="67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topLeftCell="A10" zoomScale="80" zoomScaleNormal="80" workbookViewId="0">
      <selection activeCell="B66" sqref="B66"/>
    </sheetView>
  </sheetViews>
  <sheetFormatPr defaultRowHeight="12.75"/>
  <cols>
    <col min="1" max="1" width="9.140625" style="1"/>
    <col min="2" max="2" width="18.28515625" style="60" customWidth="1"/>
    <col min="3" max="3" width="18.28515625" style="1" customWidth="1"/>
    <col min="4" max="4" width="13.85546875" style="1" customWidth="1"/>
    <col min="5" max="5" width="11.42578125" style="1" customWidth="1"/>
    <col min="6" max="6" width="13.140625" style="1" customWidth="1"/>
    <col min="7" max="7" width="12" style="4" customWidth="1"/>
    <col min="8" max="8" width="11.140625" style="4" customWidth="1"/>
    <col min="9" max="9" width="12.85546875" style="4" customWidth="1"/>
    <col min="10" max="12" width="15" style="21" customWidth="1"/>
    <col min="13" max="15" width="0" style="1" hidden="1" customWidth="1"/>
    <col min="16" max="16" width="15" style="1" customWidth="1"/>
    <col min="17" max="17" width="12" style="1" bestFit="1" customWidth="1"/>
    <col min="18" max="18" width="11.5703125" style="1" bestFit="1" customWidth="1"/>
    <col min="19" max="19" width="13" style="1" customWidth="1"/>
    <col min="20" max="16384" width="9.140625" style="1"/>
  </cols>
  <sheetData>
    <row r="1" spans="1:12" ht="20.25">
      <c r="A1" s="35" t="s">
        <v>31</v>
      </c>
    </row>
    <row r="2" spans="1:12">
      <c r="A2" s="31" t="s">
        <v>25</v>
      </c>
    </row>
    <row r="3" spans="1:12">
      <c r="A3" s="31" t="s">
        <v>26</v>
      </c>
    </row>
    <row r="4" spans="1:12">
      <c r="A4" s="31" t="s">
        <v>27</v>
      </c>
    </row>
    <row r="5" spans="1:12">
      <c r="A5" s="4"/>
      <c r="B5" s="104"/>
      <c r="C5" s="4">
        <v>0.35</v>
      </c>
      <c r="D5" s="4"/>
      <c r="E5" s="4"/>
      <c r="F5" s="4"/>
    </row>
    <row r="6" spans="1:12">
      <c r="A6" s="4"/>
      <c r="B6" s="104" t="s">
        <v>0</v>
      </c>
      <c r="C6" s="4" t="s">
        <v>16</v>
      </c>
      <c r="D6" s="4" t="s">
        <v>19</v>
      </c>
      <c r="E6" s="4" t="s">
        <v>15</v>
      </c>
      <c r="F6" s="4" t="s">
        <v>15</v>
      </c>
      <c r="G6" s="4" t="s">
        <v>4</v>
      </c>
      <c r="H6" s="4" t="s">
        <v>6</v>
      </c>
      <c r="I6" s="4" t="s">
        <v>7</v>
      </c>
      <c r="J6" s="12" t="s">
        <v>4</v>
      </c>
      <c r="K6" s="13" t="s">
        <v>6</v>
      </c>
      <c r="L6" s="14" t="s">
        <v>7</v>
      </c>
    </row>
    <row r="7" spans="1:12">
      <c r="A7" s="4"/>
      <c r="B7" s="104" t="s">
        <v>13</v>
      </c>
      <c r="C7" s="4" t="s">
        <v>17</v>
      </c>
      <c r="D7" s="4" t="s">
        <v>21</v>
      </c>
      <c r="E7" s="4" t="s">
        <v>1</v>
      </c>
      <c r="F7" s="4" t="s">
        <v>22</v>
      </c>
      <c r="G7" s="4" t="s">
        <v>5</v>
      </c>
      <c r="H7" s="4" t="s">
        <v>5</v>
      </c>
      <c r="I7" s="4" t="s">
        <v>5</v>
      </c>
      <c r="J7" s="15" t="s">
        <v>8</v>
      </c>
      <c r="K7" s="16" t="s">
        <v>9</v>
      </c>
      <c r="L7" s="17" t="s">
        <v>9</v>
      </c>
    </row>
    <row r="8" spans="1:12">
      <c r="A8" s="4"/>
      <c r="B8" s="104" t="s">
        <v>14</v>
      </c>
      <c r="C8" s="4" t="s">
        <v>18</v>
      </c>
      <c r="D8" s="4" t="s">
        <v>20</v>
      </c>
      <c r="E8" s="4" t="s">
        <v>2</v>
      </c>
      <c r="F8" s="4" t="s">
        <v>3</v>
      </c>
      <c r="J8" s="28">
        <v>1823537</v>
      </c>
      <c r="K8" s="29">
        <v>4310001</v>
      </c>
      <c r="L8" s="30">
        <v>1823536</v>
      </c>
    </row>
    <row r="9" spans="1:12">
      <c r="A9" s="4"/>
      <c r="B9" s="105" t="s">
        <v>23</v>
      </c>
      <c r="C9" s="24" t="s">
        <v>10</v>
      </c>
      <c r="D9" s="25" t="s">
        <v>28</v>
      </c>
      <c r="E9" s="26" t="s">
        <v>11</v>
      </c>
      <c r="F9" s="27" t="s">
        <v>24</v>
      </c>
      <c r="J9" s="15"/>
      <c r="K9" s="16"/>
      <c r="L9" s="17"/>
    </row>
    <row r="10" spans="1:12">
      <c r="A10" s="2">
        <v>42216</v>
      </c>
      <c r="B10" s="60">
        <v>0</v>
      </c>
      <c r="C10" s="3">
        <v>0</v>
      </c>
      <c r="D10" s="3">
        <f>+B10-C10</f>
        <v>0</v>
      </c>
      <c r="E10" s="1">
        <v>0.98899999999999999</v>
      </c>
      <c r="F10" s="3">
        <f>+D10*E10</f>
        <v>0</v>
      </c>
      <c r="G10" s="22">
        <v>0.100784</v>
      </c>
      <c r="H10" s="22">
        <v>5.0599999999999999E-2</v>
      </c>
      <c r="I10" s="22">
        <f>G10-H10</f>
        <v>5.0183999999999999E-2</v>
      </c>
      <c r="J10" s="9">
        <f>(F10*G10)/12</f>
        <v>0</v>
      </c>
      <c r="K10" s="10">
        <f>(F10*H10)/12</f>
        <v>0</v>
      </c>
      <c r="L10" s="11">
        <f>(F10*I10)/12</f>
        <v>0</v>
      </c>
    </row>
    <row r="11" spans="1:12">
      <c r="A11" s="2">
        <v>42247</v>
      </c>
      <c r="B11" s="60">
        <v>0</v>
      </c>
      <c r="C11" s="3">
        <v>0</v>
      </c>
      <c r="D11" s="3">
        <f t="shared" ref="D11:D59" si="0">+B11-C11</f>
        <v>0</v>
      </c>
      <c r="E11" s="1">
        <v>0.98899999999999999</v>
      </c>
      <c r="F11" s="3">
        <f t="shared" ref="F11:F59" si="1">+D11*E11</f>
        <v>0</v>
      </c>
      <c r="G11" s="22">
        <v>0.100784</v>
      </c>
      <c r="H11" s="22">
        <v>5.0599999999999999E-2</v>
      </c>
      <c r="I11" s="22">
        <f t="shared" ref="I11:I54" si="2">G11-H11</f>
        <v>5.0183999999999999E-2</v>
      </c>
      <c r="J11" s="9">
        <f t="shared" ref="J11:J59" si="3">(F11*G11)/12</f>
        <v>0</v>
      </c>
      <c r="K11" s="10">
        <f t="shared" ref="K11:K59" si="4">(F11*H11)/12</f>
        <v>0</v>
      </c>
      <c r="L11" s="11">
        <f t="shared" ref="L11:L59" si="5">(F11*I11)/12</f>
        <v>0</v>
      </c>
    </row>
    <row r="12" spans="1:12">
      <c r="A12" s="2">
        <v>42277</v>
      </c>
      <c r="B12" s="60">
        <v>4526.1400000000003</v>
      </c>
      <c r="C12" s="3">
        <f>(B12*$C$5)</f>
        <v>1584.1490000000001</v>
      </c>
      <c r="D12" s="32">
        <f>+B12-C12</f>
        <v>2941.991</v>
      </c>
      <c r="E12" s="1">
        <v>0.98899999999999999</v>
      </c>
      <c r="F12" s="3">
        <f t="shared" si="1"/>
        <v>2909.6290989999998</v>
      </c>
      <c r="G12" s="22">
        <v>0.100784</v>
      </c>
      <c r="H12" s="22">
        <v>5.0599999999999999E-2</v>
      </c>
      <c r="I12" s="22">
        <f t="shared" si="2"/>
        <v>5.0183999999999999E-2</v>
      </c>
      <c r="J12" s="33">
        <f t="shared" si="3"/>
        <v>24.437004926134662</v>
      </c>
      <c r="K12" s="10">
        <f t="shared" si="4"/>
        <v>12.268936034116665</v>
      </c>
      <c r="L12" s="11">
        <f t="shared" si="5"/>
        <v>12.168068892017999</v>
      </c>
    </row>
    <row r="13" spans="1:12">
      <c r="A13" s="2">
        <v>42308</v>
      </c>
      <c r="B13" s="60">
        <v>6230.18</v>
      </c>
      <c r="C13" s="3">
        <f t="shared" ref="C13:C39" si="6">(B13*$C$5)</f>
        <v>2180.5630000000001</v>
      </c>
      <c r="D13" s="3">
        <f t="shared" si="0"/>
        <v>4049.6170000000002</v>
      </c>
      <c r="E13" s="1">
        <v>0.98899999999999999</v>
      </c>
      <c r="F13" s="3">
        <f t="shared" si="1"/>
        <v>4005.0712130000002</v>
      </c>
      <c r="G13" s="22">
        <v>0.100784</v>
      </c>
      <c r="H13" s="22">
        <v>5.0599999999999999E-2</v>
      </c>
      <c r="I13" s="22">
        <f t="shared" si="2"/>
        <v>5.0183999999999999E-2</v>
      </c>
      <c r="J13" s="33">
        <f t="shared" si="3"/>
        <v>33.637258094249333</v>
      </c>
      <c r="K13" s="10">
        <f t="shared" si="4"/>
        <v>16.888050281483334</v>
      </c>
      <c r="L13" s="11">
        <f t="shared" si="5"/>
        <v>16.749207812765999</v>
      </c>
    </row>
    <row r="14" spans="1:12">
      <c r="A14" s="2">
        <v>42338</v>
      </c>
      <c r="B14" s="60">
        <v>12197.9</v>
      </c>
      <c r="C14" s="3">
        <f t="shared" si="6"/>
        <v>4269.2649999999994</v>
      </c>
      <c r="D14" s="3">
        <f t="shared" si="0"/>
        <v>7928.6350000000002</v>
      </c>
      <c r="E14" s="1">
        <v>0.98899999999999999</v>
      </c>
      <c r="F14" s="3">
        <f t="shared" si="1"/>
        <v>7841.4200149999997</v>
      </c>
      <c r="G14" s="22">
        <v>0.100784</v>
      </c>
      <c r="H14" s="22">
        <v>5.0599999999999999E-2</v>
      </c>
      <c r="I14" s="22">
        <f t="shared" si="2"/>
        <v>5.0183999999999999E-2</v>
      </c>
      <c r="J14" s="33">
        <f t="shared" si="3"/>
        <v>65.857472899313322</v>
      </c>
      <c r="K14" s="10">
        <f t="shared" si="4"/>
        <v>33.064654396583329</v>
      </c>
      <c r="L14" s="11">
        <f t="shared" si="5"/>
        <v>32.79281850273</v>
      </c>
    </row>
    <row r="15" spans="1:12">
      <c r="A15" s="2">
        <v>42369</v>
      </c>
      <c r="B15" s="60">
        <v>16050.02</v>
      </c>
      <c r="C15" s="3">
        <f t="shared" si="6"/>
        <v>5617.5069999999996</v>
      </c>
      <c r="D15" s="3">
        <f t="shared" si="0"/>
        <v>10432.513000000001</v>
      </c>
      <c r="E15" s="1">
        <v>0.98899999999999999</v>
      </c>
      <c r="F15" s="3">
        <f t="shared" si="1"/>
        <v>10317.755357</v>
      </c>
      <c r="G15" s="22">
        <v>0.100784</v>
      </c>
      <c r="H15" s="22">
        <v>5.0599999999999999E-2</v>
      </c>
      <c r="I15" s="22">
        <f t="shared" si="2"/>
        <v>5.0183999999999999E-2</v>
      </c>
      <c r="J15" s="33">
        <f t="shared" si="3"/>
        <v>86.655387991657335</v>
      </c>
      <c r="K15" s="10">
        <f t="shared" si="4"/>
        <v>43.506535088683336</v>
      </c>
      <c r="L15" s="11">
        <f t="shared" si="5"/>
        <v>43.148852902973999</v>
      </c>
    </row>
    <row r="16" spans="1:12">
      <c r="A16" s="2">
        <v>42400</v>
      </c>
      <c r="B16" s="60">
        <v>19174.73</v>
      </c>
      <c r="C16" s="3">
        <f t="shared" si="6"/>
        <v>6711.1554999999998</v>
      </c>
      <c r="D16" s="3">
        <f t="shared" si="0"/>
        <v>12463.574499999999</v>
      </c>
      <c r="E16" s="1">
        <v>0.98899999999999999</v>
      </c>
      <c r="F16" s="3">
        <f t="shared" si="1"/>
        <v>12326.475180499998</v>
      </c>
      <c r="G16" s="22">
        <v>0.100784</v>
      </c>
      <c r="H16" s="22">
        <v>5.0599999999999999E-2</v>
      </c>
      <c r="I16" s="22">
        <f t="shared" si="2"/>
        <v>5.0183999999999999E-2</v>
      </c>
      <c r="J16" s="33">
        <f t="shared" si="3"/>
        <v>103.52595621595931</v>
      </c>
      <c r="K16" s="10">
        <f t="shared" si="4"/>
        <v>51.976637011108323</v>
      </c>
      <c r="L16" s="11">
        <f t="shared" si="5"/>
        <v>51.549319204850995</v>
      </c>
    </row>
    <row r="17" spans="1:19">
      <c r="A17" s="2">
        <v>42429</v>
      </c>
      <c r="B17" s="60">
        <v>24534.39</v>
      </c>
      <c r="C17" s="3">
        <f t="shared" si="6"/>
        <v>8587.0365000000002</v>
      </c>
      <c r="D17" s="3">
        <f t="shared" si="0"/>
        <v>15947.353499999999</v>
      </c>
      <c r="E17" s="1">
        <v>0.98899999999999999</v>
      </c>
      <c r="F17" s="3">
        <f t="shared" si="1"/>
        <v>15771.932611499999</v>
      </c>
      <c r="G17" s="22">
        <v>0.100784</v>
      </c>
      <c r="H17" s="22">
        <v>5.0599999999999999E-2</v>
      </c>
      <c r="I17" s="22">
        <f t="shared" si="2"/>
        <v>5.0183999999999999E-2</v>
      </c>
      <c r="J17" s="33">
        <f t="shared" si="3"/>
        <v>132.463204693118</v>
      </c>
      <c r="K17" s="10">
        <f t="shared" si="4"/>
        <v>66.504982511824991</v>
      </c>
      <c r="L17" s="11">
        <f t="shared" si="5"/>
        <v>65.958222181292996</v>
      </c>
    </row>
    <row r="18" spans="1:19">
      <c r="A18" s="2">
        <v>42460</v>
      </c>
      <c r="B18" s="60">
        <v>26875.37</v>
      </c>
      <c r="C18" s="3">
        <f t="shared" si="6"/>
        <v>9406.3794999999991</v>
      </c>
      <c r="D18" s="3">
        <f t="shared" si="0"/>
        <v>17468.9905</v>
      </c>
      <c r="E18" s="1">
        <v>0.98899999999999999</v>
      </c>
      <c r="F18" s="3">
        <f t="shared" si="1"/>
        <v>17276.831604499999</v>
      </c>
      <c r="G18" s="22">
        <v>0.100784</v>
      </c>
      <c r="H18" s="22">
        <v>5.0599999999999999E-2</v>
      </c>
      <c r="I18" s="22">
        <f t="shared" si="2"/>
        <v>5.0183999999999999E-2</v>
      </c>
      <c r="J18" s="33">
        <f>(F18*G18)/12</f>
        <v>145.10234970232733</v>
      </c>
      <c r="K18" s="10">
        <f>(F18*H18)/12</f>
        <v>72.850639932308326</v>
      </c>
      <c r="L18" s="11">
        <f>(F18*I18)/12</f>
        <v>72.251709770018991</v>
      </c>
    </row>
    <row r="19" spans="1:19">
      <c r="A19" s="2">
        <v>42490</v>
      </c>
      <c r="B19" s="60">
        <v>27759.11</v>
      </c>
      <c r="C19" s="3">
        <f t="shared" si="6"/>
        <v>9715.6885000000002</v>
      </c>
      <c r="D19" s="3">
        <f t="shared" si="0"/>
        <v>18043.4215</v>
      </c>
      <c r="E19" s="1">
        <v>0.98899999999999999</v>
      </c>
      <c r="F19" s="3">
        <f t="shared" si="1"/>
        <v>17844.943863500001</v>
      </c>
      <c r="G19" s="22">
        <v>0.100784</v>
      </c>
      <c r="H19" s="22">
        <v>5.0599999999999999E-2</v>
      </c>
      <c r="I19" s="22">
        <f t="shared" si="2"/>
        <v>5.0183999999999999E-2</v>
      </c>
      <c r="J19" s="33">
        <f t="shared" si="3"/>
        <v>149.87373519491533</v>
      </c>
      <c r="K19" s="38">
        <f t="shared" si="4"/>
        <v>75.246179957758343</v>
      </c>
      <c r="L19" s="39">
        <f t="shared" si="5"/>
        <v>74.627555237156997</v>
      </c>
    </row>
    <row r="20" spans="1:19">
      <c r="A20" s="2">
        <v>42521</v>
      </c>
      <c r="B20" s="60">
        <v>31940.65</v>
      </c>
      <c r="C20" s="3">
        <f t="shared" si="6"/>
        <v>11179.227499999999</v>
      </c>
      <c r="D20" s="3">
        <f t="shared" si="0"/>
        <v>20761.422500000001</v>
      </c>
      <c r="E20" s="1">
        <v>0.98899999999999999</v>
      </c>
      <c r="F20" s="3">
        <f t="shared" si="1"/>
        <v>20533.0468525</v>
      </c>
      <c r="G20" s="22">
        <v>0.100784</v>
      </c>
      <c r="H20" s="22">
        <v>5.0599999999999999E-2</v>
      </c>
      <c r="I20" s="22">
        <f t="shared" si="2"/>
        <v>5.0183999999999999E-2</v>
      </c>
      <c r="J20" s="9">
        <f t="shared" si="3"/>
        <v>172.45021616519668</v>
      </c>
      <c r="K20" s="10">
        <f t="shared" si="4"/>
        <v>86.581014228041667</v>
      </c>
      <c r="L20" s="11">
        <f t="shared" si="5"/>
        <v>85.869201937155012</v>
      </c>
    </row>
    <row r="21" spans="1:19">
      <c r="A21" s="2">
        <v>42551</v>
      </c>
      <c r="B21" s="60">
        <v>34955.15</v>
      </c>
      <c r="C21" s="3">
        <f t="shared" si="6"/>
        <v>12234.3025</v>
      </c>
      <c r="D21" s="3">
        <f t="shared" si="0"/>
        <v>22720.847500000003</v>
      </c>
      <c r="E21" s="1">
        <v>0.98899999999999999</v>
      </c>
      <c r="F21" s="3">
        <f t="shared" si="1"/>
        <v>22470.918177500003</v>
      </c>
      <c r="G21" s="22">
        <v>0.100784</v>
      </c>
      <c r="H21" s="22">
        <v>5.0599999999999999E-2</v>
      </c>
      <c r="I21" s="22">
        <f t="shared" si="2"/>
        <v>5.0183999999999999E-2</v>
      </c>
      <c r="J21" s="9">
        <f t="shared" si="3"/>
        <v>188.72575146676334</v>
      </c>
      <c r="K21" s="10">
        <f t="shared" si="4"/>
        <v>94.75237164845835</v>
      </c>
      <c r="L21" s="11">
        <f t="shared" si="5"/>
        <v>93.97337981830502</v>
      </c>
    </row>
    <row r="22" spans="1:19">
      <c r="A22" s="2">
        <v>42582</v>
      </c>
      <c r="B22" s="60">
        <v>36961.53</v>
      </c>
      <c r="C22" s="3">
        <f t="shared" si="6"/>
        <v>12936.535499999998</v>
      </c>
      <c r="D22" s="3">
        <f t="shared" si="0"/>
        <v>24024.994500000001</v>
      </c>
      <c r="E22" s="1">
        <v>0.98899999999999999</v>
      </c>
      <c r="F22" s="3">
        <f t="shared" si="1"/>
        <v>23760.719560500002</v>
      </c>
      <c r="G22" s="22">
        <v>0.100784</v>
      </c>
      <c r="H22" s="22">
        <v>5.0599999999999999E-2</v>
      </c>
      <c r="I22" s="22">
        <f t="shared" si="2"/>
        <v>5.0183999999999999E-2</v>
      </c>
      <c r="J22" s="9">
        <f t="shared" si="3"/>
        <v>199.558363348786</v>
      </c>
      <c r="K22" s="10">
        <f t="shared" si="4"/>
        <v>100.191034146775</v>
      </c>
      <c r="L22" s="11">
        <f t="shared" si="5"/>
        <v>99.367329202010993</v>
      </c>
    </row>
    <row r="23" spans="1:19">
      <c r="A23" s="2">
        <v>42613</v>
      </c>
      <c r="B23" s="60">
        <v>38623.269999999997</v>
      </c>
      <c r="C23" s="3">
        <f t="shared" si="6"/>
        <v>13518.144499999999</v>
      </c>
      <c r="D23" s="3">
        <f t="shared" si="0"/>
        <v>25105.125499999998</v>
      </c>
      <c r="E23" s="1">
        <v>0.98899999999999999</v>
      </c>
      <c r="F23" s="3">
        <f t="shared" si="1"/>
        <v>24828.969119499998</v>
      </c>
      <c r="G23" s="22">
        <v>0.100784</v>
      </c>
      <c r="H23" s="22">
        <v>5.0599999999999999E-2</v>
      </c>
      <c r="I23" s="22">
        <f t="shared" si="2"/>
        <v>5.0183999999999999E-2</v>
      </c>
      <c r="J23" s="9">
        <f t="shared" si="3"/>
        <v>208.53023531164067</v>
      </c>
      <c r="K23" s="10">
        <f t="shared" si="4"/>
        <v>104.69548645389165</v>
      </c>
      <c r="L23" s="11">
        <f t="shared" si="5"/>
        <v>103.83474885774899</v>
      </c>
    </row>
    <row r="24" spans="1:19">
      <c r="A24" s="2">
        <v>42643</v>
      </c>
      <c r="B24" s="60">
        <v>40489.480000000003</v>
      </c>
      <c r="C24" s="3">
        <f t="shared" si="6"/>
        <v>14171.318000000001</v>
      </c>
      <c r="D24" s="3">
        <f t="shared" si="0"/>
        <v>26318.162000000004</v>
      </c>
      <c r="E24" s="1">
        <v>0.98899999999999999</v>
      </c>
      <c r="F24" s="3">
        <f t="shared" si="1"/>
        <v>26028.662218000005</v>
      </c>
      <c r="G24" s="22">
        <v>0.100784</v>
      </c>
      <c r="H24" s="22">
        <v>5.0599999999999999E-2</v>
      </c>
      <c r="I24" s="22">
        <f t="shared" si="2"/>
        <v>5.0183999999999999E-2</v>
      </c>
      <c r="J24" s="9">
        <f t="shared" si="3"/>
        <v>218.6060577482427</v>
      </c>
      <c r="K24" s="10">
        <f t="shared" si="4"/>
        <v>109.75419235256669</v>
      </c>
      <c r="L24" s="11">
        <f t="shared" si="5"/>
        <v>108.85186539567603</v>
      </c>
    </row>
    <row r="25" spans="1:19">
      <c r="A25" s="2">
        <v>42674</v>
      </c>
      <c r="B25" s="60">
        <v>43074.52</v>
      </c>
      <c r="C25" s="3">
        <f t="shared" si="6"/>
        <v>15076.081999999999</v>
      </c>
      <c r="D25" s="3">
        <f t="shared" si="0"/>
        <v>27998.437999999998</v>
      </c>
      <c r="E25" s="1">
        <v>0.98899999999999999</v>
      </c>
      <c r="F25" s="3">
        <f t="shared" si="1"/>
        <v>27690.455181999998</v>
      </c>
      <c r="G25" s="22">
        <v>0.100784</v>
      </c>
      <c r="H25" s="22">
        <v>5.0599999999999999E-2</v>
      </c>
      <c r="I25" s="22">
        <f t="shared" si="2"/>
        <v>5.0183999999999999E-2</v>
      </c>
      <c r="J25" s="9">
        <f t="shared" si="3"/>
        <v>232.56290292189064</v>
      </c>
      <c r="K25" s="10">
        <f t="shared" si="4"/>
        <v>116.76141935076664</v>
      </c>
      <c r="L25" s="11">
        <f t="shared" si="5"/>
        <v>115.80148357112398</v>
      </c>
    </row>
    <row r="26" spans="1:19">
      <c r="A26" s="2">
        <v>42704</v>
      </c>
      <c r="B26" s="60">
        <v>43434.11</v>
      </c>
      <c r="C26" s="3">
        <f t="shared" si="6"/>
        <v>15201.938499999998</v>
      </c>
      <c r="D26" s="3">
        <f t="shared" si="0"/>
        <v>28232.171500000004</v>
      </c>
      <c r="E26" s="1">
        <v>0.98899999999999999</v>
      </c>
      <c r="F26" s="3">
        <f t="shared" si="1"/>
        <v>27921.617613500002</v>
      </c>
      <c r="G26" s="22">
        <v>0.100784</v>
      </c>
      <c r="H26" s="22">
        <v>5.0599999999999999E-2</v>
      </c>
      <c r="I26" s="22">
        <f t="shared" si="2"/>
        <v>5.0183999999999999E-2</v>
      </c>
      <c r="J26" s="9">
        <f t="shared" si="3"/>
        <v>234.50435912991534</v>
      </c>
      <c r="K26" s="10">
        <f t="shared" si="4"/>
        <v>117.73615427025834</v>
      </c>
      <c r="L26" s="11">
        <f t="shared" si="5"/>
        <v>116.76820485965702</v>
      </c>
    </row>
    <row r="27" spans="1:19">
      <c r="A27" s="2">
        <v>42735</v>
      </c>
      <c r="B27" s="60">
        <v>44810.35</v>
      </c>
      <c r="C27" s="3">
        <f t="shared" si="6"/>
        <v>15683.622499999998</v>
      </c>
      <c r="D27" s="3">
        <f t="shared" si="0"/>
        <v>29126.727500000001</v>
      </c>
      <c r="E27" s="1">
        <v>0.98899999999999999</v>
      </c>
      <c r="F27" s="3">
        <f t="shared" si="1"/>
        <v>28806.3334975</v>
      </c>
      <c r="G27" s="22">
        <v>0.100784</v>
      </c>
      <c r="H27" s="22">
        <v>5.0599999999999999E-2</v>
      </c>
      <c r="I27" s="22">
        <f t="shared" si="2"/>
        <v>5.0183999999999999E-2</v>
      </c>
      <c r="J27" s="33">
        <f t="shared" si="3"/>
        <v>241.93479293433666</v>
      </c>
      <c r="K27" s="38">
        <f t="shared" si="4"/>
        <v>121.46670624779166</v>
      </c>
      <c r="L27" s="39">
        <f t="shared" si="5"/>
        <v>120.46808668654501</v>
      </c>
    </row>
    <row r="28" spans="1:19">
      <c r="A28" s="2">
        <v>42766</v>
      </c>
      <c r="B28" s="60">
        <v>45827</v>
      </c>
      <c r="C28" s="3">
        <f t="shared" si="6"/>
        <v>16039.449999999999</v>
      </c>
      <c r="D28" s="3">
        <f t="shared" si="0"/>
        <v>29787.550000000003</v>
      </c>
      <c r="E28" s="1">
        <v>0.98899999999999999</v>
      </c>
      <c r="F28" s="3">
        <f t="shared" si="1"/>
        <v>29459.886950000004</v>
      </c>
      <c r="G28" s="22">
        <v>0.100784</v>
      </c>
      <c r="H28" s="22">
        <v>5.0599999999999999E-2</v>
      </c>
      <c r="I28" s="22">
        <f t="shared" si="2"/>
        <v>5.0183999999999999E-2</v>
      </c>
      <c r="J28" s="9">
        <f t="shared" si="3"/>
        <v>247.42377053073335</v>
      </c>
      <c r="K28" s="10">
        <f t="shared" si="4"/>
        <v>124.22252330583335</v>
      </c>
      <c r="L28" s="11">
        <f t="shared" si="5"/>
        <v>123.2012472249</v>
      </c>
    </row>
    <row r="29" spans="1:19">
      <c r="A29" s="2">
        <v>42794</v>
      </c>
      <c r="B29" s="60">
        <v>46904.44</v>
      </c>
      <c r="C29" s="3">
        <f t="shared" si="6"/>
        <v>16416.554</v>
      </c>
      <c r="D29" s="3">
        <f t="shared" si="0"/>
        <v>30487.886000000002</v>
      </c>
      <c r="E29" s="1">
        <v>0.98899999999999999</v>
      </c>
      <c r="F29" s="3">
        <f t="shared" si="1"/>
        <v>30152.519254000003</v>
      </c>
      <c r="G29" s="22">
        <v>0.100784</v>
      </c>
      <c r="H29" s="22">
        <v>5.0599999999999999E-2</v>
      </c>
      <c r="I29" s="22">
        <f t="shared" si="2"/>
        <v>5.0183999999999999E-2</v>
      </c>
      <c r="J29" s="9">
        <f t="shared" si="3"/>
        <v>253.2409583745947</v>
      </c>
      <c r="K29" s="10">
        <f t="shared" si="4"/>
        <v>127.14312285436667</v>
      </c>
      <c r="L29" s="11">
        <f t="shared" si="5"/>
        <v>126.097835520228</v>
      </c>
      <c r="M29" s="36">
        <f>-454.27+J29</f>
        <v>-201.02904162540528</v>
      </c>
      <c r="N29" s="36">
        <f>-228.07+K29</f>
        <v>-100.92687714563333</v>
      </c>
      <c r="O29" s="36">
        <f>-226.2+L29</f>
        <v>-100.10216447977199</v>
      </c>
    </row>
    <row r="30" spans="1:19">
      <c r="A30" s="2">
        <v>42825</v>
      </c>
      <c r="B30" s="60">
        <v>47308.63</v>
      </c>
      <c r="C30" s="3">
        <f t="shared" si="6"/>
        <v>16558.020499999999</v>
      </c>
      <c r="D30" s="3">
        <f t="shared" si="0"/>
        <v>30750.609499999999</v>
      </c>
      <c r="E30" s="1">
        <v>0.98899999999999999</v>
      </c>
      <c r="F30" s="3">
        <f t="shared" si="1"/>
        <v>30412.352795499999</v>
      </c>
      <c r="G30" s="22">
        <v>0.100784</v>
      </c>
      <c r="H30" s="22">
        <v>5.0599999999999999E-2</v>
      </c>
      <c r="I30" s="22">
        <f t="shared" si="2"/>
        <v>5.0183999999999999E-2</v>
      </c>
      <c r="J30" s="9">
        <f t="shared" si="3"/>
        <v>255.42321367847265</v>
      </c>
      <c r="K30" s="10">
        <f t="shared" si="4"/>
        <v>128.23875428769165</v>
      </c>
      <c r="L30" s="11">
        <f t="shared" si="5"/>
        <v>127.184459390781</v>
      </c>
    </row>
    <row r="31" spans="1:19" s="20" customFormat="1">
      <c r="A31" s="61">
        <v>42855</v>
      </c>
      <c r="B31" s="62">
        <v>47820.38</v>
      </c>
      <c r="C31" s="63">
        <f t="shared" si="6"/>
        <v>16737.132999999998</v>
      </c>
      <c r="D31" s="63">
        <f t="shared" si="0"/>
        <v>31083.246999999999</v>
      </c>
      <c r="E31" s="64">
        <v>0.98899999999999999</v>
      </c>
      <c r="F31" s="63">
        <f t="shared" si="1"/>
        <v>30741.331283</v>
      </c>
      <c r="G31" s="65">
        <v>0.100784</v>
      </c>
      <c r="H31" s="65">
        <v>5.0599999999999999E-2</v>
      </c>
      <c r="I31" s="65">
        <f t="shared" si="2"/>
        <v>5.0183999999999999E-2</v>
      </c>
      <c r="J31" s="66">
        <f t="shared" si="3"/>
        <v>258.18619433548935</v>
      </c>
      <c r="K31" s="67">
        <f t="shared" si="4"/>
        <v>129.62594690998333</v>
      </c>
      <c r="L31" s="68">
        <f t="shared" si="5"/>
        <v>128.56024742550599</v>
      </c>
      <c r="Q31" s="60"/>
      <c r="R31" s="60"/>
      <c r="S31" s="60"/>
    </row>
    <row r="32" spans="1:19" s="20" customFormat="1">
      <c r="A32" s="19">
        <v>42886</v>
      </c>
      <c r="B32" s="60">
        <v>48416.53</v>
      </c>
      <c r="C32" s="3">
        <f t="shared" si="6"/>
        <v>16945.785499999998</v>
      </c>
      <c r="D32" s="3">
        <f t="shared" si="0"/>
        <v>31470.744500000001</v>
      </c>
      <c r="E32" s="1">
        <v>0.98899999999999999</v>
      </c>
      <c r="F32" s="3">
        <f t="shared" si="1"/>
        <v>31124.566310500002</v>
      </c>
      <c r="G32" s="22">
        <v>0.100784</v>
      </c>
      <c r="H32" s="22">
        <v>5.0599999999999999E-2</v>
      </c>
      <c r="I32" s="23">
        <f t="shared" si="2"/>
        <v>5.0183999999999999E-2</v>
      </c>
      <c r="J32" s="9">
        <f t="shared" si="3"/>
        <v>261.40485758645269</v>
      </c>
      <c r="K32" s="10">
        <f t="shared" si="4"/>
        <v>131.24192127594168</v>
      </c>
      <c r="L32" s="11">
        <f t="shared" si="5"/>
        <v>130.16293631051101</v>
      </c>
      <c r="Q32" s="60"/>
      <c r="R32" s="60"/>
      <c r="S32" s="60"/>
    </row>
    <row r="33" spans="1:19" s="20" customFormat="1">
      <c r="A33" s="19">
        <v>42916</v>
      </c>
      <c r="B33" s="60">
        <v>49076.71</v>
      </c>
      <c r="C33" s="3">
        <f t="shared" si="6"/>
        <v>17176.8485</v>
      </c>
      <c r="D33" s="3">
        <f t="shared" si="0"/>
        <v>31899.861499999999</v>
      </c>
      <c r="E33" s="1">
        <v>0.98899999999999999</v>
      </c>
      <c r="F33" s="3">
        <f t="shared" si="1"/>
        <v>31548.9630235</v>
      </c>
      <c r="G33" s="22">
        <v>0.100784</v>
      </c>
      <c r="H33" s="22">
        <v>5.0599999999999999E-2</v>
      </c>
      <c r="I33" s="23">
        <f t="shared" si="2"/>
        <v>5.0183999999999999E-2</v>
      </c>
      <c r="J33" s="9">
        <f t="shared" si="3"/>
        <v>264.96922411336868</v>
      </c>
      <c r="K33" s="10">
        <f t="shared" si="4"/>
        <v>133.03146074909168</v>
      </c>
      <c r="L33" s="11">
        <f t="shared" si="5"/>
        <v>131.937763364277</v>
      </c>
      <c r="Q33" s="60"/>
      <c r="R33" s="60"/>
      <c r="S33" s="60"/>
    </row>
    <row r="34" spans="1:19" s="20" customFormat="1">
      <c r="A34" s="19">
        <v>42947</v>
      </c>
      <c r="B34" s="60">
        <v>49225.56</v>
      </c>
      <c r="C34" s="3">
        <f t="shared" si="6"/>
        <v>17228.945999999996</v>
      </c>
      <c r="D34" s="3">
        <f t="shared" si="0"/>
        <v>31996.614000000001</v>
      </c>
      <c r="E34" s="1">
        <v>0.98899999999999999</v>
      </c>
      <c r="F34" s="3">
        <f t="shared" si="1"/>
        <v>31644.651246000001</v>
      </c>
      <c r="G34" s="22">
        <v>0.100784</v>
      </c>
      <c r="H34" s="22">
        <v>5.0599999999999999E-2</v>
      </c>
      <c r="I34" s="23">
        <f t="shared" si="2"/>
        <v>5.0183999999999999E-2</v>
      </c>
      <c r="J34" s="9">
        <f t="shared" si="3"/>
        <v>265.772877598072</v>
      </c>
      <c r="K34" s="10">
        <f t="shared" si="4"/>
        <v>133.43494608730001</v>
      </c>
      <c r="L34" s="11">
        <f t="shared" si="5"/>
        <v>132.33793151077199</v>
      </c>
      <c r="Q34" s="60"/>
      <c r="R34" s="60"/>
      <c r="S34" s="60"/>
    </row>
    <row r="35" spans="1:19" s="20" customFormat="1">
      <c r="A35" s="19">
        <v>42978</v>
      </c>
      <c r="B35" s="60">
        <v>49616.12</v>
      </c>
      <c r="C35" s="3">
        <f t="shared" si="6"/>
        <v>17365.642</v>
      </c>
      <c r="D35" s="3">
        <f t="shared" si="0"/>
        <v>32250.478000000003</v>
      </c>
      <c r="E35" s="1">
        <v>0.98899999999999999</v>
      </c>
      <c r="F35" s="3">
        <f t="shared" si="1"/>
        <v>31895.722742000002</v>
      </c>
      <c r="G35" s="22">
        <v>0.100784</v>
      </c>
      <c r="H35" s="22">
        <v>5.0599999999999999E-2</v>
      </c>
      <c r="I35" s="23">
        <f t="shared" si="2"/>
        <v>5.0183999999999999E-2</v>
      </c>
      <c r="J35" s="9">
        <f t="shared" si="3"/>
        <v>267.88154340247735</v>
      </c>
      <c r="K35" s="10">
        <f t="shared" si="4"/>
        <v>134.49363089543334</v>
      </c>
      <c r="L35" s="11">
        <f t="shared" si="5"/>
        <v>133.38791250704401</v>
      </c>
      <c r="Q35" s="60"/>
      <c r="R35" s="60"/>
      <c r="S35" s="60"/>
    </row>
    <row r="36" spans="1:19" s="20" customFormat="1">
      <c r="A36" s="19">
        <v>43008</v>
      </c>
      <c r="B36" s="60">
        <v>49879.62</v>
      </c>
      <c r="C36" s="3">
        <f t="shared" si="6"/>
        <v>17457.866999999998</v>
      </c>
      <c r="D36" s="3">
        <f t="shared" si="0"/>
        <v>32421.753000000004</v>
      </c>
      <c r="E36" s="1">
        <v>0.98899999999999999</v>
      </c>
      <c r="F36" s="3">
        <f t="shared" si="1"/>
        <v>32065.113717000004</v>
      </c>
      <c r="G36" s="22">
        <v>0.100784</v>
      </c>
      <c r="H36" s="22">
        <v>5.0599999999999999E-2</v>
      </c>
      <c r="I36" s="23">
        <f t="shared" si="2"/>
        <v>5.0183999999999999E-2</v>
      </c>
      <c r="J36" s="9">
        <f t="shared" si="3"/>
        <v>269.30420173784404</v>
      </c>
      <c r="K36" s="10">
        <f t="shared" si="4"/>
        <v>135.20789617335001</v>
      </c>
      <c r="L36" s="11">
        <f t="shared" si="5"/>
        <v>134.09630556449403</v>
      </c>
      <c r="Q36" s="60"/>
      <c r="R36" s="60"/>
      <c r="S36" s="60"/>
    </row>
    <row r="37" spans="1:19" s="20" customFormat="1">
      <c r="A37" s="19">
        <v>43039</v>
      </c>
      <c r="B37" s="60">
        <v>50207.14</v>
      </c>
      <c r="C37" s="3">
        <f t="shared" si="6"/>
        <v>17572.499</v>
      </c>
      <c r="D37" s="3">
        <f t="shared" si="0"/>
        <v>32634.641</v>
      </c>
      <c r="E37" s="1">
        <v>0.98899999999999999</v>
      </c>
      <c r="F37" s="3">
        <f t="shared" si="1"/>
        <v>32275.659949000001</v>
      </c>
      <c r="G37" s="22">
        <v>0.100784</v>
      </c>
      <c r="H37" s="22">
        <v>5.0599999999999999E-2</v>
      </c>
      <c r="I37" s="23">
        <f t="shared" si="2"/>
        <v>5.0183999999999999E-2</v>
      </c>
      <c r="J37" s="9">
        <f t="shared" si="3"/>
        <v>271.07250935833468</v>
      </c>
      <c r="K37" s="10">
        <f t="shared" si="4"/>
        <v>136.09569945161667</v>
      </c>
      <c r="L37" s="11">
        <f t="shared" si="5"/>
        <v>134.97680990671799</v>
      </c>
      <c r="Q37" s="60"/>
      <c r="R37" s="60"/>
      <c r="S37" s="60"/>
    </row>
    <row r="38" spans="1:19" s="20" customFormat="1">
      <c r="A38" s="19">
        <v>43069</v>
      </c>
      <c r="B38" s="60">
        <v>52125.18</v>
      </c>
      <c r="C38" s="3">
        <f t="shared" si="6"/>
        <v>18243.812999999998</v>
      </c>
      <c r="D38" s="3">
        <f t="shared" si="0"/>
        <v>33881.366999999998</v>
      </c>
      <c r="E38" s="1">
        <v>0.98899999999999999</v>
      </c>
      <c r="F38" s="3">
        <f t="shared" si="1"/>
        <v>33508.671963000001</v>
      </c>
      <c r="G38" s="22">
        <v>0.100784</v>
      </c>
      <c r="H38" s="22">
        <v>5.0599999999999999E-2</v>
      </c>
      <c r="I38" s="23">
        <f t="shared" si="2"/>
        <v>5.0183999999999999E-2</v>
      </c>
      <c r="J38" s="9">
        <f t="shared" si="3"/>
        <v>281.428166259916</v>
      </c>
      <c r="K38" s="10">
        <f t="shared" si="4"/>
        <v>141.29490011064999</v>
      </c>
      <c r="L38" s="11">
        <f t="shared" si="5"/>
        <v>140.13326614926601</v>
      </c>
      <c r="Q38" s="60"/>
      <c r="R38" s="60"/>
      <c r="S38" s="60"/>
    </row>
    <row r="39" spans="1:19" s="20" customFormat="1">
      <c r="A39" s="19">
        <v>43100</v>
      </c>
      <c r="B39" s="60">
        <v>56979.21</v>
      </c>
      <c r="C39" s="3">
        <f t="shared" si="6"/>
        <v>19942.7235</v>
      </c>
      <c r="D39" s="3">
        <f t="shared" si="0"/>
        <v>37036.486499999999</v>
      </c>
      <c r="E39" s="1">
        <v>0.98899999999999999</v>
      </c>
      <c r="F39" s="3">
        <f t="shared" si="1"/>
        <v>36629.085148500002</v>
      </c>
      <c r="G39" s="22">
        <v>0.100784</v>
      </c>
      <c r="H39" s="22">
        <v>5.0599999999999999E-2</v>
      </c>
      <c r="I39" s="23">
        <f t="shared" si="2"/>
        <v>5.0183999999999999E-2</v>
      </c>
      <c r="J39" s="9">
        <f t="shared" si="3"/>
        <v>307.63547646720201</v>
      </c>
      <c r="K39" s="10">
        <f t="shared" si="4"/>
        <v>154.45264237617502</v>
      </c>
      <c r="L39" s="11">
        <f t="shared" si="5"/>
        <v>153.18283409102699</v>
      </c>
      <c r="Q39" s="60"/>
      <c r="R39" s="60"/>
      <c r="S39" s="60"/>
    </row>
    <row r="40" spans="1:19" s="20" customFormat="1" ht="13.5" thickBot="1">
      <c r="A40" s="45">
        <v>43131</v>
      </c>
      <c r="B40" s="106">
        <v>56979.21</v>
      </c>
      <c r="C40" s="54">
        <f>(B40*0.21)</f>
        <v>11965.634099999999</v>
      </c>
      <c r="D40" s="46">
        <f>+B40-C40</f>
        <v>45013.575899999996</v>
      </c>
      <c r="E40" s="47">
        <v>0.98899999999999999</v>
      </c>
      <c r="F40" s="46">
        <f>+D40*E40</f>
        <v>44518.426565099995</v>
      </c>
      <c r="G40" s="48">
        <v>8.8394E-2</v>
      </c>
      <c r="H40" s="48">
        <v>5.0599999999999999E-2</v>
      </c>
      <c r="I40" s="49">
        <f>G40-H40</f>
        <v>3.7794000000000001E-2</v>
      </c>
      <c r="J40" s="50">
        <f>((F40*G40)/12)*(18/31)</f>
        <v>190.41105473203785</v>
      </c>
      <c r="K40" s="51">
        <f>((F40*H40)/12)*(18/31)</f>
        <v>108.99834117068032</v>
      </c>
      <c r="L40" s="52">
        <f>((F40*I40)/12)*(18/31)</f>
        <v>81.412713561357549</v>
      </c>
      <c r="M40" s="53" t="s">
        <v>32</v>
      </c>
      <c r="N40" s="53"/>
      <c r="O40" s="53"/>
      <c r="Q40" s="60"/>
      <c r="R40" s="60"/>
      <c r="S40" s="60"/>
    </row>
    <row r="41" spans="1:19" s="20" customFormat="1">
      <c r="A41" s="19"/>
      <c r="B41" s="60"/>
      <c r="C41" s="44"/>
      <c r="D41" s="3"/>
      <c r="E41" s="1"/>
      <c r="F41" s="3"/>
      <c r="G41" s="22"/>
      <c r="H41" s="22"/>
      <c r="I41" s="23"/>
      <c r="J41" s="18">
        <f>SUM(J10:J40)</f>
        <v>5832.5790969194422</v>
      </c>
      <c r="K41" s="18">
        <f>SUM(K10:K40)</f>
        <v>2941.7267795605308</v>
      </c>
      <c r="L41" s="18">
        <f>SUM(L10:L40)</f>
        <v>2890.8523173589115</v>
      </c>
      <c r="Q41" s="94"/>
      <c r="R41" s="94"/>
      <c r="S41" s="94"/>
    </row>
    <row r="42" spans="1:19" ht="20.25">
      <c r="A42" s="35" t="s">
        <v>31</v>
      </c>
    </row>
    <row r="43" spans="1:19">
      <c r="A43" s="31" t="s">
        <v>25</v>
      </c>
      <c r="Q43" s="36"/>
      <c r="R43" s="36"/>
      <c r="S43" s="36"/>
    </row>
    <row r="44" spans="1:19">
      <c r="A44" s="31" t="s">
        <v>26</v>
      </c>
    </row>
    <row r="45" spans="1:19">
      <c r="A45" s="31" t="s">
        <v>35</v>
      </c>
    </row>
    <row r="46" spans="1:19">
      <c r="A46" s="4"/>
      <c r="B46" s="104"/>
      <c r="C46" s="4">
        <v>0.21</v>
      </c>
      <c r="D46" s="4"/>
      <c r="E46" s="4"/>
      <c r="F46" s="4"/>
    </row>
    <row r="47" spans="1:19">
      <c r="A47" s="4"/>
      <c r="B47" s="104" t="s">
        <v>0</v>
      </c>
      <c r="C47" s="4" t="s">
        <v>16</v>
      </c>
      <c r="D47" s="4" t="s">
        <v>19</v>
      </c>
      <c r="E47" s="4" t="s">
        <v>15</v>
      </c>
      <c r="F47" s="4" t="s">
        <v>15</v>
      </c>
      <c r="G47" s="4" t="s">
        <v>4</v>
      </c>
      <c r="H47" s="4" t="s">
        <v>6</v>
      </c>
      <c r="I47" s="4" t="s">
        <v>7</v>
      </c>
      <c r="J47" s="12" t="s">
        <v>4</v>
      </c>
      <c r="K47" s="13" t="s">
        <v>6</v>
      </c>
      <c r="L47" s="14" t="s">
        <v>7</v>
      </c>
    </row>
    <row r="48" spans="1:19">
      <c r="A48" s="4"/>
      <c r="B48" s="104" t="s">
        <v>13</v>
      </c>
      <c r="C48" s="4" t="s">
        <v>17</v>
      </c>
      <c r="D48" s="4" t="s">
        <v>21</v>
      </c>
      <c r="E48" s="4" t="s">
        <v>1</v>
      </c>
      <c r="F48" s="4" t="s">
        <v>22</v>
      </c>
      <c r="G48" s="4" t="s">
        <v>5</v>
      </c>
      <c r="H48" s="4" t="s">
        <v>5</v>
      </c>
      <c r="I48" s="4" t="s">
        <v>5</v>
      </c>
      <c r="J48" s="15" t="s">
        <v>8</v>
      </c>
      <c r="K48" s="16" t="s">
        <v>9</v>
      </c>
      <c r="L48" s="17" t="s">
        <v>9</v>
      </c>
    </row>
    <row r="49" spans="1:19">
      <c r="A49" s="4"/>
      <c r="B49" s="104" t="s">
        <v>14</v>
      </c>
      <c r="C49" s="4" t="s">
        <v>18</v>
      </c>
      <c r="D49" s="4" t="s">
        <v>20</v>
      </c>
      <c r="E49" s="4" t="s">
        <v>2</v>
      </c>
      <c r="F49" s="4" t="s">
        <v>3</v>
      </c>
      <c r="J49" s="28">
        <v>1823537</v>
      </c>
      <c r="K49" s="29">
        <v>4310001</v>
      </c>
      <c r="L49" s="30">
        <v>1823536</v>
      </c>
    </row>
    <row r="50" spans="1:19">
      <c r="A50" s="4"/>
      <c r="B50" s="105" t="s">
        <v>23</v>
      </c>
      <c r="C50" s="24" t="s">
        <v>10</v>
      </c>
      <c r="D50" s="25" t="s">
        <v>28</v>
      </c>
      <c r="E50" s="26" t="s">
        <v>11</v>
      </c>
      <c r="F50" s="27" t="s">
        <v>24</v>
      </c>
      <c r="J50" s="15"/>
      <c r="K50" s="16"/>
      <c r="L50" s="17"/>
    </row>
    <row r="51" spans="1:19" s="20" customFormat="1">
      <c r="A51" s="19"/>
      <c r="B51" s="60"/>
      <c r="C51" s="41"/>
      <c r="D51" s="3"/>
      <c r="E51" s="1"/>
      <c r="F51" s="3"/>
      <c r="G51" s="22"/>
      <c r="H51" s="22"/>
      <c r="I51" s="23"/>
      <c r="J51" s="9"/>
      <c r="K51" s="10"/>
      <c r="L51" s="11"/>
    </row>
    <row r="52" spans="1:19" s="20" customFormat="1">
      <c r="A52" s="19">
        <v>43131</v>
      </c>
      <c r="B52" s="60">
        <v>10283.18</v>
      </c>
      <c r="C52" s="41">
        <f>(B52*$C$46)</f>
        <v>2159.4677999999999</v>
      </c>
      <c r="D52" s="3">
        <f t="shared" si="0"/>
        <v>8123.7121999999999</v>
      </c>
      <c r="E52" s="42">
        <v>0.98499999999999999</v>
      </c>
      <c r="F52" s="3">
        <f t="shared" si="1"/>
        <v>8001.8565170000002</v>
      </c>
      <c r="G52" s="43">
        <v>7.8799999999999995E-2</v>
      </c>
      <c r="H52" s="43">
        <v>4.1200000000000001E-2</v>
      </c>
      <c r="I52" s="43">
        <f t="shared" si="2"/>
        <v>3.7599999999999995E-2</v>
      </c>
      <c r="J52" s="33">
        <f>((F52*G52)/12)*(13/31)</f>
        <v>22.035219935523656</v>
      </c>
      <c r="K52" s="38">
        <f>((F52*H52)/12)*(13/31)</f>
        <v>11.520952555121506</v>
      </c>
      <c r="L52" s="39">
        <f>((F52*I52)/12)*(13/31)</f>
        <v>10.514267380402149</v>
      </c>
      <c r="M52" s="20" t="s">
        <v>33</v>
      </c>
      <c r="Q52" s="60"/>
      <c r="R52" s="60"/>
      <c r="S52" s="60"/>
    </row>
    <row r="53" spans="1:19" s="20" customFormat="1">
      <c r="A53" s="19">
        <v>43159</v>
      </c>
      <c r="B53" s="60">
        <v>45912.43</v>
      </c>
      <c r="C53" s="44">
        <f>(B53*$C$46)</f>
        <v>9641.6103000000003</v>
      </c>
      <c r="D53" s="3">
        <f t="shared" si="0"/>
        <v>36270.8197</v>
      </c>
      <c r="E53" s="1">
        <v>0.98499999999999999</v>
      </c>
      <c r="F53" s="3">
        <f t="shared" si="1"/>
        <v>35726.7574045</v>
      </c>
      <c r="G53" s="22">
        <v>7.8799999999999995E-2</v>
      </c>
      <c r="H53" s="22">
        <v>4.1200000000000001E-2</v>
      </c>
      <c r="I53" s="23">
        <f t="shared" si="2"/>
        <v>3.7599999999999995E-2</v>
      </c>
      <c r="J53" s="33">
        <f t="shared" si="3"/>
        <v>234.60570695621664</v>
      </c>
      <c r="K53" s="10">
        <f t="shared" si="4"/>
        <v>122.66186708878332</v>
      </c>
      <c r="L53" s="11">
        <f t="shared" si="5"/>
        <v>111.94383986743333</v>
      </c>
      <c r="Q53" s="60"/>
      <c r="R53" s="60"/>
      <c r="S53" s="60"/>
    </row>
    <row r="54" spans="1:19" s="20" customFormat="1">
      <c r="A54" s="19">
        <v>43190</v>
      </c>
      <c r="B54" s="60">
        <v>39466.58</v>
      </c>
      <c r="C54" s="44">
        <f t="shared" ref="C54:C59" si="7">(B54*$C$46)</f>
        <v>8287.9817999999996</v>
      </c>
      <c r="D54" s="3">
        <f t="shared" si="0"/>
        <v>31178.5982</v>
      </c>
      <c r="E54" s="1">
        <v>0.98499999999999999</v>
      </c>
      <c r="F54" s="3">
        <f t="shared" si="1"/>
        <v>30710.919226999999</v>
      </c>
      <c r="G54" s="22">
        <v>7.8799999999999995E-2</v>
      </c>
      <c r="H54" s="22">
        <v>4.1200000000000001E-2</v>
      </c>
      <c r="I54" s="23">
        <f t="shared" si="2"/>
        <v>3.7599999999999995E-2</v>
      </c>
      <c r="J54" s="9">
        <f t="shared" si="3"/>
        <v>201.66836959063332</v>
      </c>
      <c r="K54" s="10">
        <f t="shared" si="4"/>
        <v>105.44082267936666</v>
      </c>
      <c r="L54" s="11">
        <f t="shared" si="5"/>
        <v>96.227546911266643</v>
      </c>
      <c r="Q54" s="60"/>
      <c r="R54" s="60"/>
      <c r="S54" s="60"/>
    </row>
    <row r="55" spans="1:19" s="20" customFormat="1">
      <c r="A55" s="19">
        <v>43220</v>
      </c>
      <c r="B55" s="60">
        <v>40030.800000000003</v>
      </c>
      <c r="C55" s="44">
        <f t="shared" si="7"/>
        <v>8406.4680000000008</v>
      </c>
      <c r="D55" s="3">
        <f t="shared" si="0"/>
        <v>31624.332000000002</v>
      </c>
      <c r="E55" s="1">
        <v>0.98499999999999999</v>
      </c>
      <c r="F55" s="3">
        <f t="shared" si="1"/>
        <v>31149.96702</v>
      </c>
      <c r="G55" s="22">
        <v>7.8799999999999995E-2</v>
      </c>
      <c r="H55" s="22">
        <v>4.1200000000000001E-2</v>
      </c>
      <c r="I55" s="23">
        <f t="shared" ref="I55:I60" si="8">G55-H55</f>
        <v>3.7599999999999995E-2</v>
      </c>
      <c r="J55" s="9">
        <f t="shared" si="3"/>
        <v>204.551450098</v>
      </c>
      <c r="K55" s="10">
        <f t="shared" si="4"/>
        <v>106.94822010199999</v>
      </c>
      <c r="L55" s="11">
        <f t="shared" si="5"/>
        <v>97.603229995999982</v>
      </c>
      <c r="Q55" s="60"/>
      <c r="R55" s="60"/>
      <c r="S55" s="60"/>
    </row>
    <row r="56" spans="1:19" s="20" customFormat="1">
      <c r="A56" s="19">
        <v>43251</v>
      </c>
      <c r="B56" s="60">
        <v>52669.7</v>
      </c>
      <c r="C56" s="44">
        <f t="shared" si="7"/>
        <v>11060.636999999999</v>
      </c>
      <c r="D56" s="3">
        <f t="shared" si="0"/>
        <v>41609.062999999995</v>
      </c>
      <c r="E56" s="1">
        <v>0.98499999999999999</v>
      </c>
      <c r="F56" s="3">
        <f t="shared" si="1"/>
        <v>40984.927054999993</v>
      </c>
      <c r="G56" s="22">
        <v>7.8799999999999995E-2</v>
      </c>
      <c r="H56" s="22">
        <v>4.1200000000000001E-2</v>
      </c>
      <c r="I56" s="23">
        <f t="shared" si="8"/>
        <v>3.7599999999999995E-2</v>
      </c>
      <c r="J56" s="9">
        <f t="shared" si="3"/>
        <v>269.13435432783325</v>
      </c>
      <c r="K56" s="10">
        <f t="shared" si="4"/>
        <v>140.71491622216664</v>
      </c>
      <c r="L56" s="11">
        <f t="shared" si="5"/>
        <v>128.41943810566661</v>
      </c>
      <c r="Q56" s="60"/>
      <c r="R56" s="60"/>
      <c r="S56" s="60"/>
    </row>
    <row r="57" spans="1:19" s="20" customFormat="1">
      <c r="A57" s="19">
        <v>43281</v>
      </c>
      <c r="B57" s="60">
        <v>53301.78</v>
      </c>
      <c r="C57" s="44">
        <f t="shared" si="7"/>
        <v>11193.373799999999</v>
      </c>
      <c r="D57" s="3">
        <f t="shared" si="0"/>
        <v>42108.406199999998</v>
      </c>
      <c r="E57" s="1">
        <v>0.98499999999999999</v>
      </c>
      <c r="F57" s="3">
        <f t="shared" si="1"/>
        <v>41476.780106999999</v>
      </c>
      <c r="G57" s="22">
        <v>7.8799999999999995E-2</v>
      </c>
      <c r="H57" s="22">
        <v>4.1200000000000001E-2</v>
      </c>
      <c r="I57" s="23">
        <f t="shared" si="8"/>
        <v>3.7599999999999995E-2</v>
      </c>
      <c r="J57" s="9">
        <f t="shared" si="3"/>
        <v>272.36418936929999</v>
      </c>
      <c r="K57" s="10">
        <f t="shared" si="4"/>
        <v>142.4036117007</v>
      </c>
      <c r="L57" s="11">
        <f t="shared" si="5"/>
        <v>129.9605776686</v>
      </c>
      <c r="Q57" s="60"/>
      <c r="R57" s="60"/>
      <c r="S57" s="60"/>
    </row>
    <row r="58" spans="1:19" s="20" customFormat="1">
      <c r="A58" s="19">
        <v>43312</v>
      </c>
      <c r="B58" s="60">
        <v>54325.9</v>
      </c>
      <c r="C58" s="44">
        <f t="shared" si="7"/>
        <v>11408.439</v>
      </c>
      <c r="D58" s="3">
        <f t="shared" si="0"/>
        <v>42917.461000000003</v>
      </c>
      <c r="E58" s="1">
        <v>0.98499999999999999</v>
      </c>
      <c r="F58" s="3">
        <f t="shared" si="1"/>
        <v>42273.699085</v>
      </c>
      <c r="G58" s="22">
        <v>7.8799999999999995E-2</v>
      </c>
      <c r="H58" s="22">
        <v>4.1200000000000001E-2</v>
      </c>
      <c r="I58" s="23">
        <f t="shared" si="8"/>
        <v>3.7599999999999995E-2</v>
      </c>
      <c r="J58" s="9">
        <f t="shared" si="3"/>
        <v>277.59729065816663</v>
      </c>
      <c r="K58" s="10">
        <f t="shared" si="4"/>
        <v>145.13970019183333</v>
      </c>
      <c r="L58" s="11">
        <f t="shared" si="5"/>
        <v>132.4575904663333</v>
      </c>
      <c r="Q58" s="60"/>
      <c r="R58" s="60"/>
      <c r="S58" s="60"/>
    </row>
    <row r="59" spans="1:19" s="20" customFormat="1">
      <c r="A59" s="19">
        <v>43343</v>
      </c>
      <c r="B59" s="60">
        <v>55335.44</v>
      </c>
      <c r="C59" s="44">
        <f t="shared" si="7"/>
        <v>11620.4424</v>
      </c>
      <c r="D59" s="3">
        <f t="shared" si="0"/>
        <v>43714.997600000002</v>
      </c>
      <c r="E59" s="1">
        <v>0.98499999999999999</v>
      </c>
      <c r="F59" s="3">
        <f t="shared" si="1"/>
        <v>43059.272636000002</v>
      </c>
      <c r="G59" s="22">
        <v>7.8799999999999995E-2</v>
      </c>
      <c r="H59" s="22">
        <v>4.1200000000000001E-2</v>
      </c>
      <c r="I59" s="23">
        <f t="shared" si="8"/>
        <v>3.7599999999999995E-2</v>
      </c>
      <c r="J59" s="9">
        <f t="shared" si="3"/>
        <v>282.75589030973333</v>
      </c>
      <c r="K59" s="10">
        <f t="shared" si="4"/>
        <v>147.83683605026667</v>
      </c>
      <c r="L59" s="11">
        <f t="shared" si="5"/>
        <v>134.91905425946666</v>
      </c>
      <c r="Q59" s="60"/>
      <c r="R59" s="60"/>
      <c r="S59" s="60"/>
    </row>
    <row r="60" spans="1:19" s="20" customFormat="1">
      <c r="A60" s="19">
        <v>43373</v>
      </c>
      <c r="B60" s="60">
        <v>66570.509999999995</v>
      </c>
      <c r="C60" s="44">
        <f t="shared" ref="C60:C66" si="9">(B60*$C$46)</f>
        <v>13979.807099999998</v>
      </c>
      <c r="D60" s="3">
        <f t="shared" ref="D60:D66" si="10">+B60-C60</f>
        <v>52590.702899999997</v>
      </c>
      <c r="E60" s="1">
        <v>0.98499999999999999</v>
      </c>
      <c r="F60" s="3">
        <f t="shared" ref="F60:F65" si="11">+D60*E60</f>
        <v>51801.842356499998</v>
      </c>
      <c r="G60" s="22">
        <v>7.8799999999999995E-2</v>
      </c>
      <c r="H60" s="22">
        <v>4.1200000000000001E-2</v>
      </c>
      <c r="I60" s="23">
        <f t="shared" si="8"/>
        <v>3.7599999999999995E-2</v>
      </c>
      <c r="J60" s="9">
        <f t="shared" ref="J60:J65" si="12">(F60*G60)/12</f>
        <v>340.16543147434999</v>
      </c>
      <c r="K60" s="10">
        <f t="shared" ref="K60:K65" si="13">(F60*H60)/12</f>
        <v>177.85299209064999</v>
      </c>
      <c r="L60" s="11">
        <f t="shared" ref="L60:L65" si="14">(F60*I60)/12</f>
        <v>162.31243938369997</v>
      </c>
      <c r="Q60" s="60"/>
      <c r="R60" s="60"/>
      <c r="S60" s="60"/>
    </row>
    <row r="61" spans="1:19" s="20" customFormat="1">
      <c r="A61" s="19">
        <v>43404</v>
      </c>
      <c r="B61" s="60">
        <v>68628.63</v>
      </c>
      <c r="C61" s="44">
        <f t="shared" si="9"/>
        <v>14412.0123</v>
      </c>
      <c r="D61" s="3">
        <f t="shared" si="10"/>
        <v>54216.617700000003</v>
      </c>
      <c r="E61" s="1">
        <v>0.98499999999999999</v>
      </c>
      <c r="F61" s="3">
        <f t="shared" si="11"/>
        <v>53403.3684345</v>
      </c>
      <c r="G61" s="22">
        <v>7.8799999999999995E-2</v>
      </c>
      <c r="H61" s="22">
        <v>4.1200000000000001E-2</v>
      </c>
      <c r="I61" s="23">
        <f t="shared" ref="I61:I66" si="15">G61-H61</f>
        <v>3.7599999999999995E-2</v>
      </c>
      <c r="J61" s="9">
        <f t="shared" si="12"/>
        <v>350.68211938655003</v>
      </c>
      <c r="K61" s="10">
        <f t="shared" si="13"/>
        <v>183.35156495845001</v>
      </c>
      <c r="L61" s="11">
        <f t="shared" si="14"/>
        <v>167.33055442809999</v>
      </c>
      <c r="Q61" s="60"/>
      <c r="R61" s="60"/>
      <c r="S61" s="60"/>
    </row>
    <row r="62" spans="1:19" s="20" customFormat="1">
      <c r="A62" s="19">
        <v>43434</v>
      </c>
      <c r="B62" s="60">
        <v>70437.45</v>
      </c>
      <c r="C62" s="44">
        <f t="shared" si="9"/>
        <v>14791.8645</v>
      </c>
      <c r="D62" s="3">
        <f t="shared" si="10"/>
        <v>55645.585500000001</v>
      </c>
      <c r="E62" s="1">
        <v>0.98499999999999999</v>
      </c>
      <c r="F62" s="3">
        <f t="shared" si="11"/>
        <v>54810.901717499997</v>
      </c>
      <c r="G62" s="22">
        <v>7.8799999999999995E-2</v>
      </c>
      <c r="H62" s="22">
        <v>4.1200000000000001E-2</v>
      </c>
      <c r="I62" s="23">
        <f t="shared" si="15"/>
        <v>3.7599999999999995E-2</v>
      </c>
      <c r="J62" s="9">
        <f t="shared" si="12"/>
        <v>359.92492127824994</v>
      </c>
      <c r="K62" s="10">
        <f t="shared" si="13"/>
        <v>188.18409589674999</v>
      </c>
      <c r="L62" s="11">
        <f t="shared" si="14"/>
        <v>171.74082538149995</v>
      </c>
      <c r="Q62" s="60"/>
      <c r="R62" s="60"/>
      <c r="S62" s="60"/>
    </row>
    <row r="63" spans="1:19" s="20" customFormat="1">
      <c r="A63" s="19">
        <v>43465</v>
      </c>
      <c r="B63" s="60">
        <v>75697</v>
      </c>
      <c r="C63" s="44">
        <f t="shared" si="9"/>
        <v>15896.369999999999</v>
      </c>
      <c r="D63" s="3">
        <f t="shared" si="10"/>
        <v>59800.630000000005</v>
      </c>
      <c r="E63" s="1">
        <v>0.98499999999999999</v>
      </c>
      <c r="F63" s="3">
        <f t="shared" si="11"/>
        <v>58903.620550000007</v>
      </c>
      <c r="G63" s="22">
        <v>7.8799999999999995E-2</v>
      </c>
      <c r="H63" s="22">
        <v>4.1200000000000001E-2</v>
      </c>
      <c r="I63" s="23">
        <f t="shared" si="15"/>
        <v>3.7599999999999995E-2</v>
      </c>
      <c r="J63" s="9">
        <f t="shared" si="12"/>
        <v>386.80044161166666</v>
      </c>
      <c r="K63" s="10">
        <f t="shared" si="13"/>
        <v>202.23576388833337</v>
      </c>
      <c r="L63" s="11">
        <f t="shared" si="14"/>
        <v>184.56467772333335</v>
      </c>
      <c r="Q63" s="60"/>
      <c r="R63" s="60"/>
      <c r="S63" s="60"/>
    </row>
    <row r="64" spans="1:19" s="20" customFormat="1">
      <c r="A64" s="19">
        <v>43496</v>
      </c>
      <c r="B64" s="60">
        <v>77124.570000000007</v>
      </c>
      <c r="C64" s="44">
        <f t="shared" si="9"/>
        <v>16196.1597</v>
      </c>
      <c r="D64" s="3">
        <f t="shared" si="10"/>
        <v>60928.410300000003</v>
      </c>
      <c r="E64" s="1">
        <v>0.98499999999999999</v>
      </c>
      <c r="F64" s="3">
        <f t="shared" si="11"/>
        <v>60014.484145499999</v>
      </c>
      <c r="G64" s="22">
        <v>7.8799999999999995E-2</v>
      </c>
      <c r="H64" s="22">
        <v>4.1200000000000001E-2</v>
      </c>
      <c r="I64" s="23">
        <f t="shared" si="15"/>
        <v>3.7599999999999995E-2</v>
      </c>
      <c r="J64" s="9">
        <f t="shared" si="12"/>
        <v>394.09511255544999</v>
      </c>
      <c r="K64" s="10">
        <f t="shared" si="13"/>
        <v>206.04972889954999</v>
      </c>
      <c r="L64" s="11">
        <f t="shared" si="14"/>
        <v>188.04538365589997</v>
      </c>
      <c r="Q64" s="60"/>
      <c r="R64" s="60"/>
      <c r="S64" s="60"/>
    </row>
    <row r="65" spans="1:19" s="20" customFormat="1">
      <c r="A65" s="19">
        <v>43524</v>
      </c>
      <c r="B65" s="60">
        <v>80393.95</v>
      </c>
      <c r="C65" s="44">
        <f t="shared" si="9"/>
        <v>16882.729499999998</v>
      </c>
      <c r="D65" s="3">
        <f t="shared" si="10"/>
        <v>63511.220499999996</v>
      </c>
      <c r="E65" s="1">
        <v>0.98499999999999999</v>
      </c>
      <c r="F65" s="3">
        <f t="shared" si="11"/>
        <v>62558.552192499992</v>
      </c>
      <c r="G65" s="22">
        <v>7.8799999999999995E-2</v>
      </c>
      <c r="H65" s="22">
        <v>4.1200000000000001E-2</v>
      </c>
      <c r="I65" s="23">
        <f t="shared" si="15"/>
        <v>3.7599999999999995E-2</v>
      </c>
      <c r="J65" s="9">
        <f t="shared" si="12"/>
        <v>410.8011593974166</v>
      </c>
      <c r="K65" s="10">
        <f t="shared" si="13"/>
        <v>214.78436252758331</v>
      </c>
      <c r="L65" s="11">
        <f t="shared" si="14"/>
        <v>196.01679686983326</v>
      </c>
      <c r="Q65" s="60"/>
      <c r="R65" s="60"/>
      <c r="S65" s="60"/>
    </row>
    <row r="66" spans="1:19" s="20" customFormat="1">
      <c r="A66" s="19">
        <v>43555</v>
      </c>
      <c r="B66" s="60">
        <v>87508.7</v>
      </c>
      <c r="C66" s="44">
        <f t="shared" si="9"/>
        <v>18376.826999999997</v>
      </c>
      <c r="D66" s="3">
        <f t="shared" si="10"/>
        <v>69131.872999999992</v>
      </c>
      <c r="E66" s="1">
        <v>0.98499999999999999</v>
      </c>
      <c r="F66" s="3">
        <f t="shared" ref="F66:F71" si="16">+D66*E66</f>
        <v>68094.894904999994</v>
      </c>
      <c r="G66" s="22">
        <v>7.8799999999999995E-2</v>
      </c>
      <c r="H66" s="22">
        <v>4.1200000000000001E-2</v>
      </c>
      <c r="I66" s="23">
        <f t="shared" si="15"/>
        <v>3.7599999999999995E-2</v>
      </c>
      <c r="J66" s="9">
        <f t="shared" ref="J66:J71" si="17">(F66*G66)/12</f>
        <v>447.15647654283322</v>
      </c>
      <c r="K66" s="10">
        <f t="shared" ref="K66:K71" si="18">(F66*H66)/12</f>
        <v>233.79247250716665</v>
      </c>
      <c r="L66" s="11">
        <f t="shared" ref="L66:L71" si="19">(F66*I66)/12</f>
        <v>213.36400403566662</v>
      </c>
      <c r="Q66" s="60"/>
      <c r="R66" s="60"/>
      <c r="S66" s="60"/>
    </row>
    <row r="67" spans="1:19" s="20" customFormat="1">
      <c r="A67" s="19">
        <v>43585</v>
      </c>
      <c r="B67" s="60">
        <v>88597.32</v>
      </c>
      <c r="C67" s="44">
        <f t="shared" ref="C67:C75" si="20">(B67*$C$46)</f>
        <v>18605.4372</v>
      </c>
      <c r="D67" s="3">
        <f t="shared" ref="D67:D75" si="21">+B67-C67</f>
        <v>69991.882800000007</v>
      </c>
      <c r="E67" s="1">
        <v>0.98499999999999999</v>
      </c>
      <c r="F67" s="3">
        <f t="shared" si="16"/>
        <v>68942.004558000001</v>
      </c>
      <c r="G67" s="22">
        <v>7.8799999999999995E-2</v>
      </c>
      <c r="H67" s="22">
        <v>4.1200000000000001E-2</v>
      </c>
      <c r="I67" s="23">
        <f t="shared" ref="I67:I72" si="22">G67-H67</f>
        <v>3.7599999999999995E-2</v>
      </c>
      <c r="J67" s="9">
        <f t="shared" si="17"/>
        <v>452.71916326420001</v>
      </c>
      <c r="K67" s="10">
        <f t="shared" si="18"/>
        <v>236.70088231579999</v>
      </c>
      <c r="L67" s="11">
        <f t="shared" si="19"/>
        <v>216.01828094839996</v>
      </c>
      <c r="Q67" s="60"/>
      <c r="R67" s="60"/>
      <c r="S67" s="60"/>
    </row>
    <row r="68" spans="1:19" s="20" customFormat="1">
      <c r="A68" s="19">
        <v>43616</v>
      </c>
      <c r="B68" s="60">
        <v>91053.96</v>
      </c>
      <c r="C68" s="44">
        <f t="shared" si="20"/>
        <v>19121.331600000001</v>
      </c>
      <c r="D68" s="3">
        <f t="shared" si="21"/>
        <v>71932.628400000001</v>
      </c>
      <c r="E68" s="1">
        <v>0.98499999999999999</v>
      </c>
      <c r="F68" s="3">
        <f t="shared" si="16"/>
        <v>70853.638974000001</v>
      </c>
      <c r="G68" s="22">
        <v>7.8799999999999995E-2</v>
      </c>
      <c r="H68" s="22">
        <v>4.1200000000000001E-2</v>
      </c>
      <c r="I68" s="23">
        <f t="shared" si="22"/>
        <v>3.7599999999999995E-2</v>
      </c>
      <c r="J68" s="9">
        <f t="shared" si="17"/>
        <v>465.27222926259998</v>
      </c>
      <c r="K68" s="10">
        <f t="shared" si="18"/>
        <v>243.2641604774</v>
      </c>
      <c r="L68" s="11">
        <f t="shared" si="19"/>
        <v>222.00806878519998</v>
      </c>
      <c r="Q68" s="60"/>
      <c r="R68" s="60"/>
      <c r="S68" s="60"/>
    </row>
    <row r="69" spans="1:19" s="20" customFormat="1">
      <c r="A69" s="19">
        <v>43646</v>
      </c>
      <c r="B69" s="60">
        <v>92879.33</v>
      </c>
      <c r="C69" s="44">
        <f t="shared" si="20"/>
        <v>19504.659299999999</v>
      </c>
      <c r="D69" s="3">
        <f t="shared" si="21"/>
        <v>73374.670700000002</v>
      </c>
      <c r="E69" s="1">
        <v>0.98499999999999999</v>
      </c>
      <c r="F69" s="3">
        <f t="shared" si="16"/>
        <v>72274.050639499997</v>
      </c>
      <c r="G69" s="22">
        <v>7.8799999999999995E-2</v>
      </c>
      <c r="H69" s="22">
        <v>4.1200000000000001E-2</v>
      </c>
      <c r="I69" s="23">
        <f t="shared" si="22"/>
        <v>3.7599999999999995E-2</v>
      </c>
      <c r="J69" s="9">
        <f t="shared" si="17"/>
        <v>474.59959919938325</v>
      </c>
      <c r="K69" s="10">
        <f t="shared" si="18"/>
        <v>248.14090719561668</v>
      </c>
      <c r="L69" s="11">
        <f t="shared" si="19"/>
        <v>226.45869200376663</v>
      </c>
      <c r="Q69" s="60"/>
      <c r="R69" s="60"/>
      <c r="S69" s="60"/>
    </row>
    <row r="70" spans="1:19" s="20" customFormat="1">
      <c r="A70" s="19">
        <v>43677</v>
      </c>
      <c r="B70" s="60">
        <v>95248.34</v>
      </c>
      <c r="C70" s="44">
        <f t="shared" si="20"/>
        <v>20002.151399999999</v>
      </c>
      <c r="D70" s="3">
        <f t="shared" si="21"/>
        <v>75246.188599999994</v>
      </c>
      <c r="E70" s="1">
        <v>0.98499999999999999</v>
      </c>
      <c r="F70" s="3">
        <f t="shared" si="16"/>
        <v>74117.495770999987</v>
      </c>
      <c r="G70" s="22">
        <v>7.8799999999999995E-2</v>
      </c>
      <c r="H70" s="22">
        <v>4.1200000000000001E-2</v>
      </c>
      <c r="I70" s="23">
        <f t="shared" si="22"/>
        <v>3.7599999999999995E-2</v>
      </c>
      <c r="J70" s="9">
        <f t="shared" si="17"/>
        <v>486.70488889623317</v>
      </c>
      <c r="K70" s="10">
        <f t="shared" si="18"/>
        <v>254.47006881376663</v>
      </c>
      <c r="L70" s="11">
        <f t="shared" si="19"/>
        <v>232.2348200824666</v>
      </c>
      <c r="Q70" s="60"/>
      <c r="R70" s="60"/>
      <c r="S70" s="60"/>
    </row>
    <row r="71" spans="1:19" s="20" customFormat="1">
      <c r="A71" s="19">
        <v>43708</v>
      </c>
      <c r="B71" s="60">
        <v>126322.65</v>
      </c>
      <c r="C71" s="44">
        <f t="shared" si="20"/>
        <v>26527.7565</v>
      </c>
      <c r="D71" s="3">
        <f t="shared" si="21"/>
        <v>99794.893499999991</v>
      </c>
      <c r="E71" s="1">
        <v>0.98499999999999999</v>
      </c>
      <c r="F71" s="3">
        <f t="shared" si="16"/>
        <v>98297.970097499987</v>
      </c>
      <c r="G71" s="22">
        <v>7.8799999999999995E-2</v>
      </c>
      <c r="H71" s="22">
        <v>4.1200000000000001E-2</v>
      </c>
      <c r="I71" s="23">
        <f t="shared" si="22"/>
        <v>3.7599999999999995E-2</v>
      </c>
      <c r="J71" s="9">
        <f t="shared" si="17"/>
        <v>645.49000364024994</v>
      </c>
      <c r="K71" s="10">
        <f t="shared" si="18"/>
        <v>337.48969733474996</v>
      </c>
      <c r="L71" s="11">
        <f t="shared" si="19"/>
        <v>308.00030630549992</v>
      </c>
      <c r="Q71" s="60"/>
      <c r="R71" s="60"/>
      <c r="S71" s="60"/>
    </row>
    <row r="72" spans="1:19" s="20" customFormat="1">
      <c r="A72" s="19">
        <v>43738</v>
      </c>
      <c r="B72" s="60">
        <v>142203.9</v>
      </c>
      <c r="C72" s="44">
        <f t="shared" si="20"/>
        <v>29862.818999999996</v>
      </c>
      <c r="D72" s="3">
        <f t="shared" si="21"/>
        <v>112341.08100000001</v>
      </c>
      <c r="E72" s="1">
        <v>0.98499999999999999</v>
      </c>
      <c r="F72" s="3">
        <f>+D72*E72</f>
        <v>110655.964785</v>
      </c>
      <c r="G72" s="22">
        <v>7.8799999999999995E-2</v>
      </c>
      <c r="H72" s="22">
        <v>4.1200000000000001E-2</v>
      </c>
      <c r="I72" s="23">
        <f t="shared" si="22"/>
        <v>3.7599999999999995E-2</v>
      </c>
      <c r="J72" s="9">
        <f>(F72*G72)/12</f>
        <v>726.64083542150001</v>
      </c>
      <c r="K72" s="10">
        <f>(F72*H72)/12</f>
        <v>379.91881242849996</v>
      </c>
      <c r="L72" s="11">
        <f>(F72*I72)/12</f>
        <v>346.72202299299994</v>
      </c>
      <c r="Q72" s="60"/>
      <c r="R72" s="60"/>
      <c r="S72" s="60"/>
    </row>
    <row r="73" spans="1:19" s="20" customFormat="1">
      <c r="A73" s="19">
        <v>43769</v>
      </c>
      <c r="B73" s="60">
        <v>162443.66</v>
      </c>
      <c r="C73" s="44">
        <f t="shared" si="20"/>
        <v>34113.168599999997</v>
      </c>
      <c r="D73" s="3">
        <f t="shared" si="21"/>
        <v>128330.4914</v>
      </c>
      <c r="E73" s="1">
        <v>0.98499999999999999</v>
      </c>
      <c r="F73" s="3">
        <f>+D73*E73</f>
        <v>126405.534029</v>
      </c>
      <c r="G73" s="22">
        <v>7.8799999999999995E-2</v>
      </c>
      <c r="H73" s="22">
        <v>4.1200000000000001E-2</v>
      </c>
      <c r="I73" s="23">
        <f>G73-H73</f>
        <v>3.7599999999999995E-2</v>
      </c>
      <c r="J73" s="9">
        <f>(F73*G73)/12</f>
        <v>830.06300679043341</v>
      </c>
      <c r="K73" s="10">
        <f>(F73*H73)/12</f>
        <v>433.99233349956671</v>
      </c>
      <c r="L73" s="11">
        <f>(F73*I73)/12</f>
        <v>396.07067329086658</v>
      </c>
      <c r="Q73" s="60"/>
      <c r="R73" s="60"/>
      <c r="S73" s="60"/>
    </row>
    <row r="74" spans="1:19" s="20" customFormat="1">
      <c r="A74" s="19">
        <v>43799</v>
      </c>
      <c r="B74" s="60">
        <v>166909.97</v>
      </c>
      <c r="C74" s="44">
        <f t="shared" si="20"/>
        <v>35051.093699999998</v>
      </c>
      <c r="D74" s="3">
        <f t="shared" si="21"/>
        <v>131858.8763</v>
      </c>
      <c r="E74" s="1">
        <v>0.98499999999999999</v>
      </c>
      <c r="F74" s="3">
        <f>+D74*E74</f>
        <v>129880.99315550001</v>
      </c>
      <c r="G74" s="22">
        <v>7.8799999999999995E-2</v>
      </c>
      <c r="H74" s="22">
        <v>4.1200000000000001E-2</v>
      </c>
      <c r="I74" s="23">
        <f>G74-H74</f>
        <v>3.7599999999999995E-2</v>
      </c>
      <c r="J74" s="9">
        <f>(F74*G74)/12</f>
        <v>852.88518838778327</v>
      </c>
      <c r="K74" s="10">
        <f>(F74*H74)/12</f>
        <v>445.92474316721672</v>
      </c>
      <c r="L74" s="11">
        <f>(F74*I74)/12</f>
        <v>406.96044522056667</v>
      </c>
      <c r="Q74" s="60"/>
      <c r="R74" s="60"/>
      <c r="S74" s="60"/>
    </row>
    <row r="75" spans="1:19" s="20" customFormat="1">
      <c r="A75" s="19">
        <v>43830</v>
      </c>
      <c r="B75" s="60">
        <v>165038.18</v>
      </c>
      <c r="C75" s="44">
        <f t="shared" si="20"/>
        <v>34658.017799999994</v>
      </c>
      <c r="D75" s="3">
        <f t="shared" si="21"/>
        <v>130380.16219999999</v>
      </c>
      <c r="E75" s="1">
        <v>0.98499999999999999</v>
      </c>
      <c r="F75" s="3">
        <f>+D75*E75</f>
        <v>128424.45976699999</v>
      </c>
      <c r="G75" s="22">
        <v>7.8799999999999995E-2</v>
      </c>
      <c r="H75" s="22">
        <v>4.1200000000000001E-2</v>
      </c>
      <c r="I75" s="23">
        <f>G75-H75</f>
        <v>3.7599999999999995E-2</v>
      </c>
      <c r="J75" s="9">
        <f>(F75*G75)/12</f>
        <v>843.32061913663313</v>
      </c>
      <c r="K75" s="10">
        <f>(F75*H75)/12</f>
        <v>440.92397853336666</v>
      </c>
      <c r="L75" s="11">
        <f>(F75*I75)/12</f>
        <v>402.39664060326658</v>
      </c>
      <c r="Q75" s="60"/>
      <c r="R75" s="60"/>
      <c r="S75" s="60"/>
    </row>
    <row r="76" spans="1:19" s="20" customFormat="1">
      <c r="A76" s="19"/>
      <c r="B76" s="60"/>
      <c r="C76" s="44"/>
      <c r="D76" s="3"/>
      <c r="E76" s="1"/>
      <c r="F76" s="3"/>
      <c r="G76" s="22"/>
      <c r="H76" s="22"/>
      <c r="I76" s="23"/>
      <c r="J76" s="9"/>
      <c r="K76" s="10"/>
      <c r="L76" s="11"/>
      <c r="Q76" s="60"/>
      <c r="R76" s="60"/>
      <c r="S76" s="60"/>
    </row>
    <row r="77" spans="1:19">
      <c r="A77" s="2"/>
      <c r="B77" s="107"/>
      <c r="C77" s="5"/>
      <c r="D77" s="5"/>
      <c r="I77" s="8" t="s">
        <v>12</v>
      </c>
      <c r="J77" s="18">
        <f>SUM(J52:J75)</f>
        <v>10232.033667490939</v>
      </c>
      <c r="K77" s="18">
        <f>SUM(K52:K75)</f>
        <v>5349.7434911247046</v>
      </c>
      <c r="L77" s="18">
        <f>SUM(L52:L75)</f>
        <v>4882.2901763662348</v>
      </c>
      <c r="M77" s="20">
        <f>SUM(M52:M75)</f>
        <v>0</v>
      </c>
      <c r="Q77" s="95"/>
      <c r="R77" s="95"/>
      <c r="S77" s="95"/>
    </row>
    <row r="78" spans="1:19" s="6" customFormat="1" ht="4.5" customHeight="1">
      <c r="B78" s="103"/>
      <c r="G78" s="7"/>
      <c r="H78" s="7"/>
      <c r="I78" s="7"/>
      <c r="J78" s="15"/>
      <c r="K78" s="16"/>
      <c r="L78" s="17"/>
    </row>
    <row r="82" spans="16:19">
      <c r="P82" s="89"/>
      <c r="Q82" s="87"/>
      <c r="R82" s="87"/>
      <c r="S82" s="87"/>
    </row>
    <row r="84" spans="16:19">
      <c r="P84" s="89"/>
      <c r="Q84" s="87"/>
      <c r="R84" s="87"/>
      <c r="S84" s="87"/>
    </row>
  </sheetData>
  <pageMargins left="0.17" right="0.17" top="0.17" bottom="0.17" header="0.3" footer="0.2"/>
  <pageSetup scale="67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9127925D-612F-4134-8407-68F81C3B258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CC on investment</vt:lpstr>
      <vt:lpstr>CC on investment BU 110</vt:lpstr>
      <vt:lpstr>CC on investment BU 117</vt:lpstr>
      <vt:lpstr>CC on investment BU 180</vt:lpstr>
      <vt:lpstr>'CC on investment'!Print_Area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Johnson</dc:creator>
  <cp:keywords/>
  <cp:lastModifiedBy>s007506</cp:lastModifiedBy>
  <cp:lastPrinted>2019-04-01T13:01:05Z</cp:lastPrinted>
  <dcterms:created xsi:type="dcterms:W3CDTF">2015-01-30T18:57:46Z</dcterms:created>
  <dcterms:modified xsi:type="dcterms:W3CDTF">2020-04-30T12:50:47Z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55c1cf22-c477-4388-a29e-f38bd384925a</vt:lpwstr>
  </property>
  <property fmtid="{D5CDD505-2E9C-101B-9397-08002B2CF9AE}" pid="3" name="bjDocumentSecurityLabel">
    <vt:lpwstr>AEP Internal</vt:lpwstr>
  </property>
  <property fmtid="{D5CDD505-2E9C-101B-9397-08002B2CF9AE}" pid="4" name="bjSaver">
    <vt:lpwstr>p/D99dQe0eA7nc8NAiawNljPqFe6J1pH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