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5900" windowHeight="4290" tabRatio="660" activeTab="0"/>
  </bookViews>
  <sheets>
    <sheet name="CC on investment" sheetId="1" r:id="rId1"/>
    <sheet name="CC on investment BU 110" sheetId="2" r:id="rId2"/>
    <sheet name="CC on investment BU 117" sheetId="3" r:id="rId3"/>
    <sheet name="CC on investment BU 180" sheetId="4" r:id="rId4"/>
    <sheet name="NERCAMRT - Depreciation" sheetId="5" r:id="rId5"/>
  </sheets>
  <definedNames/>
  <calcPr fullCalcOnLoad="1"/>
</workbook>
</file>

<file path=xl/comments1.xml><?xml version="1.0" encoding="utf-8"?>
<comments xmlns="http://schemas.openxmlformats.org/spreadsheetml/2006/main">
  <authors>
    <author>Jeanna M Overstreet</author>
    <author>Jennifer Mohler</author>
  </authors>
  <commentList>
    <comment ref="B10" authorId="0">
      <text>
        <r>
          <rPr>
            <sz val="9"/>
            <rFont val="Tahoma"/>
            <family val="2"/>
          </rPr>
          <t xml:space="preserve">
This is prior month end EPIS balance.</t>
        </r>
      </text>
    </comment>
    <comment ref="G10" authorId="1">
      <text>
        <r>
          <rPr>
            <sz val="9"/>
            <rFont val="Tahoma"/>
            <family val="2"/>
          </rPr>
          <t>Currently, these costs are all Capitalized Software so they are intangible.  The factor would need to be adjusted if costs were related to a different category:
NOTE: These % change in base rate cases.</t>
        </r>
      </text>
    </comment>
  </commentList>
</comments>
</file>

<file path=xl/comments2.xml><?xml version="1.0" encoding="utf-8"?>
<comments xmlns="http://schemas.openxmlformats.org/spreadsheetml/2006/main">
  <authors>
    <author>Jeanna M Overstreet</author>
    <author>Jennifer Mohler</author>
  </authors>
  <commentList>
    <comment ref="B10" authorId="0">
      <text>
        <r>
          <rPr>
            <sz val="9"/>
            <rFont val="Tahoma"/>
            <family val="2"/>
          </rPr>
          <t xml:space="preserve">
This is prior month end EPIS balance.</t>
        </r>
      </text>
    </comment>
    <comment ref="G10" authorId="1">
      <text>
        <r>
          <rPr>
            <sz val="9"/>
            <rFont val="Tahoma"/>
            <family val="2"/>
          </rPr>
          <t>Currently, these costs are all Capitalized Software so they are intangible.  The factor would need to be adjusted if costs were related to a different category:
NOTE: These % change in base rate cases.</t>
        </r>
      </text>
    </comment>
  </commentList>
</comments>
</file>

<file path=xl/comments3.xml><?xml version="1.0" encoding="utf-8"?>
<comments xmlns="http://schemas.openxmlformats.org/spreadsheetml/2006/main">
  <authors>
    <author>Jeanna M Overstreet</author>
    <author>Jennifer Mohler</author>
  </authors>
  <commentList>
    <comment ref="B10" authorId="0">
      <text>
        <r>
          <rPr>
            <sz val="9"/>
            <rFont val="Tahoma"/>
            <family val="2"/>
          </rPr>
          <t xml:space="preserve">
This is prior month end EPIS balance.</t>
        </r>
      </text>
    </comment>
    <comment ref="G10" authorId="1">
      <text>
        <r>
          <rPr>
            <sz val="9"/>
            <rFont val="Tahoma"/>
            <family val="2"/>
          </rPr>
          <t>Currently, these costs are all Capitalized Software so they are intangible.  The factor would need to be adjusted if costs were related to a different category:
NOTE: These % change in base rate cases.</t>
        </r>
      </text>
    </comment>
  </commentList>
</comments>
</file>

<file path=xl/comments4.xml><?xml version="1.0" encoding="utf-8"?>
<comments xmlns="http://schemas.openxmlformats.org/spreadsheetml/2006/main">
  <authors>
    <author>Jeanna M Overstreet</author>
    <author>Jennifer Mohler</author>
  </authors>
  <commentList>
    <comment ref="B10" authorId="0">
      <text>
        <r>
          <rPr>
            <sz val="9"/>
            <rFont val="Tahoma"/>
            <family val="2"/>
          </rPr>
          <t xml:space="preserve">
This is prior month end EPIS balance.</t>
        </r>
      </text>
    </comment>
    <comment ref="G10" authorId="1">
      <text>
        <r>
          <rPr>
            <sz val="9"/>
            <rFont val="Tahoma"/>
            <family val="2"/>
          </rPr>
          <t>Currently, these costs are all Capitalized Software so they are intangible.  The factor would need to be adjusted if costs were related to a different category:
NOTE: These % change in base rate cases.</t>
        </r>
      </text>
    </comment>
  </commentList>
</comments>
</file>

<file path=xl/sharedStrings.xml><?xml version="1.0" encoding="utf-8"?>
<sst xmlns="http://schemas.openxmlformats.org/spreadsheetml/2006/main" count="222" uniqueCount="72">
  <si>
    <t>In Service</t>
  </si>
  <si>
    <t>Jurisdictional</t>
  </si>
  <si>
    <t>Factor</t>
  </si>
  <si>
    <t>Portion</t>
  </si>
  <si>
    <t>Total</t>
  </si>
  <si>
    <t>CC Rate</t>
  </si>
  <si>
    <t>Debt</t>
  </si>
  <si>
    <t xml:space="preserve">Equity </t>
  </si>
  <si>
    <t xml:space="preserve">CC </t>
  </si>
  <si>
    <t>CC</t>
  </si>
  <si>
    <t>B</t>
  </si>
  <si>
    <t>D</t>
  </si>
  <si>
    <t>Totals</t>
  </si>
  <si>
    <t xml:space="preserve">per Property </t>
  </si>
  <si>
    <t>Accting Worksheets</t>
  </si>
  <si>
    <t>Kentucky</t>
  </si>
  <si>
    <t xml:space="preserve">Less: Prior month </t>
  </si>
  <si>
    <t xml:space="preserve">end ADFIT balance </t>
  </si>
  <si>
    <t>provided by Tax</t>
  </si>
  <si>
    <t xml:space="preserve">Equals: NERC </t>
  </si>
  <si>
    <t xml:space="preserve">  investment</t>
  </si>
  <si>
    <t>post in-service</t>
  </si>
  <si>
    <t>Retail</t>
  </si>
  <si>
    <t xml:space="preserve">A </t>
  </si>
  <si>
    <t>E = C*D</t>
  </si>
  <si>
    <t xml:space="preserve">NERC Compliance and Cybersecurity </t>
  </si>
  <si>
    <t>Post In-Service Return</t>
  </si>
  <si>
    <t>C = A-B</t>
  </si>
  <si>
    <t>BU 110</t>
  </si>
  <si>
    <t>BU 117</t>
  </si>
  <si>
    <t>BU 180</t>
  </si>
  <si>
    <t>KPSC Order dated January 18, 2018 in Case No. 2017-00179</t>
  </si>
  <si>
    <t>KPSC Order dated January 13, 2021 in Case No. 2020-00174</t>
  </si>
  <si>
    <t>KPCo (110, 117, 180)</t>
  </si>
  <si>
    <t>1/1/2021 - 1/13/2021</t>
  </si>
  <si>
    <t>1/15/2021 - 1/31/2021</t>
  </si>
  <si>
    <t>Post February 28, 2017</t>
  </si>
  <si>
    <t>Less: Deferred</t>
  </si>
  <si>
    <t xml:space="preserve"> Recovery (Case No. 2020-00174)</t>
  </si>
  <si>
    <t>Depreciation Approved For</t>
  </si>
  <si>
    <t>Net In Service</t>
  </si>
  <si>
    <t xml:space="preserve">Property </t>
  </si>
  <si>
    <t xml:space="preserve"> Balance Approved For</t>
  </si>
  <si>
    <t>Less: Deferred Depreciation</t>
  </si>
  <si>
    <t>Kentucky Power Company</t>
  </si>
  <si>
    <t>Amortization Schedules</t>
  </si>
  <si>
    <t>Journal ID</t>
  </si>
  <si>
    <t>Journal Description</t>
  </si>
  <si>
    <t>NERCAMRT</t>
  </si>
  <si>
    <t>To amortize deferred NERC and cyber security carrying charges, and deferred depreciation that was approved for recovery by KPSC in Case No. 2017-00179 and  Case No. 2020-00174.</t>
  </si>
  <si>
    <t>NERCAMRT   Debit / (Credit)</t>
  </si>
  <si>
    <t>Case No. 2017-00179</t>
  </si>
  <si>
    <t>Case No. 2020-00174</t>
  </si>
  <si>
    <t>Year</t>
  </si>
  <si>
    <t>Period</t>
  </si>
  <si>
    <t>Business Unit</t>
  </si>
  <si>
    <t>2018 Total</t>
  </si>
  <si>
    <t>2019 Total</t>
  </si>
  <si>
    <t>2020 Total</t>
  </si>
  <si>
    <t>2021 Total</t>
  </si>
  <si>
    <t>2022 Total</t>
  </si>
  <si>
    <t>2023 Total</t>
  </si>
  <si>
    <t>2024 Total</t>
  </si>
  <si>
    <t>2025 Total</t>
  </si>
  <si>
    <t>2026 Total</t>
  </si>
  <si>
    <t>Post February 28, 2017 Depreciation Recovered</t>
  </si>
  <si>
    <t>(Account 1823538)</t>
  </si>
  <si>
    <t>Check</t>
  </si>
  <si>
    <t>ALL PRIOR CARRYING CHARGE CALCULATIONS ARE IN THE FOLLOWING FILE</t>
  </si>
  <si>
    <t>H:\GL\East Regulated Accounting\Journal Entries\IMK\NERC_CC\2021\2021-03\[REVISED NERC CC File as of March 2021.xls]CC on investment</t>
  </si>
  <si>
    <t xml:space="preserve"> </t>
  </si>
  <si>
    <t>Through 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</si>
</sst>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.000000000"/>
    <numFmt numFmtId="166" formatCode="[$-409]mmmm\ d\,\ yyyy;@"/>
    <numFmt numFmtId="167" formatCode="_(* #,##0_);_(* \(#,##0\);_(* &quot;-&quot;??_);_(@_)"/>
    <numFmt numFmtId="168" formatCode="0.000000%"/>
    <numFmt numFmtId="169" formatCode="_(* #,##0.0_);_(* \(#,##0.0\);_(* &quot;-&quot;??_);_(@_)"/>
    <numFmt numFmtId="170" formatCode="0.0%"/>
    <numFmt numFmtId="171" formatCode="_(* #,##0.000_);_(* \(#,##0.000\);_(* &quot;-&quot;??_);_(@_)"/>
    <numFmt numFmtId="172" formatCode="_(* #,##0.0000_);_(* \(#,##0.0000\);_(* &quot;-&quot;??_);_(@_)"/>
    <numFmt numFmtId="173" formatCode="[$-409]mmm\-yy;@"/>
    <numFmt numFmtId="174" formatCode="0.000%"/>
    <numFmt numFmtId="175" formatCode="0.0000%"/>
    <numFmt numFmtId="176" formatCode="[$-409]dddd\,\ mmmm\ d\,\ yyyy"/>
    <numFmt numFmtId="177" formatCode="[$-409]h:mm:ss\ AM/PM"/>
    <numFmt numFmtId="178" formatCode="_(* #,##0.000_);_(* \(#,##0.000\);_(* &quot;-&quot;???_);_(@_)"/>
    <numFmt numFmtId="179" formatCode="0.0"/>
    <numFmt numFmtId="180" formatCode="0.000"/>
    <numFmt numFmtId="181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"/>
      <family val="2"/>
    </font>
    <font>
      <sz val="12"/>
      <name val="Arial MT"/>
      <family val="0"/>
    </font>
    <font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6"/>
      <color indexed="8"/>
      <name val="Cambria"/>
      <family val="1"/>
    </font>
    <font>
      <b/>
      <sz val="12"/>
      <color indexed="8"/>
      <name val="Cambria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rgb="FFFF0000"/>
      <name val="Cambria"/>
      <family val="1"/>
    </font>
    <font>
      <b/>
      <sz val="16"/>
      <color theme="1"/>
      <name val="Cambria"/>
      <family val="1"/>
    </font>
    <font>
      <b/>
      <sz val="11"/>
      <color rgb="FF000000"/>
      <name val="Calibri"/>
      <family val="2"/>
    </font>
    <font>
      <b/>
      <sz val="12"/>
      <color theme="1"/>
      <name val="Cambria"/>
      <family val="1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/>
      <top style="thin"/>
      <bottom style="double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</borders>
  <cellStyleXfs count="7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  <protection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53" fillId="0" borderId="0" xfId="0" applyFont="1" applyAlignment="1">
      <alignment/>
    </xf>
    <xf numFmtId="167" fontId="53" fillId="0" borderId="0" xfId="42" applyNumberFormat="1" applyFont="1" applyAlignment="1">
      <alignment/>
    </xf>
    <xf numFmtId="0" fontId="53" fillId="0" borderId="0" xfId="0" applyFont="1" applyAlignment="1">
      <alignment horizontal="center"/>
    </xf>
    <xf numFmtId="167" fontId="27" fillId="0" borderId="0" xfId="42" applyNumberFormat="1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43" fontId="53" fillId="19" borderId="11" xfId="42" applyFont="1" applyFill="1" applyBorder="1" applyAlignment="1">
      <alignment horizontal="center"/>
    </xf>
    <xf numFmtId="43" fontId="53" fillId="19" borderId="0" xfId="42" applyFont="1" applyFill="1" applyBorder="1" applyAlignment="1">
      <alignment horizontal="center"/>
    </xf>
    <xf numFmtId="43" fontId="53" fillId="19" borderId="12" xfId="42" applyFont="1" applyFill="1" applyBorder="1" applyAlignment="1">
      <alignment horizontal="center"/>
    </xf>
    <xf numFmtId="0" fontId="53" fillId="19" borderId="13" xfId="0" applyFont="1" applyFill="1" applyBorder="1" applyAlignment="1">
      <alignment horizontal="center"/>
    </xf>
    <xf numFmtId="0" fontId="53" fillId="19" borderId="14" xfId="0" applyFont="1" applyFill="1" applyBorder="1" applyAlignment="1">
      <alignment horizontal="center"/>
    </xf>
    <xf numFmtId="0" fontId="53" fillId="19" borderId="15" xfId="0" applyFont="1" applyFill="1" applyBorder="1" applyAlignment="1">
      <alignment horizontal="center"/>
    </xf>
    <xf numFmtId="0" fontId="53" fillId="19" borderId="11" xfId="0" applyFont="1" applyFill="1" applyBorder="1" applyAlignment="1">
      <alignment horizontal="center"/>
    </xf>
    <xf numFmtId="0" fontId="53" fillId="19" borderId="0" xfId="0" applyFont="1" applyFill="1" applyBorder="1" applyAlignment="1">
      <alignment horizontal="center"/>
    </xf>
    <xf numFmtId="0" fontId="53" fillId="19" borderId="12" xfId="0" applyFont="1" applyFill="1" applyBorder="1" applyAlignment="1">
      <alignment horizontal="center"/>
    </xf>
    <xf numFmtId="43" fontId="54" fillId="19" borderId="16" xfId="0" applyNumberFormat="1" applyFont="1" applyFill="1" applyBorder="1" applyAlignment="1">
      <alignment horizontal="center"/>
    </xf>
    <xf numFmtId="17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3" fillId="19" borderId="0" xfId="0" applyFont="1" applyFill="1" applyAlignment="1">
      <alignment horizontal="center"/>
    </xf>
    <xf numFmtId="175" fontId="53" fillId="0" borderId="0" xfId="449" applyNumberFormat="1" applyFont="1" applyAlignment="1">
      <alignment horizontal="center"/>
    </xf>
    <xf numFmtId="175" fontId="53" fillId="0" borderId="0" xfId="449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 quotePrefix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 quotePrefix="1">
      <alignment horizontal="center"/>
    </xf>
    <xf numFmtId="0" fontId="30" fillId="19" borderId="11" xfId="0" applyFont="1" applyFill="1" applyBorder="1" applyAlignment="1">
      <alignment horizontal="center"/>
    </xf>
    <xf numFmtId="0" fontId="30" fillId="19" borderId="0" xfId="0" applyFont="1" applyFill="1" applyBorder="1" applyAlignment="1">
      <alignment horizontal="center"/>
    </xf>
    <xf numFmtId="0" fontId="30" fillId="19" borderId="12" xfId="0" applyFont="1" applyFill="1" applyBorder="1" applyAlignment="1">
      <alignment horizontal="center"/>
    </xf>
    <xf numFmtId="0" fontId="54" fillId="0" borderId="0" xfId="0" applyFont="1" applyAlignment="1">
      <alignment/>
    </xf>
    <xf numFmtId="43" fontId="53" fillId="0" borderId="0" xfId="42" applyNumberFormat="1" applyFont="1" applyAlignment="1">
      <alignment/>
    </xf>
    <xf numFmtId="0" fontId="56" fillId="0" borderId="0" xfId="0" applyFont="1" applyAlignment="1">
      <alignment/>
    </xf>
    <xf numFmtId="43" fontId="53" fillId="0" borderId="0" xfId="0" applyNumberFormat="1" applyFont="1" applyAlignment="1">
      <alignment/>
    </xf>
    <xf numFmtId="167" fontId="53" fillId="0" borderId="0" xfId="42" applyNumberFormat="1" applyFont="1" applyFill="1" applyAlignment="1">
      <alignment/>
    </xf>
    <xf numFmtId="43" fontId="53" fillId="0" borderId="0" xfId="42" applyFont="1" applyFill="1" applyAlignment="1">
      <alignment/>
    </xf>
    <xf numFmtId="43" fontId="53" fillId="0" borderId="0" xfId="0" applyNumberFormat="1" applyFont="1" applyFill="1" applyAlignment="1">
      <alignment horizontal="center" wrapText="1"/>
    </xf>
    <xf numFmtId="43" fontId="53" fillId="0" borderId="0" xfId="0" applyNumberFormat="1" applyFont="1" applyFill="1" applyAlignment="1">
      <alignment horizontal="center"/>
    </xf>
    <xf numFmtId="43" fontId="53" fillId="0" borderId="0" xfId="42" applyFont="1" applyFill="1" applyAlignment="1">
      <alignment horizontal="center"/>
    </xf>
    <xf numFmtId="43" fontId="55" fillId="0" borderId="0" xfId="42" applyFont="1" applyFill="1" applyAlignment="1">
      <alignment horizontal="center"/>
    </xf>
    <xf numFmtId="43" fontId="27" fillId="0" borderId="0" xfId="42" applyFont="1" applyFill="1" applyBorder="1" applyAlignment="1">
      <alignment horizontal="center" wrapText="1"/>
    </xf>
    <xf numFmtId="9" fontId="53" fillId="34" borderId="17" xfId="449" applyFont="1" applyFill="1" applyBorder="1" applyAlignment="1">
      <alignment horizontal="center"/>
    </xf>
    <xf numFmtId="17" fontId="53" fillId="0" borderId="0" xfId="0" applyNumberFormat="1" applyFont="1" applyFill="1" applyAlignment="1">
      <alignment horizontal="right"/>
    </xf>
    <xf numFmtId="43" fontId="0" fillId="0" borderId="0" xfId="0" applyNumberFormat="1" applyAlignment="1">
      <alignment/>
    </xf>
    <xf numFmtId="43" fontId="53" fillId="0" borderId="0" xfId="42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57" fillId="35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57" fillId="35" borderId="17" xfId="0" applyFont="1" applyFill="1" applyBorder="1" applyAlignment="1">
      <alignment vertical="center" wrapText="1"/>
    </xf>
    <xf numFmtId="0" fontId="57" fillId="35" borderId="18" xfId="0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vertical="center" wrapText="1"/>
    </xf>
    <xf numFmtId="0" fontId="57" fillId="35" borderId="20" xfId="0" applyFont="1" applyFill="1" applyBorder="1" applyAlignment="1">
      <alignment vertical="center" wrapText="1"/>
    </xf>
    <xf numFmtId="0" fontId="57" fillId="35" borderId="21" xfId="0" applyFont="1" applyFill="1" applyBorder="1" applyAlignment="1">
      <alignment vertical="center" wrapText="1"/>
    </xf>
    <xf numFmtId="43" fontId="0" fillId="0" borderId="0" xfId="0" applyNumberFormat="1" applyFont="1" applyFill="1" applyBorder="1" applyAlignment="1">
      <alignment/>
    </xf>
    <xf numFmtId="43" fontId="0" fillId="0" borderId="21" xfId="42" applyFont="1" applyFill="1" applyBorder="1" applyAlignment="1">
      <alignment vertical="center" wrapText="1"/>
    </xf>
    <xf numFmtId="43" fontId="0" fillId="0" borderId="20" xfId="42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57" fillId="35" borderId="23" xfId="0" applyFont="1" applyFill="1" applyBorder="1" applyAlignment="1">
      <alignment vertical="center" wrapText="1"/>
    </xf>
    <xf numFmtId="0" fontId="57" fillId="35" borderId="24" xfId="0" applyFont="1" applyFill="1" applyBorder="1" applyAlignment="1">
      <alignment vertical="center" wrapText="1"/>
    </xf>
    <xf numFmtId="43" fontId="0" fillId="0" borderId="24" xfId="42" applyFont="1" applyFill="1" applyBorder="1" applyAlignment="1">
      <alignment vertical="center" wrapText="1"/>
    </xf>
    <xf numFmtId="43" fontId="0" fillId="0" borderId="23" xfId="42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57" fillId="36" borderId="23" xfId="0" applyFont="1" applyFill="1" applyBorder="1" applyAlignment="1">
      <alignment vertical="center" wrapText="1"/>
    </xf>
    <xf numFmtId="0" fontId="57" fillId="36" borderId="0" xfId="0" applyFont="1" applyFill="1" applyBorder="1" applyAlignment="1">
      <alignment vertical="center" wrapText="1"/>
    </xf>
    <xf numFmtId="43" fontId="57" fillId="36" borderId="25" xfId="42" applyFont="1" applyFill="1" applyBorder="1" applyAlignment="1">
      <alignment vertical="center" wrapText="1"/>
    </xf>
    <xf numFmtId="43" fontId="0" fillId="0" borderId="23" xfId="42" applyNumberFormat="1" applyFont="1" applyFill="1" applyBorder="1" applyAlignment="1">
      <alignment vertical="center" wrapText="1"/>
    </xf>
    <xf numFmtId="43" fontId="0" fillId="0" borderId="0" xfId="42" applyNumberFormat="1" applyFont="1" applyFill="1" applyBorder="1" applyAlignment="1">
      <alignment vertical="center" wrapText="1"/>
    </xf>
    <xf numFmtId="43" fontId="0" fillId="0" borderId="24" xfId="42" applyNumberFormat="1" applyFont="1" applyFill="1" applyBorder="1" applyAlignment="1">
      <alignment vertical="center" wrapText="1"/>
    </xf>
    <xf numFmtId="0" fontId="57" fillId="35" borderId="26" xfId="0" applyFont="1" applyFill="1" applyBorder="1" applyAlignment="1">
      <alignment vertical="center" wrapText="1"/>
    </xf>
    <xf numFmtId="0" fontId="57" fillId="35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3" fontId="0" fillId="0" borderId="26" xfId="0" applyNumberFormat="1" applyFont="1" applyFill="1" applyBorder="1" applyAlignment="1">
      <alignment/>
    </xf>
    <xf numFmtId="43" fontId="0" fillId="0" borderId="9" xfId="0" applyNumberFormat="1" applyFont="1" applyFill="1" applyBorder="1" applyAlignment="1">
      <alignment/>
    </xf>
    <xf numFmtId="43" fontId="57" fillId="36" borderId="28" xfId="42" applyFont="1" applyFill="1" applyBorder="1" applyAlignment="1">
      <alignment vertical="center" wrapText="1"/>
    </xf>
    <xf numFmtId="0" fontId="57" fillId="0" borderId="0" xfId="0" applyFont="1" applyFill="1" applyBorder="1" applyAlignment="1">
      <alignment/>
    </xf>
    <xf numFmtId="0" fontId="57" fillId="37" borderId="0" xfId="0" applyFont="1" applyFill="1" applyBorder="1" applyAlignment="1">
      <alignment vertical="center" wrapText="1"/>
    </xf>
    <xf numFmtId="43" fontId="57" fillId="37" borderId="29" xfId="0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1" fillId="38" borderId="17" xfId="0" applyFont="1" applyFill="1" applyBorder="1" applyAlignment="1">
      <alignment horizontal="center"/>
    </xf>
    <xf numFmtId="43" fontId="0" fillId="0" borderId="30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53" fillId="11" borderId="0" xfId="0" applyFont="1" applyFill="1" applyAlignment="1">
      <alignment horizontal="center"/>
    </xf>
    <xf numFmtId="43" fontId="58" fillId="11" borderId="0" xfId="42" applyFont="1" applyFill="1" applyAlignment="1">
      <alignment/>
    </xf>
    <xf numFmtId="0" fontId="58" fillId="11" borderId="0" xfId="0" applyFont="1" applyFill="1" applyAlignment="1">
      <alignment/>
    </xf>
    <xf numFmtId="0" fontId="58" fillId="11" borderId="0" xfId="0" applyFont="1" applyFill="1" applyAlignment="1">
      <alignment horizontal="center"/>
    </xf>
    <xf numFmtId="43" fontId="53" fillId="0" borderId="0" xfId="0" applyNumberFormat="1" applyFont="1" applyFill="1" applyAlignment="1">
      <alignment/>
    </xf>
    <xf numFmtId="181" fontId="53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67" fontId="53" fillId="0" borderId="0" xfId="42" applyNumberFormat="1" applyFont="1" applyAlignment="1">
      <alignment horizontal="center"/>
    </xf>
    <xf numFmtId="167" fontId="55" fillId="0" borderId="0" xfId="42" applyNumberFormat="1" applyFont="1" applyAlignment="1" quotePrefix="1">
      <alignment horizontal="center"/>
    </xf>
    <xf numFmtId="17" fontId="53" fillId="0" borderId="0" xfId="0" applyNumberFormat="1" applyFont="1" applyAlignment="1">
      <alignment horizontal="right"/>
    </xf>
    <xf numFmtId="43" fontId="0" fillId="0" borderId="0" xfId="42" applyFont="1" applyFill="1" applyAlignment="1">
      <alignment horizontal="center"/>
    </xf>
    <xf numFmtId="167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167" fontId="0" fillId="0" borderId="0" xfId="42" applyNumberFormat="1" applyFont="1" applyAlignment="1">
      <alignment/>
    </xf>
    <xf numFmtId="0" fontId="0" fillId="0" borderId="0" xfId="0" applyFont="1" applyAlignment="1">
      <alignment horizontal="center"/>
    </xf>
    <xf numFmtId="43" fontId="0" fillId="19" borderId="11" xfId="42" applyFont="1" applyFill="1" applyBorder="1" applyAlignment="1">
      <alignment horizontal="center"/>
    </xf>
    <xf numFmtId="43" fontId="0" fillId="19" borderId="0" xfId="42" applyFont="1" applyFill="1" applyBorder="1" applyAlignment="1">
      <alignment horizontal="center"/>
    </xf>
    <xf numFmtId="43" fontId="0" fillId="19" borderId="12" xfId="42" applyFont="1" applyFill="1" applyBorder="1" applyAlignment="1">
      <alignment horizontal="center"/>
    </xf>
    <xf numFmtId="43" fontId="0" fillId="0" borderId="0" xfId="42" applyFont="1" applyFill="1" applyAlignment="1">
      <alignment/>
    </xf>
    <xf numFmtId="175" fontId="0" fillId="0" borderId="0" xfId="449" applyNumberFormat="1" applyFont="1" applyAlignment="1">
      <alignment horizontal="center"/>
    </xf>
    <xf numFmtId="175" fontId="0" fillId="0" borderId="0" xfId="449" applyNumberFormat="1" applyFont="1" applyFill="1" applyAlignment="1">
      <alignment horizontal="center"/>
    </xf>
    <xf numFmtId="43" fontId="33" fillId="0" borderId="0" xfId="42" applyFont="1" applyFill="1" applyBorder="1" applyAlignment="1">
      <alignment horizontal="center" wrapText="1"/>
    </xf>
    <xf numFmtId="167" fontId="33" fillId="0" borderId="0" xfId="42" applyNumberFormat="1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43" fontId="51" fillId="19" borderId="16" xfId="0" applyNumberFormat="1" applyFont="1" applyFill="1" applyBorder="1" applyAlignment="1">
      <alignment horizontal="center"/>
    </xf>
    <xf numFmtId="167" fontId="55" fillId="0" borderId="0" xfId="42" applyNumberFormat="1" applyFont="1" applyFill="1" applyAlignment="1" quotePrefix="1">
      <alignment horizontal="center"/>
    </xf>
    <xf numFmtId="167" fontId="0" fillId="0" borderId="0" xfId="42" applyNumberFormat="1" applyFont="1" applyFill="1" applyAlignment="1" quotePrefix="1">
      <alignment horizontal="center"/>
    </xf>
    <xf numFmtId="17" fontId="0" fillId="0" borderId="0" xfId="0" applyNumberFormat="1" applyFont="1" applyAlignment="1">
      <alignment horizontal="right"/>
    </xf>
    <xf numFmtId="43" fontId="0" fillId="0" borderId="0" xfId="42" applyFont="1" applyFill="1" applyAlignment="1">
      <alignment horizontal="center"/>
    </xf>
    <xf numFmtId="167" fontId="0" fillId="0" borderId="0" xfId="42" applyNumberFormat="1" applyFont="1" applyFill="1" applyAlignment="1">
      <alignment/>
    </xf>
    <xf numFmtId="43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7" fontId="0" fillId="0" borderId="0" xfId="42" applyNumberFormat="1" applyFont="1" applyAlignment="1" quotePrefix="1">
      <alignment horizontal="center"/>
    </xf>
    <xf numFmtId="175" fontId="0" fillId="0" borderId="0" xfId="449" applyNumberFormat="1" applyFont="1" applyAlignment="1">
      <alignment horizontal="center"/>
    </xf>
    <xf numFmtId="43" fontId="0" fillId="19" borderId="11" xfId="42" applyFont="1" applyFill="1" applyBorder="1" applyAlignment="1">
      <alignment horizontal="center"/>
    </xf>
    <xf numFmtId="43" fontId="0" fillId="19" borderId="0" xfId="42" applyFont="1" applyFill="1" applyBorder="1" applyAlignment="1">
      <alignment horizontal="center"/>
    </xf>
    <xf numFmtId="43" fontId="0" fillId="19" borderId="12" xfId="42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right"/>
    </xf>
    <xf numFmtId="43" fontId="0" fillId="0" borderId="0" xfId="42" applyFont="1" applyFill="1" applyAlignment="1">
      <alignment/>
    </xf>
    <xf numFmtId="167" fontId="0" fillId="0" borderId="0" xfId="42" applyNumberFormat="1" applyFont="1" applyAlignment="1">
      <alignment/>
    </xf>
    <xf numFmtId="175" fontId="0" fillId="0" borderId="0" xfId="449" applyNumberFormat="1" applyFont="1" applyFill="1" applyAlignment="1">
      <alignment horizontal="center"/>
    </xf>
    <xf numFmtId="17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19" borderId="0" xfId="0" applyFont="1" applyFill="1" applyAlignment="1">
      <alignment horizontal="center"/>
    </xf>
    <xf numFmtId="43" fontId="59" fillId="0" borderId="0" xfId="42" applyFont="1" applyFill="1" applyAlignment="1">
      <alignment horizontal="center"/>
    </xf>
    <xf numFmtId="17" fontId="0" fillId="0" borderId="0" xfId="0" applyNumberFormat="1" applyFont="1" applyAlignment="1">
      <alignment/>
    </xf>
    <xf numFmtId="43" fontId="53" fillId="34" borderId="11" xfId="42" applyFont="1" applyFill="1" applyBorder="1" applyAlignment="1">
      <alignment horizontal="center"/>
    </xf>
    <xf numFmtId="43" fontId="54" fillId="0" borderId="0" xfId="0" applyNumberFormat="1" applyFont="1" applyFill="1" applyAlignment="1">
      <alignment/>
    </xf>
    <xf numFmtId="0" fontId="51" fillId="9" borderId="31" xfId="0" applyFont="1" applyFill="1" applyBorder="1" applyAlignment="1">
      <alignment horizontal="center"/>
    </xf>
    <xf numFmtId="0" fontId="51" fillId="9" borderId="32" xfId="0" applyFont="1" applyFill="1" applyBorder="1" applyAlignment="1">
      <alignment horizontal="center"/>
    </xf>
    <xf numFmtId="0" fontId="51" fillId="9" borderId="33" xfId="0" applyFont="1" applyFill="1" applyBorder="1" applyAlignment="1">
      <alignment horizontal="center"/>
    </xf>
    <xf numFmtId="0" fontId="57" fillId="35" borderId="19" xfId="0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center" vertical="center" wrapText="1"/>
    </xf>
    <xf numFmtId="0" fontId="57" fillId="35" borderId="3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57" fillId="36" borderId="19" xfId="0" applyFont="1" applyFill="1" applyBorder="1" applyAlignment="1">
      <alignment horizontal="center" vertical="center" wrapText="1"/>
    </xf>
    <xf numFmtId="0" fontId="57" fillId="36" borderId="30" xfId="0" applyFont="1" applyFill="1" applyBorder="1" applyAlignment="1">
      <alignment horizontal="center" vertical="center" wrapText="1"/>
    </xf>
    <xf numFmtId="0" fontId="57" fillId="36" borderId="34" xfId="0" applyFont="1" applyFill="1" applyBorder="1" applyAlignment="1">
      <alignment horizontal="center" vertical="center" wrapText="1"/>
    </xf>
  </cellXfs>
  <cellStyles count="7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3" xfId="48"/>
    <cellStyle name="Comma 10 4" xfId="49"/>
    <cellStyle name="Comma 10 4 2" xfId="50"/>
    <cellStyle name="Comma 10 4 3" xfId="51"/>
    <cellStyle name="Comma 10 4 4" xfId="52"/>
    <cellStyle name="Comma 10 5" xfId="53"/>
    <cellStyle name="Comma 10 5 2" xfId="54"/>
    <cellStyle name="Comma 10 5 2 2" xfId="55"/>
    <cellStyle name="Comma 10 5 2 3" xfId="56"/>
    <cellStyle name="Comma 10 5 2 3 2" xfId="57"/>
    <cellStyle name="Comma 10 5 2 3 3" xfId="58"/>
    <cellStyle name="Comma 10 5 2 3 4" xfId="59"/>
    <cellStyle name="Comma 10 5 3" xfId="60"/>
    <cellStyle name="Comma 10 6" xfId="61"/>
    <cellStyle name="Comma 10 6 2" xfId="62"/>
    <cellStyle name="Comma 10 6 3" xfId="63"/>
    <cellStyle name="Comma 10 6 3 2" xfId="64"/>
    <cellStyle name="Comma 10 6 3 3" xfId="65"/>
    <cellStyle name="Comma 10 6 3 4" xfId="66"/>
    <cellStyle name="Comma 10 7" xfId="67"/>
    <cellStyle name="Comma 10 8" xfId="68"/>
    <cellStyle name="Comma 10 8 2" xfId="69"/>
    <cellStyle name="Comma 10 8 3" xfId="70"/>
    <cellStyle name="Comma 10 8 4" xfId="71"/>
    <cellStyle name="Comma 11" xfId="72"/>
    <cellStyle name="Comma 11 10" xfId="73"/>
    <cellStyle name="Comma 11 11" xfId="74"/>
    <cellStyle name="Comma 11 11 2" xfId="75"/>
    <cellStyle name="Comma 11 11 2 2" xfId="76"/>
    <cellStyle name="Comma 11 11 2 3" xfId="77"/>
    <cellStyle name="Comma 11 11 2 3 2" xfId="78"/>
    <cellStyle name="Comma 11 11 2 3 3" xfId="79"/>
    <cellStyle name="Comma 11 11 2 3 4" xfId="80"/>
    <cellStyle name="Comma 11 12" xfId="81"/>
    <cellStyle name="Comma 11 13" xfId="82"/>
    <cellStyle name="Comma 11 13 2" xfId="83"/>
    <cellStyle name="Comma 11 13 2 2" xfId="84"/>
    <cellStyle name="Comma 11 13 2 3" xfId="85"/>
    <cellStyle name="Comma 11 13 2 3 2" xfId="86"/>
    <cellStyle name="Comma 11 13 2 3 3" xfId="87"/>
    <cellStyle name="Comma 11 13 2 3 4" xfId="88"/>
    <cellStyle name="Comma 11 2" xfId="89"/>
    <cellStyle name="Comma 11 3" xfId="90"/>
    <cellStyle name="Comma 11 4" xfId="91"/>
    <cellStyle name="Comma 11 5" xfId="92"/>
    <cellStyle name="Comma 11 6" xfId="93"/>
    <cellStyle name="Comma 11 7" xfId="94"/>
    <cellStyle name="Comma 11 7 2" xfId="95"/>
    <cellStyle name="Comma 11 7 2 2" xfId="96"/>
    <cellStyle name="Comma 11 7 2 3" xfId="97"/>
    <cellStyle name="Comma 11 8" xfId="98"/>
    <cellStyle name="Comma 11 9" xfId="99"/>
    <cellStyle name="Comma 12" xfId="100"/>
    <cellStyle name="Comma 12 10" xfId="101"/>
    <cellStyle name="Comma 12 10 2" xfId="102"/>
    <cellStyle name="Comma 12 10 2 2" xfId="103"/>
    <cellStyle name="Comma 12 10 2 3" xfId="104"/>
    <cellStyle name="Comma 12 10 2 3 2" xfId="105"/>
    <cellStyle name="Comma 12 10 2 3 3" xfId="106"/>
    <cellStyle name="Comma 12 10 2 3 4" xfId="107"/>
    <cellStyle name="Comma 12 11" xfId="108"/>
    <cellStyle name="Comma 12 12" xfId="109"/>
    <cellStyle name="Comma 12 12 2" xfId="110"/>
    <cellStyle name="Comma 12 12 2 2" xfId="111"/>
    <cellStyle name="Comma 12 12 2 3" xfId="112"/>
    <cellStyle name="Comma 12 12 2 3 2" xfId="113"/>
    <cellStyle name="Comma 12 12 2 3 3" xfId="114"/>
    <cellStyle name="Comma 12 12 2 3 4" xfId="115"/>
    <cellStyle name="Comma 12 2" xfId="116"/>
    <cellStyle name="Comma 12 3" xfId="117"/>
    <cellStyle name="Comma 12 4" xfId="118"/>
    <cellStyle name="Comma 12 5" xfId="119"/>
    <cellStyle name="Comma 12 6" xfId="120"/>
    <cellStyle name="Comma 12 6 2" xfId="121"/>
    <cellStyle name="Comma 12 6 2 2" xfId="122"/>
    <cellStyle name="Comma 12 6 2 3" xfId="123"/>
    <cellStyle name="Comma 12 7" xfId="124"/>
    <cellStyle name="Comma 12 8" xfId="125"/>
    <cellStyle name="Comma 12 9" xfId="126"/>
    <cellStyle name="Comma 13" xfId="127"/>
    <cellStyle name="Comma 13 2" xfId="128"/>
    <cellStyle name="Comma 13 3" xfId="129"/>
    <cellStyle name="Comma 13 4" xfId="130"/>
    <cellStyle name="Comma 13 5" xfId="131"/>
    <cellStyle name="Comma 13 6" xfId="132"/>
    <cellStyle name="Comma 14" xfId="133"/>
    <cellStyle name="Comma 14 2" xfId="134"/>
    <cellStyle name="Comma 14 3" xfId="135"/>
    <cellStyle name="Comma 14 4" xfId="136"/>
    <cellStyle name="Comma 14 5" xfId="137"/>
    <cellStyle name="Comma 15" xfId="138"/>
    <cellStyle name="Comma 15 2" xfId="139"/>
    <cellStyle name="Comma 15 3" xfId="140"/>
    <cellStyle name="Comma 15 4" xfId="141"/>
    <cellStyle name="Comma 15 5" xfId="142"/>
    <cellStyle name="Comma 16" xfId="143"/>
    <cellStyle name="Comma 16 2" xfId="144"/>
    <cellStyle name="Comma 16 3" xfId="145"/>
    <cellStyle name="Comma 16 3 2" xfId="146"/>
    <cellStyle name="Comma 16 3 3" xfId="147"/>
    <cellStyle name="Comma 16 3 3 2" xfId="148"/>
    <cellStyle name="Comma 16 3 3 3" xfId="149"/>
    <cellStyle name="Comma 16 3 3 4" xfId="150"/>
    <cellStyle name="Comma 17" xfId="151"/>
    <cellStyle name="Comma 17 2" xfId="152"/>
    <cellStyle name="Comma 17 3" xfId="153"/>
    <cellStyle name="Comma 17 3 2" xfId="154"/>
    <cellStyle name="Comma 17 3 3" xfId="155"/>
    <cellStyle name="Comma 17 3 4" xfId="156"/>
    <cellStyle name="Comma 18" xfId="157"/>
    <cellStyle name="Comma 18 2" xfId="158"/>
    <cellStyle name="Comma 18 3" xfId="159"/>
    <cellStyle name="Comma 18 3 2" xfId="160"/>
    <cellStyle name="Comma 18 3 3" xfId="161"/>
    <cellStyle name="Comma 18 3 4" xfId="162"/>
    <cellStyle name="Comma 19" xfId="163"/>
    <cellStyle name="Comma 19 2" xfId="164"/>
    <cellStyle name="Comma 19 3" xfId="165"/>
    <cellStyle name="Comma 19 3 2" xfId="166"/>
    <cellStyle name="Comma 19 3 3" xfId="167"/>
    <cellStyle name="Comma 19 3 4" xfId="168"/>
    <cellStyle name="Comma 2" xfId="169"/>
    <cellStyle name="Comma 2 2" xfId="170"/>
    <cellStyle name="Comma 2 2 2" xfId="171"/>
    <cellStyle name="Comma 2 2 3" xfId="172"/>
    <cellStyle name="Comma 2 2 4" xfId="173"/>
    <cellStyle name="Comma 2 2 5" xfId="174"/>
    <cellStyle name="Comma 2 3" xfId="175"/>
    <cellStyle name="Comma 2 3 2" xfId="176"/>
    <cellStyle name="Comma 2 3 3" xfId="177"/>
    <cellStyle name="Comma 2 3 4" xfId="178"/>
    <cellStyle name="Comma 2 3 4 2" xfId="179"/>
    <cellStyle name="Comma 2 3 4 2 2" xfId="180"/>
    <cellStyle name="Comma 2 3 4 3" xfId="181"/>
    <cellStyle name="Comma 2 3 4 4" xfId="182"/>
    <cellStyle name="Comma 2 3 4 5" xfId="183"/>
    <cellStyle name="Comma 2 3 4 5 2" xfId="184"/>
    <cellStyle name="Comma 2 3 4 5 3" xfId="185"/>
    <cellStyle name="Comma 2 3 4 5 4" xfId="186"/>
    <cellStyle name="Comma 2 3 5" xfId="187"/>
    <cellStyle name="Comma 20" xfId="188"/>
    <cellStyle name="Comma 20 2" xfId="189"/>
    <cellStyle name="Comma 20 3" xfId="190"/>
    <cellStyle name="Comma 20 3 2" xfId="191"/>
    <cellStyle name="Comma 20 3 3" xfId="192"/>
    <cellStyle name="Comma 20 3 4" xfId="193"/>
    <cellStyle name="Comma 21" xfId="194"/>
    <cellStyle name="Comma 21 2" xfId="195"/>
    <cellStyle name="Comma 21 3" xfId="196"/>
    <cellStyle name="Comma 21 3 2" xfId="197"/>
    <cellStyle name="Comma 21 3 3" xfId="198"/>
    <cellStyle name="Comma 21 3 4" xfId="199"/>
    <cellStyle name="Comma 22" xfId="200"/>
    <cellStyle name="Comma 22 2" xfId="201"/>
    <cellStyle name="Comma 22 3" xfId="202"/>
    <cellStyle name="Comma 22 3 2" xfId="203"/>
    <cellStyle name="Comma 22 3 3" xfId="204"/>
    <cellStyle name="Comma 22 3 4" xfId="205"/>
    <cellStyle name="Comma 23" xfId="206"/>
    <cellStyle name="Comma 23 2" xfId="207"/>
    <cellStyle name="Comma 23 3" xfId="208"/>
    <cellStyle name="Comma 23 3 2" xfId="209"/>
    <cellStyle name="Comma 23 3 3" xfId="210"/>
    <cellStyle name="Comma 23 3 4" xfId="211"/>
    <cellStyle name="Comma 24" xfId="212"/>
    <cellStyle name="Comma 24 2" xfId="213"/>
    <cellStyle name="Comma 24 3" xfId="214"/>
    <cellStyle name="Comma 24 3 2" xfId="215"/>
    <cellStyle name="Comma 24 3 3" xfId="216"/>
    <cellStyle name="Comma 24 3 4" xfId="217"/>
    <cellStyle name="Comma 25" xfId="218"/>
    <cellStyle name="Comma 25 2" xfId="219"/>
    <cellStyle name="Comma 25 3" xfId="220"/>
    <cellStyle name="Comma 25 3 2" xfId="221"/>
    <cellStyle name="Comma 25 3 3" xfId="222"/>
    <cellStyle name="Comma 25 3 4" xfId="223"/>
    <cellStyle name="Comma 26" xfId="224"/>
    <cellStyle name="Comma 26 2" xfId="225"/>
    <cellStyle name="Comma 26 3" xfId="226"/>
    <cellStyle name="Comma 26 3 2" xfId="227"/>
    <cellStyle name="Comma 26 3 3" xfId="228"/>
    <cellStyle name="Comma 26 3 4" xfId="229"/>
    <cellStyle name="Comma 27" xfId="230"/>
    <cellStyle name="Comma 27 2" xfId="231"/>
    <cellStyle name="Comma 27 3" xfId="232"/>
    <cellStyle name="Comma 27 3 2" xfId="233"/>
    <cellStyle name="Comma 27 3 3" xfId="234"/>
    <cellStyle name="Comma 27 3 4" xfId="235"/>
    <cellStyle name="Comma 28" xfId="236"/>
    <cellStyle name="Comma 28 2" xfId="237"/>
    <cellStyle name="Comma 29" xfId="238"/>
    <cellStyle name="Comma 29 2" xfId="239"/>
    <cellStyle name="Comma 3" xfId="240"/>
    <cellStyle name="Comma 30" xfId="241"/>
    <cellStyle name="Comma 30 2" xfId="242"/>
    <cellStyle name="Comma 31" xfId="243"/>
    <cellStyle name="Comma 31 2" xfId="244"/>
    <cellStyle name="Comma 32" xfId="245"/>
    <cellStyle name="Comma 32 2" xfId="246"/>
    <cellStyle name="Comma 33" xfId="247"/>
    <cellStyle name="Comma 33 2" xfId="248"/>
    <cellStyle name="Comma 34" xfId="249"/>
    <cellStyle name="Comma 35" xfId="250"/>
    <cellStyle name="Comma 4" xfId="251"/>
    <cellStyle name="Comma 4 2" xfId="252"/>
    <cellStyle name="Comma 4 3" xfId="253"/>
    <cellStyle name="Comma 4 4" xfId="254"/>
    <cellStyle name="Comma 4 5" xfId="255"/>
    <cellStyle name="Comma 5" xfId="256"/>
    <cellStyle name="Comma 5 2" xfId="257"/>
    <cellStyle name="Comma 5 3" xfId="258"/>
    <cellStyle name="Comma 5 4" xfId="259"/>
    <cellStyle name="Comma 5 5" xfId="260"/>
    <cellStyle name="Comma 6" xfId="261"/>
    <cellStyle name="Comma 6 2" xfId="262"/>
    <cellStyle name="Comma 6 3" xfId="263"/>
    <cellStyle name="Comma 6 4" xfId="264"/>
    <cellStyle name="Comma 6 4 2" xfId="265"/>
    <cellStyle name="Comma 6 4 2 2" xfId="266"/>
    <cellStyle name="Comma 6 4 3" xfId="267"/>
    <cellStyle name="Comma 6 4 4" xfId="268"/>
    <cellStyle name="Comma 6 4 5" xfId="269"/>
    <cellStyle name="Comma 6 4 5 2" xfId="270"/>
    <cellStyle name="Comma 6 4 5 3" xfId="271"/>
    <cellStyle name="Comma 6 4 5 4" xfId="272"/>
    <cellStyle name="Comma 6 5" xfId="273"/>
    <cellStyle name="Comma 7" xfId="274"/>
    <cellStyle name="Comma 7 2" xfId="275"/>
    <cellStyle name="Comma 7 2 2" xfId="276"/>
    <cellStyle name="Comma 7 2 2 2" xfId="277"/>
    <cellStyle name="Comma 7 2 2 3" xfId="278"/>
    <cellStyle name="Comma 7 2 2 3 2" xfId="279"/>
    <cellStyle name="Comma 7 2 2 3 3" xfId="280"/>
    <cellStyle name="Comma 7 2 2 3 4" xfId="281"/>
    <cellStyle name="Comma 7 2 3" xfId="282"/>
    <cellStyle name="Comma 7 3" xfId="283"/>
    <cellStyle name="Comma 7 3 2" xfId="284"/>
    <cellStyle name="Comma 7 3 3" xfId="285"/>
    <cellStyle name="Comma 7 3 3 2" xfId="286"/>
    <cellStyle name="Comma 7 3 3 3" xfId="287"/>
    <cellStyle name="Comma 7 3 3 4" xfId="288"/>
    <cellStyle name="Comma 7 4" xfId="289"/>
    <cellStyle name="Comma 7 5" xfId="290"/>
    <cellStyle name="Comma 7 5 2" xfId="291"/>
    <cellStyle name="Comma 7 5 3" xfId="292"/>
    <cellStyle name="Comma 7 5 4" xfId="293"/>
    <cellStyle name="Comma 8" xfId="294"/>
    <cellStyle name="Comma 8 2" xfId="295"/>
    <cellStyle name="Comma 8 2 2" xfId="296"/>
    <cellStyle name="Comma 8 2 3" xfId="297"/>
    <cellStyle name="Comma 8 2 4" xfId="298"/>
    <cellStyle name="Comma 8 2 4 10" xfId="299"/>
    <cellStyle name="Comma 8 2 4 11" xfId="300"/>
    <cellStyle name="Comma 8 2 4 11 2" xfId="301"/>
    <cellStyle name="Comma 8 2 4 11 2 2" xfId="302"/>
    <cellStyle name="Comma 8 2 4 11 2 3" xfId="303"/>
    <cellStyle name="Comma 8 2 4 11 2 3 2" xfId="304"/>
    <cellStyle name="Comma 8 2 4 11 2 3 3" xfId="305"/>
    <cellStyle name="Comma 8 2 4 11 2 3 4" xfId="306"/>
    <cellStyle name="Comma 8 2 4 2" xfId="307"/>
    <cellStyle name="Comma 8 2 4 3" xfId="308"/>
    <cellStyle name="Comma 8 2 4 4" xfId="309"/>
    <cellStyle name="Comma 8 2 4 5" xfId="310"/>
    <cellStyle name="Comma 8 2 4 5 2" xfId="311"/>
    <cellStyle name="Comma 8 2 4 5 2 2" xfId="312"/>
    <cellStyle name="Comma 8 2 4 5 2 3" xfId="313"/>
    <cellStyle name="Comma 8 2 4 6" xfId="314"/>
    <cellStyle name="Comma 8 2 4 7" xfId="315"/>
    <cellStyle name="Comma 8 2 4 8" xfId="316"/>
    <cellStyle name="Comma 8 2 4 9" xfId="317"/>
    <cellStyle name="Comma 8 2 4 9 2" xfId="318"/>
    <cellStyle name="Comma 8 2 4 9 2 2" xfId="319"/>
    <cellStyle name="Comma 8 2 4 9 2 3" xfId="320"/>
    <cellStyle name="Comma 8 2 4 9 2 3 2" xfId="321"/>
    <cellStyle name="Comma 8 2 4 9 2 3 3" xfId="322"/>
    <cellStyle name="Comma 8 2 4 9 2 3 4" xfId="323"/>
    <cellStyle name="Comma 8 2 5" xfId="324"/>
    <cellStyle name="Comma 8 2 5 2" xfId="325"/>
    <cellStyle name="Comma 8 2 5 3" xfId="326"/>
    <cellStyle name="Comma 8 2 5 4" xfId="327"/>
    <cellStyle name="Comma 8 2 6" xfId="328"/>
    <cellStyle name="Comma 8 2 6 2" xfId="329"/>
    <cellStyle name="Comma 8 2 6 2 2" xfId="330"/>
    <cellStyle name="Comma 8 2 6 2 3" xfId="331"/>
    <cellStyle name="Comma 8 2 6 2 3 2" xfId="332"/>
    <cellStyle name="Comma 8 2 6 2 3 3" xfId="333"/>
    <cellStyle name="Comma 8 2 6 2 3 4" xfId="334"/>
    <cellStyle name="Comma 8 2 6 3" xfId="335"/>
    <cellStyle name="Comma 8 2 7" xfId="336"/>
    <cellStyle name="Comma 8 2 7 2" xfId="337"/>
    <cellStyle name="Comma 8 2 7 3" xfId="338"/>
    <cellStyle name="Comma 8 2 7 3 2" xfId="339"/>
    <cellStyle name="Comma 8 2 7 3 3" xfId="340"/>
    <cellStyle name="Comma 8 2 7 3 4" xfId="341"/>
    <cellStyle name="Comma 8 2 8" xfId="342"/>
    <cellStyle name="Comma 8 2 9" xfId="343"/>
    <cellStyle name="Comma 8 2 9 2" xfId="344"/>
    <cellStyle name="Comma 8 2 9 3" xfId="345"/>
    <cellStyle name="Comma 8 2 9 4" xfId="346"/>
    <cellStyle name="Comma 8 3" xfId="347"/>
    <cellStyle name="Comma 8 4" xfId="348"/>
    <cellStyle name="Comma 8 5" xfId="349"/>
    <cellStyle name="Comma 8 5 2" xfId="350"/>
    <cellStyle name="Comma 8 6" xfId="351"/>
    <cellStyle name="Comma 8 6 2" xfId="352"/>
    <cellStyle name="Comma 8 6 3" xfId="353"/>
    <cellStyle name="Comma 8 6 4" xfId="354"/>
    <cellStyle name="Comma 9" xfId="355"/>
    <cellStyle name="Comma 9 2" xfId="356"/>
    <cellStyle name="Comma 9 2 2" xfId="357"/>
    <cellStyle name="Comma 9 2 3" xfId="358"/>
    <cellStyle name="Comma 9 2 3 2" xfId="359"/>
    <cellStyle name="Comma 9 2 3 3" xfId="360"/>
    <cellStyle name="Comma 9 2 3 4" xfId="361"/>
    <cellStyle name="Comma 9 2 4" xfId="362"/>
    <cellStyle name="Comma 9 2 4 2" xfId="363"/>
    <cellStyle name="Comma 9 2 4 2 2" xfId="364"/>
    <cellStyle name="Comma 9 2 4 2 3" xfId="365"/>
    <cellStyle name="Comma 9 2 4 2 3 2" xfId="366"/>
    <cellStyle name="Comma 9 2 4 2 3 3" xfId="367"/>
    <cellStyle name="Comma 9 2 4 2 3 4" xfId="368"/>
    <cellStyle name="Comma 9 2 4 3" xfId="369"/>
    <cellStyle name="Comma 9 2 5" xfId="370"/>
    <cellStyle name="Comma 9 2 5 2" xfId="371"/>
    <cellStyle name="Comma 9 2 5 3" xfId="372"/>
    <cellStyle name="Comma 9 2 5 3 2" xfId="373"/>
    <cellStyle name="Comma 9 2 5 3 3" xfId="374"/>
    <cellStyle name="Comma 9 2 5 3 4" xfId="375"/>
    <cellStyle name="Comma 9 2 6" xfId="376"/>
    <cellStyle name="Comma 9 2 7" xfId="377"/>
    <cellStyle name="Comma 9 2 7 2" xfId="378"/>
    <cellStyle name="Comma 9 2 7 3" xfId="379"/>
    <cellStyle name="Comma 9 2 7 4" xfId="380"/>
    <cellStyle name="Comma 9 3" xfId="381"/>
    <cellStyle name="Comma 9 4" xfId="382"/>
    <cellStyle name="Comma 9 5" xfId="383"/>
    <cellStyle name="Comma 9 6" xfId="384"/>
    <cellStyle name="Comma 9 6 10" xfId="385"/>
    <cellStyle name="Comma 9 6 11" xfId="386"/>
    <cellStyle name="Comma 9 6 11 2" xfId="387"/>
    <cellStyle name="Comma 9 6 11 2 2" xfId="388"/>
    <cellStyle name="Comma 9 6 11 2 3" xfId="389"/>
    <cellStyle name="Comma 9 6 11 2 3 2" xfId="390"/>
    <cellStyle name="Comma 9 6 11 2 3 3" xfId="391"/>
    <cellStyle name="Comma 9 6 11 2 3 4" xfId="392"/>
    <cellStyle name="Comma 9 6 2" xfId="393"/>
    <cellStyle name="Comma 9 6 3" xfId="394"/>
    <cellStyle name="Comma 9 6 4" xfId="395"/>
    <cellStyle name="Comma 9 6 5" xfId="396"/>
    <cellStyle name="Comma 9 6 5 2" xfId="397"/>
    <cellStyle name="Comma 9 6 5 2 2" xfId="398"/>
    <cellStyle name="Comma 9 6 5 2 3" xfId="399"/>
    <cellStyle name="Comma 9 6 6" xfId="400"/>
    <cellStyle name="Comma 9 6 7" xfId="401"/>
    <cellStyle name="Comma 9 6 8" xfId="402"/>
    <cellStyle name="Comma 9 6 9" xfId="403"/>
    <cellStyle name="Comma 9 6 9 2" xfId="404"/>
    <cellStyle name="Comma 9 6 9 2 2" xfId="405"/>
    <cellStyle name="Comma 9 6 9 2 3" xfId="406"/>
    <cellStyle name="Comma 9 6 9 2 3 2" xfId="407"/>
    <cellStyle name="Comma 9 6 9 2 3 3" xfId="408"/>
    <cellStyle name="Comma 9 6 9 2 3 4" xfId="409"/>
    <cellStyle name="Currency" xfId="410"/>
    <cellStyle name="Currency [0]" xfId="411"/>
    <cellStyle name="Currency 2" xfId="412"/>
    <cellStyle name="Currency 3" xfId="413"/>
    <cellStyle name="Explanatory Text" xfId="414"/>
    <cellStyle name="Followed Hyperlink" xfId="415"/>
    <cellStyle name="Good" xfId="416"/>
    <cellStyle name="Heading 1" xfId="417"/>
    <cellStyle name="Heading 2" xfId="418"/>
    <cellStyle name="Heading 3" xfId="419"/>
    <cellStyle name="Heading 4" xfId="420"/>
    <cellStyle name="Hyperlink" xfId="421"/>
    <cellStyle name="Input" xfId="422"/>
    <cellStyle name="Linked Cell" xfId="423"/>
    <cellStyle name="Neutral" xfId="424"/>
    <cellStyle name="Normal 2" xfId="425"/>
    <cellStyle name="Normal 2 2" xfId="426"/>
    <cellStyle name="Normal 2 2 2" xfId="427"/>
    <cellStyle name="Normal 2 2 3" xfId="428"/>
    <cellStyle name="Normal 2 2 4" xfId="429"/>
    <cellStyle name="Normal 2 2 4 2" xfId="430"/>
    <cellStyle name="Normal 2 2 4 2 2" xfId="431"/>
    <cellStyle name="Normal 2 2 4 3" xfId="432"/>
    <cellStyle name="Normal 2 2 4 4" xfId="433"/>
    <cellStyle name="Normal 2 2 4 5" xfId="434"/>
    <cellStyle name="Normal 2 2 4 5 2" xfId="435"/>
    <cellStyle name="Normal 2 2 4 5 3" xfId="436"/>
    <cellStyle name="Normal 2 2 4 5 4" xfId="437"/>
    <cellStyle name="Normal 2 2 5" xfId="438"/>
    <cellStyle name="Normal 2 3" xfId="439"/>
    <cellStyle name="Normal 3" xfId="440"/>
    <cellStyle name="Normal 3 2" xfId="441"/>
    <cellStyle name="Normal 36" xfId="442"/>
    <cellStyle name="Normal 4" xfId="443"/>
    <cellStyle name="Normal 4 2" xfId="444"/>
    <cellStyle name="Normal 5" xfId="445"/>
    <cellStyle name="Normal 6" xfId="446"/>
    <cellStyle name="Note" xfId="447"/>
    <cellStyle name="Output" xfId="448"/>
    <cellStyle name="Percent" xfId="449"/>
    <cellStyle name="Percent 10" xfId="450"/>
    <cellStyle name="Percent 10 2" xfId="451"/>
    <cellStyle name="Percent 10 3" xfId="452"/>
    <cellStyle name="Percent 10 3 2" xfId="453"/>
    <cellStyle name="Percent 10 3 3" xfId="454"/>
    <cellStyle name="Percent 10 3 3 2" xfId="455"/>
    <cellStyle name="Percent 10 3 3 3" xfId="456"/>
    <cellStyle name="Percent 10 3 3 4" xfId="457"/>
    <cellStyle name="Percent 11" xfId="458"/>
    <cellStyle name="Percent 11 2" xfId="459"/>
    <cellStyle name="Percent 11 3" xfId="460"/>
    <cellStyle name="Percent 11 3 2" xfId="461"/>
    <cellStyle name="Percent 11 3 3" xfId="462"/>
    <cellStyle name="Percent 11 3 4" xfId="463"/>
    <cellStyle name="Percent 12" xfId="464"/>
    <cellStyle name="Percent 12 2" xfId="465"/>
    <cellStyle name="Percent 12 3" xfId="466"/>
    <cellStyle name="Percent 12 3 2" xfId="467"/>
    <cellStyle name="Percent 12 3 3" xfId="468"/>
    <cellStyle name="Percent 12 3 4" xfId="469"/>
    <cellStyle name="Percent 13" xfId="470"/>
    <cellStyle name="Percent 13 2" xfId="471"/>
    <cellStyle name="Percent 13 3" xfId="472"/>
    <cellStyle name="Percent 13 3 2" xfId="473"/>
    <cellStyle name="Percent 13 3 3" xfId="474"/>
    <cellStyle name="Percent 13 3 4" xfId="475"/>
    <cellStyle name="Percent 14" xfId="476"/>
    <cellStyle name="Percent 14 2" xfId="477"/>
    <cellStyle name="Percent 14 3" xfId="478"/>
    <cellStyle name="Percent 14 3 2" xfId="479"/>
    <cellStyle name="Percent 14 3 3" xfId="480"/>
    <cellStyle name="Percent 14 3 4" xfId="481"/>
    <cellStyle name="Percent 15" xfId="482"/>
    <cellStyle name="Percent 15 2" xfId="483"/>
    <cellStyle name="Percent 15 3" xfId="484"/>
    <cellStyle name="Percent 15 3 2" xfId="485"/>
    <cellStyle name="Percent 15 3 3" xfId="486"/>
    <cellStyle name="Percent 15 3 4" xfId="487"/>
    <cellStyle name="Percent 16" xfId="488"/>
    <cellStyle name="Percent 16 2" xfId="489"/>
    <cellStyle name="Percent 16 3" xfId="490"/>
    <cellStyle name="Percent 16 3 2" xfId="491"/>
    <cellStyle name="Percent 16 3 3" xfId="492"/>
    <cellStyle name="Percent 16 3 4" xfId="493"/>
    <cellStyle name="Percent 17" xfId="494"/>
    <cellStyle name="Percent 17 2" xfId="495"/>
    <cellStyle name="Percent 17 3" xfId="496"/>
    <cellStyle name="Percent 17 3 2" xfId="497"/>
    <cellStyle name="Percent 17 3 3" xfId="498"/>
    <cellStyle name="Percent 17 3 4" xfId="499"/>
    <cellStyle name="Percent 18" xfId="500"/>
    <cellStyle name="Percent 18 2" xfId="501"/>
    <cellStyle name="Percent 18 3" xfId="502"/>
    <cellStyle name="Percent 18 3 2" xfId="503"/>
    <cellStyle name="Percent 18 3 3" xfId="504"/>
    <cellStyle name="Percent 18 3 4" xfId="505"/>
    <cellStyle name="Percent 19" xfId="506"/>
    <cellStyle name="Percent 19 2" xfId="507"/>
    <cellStyle name="Percent 19 3" xfId="508"/>
    <cellStyle name="Percent 19 3 2" xfId="509"/>
    <cellStyle name="Percent 19 3 3" xfId="510"/>
    <cellStyle name="Percent 19 3 4" xfId="511"/>
    <cellStyle name="Percent 2" xfId="512"/>
    <cellStyle name="Percent 2 2" xfId="513"/>
    <cellStyle name="Percent 2 2 2" xfId="514"/>
    <cellStyle name="Percent 2 2 2 2" xfId="515"/>
    <cellStyle name="Percent 2 2 2 3" xfId="516"/>
    <cellStyle name="Percent 2 2 2 3 2" xfId="517"/>
    <cellStyle name="Percent 2 2 2 3 3" xfId="518"/>
    <cellStyle name="Percent 2 2 2 3 3 2" xfId="519"/>
    <cellStyle name="Percent 2 2 2 3 3 3" xfId="520"/>
    <cellStyle name="Percent 2 2 2 3 3 4" xfId="521"/>
    <cellStyle name="Percent 2 2 2 3 4" xfId="522"/>
    <cellStyle name="Percent 2 2 2 3 4 2" xfId="523"/>
    <cellStyle name="Percent 2 2 2 3 4 2 2" xfId="524"/>
    <cellStyle name="Percent 2 2 2 3 4 2 3" xfId="525"/>
    <cellStyle name="Percent 2 2 2 3 4 2 3 2" xfId="526"/>
    <cellStyle name="Percent 2 2 2 3 4 2 3 3" xfId="527"/>
    <cellStyle name="Percent 2 2 2 3 4 2 3 4" xfId="528"/>
    <cellStyle name="Percent 2 2 2 3 4 3" xfId="529"/>
    <cellStyle name="Percent 2 2 2 3 5" xfId="530"/>
    <cellStyle name="Percent 2 2 2 3 5 2" xfId="531"/>
    <cellStyle name="Percent 2 2 2 3 5 3" xfId="532"/>
    <cellStyle name="Percent 2 2 2 3 5 3 2" xfId="533"/>
    <cellStyle name="Percent 2 2 2 3 5 3 3" xfId="534"/>
    <cellStyle name="Percent 2 2 2 3 5 3 4" xfId="535"/>
    <cellStyle name="Percent 2 2 2 3 6" xfId="536"/>
    <cellStyle name="Percent 2 2 2 3 7" xfId="537"/>
    <cellStyle name="Percent 2 2 2 3 7 2" xfId="538"/>
    <cellStyle name="Percent 2 2 2 3 7 3" xfId="539"/>
    <cellStyle name="Percent 2 2 2 3 7 4" xfId="540"/>
    <cellStyle name="Percent 2 2 2 4" xfId="541"/>
    <cellStyle name="Percent 2 2 2 4 2" xfId="542"/>
    <cellStyle name="Percent 2 2 2 4 2 2" xfId="543"/>
    <cellStyle name="Percent 2 2 2 4 2 3" xfId="544"/>
    <cellStyle name="Percent 2 2 2 4 2 3 2" xfId="545"/>
    <cellStyle name="Percent 2 2 2 4 2 3 3" xfId="546"/>
    <cellStyle name="Percent 2 2 2 4 2 3 4" xfId="547"/>
    <cellStyle name="Percent 2 2 2 4 3" xfId="548"/>
    <cellStyle name="Percent 2 2 2 5" xfId="549"/>
    <cellStyle name="Percent 2 2 2 5 2" xfId="550"/>
    <cellStyle name="Percent 2 2 2 5 3" xfId="551"/>
    <cellStyle name="Percent 2 2 2 5 3 2" xfId="552"/>
    <cellStyle name="Percent 2 2 2 5 3 3" xfId="553"/>
    <cellStyle name="Percent 2 2 2 5 3 4" xfId="554"/>
    <cellStyle name="Percent 2 2 2 6" xfId="555"/>
    <cellStyle name="Percent 2 2 2 6 2" xfId="556"/>
    <cellStyle name="Percent 2 2 2 6 3" xfId="557"/>
    <cellStyle name="Percent 2 2 2 6 4" xfId="558"/>
    <cellStyle name="Percent 2 2 3" xfId="559"/>
    <cellStyle name="Percent 2 2 3 2" xfId="560"/>
    <cellStyle name="Percent 2 2 3 3" xfId="561"/>
    <cellStyle name="Percent 2 2 3 4" xfId="562"/>
    <cellStyle name="Percent 2 3" xfId="563"/>
    <cellStyle name="Percent 2 4" xfId="564"/>
    <cellStyle name="Percent 2 4 10" xfId="565"/>
    <cellStyle name="Percent 2 4 11" xfId="566"/>
    <cellStyle name="Percent 2 4 11 2" xfId="567"/>
    <cellStyle name="Percent 2 4 11 2 2" xfId="568"/>
    <cellStyle name="Percent 2 4 11 2 3" xfId="569"/>
    <cellStyle name="Percent 2 4 11 2 3 2" xfId="570"/>
    <cellStyle name="Percent 2 4 11 2 3 3" xfId="571"/>
    <cellStyle name="Percent 2 4 11 2 3 4" xfId="572"/>
    <cellStyle name="Percent 2 4 2" xfId="573"/>
    <cellStyle name="Percent 2 4 3" xfId="574"/>
    <cellStyle name="Percent 2 4 4" xfId="575"/>
    <cellStyle name="Percent 2 4 5" xfId="576"/>
    <cellStyle name="Percent 2 4 5 2" xfId="577"/>
    <cellStyle name="Percent 2 4 5 2 2" xfId="578"/>
    <cellStyle name="Percent 2 4 5 2 3" xfId="579"/>
    <cellStyle name="Percent 2 4 6" xfId="580"/>
    <cellStyle name="Percent 2 4 7" xfId="581"/>
    <cellStyle name="Percent 2 4 8" xfId="582"/>
    <cellStyle name="Percent 2 4 9" xfId="583"/>
    <cellStyle name="Percent 2 4 9 2" xfId="584"/>
    <cellStyle name="Percent 2 4 9 2 2" xfId="585"/>
    <cellStyle name="Percent 2 4 9 2 3" xfId="586"/>
    <cellStyle name="Percent 2 4 9 2 3 2" xfId="587"/>
    <cellStyle name="Percent 2 4 9 2 3 3" xfId="588"/>
    <cellStyle name="Percent 2 4 9 2 3 4" xfId="589"/>
    <cellStyle name="Percent 20" xfId="590"/>
    <cellStyle name="Percent 20 2" xfId="591"/>
    <cellStyle name="Percent 20 3" xfId="592"/>
    <cellStyle name="Percent 20 3 2" xfId="593"/>
    <cellStyle name="Percent 20 3 3" xfId="594"/>
    <cellStyle name="Percent 20 3 4" xfId="595"/>
    <cellStyle name="Percent 21" xfId="596"/>
    <cellStyle name="Percent 21 2" xfId="597"/>
    <cellStyle name="Percent 21 3" xfId="598"/>
    <cellStyle name="Percent 21 3 2" xfId="599"/>
    <cellStyle name="Percent 21 3 3" xfId="600"/>
    <cellStyle name="Percent 21 3 4" xfId="601"/>
    <cellStyle name="Percent 22" xfId="602"/>
    <cellStyle name="Percent 22 2" xfId="603"/>
    <cellStyle name="Percent 23" xfId="604"/>
    <cellStyle name="Percent 23 2" xfId="605"/>
    <cellStyle name="Percent 24" xfId="606"/>
    <cellStyle name="Percent 24 2" xfId="607"/>
    <cellStyle name="Percent 25" xfId="608"/>
    <cellStyle name="Percent 25 2" xfId="609"/>
    <cellStyle name="Percent 26" xfId="610"/>
    <cellStyle name="Percent 26 2" xfId="611"/>
    <cellStyle name="Percent 27" xfId="612"/>
    <cellStyle name="Percent 3" xfId="613"/>
    <cellStyle name="Percent 3 2" xfId="614"/>
    <cellStyle name="Percent 3 2 2" xfId="615"/>
    <cellStyle name="Percent 3 2 3" xfId="616"/>
    <cellStyle name="Percent 3 2 3 2" xfId="617"/>
    <cellStyle name="Percent 3 2 3 3" xfId="618"/>
    <cellStyle name="Percent 3 2 3 4" xfId="619"/>
    <cellStyle name="Percent 3 2 4" xfId="620"/>
    <cellStyle name="Percent 3 2 4 2" xfId="621"/>
    <cellStyle name="Percent 3 2 4 2 2" xfId="622"/>
    <cellStyle name="Percent 3 2 4 2 3" xfId="623"/>
    <cellStyle name="Percent 3 2 4 2 3 2" xfId="624"/>
    <cellStyle name="Percent 3 2 4 2 3 3" xfId="625"/>
    <cellStyle name="Percent 3 2 4 2 3 4" xfId="626"/>
    <cellStyle name="Percent 3 2 4 3" xfId="627"/>
    <cellStyle name="Percent 3 2 5" xfId="628"/>
    <cellStyle name="Percent 3 2 5 2" xfId="629"/>
    <cellStyle name="Percent 3 2 5 3" xfId="630"/>
    <cellStyle name="Percent 3 2 5 3 2" xfId="631"/>
    <cellStyle name="Percent 3 2 5 3 3" xfId="632"/>
    <cellStyle name="Percent 3 2 5 3 4" xfId="633"/>
    <cellStyle name="Percent 3 2 6" xfId="634"/>
    <cellStyle name="Percent 3 2 7" xfId="635"/>
    <cellStyle name="Percent 3 2 7 2" xfId="636"/>
    <cellStyle name="Percent 3 2 7 3" xfId="637"/>
    <cellStyle name="Percent 3 2 7 4" xfId="638"/>
    <cellStyle name="Percent 3 3" xfId="639"/>
    <cellStyle name="Percent 3 4" xfId="640"/>
    <cellStyle name="Percent 3 5" xfId="641"/>
    <cellStyle name="Percent 3 5 2" xfId="642"/>
    <cellStyle name="Percent 3 5 3" xfId="643"/>
    <cellStyle name="Percent 3 5 4" xfId="644"/>
    <cellStyle name="Percent 4" xfId="645"/>
    <cellStyle name="Percent 4 2" xfId="646"/>
    <cellStyle name="Percent 4 3" xfId="647"/>
    <cellStyle name="Percent 4 3 2" xfId="648"/>
    <cellStyle name="Percent 4 3 3" xfId="649"/>
    <cellStyle name="Percent 4 3 4" xfId="650"/>
    <cellStyle name="Percent 4 4" xfId="651"/>
    <cellStyle name="Percent 4 4 2" xfId="652"/>
    <cellStyle name="Percent 4 4 2 2" xfId="653"/>
    <cellStyle name="Percent 4 4 2 3" xfId="654"/>
    <cellStyle name="Percent 4 4 2 3 2" xfId="655"/>
    <cellStyle name="Percent 4 4 2 3 3" xfId="656"/>
    <cellStyle name="Percent 4 4 2 3 4" xfId="657"/>
    <cellStyle name="Percent 4 4 3" xfId="658"/>
    <cellStyle name="Percent 4 5" xfId="659"/>
    <cellStyle name="Percent 4 5 2" xfId="660"/>
    <cellStyle name="Percent 4 5 3" xfId="661"/>
    <cellStyle name="Percent 4 5 3 2" xfId="662"/>
    <cellStyle name="Percent 4 5 3 3" xfId="663"/>
    <cellStyle name="Percent 4 5 3 4" xfId="664"/>
    <cellStyle name="Percent 4 6" xfId="665"/>
    <cellStyle name="Percent 4 7" xfId="666"/>
    <cellStyle name="Percent 4 7 2" xfId="667"/>
    <cellStyle name="Percent 4 7 3" xfId="668"/>
    <cellStyle name="Percent 4 7 4" xfId="669"/>
    <cellStyle name="Percent 5" xfId="670"/>
    <cellStyle name="Percent 5 2" xfId="671"/>
    <cellStyle name="Percent 5 3" xfId="672"/>
    <cellStyle name="Percent 5 3 2" xfId="673"/>
    <cellStyle name="Percent 5 3 3" xfId="674"/>
    <cellStyle name="Percent 5 4" xfId="675"/>
    <cellStyle name="Percent 5 4 2" xfId="676"/>
    <cellStyle name="Percent 5 4 3" xfId="677"/>
    <cellStyle name="Percent 5 4 4" xfId="678"/>
    <cellStyle name="Percent 5 5" xfId="679"/>
    <cellStyle name="Percent 5 5 2" xfId="680"/>
    <cellStyle name="Percent 5 5 2 2" xfId="681"/>
    <cellStyle name="Percent 5 5 2 3" xfId="682"/>
    <cellStyle name="Percent 5 5 2 3 2" xfId="683"/>
    <cellStyle name="Percent 5 5 2 3 3" xfId="684"/>
    <cellStyle name="Percent 5 5 2 3 4" xfId="685"/>
    <cellStyle name="Percent 5 5 3" xfId="686"/>
    <cellStyle name="Percent 5 6" xfId="687"/>
    <cellStyle name="Percent 5 6 2" xfId="688"/>
    <cellStyle name="Percent 5 6 3" xfId="689"/>
    <cellStyle name="Percent 5 6 3 2" xfId="690"/>
    <cellStyle name="Percent 5 6 3 3" xfId="691"/>
    <cellStyle name="Percent 5 6 3 4" xfId="692"/>
    <cellStyle name="Percent 5 7" xfId="693"/>
    <cellStyle name="Percent 5 8" xfId="694"/>
    <cellStyle name="Percent 5 8 2" xfId="695"/>
    <cellStyle name="Percent 5 8 3" xfId="696"/>
    <cellStyle name="Percent 5 8 4" xfId="697"/>
    <cellStyle name="Percent 6" xfId="698"/>
    <cellStyle name="Percent 6 10" xfId="699"/>
    <cellStyle name="Percent 6 11" xfId="700"/>
    <cellStyle name="Percent 6 11 2" xfId="701"/>
    <cellStyle name="Percent 6 11 2 2" xfId="702"/>
    <cellStyle name="Percent 6 11 2 3" xfId="703"/>
    <cellStyle name="Percent 6 11 2 3 2" xfId="704"/>
    <cellStyle name="Percent 6 11 2 3 3" xfId="705"/>
    <cellStyle name="Percent 6 11 2 3 4" xfId="706"/>
    <cellStyle name="Percent 6 12" xfId="707"/>
    <cellStyle name="Percent 6 13" xfId="708"/>
    <cellStyle name="Percent 6 13 2" xfId="709"/>
    <cellStyle name="Percent 6 13 2 2" xfId="710"/>
    <cellStyle name="Percent 6 13 2 3" xfId="711"/>
    <cellStyle name="Percent 6 13 2 3 2" xfId="712"/>
    <cellStyle name="Percent 6 13 2 3 3" xfId="713"/>
    <cellStyle name="Percent 6 13 2 3 4" xfId="714"/>
    <cellStyle name="Percent 6 14" xfId="715"/>
    <cellStyle name="Percent 6 14 2" xfId="716"/>
    <cellStyle name="Percent 6 15" xfId="717"/>
    <cellStyle name="Percent 6 16" xfId="718"/>
    <cellStyle name="Percent 6 16 2" xfId="719"/>
    <cellStyle name="Percent 6 16 3" xfId="720"/>
    <cellStyle name="Percent 6 16 4" xfId="721"/>
    <cellStyle name="Percent 6 2" xfId="722"/>
    <cellStyle name="Percent 6 3" xfId="723"/>
    <cellStyle name="Percent 6 4" xfId="724"/>
    <cellStyle name="Percent 6 5" xfId="725"/>
    <cellStyle name="Percent 6 6" xfId="726"/>
    <cellStyle name="Percent 6 7" xfId="727"/>
    <cellStyle name="Percent 6 7 2" xfId="728"/>
    <cellStyle name="Percent 6 7 2 2" xfId="729"/>
    <cellStyle name="Percent 6 7 2 3" xfId="730"/>
    <cellStyle name="Percent 6 8" xfId="731"/>
    <cellStyle name="Percent 6 9" xfId="732"/>
    <cellStyle name="Percent 7" xfId="733"/>
    <cellStyle name="Percent 7 10" xfId="734"/>
    <cellStyle name="Percent 7 11" xfId="735"/>
    <cellStyle name="Percent 7 11 2" xfId="736"/>
    <cellStyle name="Percent 7 11 2 2" xfId="737"/>
    <cellStyle name="Percent 7 11 2 3" xfId="738"/>
    <cellStyle name="Percent 7 11 2 3 2" xfId="739"/>
    <cellStyle name="Percent 7 11 2 3 3" xfId="740"/>
    <cellStyle name="Percent 7 11 2 3 4" xfId="741"/>
    <cellStyle name="Percent 7 12" xfId="742"/>
    <cellStyle name="Percent 7 12 2" xfId="743"/>
    <cellStyle name="Percent 7 13" xfId="744"/>
    <cellStyle name="Percent 7 14" xfId="745"/>
    <cellStyle name="Percent 7 14 2" xfId="746"/>
    <cellStyle name="Percent 7 14 3" xfId="747"/>
    <cellStyle name="Percent 7 14 4" xfId="748"/>
    <cellStyle name="Percent 7 2" xfId="749"/>
    <cellStyle name="Percent 7 3" xfId="750"/>
    <cellStyle name="Percent 7 4" xfId="751"/>
    <cellStyle name="Percent 7 5" xfId="752"/>
    <cellStyle name="Percent 7 5 2" xfId="753"/>
    <cellStyle name="Percent 7 5 2 2" xfId="754"/>
    <cellStyle name="Percent 7 5 2 3" xfId="755"/>
    <cellStyle name="Percent 7 5 2 4" xfId="756"/>
    <cellStyle name="Percent 7 6" xfId="757"/>
    <cellStyle name="Percent 7 7" xfId="758"/>
    <cellStyle name="Percent 7 8" xfId="759"/>
    <cellStyle name="Percent 7 9" xfId="760"/>
    <cellStyle name="Percent 7 9 2" xfId="761"/>
    <cellStyle name="Percent 7 9 2 2" xfId="762"/>
    <cellStyle name="Percent 7 9 2 3" xfId="763"/>
    <cellStyle name="Percent 7 9 2 3 2" xfId="764"/>
    <cellStyle name="Percent 7 9 2 3 3" xfId="765"/>
    <cellStyle name="Percent 7 9 2 3 4" xfId="766"/>
    <cellStyle name="Percent 8" xfId="767"/>
    <cellStyle name="Percent 8 2" xfId="768"/>
    <cellStyle name="Percent 8 3" xfId="769"/>
    <cellStyle name="Percent 8 4" xfId="770"/>
    <cellStyle name="Percent 8 5" xfId="771"/>
    <cellStyle name="Percent 9" xfId="772"/>
    <cellStyle name="Percent 9 2" xfId="773"/>
    <cellStyle name="Percent 9 3" xfId="774"/>
    <cellStyle name="Percent 9 4" xfId="775"/>
    <cellStyle name="Percent 9 5" xfId="776"/>
    <cellStyle name="PSChar" xfId="777"/>
    <cellStyle name="PSDate" xfId="778"/>
    <cellStyle name="PSDec" xfId="779"/>
    <cellStyle name="PSHeading" xfId="780"/>
    <cellStyle name="PSInt" xfId="781"/>
    <cellStyle name="PSSpacer" xfId="782"/>
    <cellStyle name="Title" xfId="783"/>
    <cellStyle name="Total" xfId="784"/>
    <cellStyle name="Warning Text" xfId="785"/>
  </cellStyles>
  <dxfs count="9"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O32" sqref="O32:O34"/>
    </sheetView>
  </sheetViews>
  <sheetFormatPr defaultColWidth="9.140625" defaultRowHeight="15"/>
  <cols>
    <col min="1" max="1" width="20.28125" style="1" customWidth="1"/>
    <col min="2" max="2" width="19.57421875" style="33" customWidth="1"/>
    <col min="3" max="3" width="29.421875" style="33" bestFit="1" customWidth="1"/>
    <col min="4" max="4" width="19.57421875" style="33" customWidth="1"/>
    <col min="5" max="5" width="18.28125" style="1" customWidth="1"/>
    <col min="6" max="6" width="13.8515625" style="1" customWidth="1"/>
    <col min="7" max="7" width="11.421875" style="1" customWidth="1"/>
    <col min="8" max="8" width="13.140625" style="1" customWidth="1"/>
    <col min="9" max="9" width="12.00390625" style="3" customWidth="1"/>
    <col min="10" max="10" width="11.140625" style="3" customWidth="1"/>
    <col min="11" max="11" width="12.8515625" style="3" customWidth="1"/>
    <col min="12" max="14" width="15.00390625" style="18" customWidth="1"/>
    <col min="15" max="15" width="19.00390625" style="1" customWidth="1"/>
    <col min="16" max="17" width="9.140625" style="1" customWidth="1"/>
    <col min="18" max="18" width="12.28125" style="1" customWidth="1"/>
    <col min="19" max="21" width="9.140625" style="17" customWidth="1"/>
    <col min="22" max="16384" width="9.140625" style="1" customWidth="1"/>
  </cols>
  <sheetData>
    <row r="1" spans="1:18" ht="20.25">
      <c r="A1" s="30" t="s">
        <v>33</v>
      </c>
      <c r="D1" s="88" t="s">
        <v>68</v>
      </c>
      <c r="E1" s="89"/>
      <c r="F1" s="89"/>
      <c r="G1" s="89"/>
      <c r="H1" s="89"/>
      <c r="I1" s="90"/>
      <c r="J1" s="90"/>
      <c r="K1" s="90"/>
      <c r="L1" s="90"/>
      <c r="M1" s="87"/>
      <c r="N1" s="87"/>
      <c r="O1" s="3"/>
      <c r="R1" s="17"/>
    </row>
    <row r="2" spans="1:18" ht="15.75">
      <c r="A2" s="28" t="s">
        <v>25</v>
      </c>
      <c r="D2" s="88"/>
      <c r="E2" s="89"/>
      <c r="F2" s="89"/>
      <c r="G2" s="89"/>
      <c r="H2" s="89"/>
      <c r="I2" s="90"/>
      <c r="J2" s="90"/>
      <c r="K2" s="90"/>
      <c r="L2" s="90"/>
      <c r="M2" s="87"/>
      <c r="N2" s="87"/>
      <c r="O2" s="3"/>
      <c r="P2" s="35"/>
      <c r="Q2" s="35"/>
      <c r="R2" s="34"/>
    </row>
    <row r="3" spans="1:15" ht="15.75">
      <c r="A3" s="28" t="s">
        <v>26</v>
      </c>
      <c r="D3" s="88" t="s">
        <v>69</v>
      </c>
      <c r="E3" s="89"/>
      <c r="F3" s="89"/>
      <c r="G3" s="89"/>
      <c r="H3" s="89"/>
      <c r="I3" s="90"/>
      <c r="J3" s="90"/>
      <c r="K3" s="90"/>
      <c r="L3" s="90"/>
      <c r="M3" s="87"/>
      <c r="N3" s="87"/>
      <c r="O3" s="3"/>
    </row>
    <row r="4" spans="1:15" ht="12.75">
      <c r="A4" s="28" t="s">
        <v>31</v>
      </c>
      <c r="L4" s="3"/>
      <c r="M4" s="3"/>
      <c r="N4" s="3"/>
      <c r="O4" s="3"/>
    </row>
    <row r="5" spans="1:15" ht="12.75">
      <c r="A5" s="28" t="s">
        <v>32</v>
      </c>
      <c r="L5" s="3"/>
      <c r="M5" s="3"/>
      <c r="N5" s="3"/>
      <c r="O5" s="3"/>
    </row>
    <row r="6" spans="1:15" ht="13.5" thickBot="1">
      <c r="A6" s="28"/>
      <c r="L6" s="3"/>
      <c r="M6" s="3"/>
      <c r="N6" s="3"/>
      <c r="O6" s="3"/>
    </row>
    <row r="7" spans="1:8" ht="13.5" thickBot="1">
      <c r="A7" s="3"/>
      <c r="B7" s="36" t="s">
        <v>36</v>
      </c>
      <c r="D7" s="36"/>
      <c r="E7" s="39">
        <v>0.21</v>
      </c>
      <c r="F7" s="3"/>
      <c r="G7" s="3"/>
      <c r="H7" s="3"/>
    </row>
    <row r="8" spans="1:14" ht="12.75">
      <c r="A8" s="3"/>
      <c r="B8" s="36" t="s">
        <v>0</v>
      </c>
      <c r="C8" s="36" t="s">
        <v>43</v>
      </c>
      <c r="D8" s="36" t="s">
        <v>40</v>
      </c>
      <c r="E8" s="3" t="s">
        <v>16</v>
      </c>
      <c r="F8" s="3" t="s">
        <v>19</v>
      </c>
      <c r="G8" s="3" t="s">
        <v>15</v>
      </c>
      <c r="H8" s="3" t="s">
        <v>15</v>
      </c>
      <c r="I8" s="3" t="s">
        <v>4</v>
      </c>
      <c r="J8" s="3" t="s">
        <v>6</v>
      </c>
      <c r="K8" s="3" t="s">
        <v>7</v>
      </c>
      <c r="L8" s="9" t="s">
        <v>4</v>
      </c>
      <c r="M8" s="10" t="s">
        <v>6</v>
      </c>
      <c r="N8" s="11" t="s">
        <v>7</v>
      </c>
    </row>
    <row r="9" spans="1:14" ht="12.75">
      <c r="A9" s="3"/>
      <c r="B9" s="36" t="s">
        <v>13</v>
      </c>
      <c r="C9" s="36" t="s">
        <v>42</v>
      </c>
      <c r="D9" s="42" t="s">
        <v>36</v>
      </c>
      <c r="E9" s="3" t="s">
        <v>17</v>
      </c>
      <c r="F9" s="3" t="s">
        <v>21</v>
      </c>
      <c r="G9" s="3" t="s">
        <v>1</v>
      </c>
      <c r="H9" s="3" t="s">
        <v>22</v>
      </c>
      <c r="I9" s="3" t="s">
        <v>5</v>
      </c>
      <c r="J9" s="3" t="s">
        <v>5</v>
      </c>
      <c r="K9" s="3" t="s">
        <v>5</v>
      </c>
      <c r="L9" s="12" t="s">
        <v>8</v>
      </c>
      <c r="M9" s="13" t="s">
        <v>9</v>
      </c>
      <c r="N9" s="14" t="s">
        <v>9</v>
      </c>
    </row>
    <row r="10" spans="1:14" ht="12.75">
      <c r="A10" s="3"/>
      <c r="B10" s="36" t="s">
        <v>14</v>
      </c>
      <c r="C10" s="36" t="s">
        <v>38</v>
      </c>
      <c r="D10" s="36" t="s">
        <v>41</v>
      </c>
      <c r="E10" s="3" t="s">
        <v>18</v>
      </c>
      <c r="F10" s="3" t="s">
        <v>20</v>
      </c>
      <c r="G10" s="3" t="s">
        <v>2</v>
      </c>
      <c r="H10" s="3" t="s">
        <v>3</v>
      </c>
      <c r="L10" s="25">
        <v>1823537</v>
      </c>
      <c r="M10" s="26">
        <v>4310001</v>
      </c>
      <c r="N10" s="27">
        <v>1823536</v>
      </c>
    </row>
    <row r="11" spans="1:14" ht="12.75">
      <c r="A11" s="3"/>
      <c r="B11" s="37" t="s">
        <v>23</v>
      </c>
      <c r="C11" s="37"/>
      <c r="D11" s="37"/>
      <c r="E11" s="21" t="s">
        <v>10</v>
      </c>
      <c r="F11" s="22" t="s">
        <v>27</v>
      </c>
      <c r="G11" s="23" t="s">
        <v>11</v>
      </c>
      <c r="H11" s="24" t="s">
        <v>24</v>
      </c>
      <c r="L11" s="12"/>
      <c r="M11" s="13"/>
      <c r="N11" s="14"/>
    </row>
    <row r="12" spans="1:14" ht="12.75">
      <c r="A12" s="3"/>
      <c r="B12" s="37"/>
      <c r="C12" s="37"/>
      <c r="D12" s="37"/>
      <c r="E12" s="21"/>
      <c r="F12" s="22"/>
      <c r="G12" s="23"/>
      <c r="H12" s="24"/>
      <c r="L12" s="12"/>
      <c r="M12" s="13"/>
      <c r="N12" s="13"/>
    </row>
    <row r="13" spans="1:14" ht="12.75">
      <c r="A13" s="97">
        <v>43922</v>
      </c>
      <c r="B13" s="33">
        <f>'CC on investment BU 110'!B12+'CC on investment BU 117'!B12+'CC on investment BU 180'!B12</f>
        <v>1793773.7000000002</v>
      </c>
      <c r="C13" s="37"/>
      <c r="D13" s="33">
        <f aca="true" t="shared" si="0" ref="D13:D22">B13+C13</f>
        <v>1793773.7000000002</v>
      </c>
      <c r="E13" s="32">
        <f aca="true" t="shared" si="1" ref="E13:E21">(B13*$E$7)</f>
        <v>376692.477</v>
      </c>
      <c r="F13" s="29">
        <f aca="true" t="shared" si="2" ref="F13:F21">+B13-E13</f>
        <v>1417081.2230000002</v>
      </c>
      <c r="G13" s="1">
        <v>0.985</v>
      </c>
      <c r="H13" s="2">
        <f aca="true" t="shared" si="3" ref="H13:H21">+F13*G13</f>
        <v>1395825.0046550003</v>
      </c>
      <c r="I13" s="19">
        <v>0.0788</v>
      </c>
      <c r="J13" s="19">
        <v>0.0412</v>
      </c>
      <c r="K13" s="20">
        <f aca="true" t="shared" si="4" ref="K13:K21">I13-J13</f>
        <v>0.037599999999999995</v>
      </c>
      <c r="L13" s="134">
        <f aca="true" t="shared" si="5" ref="L13:L21">(H13*I13)/12</f>
        <v>9165.917530567835</v>
      </c>
      <c r="M13" s="7">
        <f aca="true" t="shared" si="6" ref="M13:M21">(H13*J13)/12</f>
        <v>4792.332515982168</v>
      </c>
      <c r="N13" s="8">
        <f aca="true" t="shared" si="7" ref="N13:N21">(H13*K13)/12</f>
        <v>4373.585014585667</v>
      </c>
    </row>
    <row r="14" spans="1:14" ht="12.75">
      <c r="A14" s="97">
        <v>43952</v>
      </c>
      <c r="B14" s="33">
        <f>'CC on investment BU 110'!B13+'CC on investment BU 117'!B13+'CC on investment BU 180'!B13</f>
        <v>1679700.06</v>
      </c>
      <c r="C14" s="37"/>
      <c r="D14" s="33">
        <f t="shared" si="0"/>
        <v>1679700.06</v>
      </c>
      <c r="E14" s="32">
        <f t="shared" si="1"/>
        <v>352737.0126</v>
      </c>
      <c r="F14" s="29">
        <f t="shared" si="2"/>
        <v>1326963.0474</v>
      </c>
      <c r="G14" s="1">
        <v>0.985</v>
      </c>
      <c r="H14" s="2">
        <f t="shared" si="3"/>
        <v>1307058.601689</v>
      </c>
      <c r="I14" s="19">
        <v>0.0788</v>
      </c>
      <c r="J14" s="19">
        <v>0.0412</v>
      </c>
      <c r="K14" s="20">
        <f t="shared" si="4"/>
        <v>0.037599999999999995</v>
      </c>
      <c r="L14" s="134">
        <f t="shared" si="5"/>
        <v>8583.018151091099</v>
      </c>
      <c r="M14" s="7">
        <f t="shared" si="6"/>
        <v>4487.5678657989</v>
      </c>
      <c r="N14" s="8">
        <f t="shared" si="7"/>
        <v>4095.450285292199</v>
      </c>
    </row>
    <row r="15" spans="1:14" ht="12.75">
      <c r="A15" s="97">
        <v>43983</v>
      </c>
      <c r="B15" s="33">
        <f>'CC on investment BU 110'!B14+'CC on investment BU 117'!B14+'CC on investment BU 180'!B14</f>
        <v>1681666.92</v>
      </c>
      <c r="C15" s="37"/>
      <c r="D15" s="33">
        <f t="shared" si="0"/>
        <v>1681666.92</v>
      </c>
      <c r="E15" s="32">
        <f t="shared" si="1"/>
        <v>353150.05319999997</v>
      </c>
      <c r="F15" s="29">
        <f t="shared" si="2"/>
        <v>1328516.8668</v>
      </c>
      <c r="G15" s="1">
        <v>0.985</v>
      </c>
      <c r="H15" s="2">
        <f t="shared" si="3"/>
        <v>1308589.113798</v>
      </c>
      <c r="I15" s="19">
        <v>0.0788</v>
      </c>
      <c r="J15" s="19">
        <v>0.0412</v>
      </c>
      <c r="K15" s="20">
        <f t="shared" si="4"/>
        <v>0.037599999999999995</v>
      </c>
      <c r="L15" s="134">
        <f t="shared" si="5"/>
        <v>8593.0685139402</v>
      </c>
      <c r="M15" s="7">
        <f t="shared" si="6"/>
        <v>4492.8226240398</v>
      </c>
      <c r="N15" s="8">
        <f t="shared" si="7"/>
        <v>4100.245889900399</v>
      </c>
    </row>
    <row r="16" spans="1:14" ht="12.75">
      <c r="A16" s="97">
        <v>44013</v>
      </c>
      <c r="B16" s="33">
        <f>'CC on investment BU 110'!B15+'CC on investment BU 117'!B15+'CC on investment BU 180'!B15</f>
        <v>1686593.3599999999</v>
      </c>
      <c r="C16" s="37"/>
      <c r="D16" s="33">
        <f t="shared" si="0"/>
        <v>1686593.3599999999</v>
      </c>
      <c r="E16" s="32">
        <f t="shared" si="1"/>
        <v>354184.60559999995</v>
      </c>
      <c r="F16" s="29">
        <f t="shared" si="2"/>
        <v>1332408.7544</v>
      </c>
      <c r="G16" s="1">
        <v>0.985</v>
      </c>
      <c r="H16" s="2">
        <f t="shared" si="3"/>
        <v>1312422.6230839998</v>
      </c>
      <c r="I16" s="19">
        <v>0.0788</v>
      </c>
      <c r="J16" s="19">
        <v>0.0412</v>
      </c>
      <c r="K16" s="20">
        <f t="shared" si="4"/>
        <v>0.037599999999999995</v>
      </c>
      <c r="L16" s="134">
        <f t="shared" si="5"/>
        <v>8618.241891584932</v>
      </c>
      <c r="M16" s="7">
        <f t="shared" si="6"/>
        <v>4505.984339255066</v>
      </c>
      <c r="N16" s="8">
        <f t="shared" si="7"/>
        <v>4112.257552329866</v>
      </c>
    </row>
    <row r="17" spans="1:14" ht="12.75">
      <c r="A17" s="97">
        <v>44044</v>
      </c>
      <c r="B17" s="33">
        <f>'CC on investment BU 110'!B16+'CC on investment BU 117'!B16+'CC on investment BU 180'!B16</f>
        <v>1745874.8599999999</v>
      </c>
      <c r="C17" s="37"/>
      <c r="D17" s="33">
        <f t="shared" si="0"/>
        <v>1745874.8599999999</v>
      </c>
      <c r="E17" s="32">
        <f t="shared" si="1"/>
        <v>366633.72059999994</v>
      </c>
      <c r="F17" s="29">
        <f t="shared" si="2"/>
        <v>1379241.1394</v>
      </c>
      <c r="G17" s="1">
        <v>0.985</v>
      </c>
      <c r="H17" s="2">
        <f t="shared" si="3"/>
        <v>1358552.522309</v>
      </c>
      <c r="I17" s="19">
        <v>0.0788</v>
      </c>
      <c r="J17" s="19">
        <v>0.0412</v>
      </c>
      <c r="K17" s="20">
        <f t="shared" si="4"/>
        <v>0.037599999999999995</v>
      </c>
      <c r="L17" s="134">
        <f t="shared" si="5"/>
        <v>8921.161563162432</v>
      </c>
      <c r="M17" s="7">
        <f t="shared" si="6"/>
        <v>4664.363659927566</v>
      </c>
      <c r="N17" s="8">
        <f t="shared" si="7"/>
        <v>4256.797903234866</v>
      </c>
    </row>
    <row r="18" spans="1:14" ht="12.75">
      <c r="A18" s="97">
        <v>44075</v>
      </c>
      <c r="B18" s="33">
        <f>'CC on investment BU 110'!B17+'CC on investment BU 117'!B17+'CC on investment BU 180'!B17</f>
        <v>1745912.06</v>
      </c>
      <c r="C18" s="37"/>
      <c r="D18" s="33">
        <f t="shared" si="0"/>
        <v>1745912.06</v>
      </c>
      <c r="E18" s="32">
        <f t="shared" si="1"/>
        <v>366641.5326</v>
      </c>
      <c r="F18" s="29">
        <f t="shared" si="2"/>
        <v>1379270.5274</v>
      </c>
      <c r="G18" s="1">
        <v>0.985</v>
      </c>
      <c r="H18" s="2">
        <f t="shared" si="3"/>
        <v>1358581.469489</v>
      </c>
      <c r="I18" s="19">
        <v>0.0788</v>
      </c>
      <c r="J18" s="19">
        <v>0.0412</v>
      </c>
      <c r="K18" s="20">
        <f t="shared" si="4"/>
        <v>0.037599999999999995</v>
      </c>
      <c r="L18" s="134">
        <f t="shared" si="5"/>
        <v>8921.351649644434</v>
      </c>
      <c r="M18" s="7">
        <f t="shared" si="6"/>
        <v>4664.463045245567</v>
      </c>
      <c r="N18" s="8">
        <f t="shared" si="7"/>
        <v>4256.888604398866</v>
      </c>
    </row>
    <row r="19" spans="1:14" ht="12.75">
      <c r="A19" s="97">
        <v>44105</v>
      </c>
      <c r="B19" s="33">
        <f>'CC on investment BU 110'!B18+'CC on investment BU 117'!B18+'CC on investment BU 180'!B18</f>
        <v>1971439.9899999998</v>
      </c>
      <c r="C19" s="37"/>
      <c r="D19" s="33">
        <f t="shared" si="0"/>
        <v>1971439.9899999998</v>
      </c>
      <c r="E19" s="32">
        <f t="shared" si="1"/>
        <v>414002.3978999999</v>
      </c>
      <c r="F19" s="29">
        <f t="shared" si="2"/>
        <v>1557437.5920999998</v>
      </c>
      <c r="G19" s="1">
        <v>0.985</v>
      </c>
      <c r="H19" s="2">
        <f t="shared" si="3"/>
        <v>1534076.0282184999</v>
      </c>
      <c r="I19" s="19">
        <v>0.0788</v>
      </c>
      <c r="J19" s="19">
        <v>0.0412</v>
      </c>
      <c r="K19" s="20">
        <f t="shared" si="4"/>
        <v>0.037599999999999995</v>
      </c>
      <c r="L19" s="134">
        <f t="shared" si="5"/>
        <v>10073.765918634816</v>
      </c>
      <c r="M19" s="7">
        <f t="shared" si="6"/>
        <v>5266.994363550183</v>
      </c>
      <c r="N19" s="8">
        <f t="shared" si="7"/>
        <v>4806.771555084632</v>
      </c>
    </row>
    <row r="20" spans="1:14" ht="12.75">
      <c r="A20" s="97">
        <v>44136</v>
      </c>
      <c r="B20" s="33">
        <f>'CC on investment BU 110'!B19+'CC on investment BU 117'!B19+'CC on investment BU 180'!B19</f>
        <v>1995908.52</v>
      </c>
      <c r="C20" s="37"/>
      <c r="D20" s="33">
        <f t="shared" si="0"/>
        <v>1995908.52</v>
      </c>
      <c r="E20" s="32">
        <f t="shared" si="1"/>
        <v>419140.7892</v>
      </c>
      <c r="F20" s="29">
        <f t="shared" si="2"/>
        <v>1576767.7308</v>
      </c>
      <c r="G20" s="1">
        <v>0.985</v>
      </c>
      <c r="H20" s="2">
        <f t="shared" si="3"/>
        <v>1553116.214838</v>
      </c>
      <c r="I20" s="19">
        <v>0.0788</v>
      </c>
      <c r="J20" s="19">
        <v>0.0412</v>
      </c>
      <c r="K20" s="20">
        <f t="shared" si="4"/>
        <v>0.037599999999999995</v>
      </c>
      <c r="L20" s="134">
        <f t="shared" si="5"/>
        <v>10198.796477436199</v>
      </c>
      <c r="M20" s="7">
        <f t="shared" si="6"/>
        <v>5332.3656709438</v>
      </c>
      <c r="N20" s="8">
        <f t="shared" si="7"/>
        <v>4866.4308064924</v>
      </c>
    </row>
    <row r="21" spans="1:14" ht="12.75">
      <c r="A21" s="97">
        <v>44166</v>
      </c>
      <c r="B21" s="33">
        <f>'CC on investment BU 110'!B20+'CC on investment BU 117'!B20+'CC on investment BU 180'!B20</f>
        <v>2015333.7</v>
      </c>
      <c r="C21" s="37"/>
      <c r="D21" s="33">
        <f t="shared" si="0"/>
        <v>2015333.7</v>
      </c>
      <c r="E21" s="32">
        <f t="shared" si="1"/>
        <v>423220.077</v>
      </c>
      <c r="F21" s="29">
        <f t="shared" si="2"/>
        <v>1592113.623</v>
      </c>
      <c r="G21" s="1">
        <v>0.985</v>
      </c>
      <c r="H21" s="2">
        <f t="shared" si="3"/>
        <v>1568231.918655</v>
      </c>
      <c r="I21" s="19">
        <v>0.0788</v>
      </c>
      <c r="J21" s="19">
        <v>0.0412</v>
      </c>
      <c r="K21" s="20">
        <f t="shared" si="4"/>
        <v>0.037599999999999995</v>
      </c>
      <c r="L21" s="134">
        <f t="shared" si="5"/>
        <v>10298.056265834499</v>
      </c>
      <c r="M21" s="7">
        <f t="shared" si="6"/>
        <v>5384.2629207155</v>
      </c>
      <c r="N21" s="8">
        <f t="shared" si="7"/>
        <v>4913.793345118999</v>
      </c>
    </row>
    <row r="22" spans="1:14" s="17" customFormat="1" ht="12.75">
      <c r="A22" s="40" t="s">
        <v>34</v>
      </c>
      <c r="B22" s="33">
        <f>'CC on investment BU 110'!B21+'CC on investment BU 117'!B21+'CC on investment BU 180'!B21</f>
        <v>2050072.1800000002</v>
      </c>
      <c r="C22" s="33"/>
      <c r="D22" s="33">
        <f t="shared" si="0"/>
        <v>2050072.1800000002</v>
      </c>
      <c r="E22" s="32">
        <f>(B22*$E$7)</f>
        <v>430515.15780000004</v>
      </c>
      <c r="F22" s="29">
        <f>+B22-E22</f>
        <v>1619557.0222</v>
      </c>
      <c r="G22" s="1">
        <v>0.985</v>
      </c>
      <c r="H22" s="2">
        <f>+F22*G22</f>
        <v>1595263.666867</v>
      </c>
      <c r="I22" s="19">
        <v>0.0788</v>
      </c>
      <c r="J22" s="19">
        <v>0.0412</v>
      </c>
      <c r="K22" s="20">
        <f>I22-J22</f>
        <v>0.037599999999999995</v>
      </c>
      <c r="L22" s="134">
        <f>((H22*I22)/12)*(13/31)</f>
        <v>4392.9787643509535</v>
      </c>
      <c r="M22" s="7">
        <f>((H22*J22)/12)*(13/31)</f>
        <v>2296.83661283324</v>
      </c>
      <c r="N22" s="7">
        <f>((H22*K22)/12)*(13/31)</f>
        <v>2096.142151517714</v>
      </c>
    </row>
    <row r="23" spans="1:14" s="17" customFormat="1" ht="12.75">
      <c r="A23" s="40" t="s">
        <v>35</v>
      </c>
      <c r="B23" s="33">
        <f>B22</f>
        <v>2050072.1800000002</v>
      </c>
      <c r="C23" s="33">
        <f>'NERCAMRT - Depreciation'!O51</f>
        <v>-2363.058365591398</v>
      </c>
      <c r="D23" s="33">
        <f>B23+C23</f>
        <v>2047709.1216344088</v>
      </c>
      <c r="E23" s="32">
        <f>(D23*$E$7)</f>
        <v>430018.9155432258</v>
      </c>
      <c r="F23" s="29">
        <f>+D23-E23</f>
        <v>1617690.206091183</v>
      </c>
      <c r="G23" s="1">
        <v>0.985</v>
      </c>
      <c r="H23" s="2">
        <f>+F23*G23</f>
        <v>1593424.8529998153</v>
      </c>
      <c r="I23" s="19">
        <v>0.0762</v>
      </c>
      <c r="J23" s="19">
        <v>0.0383</v>
      </c>
      <c r="K23" s="20">
        <f>I23-J23</f>
        <v>0.0379</v>
      </c>
      <c r="L23" s="134">
        <f>((H23*I23)/12)*(18/31)</f>
        <v>5875.111635415448</v>
      </c>
      <c r="M23" s="7">
        <f>((H23*J23)/12)*(18/31)</f>
        <v>2952.976058220626</v>
      </c>
      <c r="N23" s="7">
        <f>((H23*K23)/12)*(18/31)</f>
        <v>2922.1355771948233</v>
      </c>
    </row>
    <row r="24" spans="1:14" s="17" customFormat="1" ht="12.75">
      <c r="A24" s="16">
        <v>44255</v>
      </c>
      <c r="B24" s="33">
        <f>'CC on investment BU 110'!B23+'CC on investment BU 117'!B23+'CC on investment BU 180'!B23</f>
        <v>2182844.9499999997</v>
      </c>
      <c r="C24" s="33">
        <f>'NERCAMRT - Depreciation'!O52</f>
        <v>-7998.043698924731</v>
      </c>
      <c r="D24" s="33">
        <f aca="true" t="shared" si="8" ref="D24:D58">B24+C24</f>
        <v>2174846.906301075</v>
      </c>
      <c r="E24" s="32">
        <f>(D24*$E$7)</f>
        <v>456717.8503232258</v>
      </c>
      <c r="F24" s="29">
        <f>+D24-E24</f>
        <v>1718129.0559778493</v>
      </c>
      <c r="G24" s="1">
        <v>0.985</v>
      </c>
      <c r="H24" s="2">
        <f>+F24*G24</f>
        <v>1692357.1201381816</v>
      </c>
      <c r="I24" s="19">
        <v>0.0762</v>
      </c>
      <c r="J24" s="19">
        <v>0.0383</v>
      </c>
      <c r="K24" s="20">
        <f>I24-J24</f>
        <v>0.0379</v>
      </c>
      <c r="L24" s="134">
        <f>(H24*I24)/12</f>
        <v>10746.467712877455</v>
      </c>
      <c r="M24" s="7">
        <f>(H24*J24)/12</f>
        <v>5401.4398084410295</v>
      </c>
      <c r="N24" s="8">
        <f>(H24*K24)/12</f>
        <v>5345.027904436424</v>
      </c>
    </row>
    <row r="25" spans="1:14" s="17" customFormat="1" ht="12.75">
      <c r="A25" s="16">
        <v>44286</v>
      </c>
      <c r="B25" s="33">
        <f>'CC on investment BU 110'!B24+'CC on investment BU 117'!B24+'CC on investment BU 180'!B24</f>
        <v>2488107.76</v>
      </c>
      <c r="C25" s="33">
        <f>'NERCAMRT - Depreciation'!O53</f>
        <v>-13633.029032258064</v>
      </c>
      <c r="D25" s="33">
        <f t="shared" si="8"/>
        <v>2474474.730967742</v>
      </c>
      <c r="E25" s="32">
        <f aca="true" t="shared" si="9" ref="E25:E58">(D25*$E$7)</f>
        <v>519639.6935032258</v>
      </c>
      <c r="F25" s="29">
        <f aca="true" t="shared" si="10" ref="F25:F58">+D25-E25</f>
        <v>1954835.0374645162</v>
      </c>
      <c r="G25" s="1">
        <v>0.985</v>
      </c>
      <c r="H25" s="2">
        <f aca="true" t="shared" si="11" ref="H25:H58">+F25*G25</f>
        <v>1925512.5119025484</v>
      </c>
      <c r="I25" s="19">
        <v>0.0762</v>
      </c>
      <c r="J25" s="19">
        <v>0.0383</v>
      </c>
      <c r="K25" s="20">
        <f aca="true" t="shared" si="12" ref="K25:K58">I25-J25</f>
        <v>0.0379</v>
      </c>
      <c r="L25" s="134">
        <f aca="true" t="shared" si="13" ref="L25:L58">(H25*I25)/12</f>
        <v>12227.004450581182</v>
      </c>
      <c r="M25" s="7">
        <f aca="true" t="shared" si="14" ref="M25:M58">(H25*J25)/12</f>
        <v>6145.594100488967</v>
      </c>
      <c r="N25" s="8">
        <f aca="true" t="shared" si="15" ref="N25:N58">(H25*K25)/12</f>
        <v>6081.4103500922165</v>
      </c>
    </row>
    <row r="26" spans="1:14" s="17" customFormat="1" ht="12.75">
      <c r="A26" s="16">
        <v>44316</v>
      </c>
      <c r="B26" s="33">
        <f>'CC on investment BU 110'!B25+'CC on investment BU 117'!B25+'CC on investment BU 180'!B25</f>
        <v>2560107.73</v>
      </c>
      <c r="C26" s="33">
        <f>'NERCAMRT - Depreciation'!O54</f>
        <v>-19268.014365591396</v>
      </c>
      <c r="D26" s="33">
        <f t="shared" si="8"/>
        <v>2540839.7156344084</v>
      </c>
      <c r="E26" s="32">
        <f t="shared" si="9"/>
        <v>533576.3402832258</v>
      </c>
      <c r="F26" s="29">
        <f t="shared" si="10"/>
        <v>2007263.3753511827</v>
      </c>
      <c r="G26" s="1">
        <v>0.985</v>
      </c>
      <c r="H26" s="2">
        <f t="shared" si="11"/>
        <v>1977154.4247209148</v>
      </c>
      <c r="I26" s="19">
        <v>0.0762</v>
      </c>
      <c r="J26" s="19">
        <v>0.0383</v>
      </c>
      <c r="K26" s="20">
        <f t="shared" si="12"/>
        <v>0.0379</v>
      </c>
      <c r="L26" s="134">
        <f t="shared" si="13"/>
        <v>12554.930596977809</v>
      </c>
      <c r="M26" s="7">
        <f t="shared" si="14"/>
        <v>6310.417872234254</v>
      </c>
      <c r="N26" s="8">
        <f t="shared" si="15"/>
        <v>6244.512724743557</v>
      </c>
    </row>
    <row r="27" spans="1:14" s="17" customFormat="1" ht="12.75">
      <c r="A27" s="16">
        <v>44347</v>
      </c>
      <c r="B27" s="33">
        <f>'CC on investment BU 110'!B26+'CC on investment BU 117'!B26+'CC on investment BU 180'!B26</f>
        <v>2591688.87</v>
      </c>
      <c r="C27" s="33">
        <f>'NERCAMRT - Depreciation'!O55</f>
        <v>-24902.99969892473</v>
      </c>
      <c r="D27" s="33">
        <f t="shared" si="8"/>
        <v>2566785.8703010753</v>
      </c>
      <c r="E27" s="32">
        <f t="shared" si="9"/>
        <v>539025.0327632258</v>
      </c>
      <c r="F27" s="29">
        <f t="shared" si="10"/>
        <v>2027760.8375378493</v>
      </c>
      <c r="G27" s="1">
        <v>0.985</v>
      </c>
      <c r="H27" s="2">
        <f t="shared" si="11"/>
        <v>1997344.4249747815</v>
      </c>
      <c r="I27" s="19">
        <v>0.0762</v>
      </c>
      <c r="J27" s="19">
        <v>0.0383</v>
      </c>
      <c r="K27" s="20">
        <f t="shared" si="12"/>
        <v>0.0379</v>
      </c>
      <c r="L27" s="134">
        <f t="shared" si="13"/>
        <v>12683.137098589863</v>
      </c>
      <c r="M27" s="7">
        <f t="shared" si="14"/>
        <v>6374.857623044511</v>
      </c>
      <c r="N27" s="8">
        <f t="shared" si="15"/>
        <v>6308.2794755453515</v>
      </c>
    </row>
    <row r="28" spans="1:14" s="17" customFormat="1" ht="12.75">
      <c r="A28" s="16">
        <v>44377</v>
      </c>
      <c r="B28" s="33">
        <f>'CC on investment BU 110'!B27+'CC on investment BU 117'!B27+'CC on investment BU 180'!B27</f>
        <v>2625556.23</v>
      </c>
      <c r="C28" s="33">
        <f>'NERCAMRT - Depreciation'!O56</f>
        <v>-30537.985032258064</v>
      </c>
      <c r="D28" s="33">
        <f t="shared" si="8"/>
        <v>2595018.244967742</v>
      </c>
      <c r="E28" s="32">
        <f t="shared" si="9"/>
        <v>544953.8314432257</v>
      </c>
      <c r="F28" s="29">
        <f t="shared" si="10"/>
        <v>2050064.4135245162</v>
      </c>
      <c r="G28" s="1">
        <v>0.985</v>
      </c>
      <c r="H28" s="2">
        <f t="shared" si="11"/>
        <v>2019313.4473216485</v>
      </c>
      <c r="I28" s="19">
        <v>0.0762</v>
      </c>
      <c r="J28" s="19">
        <v>0.0383</v>
      </c>
      <c r="K28" s="20">
        <f t="shared" si="12"/>
        <v>0.0379</v>
      </c>
      <c r="L28" s="134">
        <f t="shared" si="13"/>
        <v>12822.640390492468</v>
      </c>
      <c r="M28" s="7">
        <f t="shared" si="14"/>
        <v>6444.975419368261</v>
      </c>
      <c r="N28" s="8">
        <f t="shared" si="15"/>
        <v>6377.664971124207</v>
      </c>
    </row>
    <row r="29" spans="1:14" s="17" customFormat="1" ht="12.75">
      <c r="A29" s="16">
        <v>44408</v>
      </c>
      <c r="B29" s="33">
        <f>'CC on investment BU 110'!B28+'CC on investment BU 117'!B28+'CC on investment BU 180'!B28</f>
        <v>2805312.42</v>
      </c>
      <c r="C29" s="33">
        <f>'NERCAMRT - Depreciation'!O57</f>
        <v>-36172.9703655914</v>
      </c>
      <c r="D29" s="33">
        <f t="shared" si="8"/>
        <v>2769139.4496344086</v>
      </c>
      <c r="E29" s="32">
        <f t="shared" si="9"/>
        <v>581519.2844232258</v>
      </c>
      <c r="F29" s="29">
        <f t="shared" si="10"/>
        <v>2187620.165211183</v>
      </c>
      <c r="G29" s="1">
        <v>0.985</v>
      </c>
      <c r="H29" s="2">
        <f t="shared" si="11"/>
        <v>2154805.8627330153</v>
      </c>
      <c r="I29" s="19">
        <v>0.0762</v>
      </c>
      <c r="J29" s="19">
        <v>0.0383</v>
      </c>
      <c r="K29" s="20">
        <f t="shared" si="12"/>
        <v>0.0379</v>
      </c>
      <c r="L29" s="134">
        <f t="shared" si="13"/>
        <v>13683.017228354649</v>
      </c>
      <c r="M29" s="7">
        <f t="shared" si="14"/>
        <v>6877.422045222874</v>
      </c>
      <c r="N29" s="8">
        <f t="shared" si="15"/>
        <v>6805.595183131773</v>
      </c>
    </row>
    <row r="30" spans="1:17" s="17" customFormat="1" ht="12.75">
      <c r="A30" s="16">
        <v>44439</v>
      </c>
      <c r="B30" s="33">
        <f>'CC on investment BU 110'!B29+'CC on investment BU 117'!B29+'CC on investment BU 180'!B29</f>
        <v>2834282.02</v>
      </c>
      <c r="C30" s="33">
        <f>'NERCAMRT - Depreciation'!O58</f>
        <v>-41807.95569892473</v>
      </c>
      <c r="D30" s="33">
        <f t="shared" si="8"/>
        <v>2792474.0643010754</v>
      </c>
      <c r="E30" s="32">
        <f t="shared" si="9"/>
        <v>586419.5535032258</v>
      </c>
      <c r="F30" s="29">
        <f t="shared" si="10"/>
        <v>2206054.51079785</v>
      </c>
      <c r="G30" s="1">
        <v>0.985</v>
      </c>
      <c r="H30" s="2">
        <f t="shared" si="11"/>
        <v>2172963.6931358823</v>
      </c>
      <c r="I30" s="19">
        <v>0.0762</v>
      </c>
      <c r="J30" s="19">
        <v>0.0383</v>
      </c>
      <c r="K30" s="20">
        <f t="shared" si="12"/>
        <v>0.0379</v>
      </c>
      <c r="L30" s="134">
        <f t="shared" si="13"/>
        <v>13798.319451412854</v>
      </c>
      <c r="M30" s="7">
        <f t="shared" si="14"/>
        <v>6935.375787258691</v>
      </c>
      <c r="N30" s="8">
        <f t="shared" si="15"/>
        <v>6862.9436641541615</v>
      </c>
      <c r="Q30" s="17" t="s">
        <v>70</v>
      </c>
    </row>
    <row r="31" spans="1:14" s="17" customFormat="1" ht="12.75">
      <c r="A31" s="16">
        <v>44469</v>
      </c>
      <c r="B31" s="33">
        <f>'CC on investment BU 110'!B30+'CC on investment BU 117'!B30+'CC on investment BU 180'!B30</f>
        <v>2862000.77</v>
      </c>
      <c r="C31" s="33">
        <f>'NERCAMRT - Depreciation'!O59</f>
        <v>-47442.94103225806</v>
      </c>
      <c r="D31" s="33">
        <f t="shared" si="8"/>
        <v>2814557.828967742</v>
      </c>
      <c r="E31" s="32">
        <f t="shared" si="9"/>
        <v>591057.1440832259</v>
      </c>
      <c r="F31" s="29">
        <f t="shared" si="10"/>
        <v>2223500.6848845165</v>
      </c>
      <c r="G31" s="1">
        <v>0.985</v>
      </c>
      <c r="H31" s="2">
        <f t="shared" si="11"/>
        <v>2190148.1746112485</v>
      </c>
      <c r="I31" s="19">
        <v>0.0762</v>
      </c>
      <c r="J31" s="19">
        <v>0.0383</v>
      </c>
      <c r="K31" s="20">
        <f t="shared" si="12"/>
        <v>0.0379</v>
      </c>
      <c r="L31" s="134">
        <f t="shared" si="13"/>
        <v>13907.44090878143</v>
      </c>
      <c r="M31" s="7">
        <f t="shared" si="14"/>
        <v>6990.222923967569</v>
      </c>
      <c r="N31" s="8">
        <f t="shared" si="15"/>
        <v>6917.217984813861</v>
      </c>
    </row>
    <row r="32" spans="1:14" s="17" customFormat="1" ht="12.75">
      <c r="A32" s="16">
        <v>44500</v>
      </c>
      <c r="B32" s="33">
        <f>'CC on investment BU 110'!B31+'CC on investment BU 117'!B31+'CC on investment BU 180'!B31</f>
        <v>2936716.91</v>
      </c>
      <c r="C32" s="33">
        <f>'NERCAMRT - Depreciation'!O60</f>
        <v>-53077.92636559139</v>
      </c>
      <c r="D32" s="33">
        <f t="shared" si="8"/>
        <v>2883638.9836344086</v>
      </c>
      <c r="E32" s="32">
        <f t="shared" si="9"/>
        <v>605564.1865632258</v>
      </c>
      <c r="F32" s="29">
        <f t="shared" si="10"/>
        <v>2278074.7970711826</v>
      </c>
      <c r="G32" s="1">
        <v>0.985</v>
      </c>
      <c r="H32" s="2">
        <f t="shared" si="11"/>
        <v>2243903.675115115</v>
      </c>
      <c r="I32" s="19">
        <v>0.0762</v>
      </c>
      <c r="J32" s="19">
        <v>0.0383</v>
      </c>
      <c r="K32" s="20">
        <f t="shared" si="12"/>
        <v>0.0379</v>
      </c>
      <c r="L32" s="134">
        <f t="shared" si="13"/>
        <v>14248.78833698098</v>
      </c>
      <c r="M32" s="7">
        <f t="shared" si="14"/>
        <v>7161.792563075742</v>
      </c>
      <c r="N32" s="8">
        <f t="shared" si="15"/>
        <v>7086.99577390524</v>
      </c>
    </row>
    <row r="33" spans="1:14" s="17" customFormat="1" ht="12.75">
      <c r="A33" s="16">
        <v>44530</v>
      </c>
      <c r="B33" s="33">
        <f>'CC on investment BU 110'!B32+'CC on investment BU 117'!B32+'CC on investment BU 180'!B32</f>
        <v>2981457.4</v>
      </c>
      <c r="C33" s="33">
        <f>'NERCAMRT - Depreciation'!O61</f>
        <v>-58712.91169892472</v>
      </c>
      <c r="D33" s="33">
        <f t="shared" si="8"/>
        <v>2922744.488301075</v>
      </c>
      <c r="E33" s="32">
        <f t="shared" si="9"/>
        <v>613776.3425432257</v>
      </c>
      <c r="F33" s="29">
        <f t="shared" si="10"/>
        <v>2308968.1457578493</v>
      </c>
      <c r="G33" s="1">
        <v>0.985</v>
      </c>
      <c r="H33" s="2">
        <f t="shared" si="11"/>
        <v>2274333.6235714816</v>
      </c>
      <c r="I33" s="19">
        <v>0.0762</v>
      </c>
      <c r="J33" s="19">
        <v>0.0383</v>
      </c>
      <c r="K33" s="20">
        <f t="shared" si="12"/>
        <v>0.0379</v>
      </c>
      <c r="L33" s="134">
        <f t="shared" si="13"/>
        <v>14442.018509678908</v>
      </c>
      <c r="M33" s="7">
        <f t="shared" si="14"/>
        <v>7258.914815232311</v>
      </c>
      <c r="N33" s="8">
        <f t="shared" si="15"/>
        <v>7183.103694446596</v>
      </c>
    </row>
    <row r="34" spans="1:15" s="17" customFormat="1" ht="12.75">
      <c r="A34" s="16">
        <v>44561</v>
      </c>
      <c r="B34" s="33">
        <f>'CC on investment BU 110'!B33+'CC on investment BU 117'!B33+'CC on investment BU 180'!B33</f>
        <v>3047519.24</v>
      </c>
      <c r="C34" s="33">
        <f>'NERCAMRT - Depreciation'!O62</f>
        <v>-64347.89703225805</v>
      </c>
      <c r="D34" s="33">
        <f t="shared" si="8"/>
        <v>2983171.342967742</v>
      </c>
      <c r="E34" s="32">
        <f t="shared" si="9"/>
        <v>626465.9820232259</v>
      </c>
      <c r="F34" s="29">
        <f t="shared" si="10"/>
        <v>2356705.360944516</v>
      </c>
      <c r="G34" s="1">
        <v>0.985</v>
      </c>
      <c r="H34" s="2">
        <f t="shared" si="11"/>
        <v>2321354.7805303484</v>
      </c>
      <c r="I34" s="19">
        <v>0.0762</v>
      </c>
      <c r="J34" s="19">
        <v>0.0383</v>
      </c>
      <c r="K34" s="20">
        <f t="shared" si="12"/>
        <v>0.0379</v>
      </c>
      <c r="L34" s="134">
        <f t="shared" si="13"/>
        <v>14740.602856367712</v>
      </c>
      <c r="M34" s="7">
        <f t="shared" si="14"/>
        <v>7408.99067452603</v>
      </c>
      <c r="N34" s="8">
        <f t="shared" si="15"/>
        <v>7331.612181841684</v>
      </c>
      <c r="O34" s="135"/>
    </row>
    <row r="35" spans="1:14" s="17" customFormat="1" ht="12.75">
      <c r="A35" s="16">
        <v>44592</v>
      </c>
      <c r="B35" s="33">
        <f>'CC on investment BU 110'!B34+'CC on investment BU 117'!B34+'CC on investment BU 180'!B34</f>
        <v>3220019.8599999994</v>
      </c>
      <c r="C35" s="33">
        <f>'NERCAMRT - Depreciation'!O64</f>
        <v>-69982.88236559139</v>
      </c>
      <c r="D35" s="33">
        <f t="shared" si="8"/>
        <v>3150036.977634408</v>
      </c>
      <c r="E35" s="32">
        <f t="shared" si="9"/>
        <v>661507.7653032257</v>
      </c>
      <c r="F35" s="29">
        <f t="shared" si="10"/>
        <v>2488529.2123311823</v>
      </c>
      <c r="G35" s="1">
        <v>0.985</v>
      </c>
      <c r="H35" s="2">
        <f t="shared" si="11"/>
        <v>2451201.2741462146</v>
      </c>
      <c r="I35" s="19">
        <v>0.0762</v>
      </c>
      <c r="J35" s="19">
        <v>0.0383</v>
      </c>
      <c r="K35" s="20">
        <f t="shared" si="12"/>
        <v>0.0379</v>
      </c>
      <c r="L35" s="134">
        <f t="shared" si="13"/>
        <v>15565.128090828463</v>
      </c>
      <c r="M35" s="7">
        <f t="shared" si="14"/>
        <v>7823.417399983336</v>
      </c>
      <c r="N35" s="8">
        <f t="shared" si="15"/>
        <v>7741.710690845128</v>
      </c>
    </row>
    <row r="36" spans="1:14" s="17" customFormat="1" ht="12.75">
      <c r="A36" s="16">
        <v>44620</v>
      </c>
      <c r="B36" s="33">
        <f>'CC on investment BU 110'!B35+'CC on investment BU 117'!B35+'CC on investment BU 180'!B35</f>
        <v>3484670.9699999997</v>
      </c>
      <c r="C36" s="33">
        <f>'NERCAMRT - Depreciation'!O65</f>
        <v>-75617.86769892472</v>
      </c>
      <c r="D36" s="33">
        <f t="shared" si="8"/>
        <v>3409053.102301075</v>
      </c>
      <c r="E36" s="32">
        <f t="shared" si="9"/>
        <v>715901.1514832258</v>
      </c>
      <c r="F36" s="29">
        <f t="shared" si="10"/>
        <v>2693151.9508178495</v>
      </c>
      <c r="G36" s="1">
        <v>0.985</v>
      </c>
      <c r="H36" s="2">
        <f t="shared" si="11"/>
        <v>2652754.6715555815</v>
      </c>
      <c r="I36" s="19">
        <v>0.0762</v>
      </c>
      <c r="J36" s="19">
        <v>0.0383</v>
      </c>
      <c r="K36" s="20">
        <f t="shared" si="12"/>
        <v>0.0379</v>
      </c>
      <c r="L36" s="134">
        <f t="shared" si="13"/>
        <v>16844.99216437794</v>
      </c>
      <c r="M36" s="7">
        <f t="shared" si="14"/>
        <v>8466.70866004823</v>
      </c>
      <c r="N36" s="8">
        <f t="shared" si="15"/>
        <v>8378.283504329713</v>
      </c>
    </row>
    <row r="37" spans="1:14" s="17" customFormat="1" ht="12.75">
      <c r="A37" s="16">
        <v>44651</v>
      </c>
      <c r="B37" s="33">
        <f>'CC on investment BU 110'!B36+'CC on investment BU 117'!B36+'CC on investment BU 180'!B36</f>
        <v>3491499.4899999993</v>
      </c>
      <c r="C37" s="33">
        <f>'NERCAMRT - Depreciation'!O66</f>
        <v>-81252.85303225805</v>
      </c>
      <c r="D37" s="33">
        <f t="shared" si="8"/>
        <v>3410246.6369677414</v>
      </c>
      <c r="E37" s="32">
        <f t="shared" si="9"/>
        <v>716151.7937632257</v>
      </c>
      <c r="F37" s="29">
        <f t="shared" si="10"/>
        <v>2694094.843204516</v>
      </c>
      <c r="G37" s="1">
        <v>0.985</v>
      </c>
      <c r="H37" s="2">
        <f t="shared" si="11"/>
        <v>2653683.4205564484</v>
      </c>
      <c r="I37" s="19">
        <v>0.0762</v>
      </c>
      <c r="J37" s="19">
        <v>0.0383</v>
      </c>
      <c r="K37" s="20">
        <f t="shared" si="12"/>
        <v>0.0379</v>
      </c>
      <c r="L37" s="134">
        <f t="shared" si="13"/>
        <v>16850.889720533447</v>
      </c>
      <c r="M37" s="7">
        <f t="shared" si="14"/>
        <v>8469.672917275997</v>
      </c>
      <c r="N37" s="8">
        <f t="shared" si="15"/>
        <v>8381.21680325745</v>
      </c>
    </row>
    <row r="38" spans="1:14" s="17" customFormat="1" ht="12.75">
      <c r="A38" s="16">
        <v>44681</v>
      </c>
      <c r="B38" s="33">
        <f>'CC on investment BU 110'!B37+'CC on investment BU 117'!B37+'CC on investment BU 180'!B37</f>
        <v>3526122.2399999993</v>
      </c>
      <c r="C38" s="33">
        <f>'NERCAMRT - Depreciation'!O67</f>
        <v>-86887.83836559138</v>
      </c>
      <c r="D38" s="33">
        <f t="shared" si="8"/>
        <v>3439234.4016344077</v>
      </c>
      <c r="E38" s="32">
        <f t="shared" si="9"/>
        <v>722239.2243432256</v>
      </c>
      <c r="F38" s="29">
        <f t="shared" si="10"/>
        <v>2716995.177291182</v>
      </c>
      <c r="G38" s="1">
        <v>0.985</v>
      </c>
      <c r="H38" s="2">
        <f t="shared" si="11"/>
        <v>2676240.249631814</v>
      </c>
      <c r="I38" s="19">
        <v>0.0762</v>
      </c>
      <c r="J38" s="19">
        <v>0.0383</v>
      </c>
      <c r="K38" s="20">
        <f t="shared" si="12"/>
        <v>0.0379</v>
      </c>
      <c r="L38" s="134">
        <f t="shared" si="13"/>
        <v>16994.12558516202</v>
      </c>
      <c r="M38" s="7">
        <f t="shared" si="14"/>
        <v>8541.66679674154</v>
      </c>
      <c r="N38" s="8">
        <f t="shared" si="15"/>
        <v>8452.45878842048</v>
      </c>
    </row>
    <row r="39" spans="1:14" s="17" customFormat="1" ht="12.75">
      <c r="A39" s="16">
        <v>44712</v>
      </c>
      <c r="B39" s="33">
        <f>'CC on investment BU 110'!B38+'CC on investment BU 117'!B38+'CC on investment BU 180'!B38</f>
        <v>3539204.6700000004</v>
      </c>
      <c r="C39" s="33">
        <f>'NERCAMRT - Depreciation'!O68</f>
        <v>-92522.82369892471</v>
      </c>
      <c r="D39" s="33">
        <f t="shared" si="8"/>
        <v>3446681.8463010755</v>
      </c>
      <c r="E39" s="32">
        <f t="shared" si="9"/>
        <v>723803.1877232258</v>
      </c>
      <c r="F39" s="29">
        <f t="shared" si="10"/>
        <v>2722878.6585778496</v>
      </c>
      <c r="G39" s="1">
        <v>0.985</v>
      </c>
      <c r="H39" s="2">
        <f t="shared" si="11"/>
        <v>2682035.4786991817</v>
      </c>
      <c r="I39" s="19">
        <v>0.0762</v>
      </c>
      <c r="J39" s="19">
        <v>0.0383</v>
      </c>
      <c r="K39" s="20">
        <f t="shared" si="12"/>
        <v>0.0379</v>
      </c>
      <c r="L39" s="134">
        <f t="shared" si="13"/>
        <v>17030.925289739804</v>
      </c>
      <c r="M39" s="7">
        <f t="shared" si="14"/>
        <v>8560.163236181555</v>
      </c>
      <c r="N39" s="8">
        <f t="shared" si="15"/>
        <v>8470.76205355825</v>
      </c>
    </row>
    <row r="40" spans="1:14" s="17" customFormat="1" ht="12.75">
      <c r="A40" s="16">
        <v>44742</v>
      </c>
      <c r="B40" s="33">
        <f>'CC on investment BU 110'!B39+'CC on investment BU 117'!B39+'CC on investment BU 180'!B39</f>
        <v>3555043.63</v>
      </c>
      <c r="C40" s="33">
        <f>'NERCAMRT - Depreciation'!O69</f>
        <v>-98157.80903225804</v>
      </c>
      <c r="D40" s="33">
        <f t="shared" si="8"/>
        <v>3456885.820967742</v>
      </c>
      <c r="E40" s="32">
        <f t="shared" si="9"/>
        <v>725946.0224032258</v>
      </c>
      <c r="F40" s="29">
        <f t="shared" si="10"/>
        <v>2730939.798564516</v>
      </c>
      <c r="G40" s="1">
        <v>0.985</v>
      </c>
      <c r="H40" s="2">
        <f t="shared" si="11"/>
        <v>2689975.701586048</v>
      </c>
      <c r="I40" s="19">
        <v>0.0762</v>
      </c>
      <c r="J40" s="19">
        <v>0.0383</v>
      </c>
      <c r="K40" s="20">
        <f t="shared" si="12"/>
        <v>0.0379</v>
      </c>
      <c r="L40" s="134">
        <f t="shared" si="13"/>
        <v>17081.345705071406</v>
      </c>
      <c r="M40" s="7">
        <f t="shared" si="14"/>
        <v>8585.505780895472</v>
      </c>
      <c r="N40" s="8">
        <f t="shared" si="15"/>
        <v>8495.839924175936</v>
      </c>
    </row>
    <row r="41" spans="1:14" s="17" customFormat="1" ht="12.75">
      <c r="A41" s="16">
        <v>44773</v>
      </c>
      <c r="B41" s="33">
        <f>'CC on investment BU 110'!B40+'CC on investment BU 117'!B40+'CC on investment BU 180'!B40</f>
        <v>3601498.59</v>
      </c>
      <c r="C41" s="33">
        <f>'NERCAMRT - Depreciation'!O70</f>
        <v>-103792.79436559137</v>
      </c>
      <c r="D41" s="33">
        <f t="shared" si="8"/>
        <v>3497705.7956344085</v>
      </c>
      <c r="E41" s="32">
        <f t="shared" si="9"/>
        <v>734518.2170832257</v>
      </c>
      <c r="F41" s="29">
        <f t="shared" si="10"/>
        <v>2763187.5785511825</v>
      </c>
      <c r="G41" s="1">
        <v>0.985</v>
      </c>
      <c r="H41" s="2">
        <f t="shared" si="11"/>
        <v>2721739.7648729146</v>
      </c>
      <c r="I41" s="19">
        <v>0.0762</v>
      </c>
      <c r="J41" s="19">
        <v>0.0383</v>
      </c>
      <c r="K41" s="20">
        <f t="shared" si="12"/>
        <v>0.0379</v>
      </c>
      <c r="L41" s="134">
        <f t="shared" si="13"/>
        <v>17283.047506943007</v>
      </c>
      <c r="M41" s="7">
        <f t="shared" si="14"/>
        <v>8686.886082886052</v>
      </c>
      <c r="N41" s="8">
        <f t="shared" si="15"/>
        <v>8596.161424056956</v>
      </c>
    </row>
    <row r="42" spans="1:14" s="17" customFormat="1" ht="12.75">
      <c r="A42" s="16">
        <v>44804</v>
      </c>
      <c r="B42" s="33">
        <f>'CC on investment BU 110'!B41+'CC on investment BU 117'!B41+'CC on investment BU 180'!B41</f>
        <v>3622904.02</v>
      </c>
      <c r="C42" s="33">
        <f>'NERCAMRT - Depreciation'!O71</f>
        <v>-109427.7796989247</v>
      </c>
      <c r="D42" s="33">
        <f t="shared" si="8"/>
        <v>3513476.2403010754</v>
      </c>
      <c r="E42" s="32">
        <f t="shared" si="9"/>
        <v>737830.0104632258</v>
      </c>
      <c r="F42" s="29">
        <f t="shared" si="10"/>
        <v>2775646.2298378497</v>
      </c>
      <c r="G42" s="1">
        <v>0.985</v>
      </c>
      <c r="H42" s="2">
        <f t="shared" si="11"/>
        <v>2734011.5363902817</v>
      </c>
      <c r="I42" s="19">
        <v>0.0762</v>
      </c>
      <c r="J42" s="19">
        <v>0.0383</v>
      </c>
      <c r="K42" s="20">
        <f t="shared" si="12"/>
        <v>0.0379</v>
      </c>
      <c r="L42" s="134">
        <f t="shared" si="13"/>
        <v>17360.97325607829</v>
      </c>
      <c r="M42" s="7">
        <f t="shared" si="14"/>
        <v>8726.053486978983</v>
      </c>
      <c r="N42" s="8">
        <f t="shared" si="15"/>
        <v>8634.919769099308</v>
      </c>
    </row>
    <row r="43" spans="1:14" s="17" customFormat="1" ht="12.75">
      <c r="A43" s="16">
        <v>44834</v>
      </c>
      <c r="B43" s="33">
        <f>'CC on investment BU 110'!B42+'CC on investment BU 117'!B42+'CC on investment BU 180'!B42</f>
        <v>3649930.5799999996</v>
      </c>
      <c r="C43" s="33">
        <f>'NERCAMRT - Depreciation'!O72</f>
        <v>-115062.76503225803</v>
      </c>
      <c r="D43" s="33">
        <f t="shared" si="8"/>
        <v>3534867.8149677417</v>
      </c>
      <c r="E43" s="32">
        <f t="shared" si="9"/>
        <v>742322.2411432257</v>
      </c>
      <c r="F43" s="29">
        <f t="shared" si="10"/>
        <v>2792545.573824516</v>
      </c>
      <c r="G43" s="1">
        <v>0.985</v>
      </c>
      <c r="H43" s="2">
        <f t="shared" si="11"/>
        <v>2750657.3902171482</v>
      </c>
      <c r="I43" s="19">
        <v>0.0762</v>
      </c>
      <c r="J43" s="19">
        <v>0.0383</v>
      </c>
      <c r="K43" s="20">
        <f t="shared" si="12"/>
        <v>0.0379</v>
      </c>
      <c r="L43" s="134">
        <f t="shared" si="13"/>
        <v>17466.674427878894</v>
      </c>
      <c r="M43" s="7">
        <f t="shared" si="14"/>
        <v>8779.181503776397</v>
      </c>
      <c r="N43" s="8">
        <f t="shared" si="15"/>
        <v>8687.492924102493</v>
      </c>
    </row>
    <row r="44" spans="1:14" s="17" customFormat="1" ht="12.75">
      <c r="A44" s="16">
        <v>44865</v>
      </c>
      <c r="B44" s="33">
        <f>'CC on investment BU 110'!B43+'CC on investment BU 117'!B43+'CC on investment BU 180'!B43</f>
        <v>3682770.79</v>
      </c>
      <c r="C44" s="33">
        <f>'NERCAMRT - Depreciation'!O73</f>
        <v>-120697.75036559136</v>
      </c>
      <c r="D44" s="33">
        <f t="shared" si="8"/>
        <v>3562073.039634409</v>
      </c>
      <c r="E44" s="32">
        <f t="shared" si="9"/>
        <v>748035.3383232258</v>
      </c>
      <c r="F44" s="29">
        <f t="shared" si="10"/>
        <v>2814037.701311183</v>
      </c>
      <c r="G44" s="1">
        <v>0.985</v>
      </c>
      <c r="H44" s="2">
        <f t="shared" si="11"/>
        <v>2771827.1357915155</v>
      </c>
      <c r="I44" s="19">
        <v>0.0762</v>
      </c>
      <c r="J44" s="19">
        <v>0.0383</v>
      </c>
      <c r="K44" s="20">
        <f t="shared" si="12"/>
        <v>0.0379</v>
      </c>
      <c r="L44" s="134">
        <f t="shared" si="13"/>
        <v>17601.102312276125</v>
      </c>
      <c r="M44" s="7">
        <f t="shared" si="14"/>
        <v>8846.748275067921</v>
      </c>
      <c r="N44" s="8">
        <f t="shared" si="15"/>
        <v>8754.354037208204</v>
      </c>
    </row>
    <row r="45" spans="1:15" s="17" customFormat="1" ht="12.75">
      <c r="A45" s="16">
        <v>44895</v>
      </c>
      <c r="B45" s="33">
        <f>'CC on investment BU 110'!B44+'CC on investment BU 117'!B44+'CC on investment BU 180'!B44</f>
        <v>3722880.26</v>
      </c>
      <c r="C45" s="33">
        <f>'NERCAMRT - Depreciation'!O74</f>
        <v>-126332.73569892469</v>
      </c>
      <c r="D45" s="33">
        <f t="shared" si="8"/>
        <v>3596547.524301075</v>
      </c>
      <c r="E45" s="32">
        <f t="shared" si="9"/>
        <v>755274.9801032257</v>
      </c>
      <c r="F45" s="29">
        <f t="shared" si="10"/>
        <v>2841272.544197849</v>
      </c>
      <c r="G45" s="1">
        <v>0.985</v>
      </c>
      <c r="H45" s="2">
        <f t="shared" si="11"/>
        <v>2798653.456034881</v>
      </c>
      <c r="I45" s="19">
        <v>0.0762</v>
      </c>
      <c r="J45" s="19">
        <v>0.0383</v>
      </c>
      <c r="K45" s="20">
        <f t="shared" si="12"/>
        <v>0.0379</v>
      </c>
      <c r="L45" s="134">
        <f t="shared" si="13"/>
        <v>17771.449445821494</v>
      </c>
      <c r="M45" s="7">
        <f t="shared" si="14"/>
        <v>8932.368947177996</v>
      </c>
      <c r="N45" s="8">
        <f t="shared" si="15"/>
        <v>8839.0804986435</v>
      </c>
      <c r="O45" s="17" t="s">
        <v>71</v>
      </c>
    </row>
    <row r="46" spans="1:15" s="17" customFormat="1" ht="12.75">
      <c r="A46" s="16">
        <v>44926</v>
      </c>
      <c r="B46" s="33">
        <f>'CC on investment BU 110'!B45+'CC on investment BU 117'!B45+'CC on investment BU 180'!B45</f>
        <v>3740126.57</v>
      </c>
      <c r="C46" s="33">
        <f>'NERCAMRT - Depreciation'!O75</f>
        <v>-131967.72103225804</v>
      </c>
      <c r="D46" s="33">
        <f t="shared" si="8"/>
        <v>3608158.8489677417</v>
      </c>
      <c r="E46" s="32">
        <f t="shared" si="9"/>
        <v>757713.3582832257</v>
      </c>
      <c r="F46" s="29">
        <f t="shared" si="10"/>
        <v>2850445.490684516</v>
      </c>
      <c r="G46" s="1">
        <v>0.985</v>
      </c>
      <c r="H46" s="2">
        <f t="shared" si="11"/>
        <v>2807688.808324248</v>
      </c>
      <c r="I46" s="19">
        <v>0.0762</v>
      </c>
      <c r="J46" s="19">
        <v>0.0383</v>
      </c>
      <c r="K46" s="20">
        <f t="shared" si="12"/>
        <v>0.0379</v>
      </c>
      <c r="L46" s="134">
        <f t="shared" si="13"/>
        <v>17828.823932858977</v>
      </c>
      <c r="M46" s="7">
        <f t="shared" si="14"/>
        <v>8961.206779901559</v>
      </c>
      <c r="N46" s="8">
        <f t="shared" si="15"/>
        <v>8867.617152957419</v>
      </c>
      <c r="O46" s="135">
        <f>SUM(L13:L46)</f>
        <v>445175.31334032805</v>
      </c>
    </row>
    <row r="47" spans="1:14" s="17" customFormat="1" ht="12.75">
      <c r="A47" s="16">
        <v>44957</v>
      </c>
      <c r="B47" s="33">
        <f>'CC on investment BU 110'!B46+'CC on investment BU 117'!B46+'CC on investment BU 180'!B46</f>
        <v>3754233.88</v>
      </c>
      <c r="C47" s="33">
        <f>'NERCAMRT - Depreciation'!O77</f>
        <v>-137602.70636559138</v>
      </c>
      <c r="D47" s="33">
        <f t="shared" si="8"/>
        <v>3616631.1736344085</v>
      </c>
      <c r="E47" s="32">
        <f t="shared" si="9"/>
        <v>759492.5464632257</v>
      </c>
      <c r="F47" s="29">
        <f t="shared" si="10"/>
        <v>2857138.627171183</v>
      </c>
      <c r="G47" s="1">
        <v>0.985</v>
      </c>
      <c r="H47" s="2">
        <f t="shared" si="11"/>
        <v>2814281.5477636154</v>
      </c>
      <c r="I47" s="19">
        <v>0.0762</v>
      </c>
      <c r="J47" s="19">
        <v>0.0383</v>
      </c>
      <c r="K47" s="20">
        <f t="shared" si="12"/>
        <v>0.0379</v>
      </c>
      <c r="L47" s="6">
        <f t="shared" si="13"/>
        <v>17870.68782829896</v>
      </c>
      <c r="M47" s="7">
        <f t="shared" si="14"/>
        <v>8982.248606612206</v>
      </c>
      <c r="N47" s="8">
        <f t="shared" si="15"/>
        <v>8888.439221686753</v>
      </c>
    </row>
    <row r="48" spans="1:14" s="17" customFormat="1" ht="12.75">
      <c r="A48" s="16">
        <v>44985</v>
      </c>
      <c r="B48" s="33">
        <f>'CC on investment BU 110'!B47+'CC on investment BU 117'!B47+'CC on investment BU 180'!B47</f>
        <v>3828072.8</v>
      </c>
      <c r="C48" s="33">
        <f>'NERCAMRT - Depreciation'!O78</f>
        <v>-143237.69169892473</v>
      </c>
      <c r="D48" s="33">
        <f t="shared" si="8"/>
        <v>3684835.108301075</v>
      </c>
      <c r="E48" s="32">
        <f t="shared" si="9"/>
        <v>773815.3727432258</v>
      </c>
      <c r="F48" s="29">
        <f t="shared" si="10"/>
        <v>2911019.7355578495</v>
      </c>
      <c r="G48" s="1">
        <v>0.985</v>
      </c>
      <c r="H48" s="2">
        <f t="shared" si="11"/>
        <v>2867354.4395244815</v>
      </c>
      <c r="I48" s="19">
        <v>0.0762</v>
      </c>
      <c r="J48" s="19">
        <v>0.0383</v>
      </c>
      <c r="K48" s="20">
        <f t="shared" si="12"/>
        <v>0.0379</v>
      </c>
      <c r="L48" s="6">
        <f t="shared" si="13"/>
        <v>18207.70069098046</v>
      </c>
      <c r="M48" s="7">
        <f t="shared" si="14"/>
        <v>9151.639586148971</v>
      </c>
      <c r="N48" s="8">
        <f t="shared" si="15"/>
        <v>9056.061104831488</v>
      </c>
    </row>
    <row r="49" spans="1:14" s="17" customFormat="1" ht="12.75">
      <c r="A49" s="16">
        <v>45016</v>
      </c>
      <c r="B49" s="33">
        <f>'CC on investment BU 110'!B48+'CC on investment BU 117'!B48+'CC on investment BU 180'!B48</f>
        <v>0</v>
      </c>
      <c r="C49" s="33">
        <f>'NERCAMRT - Depreciation'!O79</f>
        <v>-148872.67703225807</v>
      </c>
      <c r="D49" s="33">
        <f t="shared" si="8"/>
        <v>-148872.67703225807</v>
      </c>
      <c r="E49" s="32">
        <f t="shared" si="9"/>
        <v>-31263.262176774195</v>
      </c>
      <c r="F49" s="29">
        <f t="shared" si="10"/>
        <v>-117609.41485548388</v>
      </c>
      <c r="G49" s="1">
        <v>0.985</v>
      </c>
      <c r="H49" s="2">
        <f t="shared" si="11"/>
        <v>-115845.27363265162</v>
      </c>
      <c r="I49" s="19">
        <v>0.0762</v>
      </c>
      <c r="J49" s="19">
        <v>0.0383</v>
      </c>
      <c r="K49" s="20">
        <f t="shared" si="12"/>
        <v>0.0379</v>
      </c>
      <c r="L49" s="6">
        <f t="shared" si="13"/>
        <v>-735.6174875673378</v>
      </c>
      <c r="M49" s="7">
        <f t="shared" si="14"/>
        <v>-369.73949834421313</v>
      </c>
      <c r="N49" s="8">
        <f t="shared" si="15"/>
        <v>-365.87798922312476</v>
      </c>
    </row>
    <row r="50" spans="1:14" s="17" customFormat="1" ht="12.75">
      <c r="A50" s="16">
        <v>45046</v>
      </c>
      <c r="B50" s="33">
        <f>'CC on investment BU 110'!B49+'CC on investment BU 117'!B49+'CC on investment BU 180'!B49</f>
        <v>0</v>
      </c>
      <c r="C50" s="33">
        <f>'NERCAMRT - Depreciation'!O80</f>
        <v>-154507.66236559142</v>
      </c>
      <c r="D50" s="33">
        <f t="shared" si="8"/>
        <v>-154507.66236559142</v>
      </c>
      <c r="E50" s="32">
        <f t="shared" si="9"/>
        <v>-32446.609096774195</v>
      </c>
      <c r="F50" s="29">
        <f t="shared" si="10"/>
        <v>-122061.05326881722</v>
      </c>
      <c r="G50" s="1">
        <v>0.985</v>
      </c>
      <c r="H50" s="2">
        <f t="shared" si="11"/>
        <v>-120230.13746978497</v>
      </c>
      <c r="I50" s="19">
        <v>0.0762</v>
      </c>
      <c r="J50" s="19">
        <v>0.0383</v>
      </c>
      <c r="K50" s="20">
        <f t="shared" si="12"/>
        <v>0.0379</v>
      </c>
      <c r="L50" s="6">
        <f t="shared" si="13"/>
        <v>-763.4613729331346</v>
      </c>
      <c r="M50" s="7">
        <f t="shared" si="14"/>
        <v>-383.73452209106375</v>
      </c>
      <c r="N50" s="8">
        <f t="shared" si="15"/>
        <v>-379.7268508420709</v>
      </c>
    </row>
    <row r="51" spans="1:14" s="17" customFormat="1" ht="12.75">
      <c r="A51" s="16">
        <v>45077</v>
      </c>
      <c r="B51" s="33">
        <f>'CC on investment BU 110'!B50+'CC on investment BU 117'!B50+'CC on investment BU 180'!B50</f>
        <v>0</v>
      </c>
      <c r="C51" s="33">
        <f>'NERCAMRT - Depreciation'!O81</f>
        <v>-160142.64769892476</v>
      </c>
      <c r="D51" s="33">
        <f t="shared" si="8"/>
        <v>-160142.64769892476</v>
      </c>
      <c r="E51" s="32">
        <f t="shared" si="9"/>
        <v>-33629.9560167742</v>
      </c>
      <c r="F51" s="29">
        <f t="shared" si="10"/>
        <v>-126512.69168215056</v>
      </c>
      <c r="G51" s="1">
        <v>0.985</v>
      </c>
      <c r="H51" s="2">
        <f t="shared" si="11"/>
        <v>-124615.0013069183</v>
      </c>
      <c r="I51" s="19">
        <v>0.0762</v>
      </c>
      <c r="J51" s="19">
        <v>0.0383</v>
      </c>
      <c r="K51" s="20">
        <f t="shared" si="12"/>
        <v>0.0379</v>
      </c>
      <c r="L51" s="6">
        <f t="shared" si="13"/>
        <v>-791.3052582989312</v>
      </c>
      <c r="M51" s="7">
        <f t="shared" si="14"/>
        <v>-397.72954583791426</v>
      </c>
      <c r="N51" s="8">
        <f t="shared" si="15"/>
        <v>-393.575712461017</v>
      </c>
    </row>
    <row r="52" spans="1:14" s="17" customFormat="1" ht="12.75">
      <c r="A52" s="16">
        <v>45107</v>
      </c>
      <c r="B52" s="33">
        <f>'CC on investment BU 110'!B51+'CC on investment BU 117'!B51+'CC on investment BU 180'!B51</f>
        <v>0</v>
      </c>
      <c r="C52" s="33">
        <f>'NERCAMRT - Depreciation'!O82</f>
        <v>-165777.6330322581</v>
      </c>
      <c r="D52" s="33">
        <f t="shared" si="8"/>
        <v>-165777.6330322581</v>
      </c>
      <c r="E52" s="32">
        <f t="shared" si="9"/>
        <v>-34813.3029367742</v>
      </c>
      <c r="F52" s="29">
        <f t="shared" si="10"/>
        <v>-130964.3300954839</v>
      </c>
      <c r="G52" s="1">
        <v>0.985</v>
      </c>
      <c r="H52" s="2">
        <f t="shared" si="11"/>
        <v>-128999.86514405164</v>
      </c>
      <c r="I52" s="19">
        <v>0.0762</v>
      </c>
      <c r="J52" s="19">
        <v>0.0383</v>
      </c>
      <c r="K52" s="20">
        <f t="shared" si="12"/>
        <v>0.0379</v>
      </c>
      <c r="L52" s="6">
        <f t="shared" si="13"/>
        <v>-819.149143664728</v>
      </c>
      <c r="M52" s="7">
        <f t="shared" si="14"/>
        <v>-411.7245695847648</v>
      </c>
      <c r="N52" s="8">
        <f t="shared" si="15"/>
        <v>-407.4245740799631</v>
      </c>
    </row>
    <row r="53" spans="1:14" s="17" customFormat="1" ht="12.75">
      <c r="A53" s="16">
        <v>45138</v>
      </c>
      <c r="B53" s="33">
        <f>'CC on investment BU 110'!B52+'CC on investment BU 117'!B52+'CC on investment BU 180'!B52</f>
        <v>0</v>
      </c>
      <c r="C53" s="33">
        <f>'NERCAMRT - Depreciation'!O83</f>
        <v>-171412.61836559145</v>
      </c>
      <c r="D53" s="33">
        <f t="shared" si="8"/>
        <v>-171412.61836559145</v>
      </c>
      <c r="E53" s="32">
        <f t="shared" si="9"/>
        <v>-35996.6498567742</v>
      </c>
      <c r="F53" s="29">
        <f t="shared" si="10"/>
        <v>-135415.96850881726</v>
      </c>
      <c r="G53" s="1">
        <v>0.985</v>
      </c>
      <c r="H53" s="2">
        <f t="shared" si="11"/>
        <v>-133384.728981185</v>
      </c>
      <c r="I53" s="19">
        <v>0.0762</v>
      </c>
      <c r="J53" s="19">
        <v>0.0383</v>
      </c>
      <c r="K53" s="20">
        <f t="shared" si="12"/>
        <v>0.0379</v>
      </c>
      <c r="L53" s="6">
        <f t="shared" si="13"/>
        <v>-846.9930290305248</v>
      </c>
      <c r="M53" s="7">
        <f t="shared" si="14"/>
        <v>-425.7195933316155</v>
      </c>
      <c r="N53" s="8">
        <f t="shared" si="15"/>
        <v>-421.2734356989094</v>
      </c>
    </row>
    <row r="54" spans="1:14" s="17" customFormat="1" ht="12.75">
      <c r="A54" s="16">
        <v>45169</v>
      </c>
      <c r="B54" s="33">
        <f>'CC on investment BU 110'!B53+'CC on investment BU 117'!B53+'CC on investment BU 180'!B53</f>
        <v>0</v>
      </c>
      <c r="C54" s="33">
        <f>'NERCAMRT - Depreciation'!O84</f>
        <v>-177047.6036989248</v>
      </c>
      <c r="D54" s="33">
        <f t="shared" si="8"/>
        <v>-177047.6036989248</v>
      </c>
      <c r="E54" s="32">
        <f t="shared" si="9"/>
        <v>-37179.996776774206</v>
      </c>
      <c r="F54" s="29">
        <f t="shared" si="10"/>
        <v>-139867.6069221506</v>
      </c>
      <c r="G54" s="1">
        <v>0.985</v>
      </c>
      <c r="H54" s="2">
        <f t="shared" si="11"/>
        <v>-137769.59281831834</v>
      </c>
      <c r="I54" s="19">
        <v>0.0762</v>
      </c>
      <c r="J54" s="19">
        <v>0.0383</v>
      </c>
      <c r="K54" s="20">
        <f t="shared" si="12"/>
        <v>0.0379</v>
      </c>
      <c r="L54" s="6">
        <f t="shared" si="13"/>
        <v>-874.8369143963215</v>
      </c>
      <c r="M54" s="7">
        <f t="shared" si="14"/>
        <v>-439.71461707846606</v>
      </c>
      <c r="N54" s="8">
        <f t="shared" si="15"/>
        <v>-435.1222973178555</v>
      </c>
    </row>
    <row r="55" spans="1:14" s="17" customFormat="1" ht="12.75">
      <c r="A55" s="16">
        <v>45199</v>
      </c>
      <c r="B55" s="33">
        <f>'CC on investment BU 110'!B54+'CC on investment BU 117'!B54+'CC on investment BU 180'!B54</f>
        <v>0</v>
      </c>
      <c r="C55" s="33">
        <f>'NERCAMRT - Depreciation'!O85</f>
        <v>-182682.58903225814</v>
      </c>
      <c r="D55" s="33">
        <f t="shared" si="8"/>
        <v>-182682.58903225814</v>
      </c>
      <c r="E55" s="32">
        <f t="shared" si="9"/>
        <v>-38363.34369677421</v>
      </c>
      <c r="F55" s="29">
        <f t="shared" si="10"/>
        <v>-144319.24533548392</v>
      </c>
      <c r="G55" s="1">
        <v>0.985</v>
      </c>
      <c r="H55" s="2">
        <f t="shared" si="11"/>
        <v>-142154.45665545165</v>
      </c>
      <c r="I55" s="19">
        <v>0.0762</v>
      </c>
      <c r="J55" s="19">
        <v>0.0383</v>
      </c>
      <c r="K55" s="20">
        <f t="shared" si="12"/>
        <v>0.0379</v>
      </c>
      <c r="L55" s="6">
        <f t="shared" si="13"/>
        <v>-902.680799762118</v>
      </c>
      <c r="M55" s="7">
        <f t="shared" si="14"/>
        <v>-453.7096408253165</v>
      </c>
      <c r="N55" s="8">
        <f t="shared" si="15"/>
        <v>-448.9711589368015</v>
      </c>
    </row>
    <row r="56" spans="1:14" s="17" customFormat="1" ht="12.75">
      <c r="A56" s="16">
        <v>45230</v>
      </c>
      <c r="B56" s="33">
        <f>'CC on investment BU 110'!B55+'CC on investment BU 117'!B55+'CC on investment BU 180'!B55</f>
        <v>0</v>
      </c>
      <c r="C56" s="33">
        <f>'NERCAMRT - Depreciation'!O86</f>
        <v>-188317.57436559148</v>
      </c>
      <c r="D56" s="33">
        <f t="shared" si="8"/>
        <v>-188317.57436559148</v>
      </c>
      <c r="E56" s="32">
        <f t="shared" si="9"/>
        <v>-39546.69061677421</v>
      </c>
      <c r="F56" s="29">
        <f t="shared" si="10"/>
        <v>-148770.88374881726</v>
      </c>
      <c r="G56" s="1">
        <v>0.985</v>
      </c>
      <c r="H56" s="2">
        <f t="shared" si="11"/>
        <v>-146539.320492585</v>
      </c>
      <c r="I56" s="19">
        <v>0.0762</v>
      </c>
      <c r="J56" s="19">
        <v>0.0383</v>
      </c>
      <c r="K56" s="20">
        <f t="shared" si="12"/>
        <v>0.0379</v>
      </c>
      <c r="L56" s="6">
        <f t="shared" si="13"/>
        <v>-930.5246851279147</v>
      </c>
      <c r="M56" s="7">
        <f t="shared" si="14"/>
        <v>-467.7046645721671</v>
      </c>
      <c r="N56" s="8">
        <f t="shared" si="15"/>
        <v>-462.8200205557476</v>
      </c>
    </row>
    <row r="57" spans="1:14" s="17" customFormat="1" ht="12.75">
      <c r="A57" s="16">
        <v>45260</v>
      </c>
      <c r="B57" s="33">
        <f>'CC on investment BU 110'!B56+'CC on investment BU 117'!B56+'CC on investment BU 180'!B56</f>
        <v>0</v>
      </c>
      <c r="C57" s="33">
        <f>'NERCAMRT - Depreciation'!O87</f>
        <v>-193952.55969892483</v>
      </c>
      <c r="D57" s="33">
        <f t="shared" si="8"/>
        <v>-193952.55969892483</v>
      </c>
      <c r="E57" s="32">
        <f t="shared" si="9"/>
        <v>-40730.037536774216</v>
      </c>
      <c r="F57" s="29">
        <f t="shared" si="10"/>
        <v>-153222.52216215062</v>
      </c>
      <c r="G57" s="1">
        <v>0.985</v>
      </c>
      <c r="H57" s="2">
        <f t="shared" si="11"/>
        <v>-150924.18432971835</v>
      </c>
      <c r="I57" s="19">
        <v>0.0762</v>
      </c>
      <c r="J57" s="19">
        <v>0.0383</v>
      </c>
      <c r="K57" s="20">
        <f t="shared" si="12"/>
        <v>0.0379</v>
      </c>
      <c r="L57" s="6">
        <f t="shared" si="13"/>
        <v>-958.3685704937116</v>
      </c>
      <c r="M57" s="7">
        <f t="shared" si="14"/>
        <v>-481.69968831901775</v>
      </c>
      <c r="N57" s="8">
        <f t="shared" si="15"/>
        <v>-476.66888217469386</v>
      </c>
    </row>
    <row r="58" spans="1:14" s="17" customFormat="1" ht="12.75">
      <c r="A58" s="16">
        <v>45291</v>
      </c>
      <c r="B58" s="33">
        <f>'CC on investment BU 110'!B57+'CC on investment BU 117'!B57+'CC on investment BU 180'!B57</f>
        <v>0</v>
      </c>
      <c r="C58" s="33">
        <f>'NERCAMRT - Depreciation'!O88</f>
        <v>-199587.54503225817</v>
      </c>
      <c r="D58" s="33">
        <f t="shared" si="8"/>
        <v>-199587.54503225817</v>
      </c>
      <c r="E58" s="32">
        <f t="shared" si="9"/>
        <v>-41913.38445677421</v>
      </c>
      <c r="F58" s="29">
        <f t="shared" si="10"/>
        <v>-157674.16057548395</v>
      </c>
      <c r="G58" s="1">
        <v>0.985</v>
      </c>
      <c r="H58" s="2">
        <f t="shared" si="11"/>
        <v>-155309.0481668517</v>
      </c>
      <c r="I58" s="19">
        <v>0.0762</v>
      </c>
      <c r="J58" s="19">
        <v>0.0383</v>
      </c>
      <c r="K58" s="20">
        <f t="shared" si="12"/>
        <v>0.0379</v>
      </c>
      <c r="L58" s="6">
        <f t="shared" si="13"/>
        <v>-986.2124558595083</v>
      </c>
      <c r="M58" s="7">
        <f t="shared" si="14"/>
        <v>-495.6947120658683</v>
      </c>
      <c r="N58" s="8">
        <f t="shared" si="15"/>
        <v>-490.51774379363997</v>
      </c>
    </row>
    <row r="59" spans="1:14" ht="12.75">
      <c r="A59" s="16"/>
      <c r="B59" s="38"/>
      <c r="C59" s="38"/>
      <c r="D59" s="38"/>
      <c r="E59" s="4"/>
      <c r="F59" s="4"/>
      <c r="K59" s="5" t="s">
        <v>12</v>
      </c>
      <c r="L59" s="15">
        <f>SUM(L22:L22)</f>
        <v>4392.9787643509535</v>
      </c>
      <c r="M59" s="15">
        <f>SUM(M22:M22)</f>
        <v>2296.83661283324</v>
      </c>
      <c r="N59" s="15">
        <f>SUM(N22:N22)</f>
        <v>2096.142151517714</v>
      </c>
    </row>
    <row r="62" spans="1:18" s="17" customFormat="1" ht="12.75">
      <c r="A62" s="1"/>
      <c r="B62" s="33"/>
      <c r="C62" s="33"/>
      <c r="D62" s="33"/>
      <c r="E62" s="1"/>
      <c r="F62" s="1"/>
      <c r="G62" s="31"/>
      <c r="H62" s="31"/>
      <c r="I62" s="31"/>
      <c r="J62" s="3"/>
      <c r="K62" s="3"/>
      <c r="L62" s="18"/>
      <c r="M62" s="18"/>
      <c r="N62" s="18"/>
      <c r="O62" s="1"/>
      <c r="P62" s="1"/>
      <c r="Q62" s="1"/>
      <c r="R62" s="1"/>
    </row>
    <row r="73" spans="1:18" s="17" customFormat="1" ht="12.75">
      <c r="A73" s="1"/>
      <c r="B73" s="33"/>
      <c r="C73" s="33"/>
      <c r="D73" s="33"/>
      <c r="E73" s="1"/>
      <c r="F73" s="1"/>
      <c r="G73" s="1"/>
      <c r="H73" s="1"/>
      <c r="I73" s="3"/>
      <c r="J73" s="3"/>
      <c r="K73" s="3"/>
      <c r="L73" s="18"/>
      <c r="M73" s="18"/>
      <c r="N73" s="18"/>
      <c r="O73" s="1"/>
      <c r="P73" s="1"/>
      <c r="Q73" s="1"/>
      <c r="R73" s="31"/>
    </row>
  </sheetData>
  <sheetProtection/>
  <conditionalFormatting sqref="B25:B58">
    <cfRule type="cellIs" priority="2" dxfId="8" operator="equal" stopIfTrue="1">
      <formula>0</formula>
    </cfRule>
  </conditionalFormatting>
  <conditionalFormatting sqref="B13:B24">
    <cfRule type="cellIs" priority="1" dxfId="8" operator="equal" stopIfTrue="1">
      <formula>0</formula>
    </cfRule>
  </conditionalFormatting>
  <printOptions/>
  <pageMargins left="0.27" right="0.25" top="0.42" bottom="0.42" header="0.3" footer="0.3"/>
  <pageSetup fitToHeight="1" fitToWidth="1" horizontalDpi="600" verticalDpi="600" orientation="landscape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18" sqref="D18"/>
    </sheetView>
  </sheetViews>
  <sheetFormatPr defaultColWidth="9.140625" defaultRowHeight="15"/>
  <cols>
    <col min="1" max="1" width="22.28125" style="1" customWidth="1"/>
    <col min="2" max="2" width="20.140625" style="33" customWidth="1"/>
    <col min="3" max="3" width="28.140625" style="33" customWidth="1"/>
    <col min="4" max="4" width="21.00390625" style="33" bestFit="1" customWidth="1"/>
    <col min="5" max="5" width="18.28125" style="1" customWidth="1"/>
    <col min="6" max="6" width="13.8515625" style="2" customWidth="1"/>
    <col min="7" max="7" width="11.421875" style="1" customWidth="1"/>
    <col min="8" max="8" width="13.140625" style="1" customWidth="1"/>
    <col min="9" max="9" width="12.00390625" style="3" customWidth="1"/>
    <col min="10" max="10" width="11.140625" style="3" customWidth="1"/>
    <col min="11" max="11" width="12.8515625" style="3" customWidth="1"/>
    <col min="12" max="14" width="15.00390625" style="18" customWidth="1"/>
    <col min="15" max="15" width="10.57421875" style="1" customWidth="1"/>
    <col min="16" max="16" width="12.00390625" style="1" bestFit="1" customWidth="1"/>
    <col min="17" max="17" width="9.140625" style="1" customWidth="1"/>
    <col min="18" max="18" width="12.28125" style="1" customWidth="1"/>
    <col min="19" max="21" width="9.140625" style="17" customWidth="1"/>
    <col min="22" max="16384" width="9.140625" style="1" customWidth="1"/>
  </cols>
  <sheetData>
    <row r="1" spans="1:18" ht="20.25">
      <c r="A1" s="30" t="s">
        <v>28</v>
      </c>
      <c r="L1" s="3"/>
      <c r="M1" s="3"/>
      <c r="N1" s="3"/>
      <c r="O1" s="3"/>
      <c r="R1" s="17"/>
    </row>
    <row r="2" spans="1:18" ht="12.75">
      <c r="A2" s="28" t="s">
        <v>25</v>
      </c>
      <c r="L2" s="3"/>
      <c r="M2" s="3"/>
      <c r="N2" s="3"/>
      <c r="O2" s="3"/>
      <c r="P2" s="35"/>
      <c r="Q2" s="35"/>
      <c r="R2" s="34"/>
    </row>
    <row r="3" spans="1:15" ht="12.75">
      <c r="A3" s="28" t="s">
        <v>26</v>
      </c>
      <c r="L3" s="3"/>
      <c r="M3" s="3"/>
      <c r="N3" s="3"/>
      <c r="O3" s="3"/>
    </row>
    <row r="4" spans="1:15" ht="12.75">
      <c r="A4" s="28" t="s">
        <v>31</v>
      </c>
      <c r="L4" s="3"/>
      <c r="M4" s="3"/>
      <c r="N4" s="3"/>
      <c r="O4" s="3"/>
    </row>
    <row r="5" spans="1:15" ht="12.75">
      <c r="A5" s="28" t="s">
        <v>32</v>
      </c>
      <c r="L5" s="3"/>
      <c r="M5" s="3"/>
      <c r="N5" s="3"/>
      <c r="O5" s="3"/>
    </row>
    <row r="6" spans="1:15" ht="13.5" thickBot="1">
      <c r="A6" s="28"/>
      <c r="L6" s="3"/>
      <c r="M6" s="3"/>
      <c r="N6" s="3"/>
      <c r="O6" s="3"/>
    </row>
    <row r="7" spans="1:8" ht="13.5" thickBot="1">
      <c r="A7" s="3"/>
      <c r="B7" s="36" t="s">
        <v>36</v>
      </c>
      <c r="C7" s="36"/>
      <c r="D7" s="36"/>
      <c r="E7" s="39">
        <v>0.21</v>
      </c>
      <c r="F7" s="95"/>
      <c r="G7" s="3"/>
      <c r="H7" s="3"/>
    </row>
    <row r="8" spans="1:14" ht="12.75">
      <c r="A8" s="3"/>
      <c r="B8" s="36" t="s">
        <v>0</v>
      </c>
      <c r="C8" s="36" t="s">
        <v>37</v>
      </c>
      <c r="D8" s="36" t="s">
        <v>40</v>
      </c>
      <c r="E8" s="3" t="s">
        <v>16</v>
      </c>
      <c r="F8" s="95" t="s">
        <v>19</v>
      </c>
      <c r="G8" s="3" t="s">
        <v>15</v>
      </c>
      <c r="H8" s="3" t="s">
        <v>15</v>
      </c>
      <c r="I8" s="3" t="s">
        <v>4</v>
      </c>
      <c r="J8" s="3" t="s">
        <v>6</v>
      </c>
      <c r="K8" s="3" t="s">
        <v>7</v>
      </c>
      <c r="L8" s="9" t="s">
        <v>4</v>
      </c>
      <c r="M8" s="10" t="s">
        <v>6</v>
      </c>
      <c r="N8" s="11" t="s">
        <v>7</v>
      </c>
    </row>
    <row r="9" spans="1:14" ht="12.75">
      <c r="A9" s="3"/>
      <c r="B9" s="36" t="s">
        <v>13</v>
      </c>
      <c r="C9" s="36" t="s">
        <v>39</v>
      </c>
      <c r="D9" s="42" t="s">
        <v>36</v>
      </c>
      <c r="E9" s="3" t="s">
        <v>17</v>
      </c>
      <c r="F9" s="95" t="s">
        <v>21</v>
      </c>
      <c r="G9" s="3" t="s">
        <v>1</v>
      </c>
      <c r="H9" s="3" t="s">
        <v>22</v>
      </c>
      <c r="I9" s="3" t="s">
        <v>5</v>
      </c>
      <c r="J9" s="3" t="s">
        <v>5</v>
      </c>
      <c r="K9" s="3" t="s">
        <v>5</v>
      </c>
      <c r="L9" s="12" t="s">
        <v>8</v>
      </c>
      <c r="M9" s="13" t="s">
        <v>9</v>
      </c>
      <c r="N9" s="14" t="s">
        <v>9</v>
      </c>
    </row>
    <row r="10" spans="1:14" ht="12.75">
      <c r="A10" s="3"/>
      <c r="B10" s="36" t="s">
        <v>14</v>
      </c>
      <c r="C10" s="36" t="s">
        <v>38</v>
      </c>
      <c r="D10" s="36" t="s">
        <v>41</v>
      </c>
      <c r="E10" s="3" t="s">
        <v>18</v>
      </c>
      <c r="F10" s="95" t="s">
        <v>20</v>
      </c>
      <c r="G10" s="3" t="s">
        <v>2</v>
      </c>
      <c r="H10" s="3" t="s">
        <v>3</v>
      </c>
      <c r="L10" s="25">
        <v>1823537</v>
      </c>
      <c r="M10" s="26">
        <v>4310001</v>
      </c>
      <c r="N10" s="27">
        <v>1823536</v>
      </c>
    </row>
    <row r="11" spans="1:14" ht="12.75">
      <c r="A11" s="3"/>
      <c r="B11" s="37" t="s">
        <v>23</v>
      </c>
      <c r="C11" s="37"/>
      <c r="D11" s="37"/>
      <c r="E11" s="21" t="s">
        <v>10</v>
      </c>
      <c r="F11" s="113" t="s">
        <v>27</v>
      </c>
      <c r="G11" s="23" t="s">
        <v>11</v>
      </c>
      <c r="H11" s="24" t="s">
        <v>24</v>
      </c>
      <c r="L11" s="12"/>
      <c r="M11" s="13"/>
      <c r="N11" s="14"/>
    </row>
    <row r="12" spans="1:14" ht="15">
      <c r="A12" s="97">
        <v>43922</v>
      </c>
      <c r="B12" s="98">
        <v>411593.17</v>
      </c>
      <c r="C12" s="98">
        <v>0</v>
      </c>
      <c r="D12" s="98">
        <f>B12-C12</f>
        <v>411593.17</v>
      </c>
      <c r="E12" s="99">
        <f aca="true" t="shared" si="0" ref="E12:E20">(B12*$E$7)</f>
        <v>86434.56569999999</v>
      </c>
      <c r="F12" s="114">
        <f>D12-E12</f>
        <v>325158.6043</v>
      </c>
      <c r="G12" s="100">
        <v>0.985</v>
      </c>
      <c r="H12" s="101">
        <f aca="true" t="shared" si="1" ref="H12:H20">+F12*G12</f>
        <v>320281.2252355</v>
      </c>
      <c r="I12" s="102">
        <v>0.0788</v>
      </c>
      <c r="J12" s="102">
        <v>0.0412</v>
      </c>
      <c r="K12" s="102">
        <v>0.037599999999999995</v>
      </c>
      <c r="L12" s="103">
        <f aca="true" t="shared" si="2" ref="L12:L20">(H12*I12)/12</f>
        <v>2103.1800457131167</v>
      </c>
      <c r="M12" s="104">
        <f aca="true" t="shared" si="3" ref="M12:M20">(H12*J12)/12</f>
        <v>1099.6322066418834</v>
      </c>
      <c r="N12" s="105">
        <f aca="true" t="shared" si="4" ref="N12:N20">(H12*K12)/12</f>
        <v>1003.5478390712333</v>
      </c>
    </row>
    <row r="13" spans="1:14" ht="15">
      <c r="A13" s="97">
        <v>43952</v>
      </c>
      <c r="B13" s="98">
        <v>414479.3</v>
      </c>
      <c r="C13" s="98">
        <v>0</v>
      </c>
      <c r="D13" s="98">
        <f aca="true" t="shared" si="5" ref="D13:D20">B13-C13</f>
        <v>414479.3</v>
      </c>
      <c r="E13" s="99">
        <f t="shared" si="0"/>
        <v>87040.65299999999</v>
      </c>
      <c r="F13" s="114">
        <f aca="true" t="shared" si="6" ref="F13:F20">D13-E13</f>
        <v>327438.647</v>
      </c>
      <c r="G13" s="100">
        <v>0.985</v>
      </c>
      <c r="H13" s="101">
        <f t="shared" si="1"/>
        <v>322527.067295</v>
      </c>
      <c r="I13" s="107">
        <v>0.0788</v>
      </c>
      <c r="J13" s="107">
        <v>0.0412</v>
      </c>
      <c r="K13" s="107">
        <v>0.037599999999999995</v>
      </c>
      <c r="L13" s="103">
        <f t="shared" si="2"/>
        <v>2117.927741903833</v>
      </c>
      <c r="M13" s="104">
        <f t="shared" si="3"/>
        <v>1107.3429310461668</v>
      </c>
      <c r="N13" s="105">
        <f t="shared" si="4"/>
        <v>1010.5848108576665</v>
      </c>
    </row>
    <row r="14" spans="1:14" ht="15">
      <c r="A14" s="97">
        <v>43983</v>
      </c>
      <c r="B14" s="98">
        <v>415214.72</v>
      </c>
      <c r="C14" s="98">
        <v>0</v>
      </c>
      <c r="D14" s="98">
        <f t="shared" si="5"/>
        <v>415214.72</v>
      </c>
      <c r="E14" s="99">
        <f t="shared" si="0"/>
        <v>87195.0912</v>
      </c>
      <c r="F14" s="114">
        <f t="shared" si="6"/>
        <v>328019.62879999995</v>
      </c>
      <c r="G14" s="100">
        <v>0.985</v>
      </c>
      <c r="H14" s="101">
        <f t="shared" si="1"/>
        <v>323099.3343679999</v>
      </c>
      <c r="I14" s="107">
        <v>0.0788</v>
      </c>
      <c r="J14" s="107">
        <v>0.0412</v>
      </c>
      <c r="K14" s="107">
        <v>0.037599999999999995</v>
      </c>
      <c r="L14" s="103">
        <f t="shared" si="2"/>
        <v>2121.685629016533</v>
      </c>
      <c r="M14" s="104">
        <f t="shared" si="3"/>
        <v>1109.3077146634664</v>
      </c>
      <c r="N14" s="105">
        <f t="shared" si="4"/>
        <v>1012.3779143530663</v>
      </c>
    </row>
    <row r="15" spans="1:14" ht="15">
      <c r="A15" s="97">
        <v>44013</v>
      </c>
      <c r="B15" s="98">
        <v>416889.84</v>
      </c>
      <c r="C15" s="98">
        <v>0</v>
      </c>
      <c r="D15" s="98">
        <f t="shared" si="5"/>
        <v>416889.84</v>
      </c>
      <c r="E15" s="99">
        <f t="shared" si="0"/>
        <v>87546.8664</v>
      </c>
      <c r="F15" s="114">
        <f t="shared" si="6"/>
        <v>329342.9736</v>
      </c>
      <c r="G15" s="100">
        <v>0.985</v>
      </c>
      <c r="H15" s="101">
        <f t="shared" si="1"/>
        <v>324402.828996</v>
      </c>
      <c r="I15" s="107">
        <v>0.0788</v>
      </c>
      <c r="J15" s="107">
        <v>0.0412</v>
      </c>
      <c r="K15" s="107">
        <v>0.037599999999999995</v>
      </c>
      <c r="L15" s="103">
        <f t="shared" si="2"/>
        <v>2130.2452437404</v>
      </c>
      <c r="M15" s="104">
        <f t="shared" si="3"/>
        <v>1113.7830462196</v>
      </c>
      <c r="N15" s="105">
        <f t="shared" si="4"/>
        <v>1016.4621975207998</v>
      </c>
    </row>
    <row r="16" spans="1:14" ht="15">
      <c r="A16" s="97">
        <v>44044</v>
      </c>
      <c r="B16" s="98">
        <v>434322.16</v>
      </c>
      <c r="C16" s="98">
        <v>0</v>
      </c>
      <c r="D16" s="98">
        <f t="shared" si="5"/>
        <v>434322.16</v>
      </c>
      <c r="E16" s="99">
        <f t="shared" si="0"/>
        <v>91207.65359999999</v>
      </c>
      <c r="F16" s="114">
        <f t="shared" si="6"/>
        <v>343114.50639999995</v>
      </c>
      <c r="G16" s="100">
        <v>0.985</v>
      </c>
      <c r="H16" s="101">
        <f t="shared" si="1"/>
        <v>337967.78880399995</v>
      </c>
      <c r="I16" s="107">
        <v>0.0788</v>
      </c>
      <c r="J16" s="107">
        <v>0.0412</v>
      </c>
      <c r="K16" s="107">
        <v>0.037599999999999995</v>
      </c>
      <c r="L16" s="103">
        <f t="shared" si="2"/>
        <v>2219.3218131462663</v>
      </c>
      <c r="M16" s="104">
        <f t="shared" si="3"/>
        <v>1160.3560748937332</v>
      </c>
      <c r="N16" s="105">
        <f t="shared" si="4"/>
        <v>1058.9657382525331</v>
      </c>
    </row>
    <row r="17" spans="1:14" ht="15">
      <c r="A17" s="97">
        <v>44075</v>
      </c>
      <c r="B17" s="98">
        <v>434331.73</v>
      </c>
      <c r="C17" s="98">
        <v>0</v>
      </c>
      <c r="D17" s="98">
        <f t="shared" si="5"/>
        <v>434331.73</v>
      </c>
      <c r="E17" s="99">
        <f t="shared" si="0"/>
        <v>91209.66329999999</v>
      </c>
      <c r="F17" s="114">
        <f t="shared" si="6"/>
        <v>343122.06669999997</v>
      </c>
      <c r="G17" s="100">
        <v>0.985</v>
      </c>
      <c r="H17" s="101">
        <f t="shared" si="1"/>
        <v>337975.23569949996</v>
      </c>
      <c r="I17" s="107">
        <v>0.0788</v>
      </c>
      <c r="J17" s="107">
        <v>0.0412</v>
      </c>
      <c r="K17" s="107">
        <v>0.037599999999999995</v>
      </c>
      <c r="L17" s="103">
        <f t="shared" si="2"/>
        <v>2219.370714426716</v>
      </c>
      <c r="M17" s="104">
        <f t="shared" si="3"/>
        <v>1160.3816425682833</v>
      </c>
      <c r="N17" s="105">
        <f t="shared" si="4"/>
        <v>1058.9890718584331</v>
      </c>
    </row>
    <row r="18" spans="1:14" ht="15">
      <c r="A18" s="97">
        <v>44105</v>
      </c>
      <c r="B18" s="98">
        <v>496100.38</v>
      </c>
      <c r="C18" s="98">
        <v>0</v>
      </c>
      <c r="D18" s="98">
        <f t="shared" si="5"/>
        <v>496100.38</v>
      </c>
      <c r="E18" s="99">
        <f t="shared" si="0"/>
        <v>104181.07979999999</v>
      </c>
      <c r="F18" s="114">
        <f t="shared" si="6"/>
        <v>391919.3002</v>
      </c>
      <c r="G18" s="100">
        <v>0.985</v>
      </c>
      <c r="H18" s="101">
        <f t="shared" si="1"/>
        <v>386040.510697</v>
      </c>
      <c r="I18" s="107">
        <v>0.0788</v>
      </c>
      <c r="J18" s="107">
        <v>0.0412</v>
      </c>
      <c r="K18" s="107">
        <v>0.037599999999999995</v>
      </c>
      <c r="L18" s="103">
        <f t="shared" si="2"/>
        <v>2534.9993535769668</v>
      </c>
      <c r="M18" s="104">
        <f t="shared" si="3"/>
        <v>1325.4057533930334</v>
      </c>
      <c r="N18" s="105">
        <f t="shared" si="4"/>
        <v>1209.5936001839332</v>
      </c>
    </row>
    <row r="19" spans="1:14" ht="15">
      <c r="A19" s="97">
        <v>44136</v>
      </c>
      <c r="B19" s="98">
        <v>506552.12</v>
      </c>
      <c r="C19" s="98">
        <v>0</v>
      </c>
      <c r="D19" s="98">
        <f t="shared" si="5"/>
        <v>506552.12</v>
      </c>
      <c r="E19" s="99">
        <f t="shared" si="0"/>
        <v>106375.9452</v>
      </c>
      <c r="F19" s="114">
        <f t="shared" si="6"/>
        <v>400176.1748</v>
      </c>
      <c r="G19" s="100">
        <v>0.985</v>
      </c>
      <c r="H19" s="101">
        <f t="shared" si="1"/>
        <v>394173.53217799996</v>
      </c>
      <c r="I19" s="107">
        <v>0.0788</v>
      </c>
      <c r="J19" s="107">
        <v>0.0412</v>
      </c>
      <c r="K19" s="107">
        <v>0.037599999999999995</v>
      </c>
      <c r="L19" s="103">
        <f t="shared" si="2"/>
        <v>2588.4061946355328</v>
      </c>
      <c r="M19" s="104">
        <f t="shared" si="3"/>
        <v>1353.3291271444666</v>
      </c>
      <c r="N19" s="105">
        <f t="shared" si="4"/>
        <v>1235.0770674910664</v>
      </c>
    </row>
    <row r="20" spans="1:14" ht="15">
      <c r="A20" s="97">
        <v>44166</v>
      </c>
      <c r="B20" s="98">
        <v>512158.74</v>
      </c>
      <c r="C20" s="98">
        <v>0</v>
      </c>
      <c r="D20" s="98">
        <f t="shared" si="5"/>
        <v>512158.74</v>
      </c>
      <c r="E20" s="99">
        <f t="shared" si="0"/>
        <v>107553.3354</v>
      </c>
      <c r="F20" s="114">
        <f t="shared" si="6"/>
        <v>404605.4046</v>
      </c>
      <c r="G20" s="100">
        <v>0.985</v>
      </c>
      <c r="H20" s="101">
        <f t="shared" si="1"/>
        <v>398536.323531</v>
      </c>
      <c r="I20" s="107">
        <v>0.0788</v>
      </c>
      <c r="J20" s="107">
        <v>0.0412</v>
      </c>
      <c r="K20" s="107">
        <v>0.037599999999999995</v>
      </c>
      <c r="L20" s="103">
        <f t="shared" si="2"/>
        <v>2617.0551911868997</v>
      </c>
      <c r="M20" s="104">
        <f t="shared" si="3"/>
        <v>1368.3080441231002</v>
      </c>
      <c r="N20" s="105">
        <f t="shared" si="4"/>
        <v>1248.7471470638</v>
      </c>
    </row>
    <row r="21" spans="1:14" s="17" customFormat="1" ht="15">
      <c r="A21" s="40" t="s">
        <v>34</v>
      </c>
      <c r="B21" s="106">
        <v>521475.15</v>
      </c>
      <c r="C21" s="106">
        <v>0</v>
      </c>
      <c r="D21" s="98">
        <f>B21-C21</f>
        <v>521475.15</v>
      </c>
      <c r="E21" s="99">
        <f>(B21*$E$7)</f>
        <v>109509.7815</v>
      </c>
      <c r="F21" s="101">
        <f>+B21-E21</f>
        <v>411965.36850000004</v>
      </c>
      <c r="G21" s="100">
        <v>0.985</v>
      </c>
      <c r="H21" s="101">
        <f>+F21*G21</f>
        <v>405785.88797250006</v>
      </c>
      <c r="I21" s="107">
        <v>0.0788</v>
      </c>
      <c r="J21" s="107">
        <v>0.0412</v>
      </c>
      <c r="K21" s="108">
        <f>I21-J21</f>
        <v>0.037599999999999995</v>
      </c>
      <c r="L21" s="103">
        <f>((H21*I21)/12)*(13/31)</f>
        <v>1117.4383431156696</v>
      </c>
      <c r="M21" s="104">
        <f>((H21*J21)/12)*(13/31)</f>
        <v>584.2444128980404</v>
      </c>
      <c r="N21" s="104">
        <f>((H21*K21)/12)*(13/31)</f>
        <v>533.193930217629</v>
      </c>
    </row>
    <row r="22" spans="1:14" s="17" customFormat="1" ht="15">
      <c r="A22" s="40" t="s">
        <v>35</v>
      </c>
      <c r="B22" s="106">
        <f>B21</f>
        <v>521475.15</v>
      </c>
      <c r="C22" s="93">
        <f>'NERCAMRT - Depreciation'!L51</f>
        <v>-712.096876344086</v>
      </c>
      <c r="D22" s="93">
        <f>B22-C22</f>
        <v>522187.2468763441</v>
      </c>
      <c r="E22" s="99">
        <f>(D22*$E$7)</f>
        <v>109659.32184403225</v>
      </c>
      <c r="F22" s="101">
        <f>+D22-E22</f>
        <v>412527.9250323118</v>
      </c>
      <c r="G22" s="100">
        <v>0.985</v>
      </c>
      <c r="H22" s="101">
        <f>+F22*G22</f>
        <v>406340.00615682715</v>
      </c>
      <c r="I22" s="107">
        <v>0.0762</v>
      </c>
      <c r="J22" s="107">
        <v>0.0383</v>
      </c>
      <c r="K22" s="108">
        <f>I22-J22</f>
        <v>0.0379</v>
      </c>
      <c r="L22" s="103">
        <f>((H22*I22)/12)*(18/31)</f>
        <v>1498.2149259266241</v>
      </c>
      <c r="M22" s="104">
        <f>((H22*J22)/12)*(18/31)</f>
        <v>753.0397856035394</v>
      </c>
      <c r="N22" s="104">
        <f>((H22*K22)/12)*(18/31)</f>
        <v>745.1751403230847</v>
      </c>
    </row>
    <row r="23" spans="1:14" s="17" customFormat="1" ht="15">
      <c r="A23" s="16">
        <v>44255</v>
      </c>
      <c r="B23" s="106">
        <v>556636.6</v>
      </c>
      <c r="C23" s="93">
        <f>'NERCAMRT - Depreciation'!L52</f>
        <v>-2410.174043010753</v>
      </c>
      <c r="D23" s="93">
        <f>B23+C23</f>
        <v>554226.4259569892</v>
      </c>
      <c r="E23" s="99">
        <f>(D23*$E$7)</f>
        <v>116387.54945096772</v>
      </c>
      <c r="F23" s="101">
        <f>+D23-E23</f>
        <v>437838.8765060215</v>
      </c>
      <c r="G23" s="100">
        <v>0.985</v>
      </c>
      <c r="H23" s="101">
        <f>+F23*G23</f>
        <v>431271.29335843114</v>
      </c>
      <c r="I23" s="107">
        <v>0.0762</v>
      </c>
      <c r="J23" s="107">
        <v>0.0383</v>
      </c>
      <c r="K23" s="108">
        <f>I23-J23</f>
        <v>0.0379</v>
      </c>
      <c r="L23" s="103">
        <f>(H23*I23)/12</f>
        <v>2738.5727128260382</v>
      </c>
      <c r="M23" s="104">
        <f>(H23*J23)/12</f>
        <v>1376.474211302326</v>
      </c>
      <c r="N23" s="105">
        <f>(H23*K23)/12</f>
        <v>1362.0985015237118</v>
      </c>
    </row>
    <row r="24" spans="1:14" s="17" customFormat="1" ht="15">
      <c r="A24" s="16">
        <v>44286</v>
      </c>
      <c r="B24" s="106">
        <v>636160.87</v>
      </c>
      <c r="C24" s="93">
        <f>'NERCAMRT - Depreciation'!L53</f>
        <v>-4108.25120967742</v>
      </c>
      <c r="D24" s="93">
        <f aca="true" t="shared" si="7" ref="D24:D57">B24+C24</f>
        <v>632052.6187903226</v>
      </c>
      <c r="E24" s="99">
        <f aca="true" t="shared" si="8" ref="E24:E57">(D24*$E$7)</f>
        <v>132731.04994596774</v>
      </c>
      <c r="F24" s="101">
        <f aca="true" t="shared" si="9" ref="F24:F57">+D24-E24</f>
        <v>499321.5688443548</v>
      </c>
      <c r="G24" s="100">
        <v>0.985</v>
      </c>
      <c r="H24" s="101">
        <f aca="true" t="shared" si="10" ref="H24:H57">+F24*G24</f>
        <v>491831.7453116895</v>
      </c>
      <c r="I24" s="107">
        <v>0.0762</v>
      </c>
      <c r="J24" s="107">
        <v>0.0383</v>
      </c>
      <c r="K24" s="108">
        <f aca="true" t="shared" si="11" ref="K24:K57">I24-J24</f>
        <v>0.0379</v>
      </c>
      <c r="L24" s="103">
        <f aca="true" t="shared" si="12" ref="L24:L57">(H24*I24)/12</f>
        <v>3123.1315827292287</v>
      </c>
      <c r="M24" s="104">
        <f aca="true" t="shared" si="13" ref="M24:M57">(H24*J24)/12</f>
        <v>1569.762987119809</v>
      </c>
      <c r="N24" s="105">
        <f aca="true" t="shared" si="14" ref="N24:N57">(H24*K24)/12</f>
        <v>1553.3685956094196</v>
      </c>
    </row>
    <row r="25" spans="1:14" s="17" customFormat="1" ht="15">
      <c r="A25" s="16">
        <v>44316</v>
      </c>
      <c r="B25" s="106">
        <v>655468.68</v>
      </c>
      <c r="C25" s="93">
        <f>'NERCAMRT - Depreciation'!L54</f>
        <v>-5806.328376344087</v>
      </c>
      <c r="D25" s="93">
        <f t="shared" si="7"/>
        <v>649662.351623656</v>
      </c>
      <c r="E25" s="99">
        <f t="shared" si="8"/>
        <v>136429.09384096775</v>
      </c>
      <c r="F25" s="101">
        <f t="shared" si="9"/>
        <v>513233.25778268825</v>
      </c>
      <c r="G25" s="100">
        <v>0.985</v>
      </c>
      <c r="H25" s="101">
        <f t="shared" si="10"/>
        <v>505534.7589159479</v>
      </c>
      <c r="I25" s="107">
        <v>0.0762</v>
      </c>
      <c r="J25" s="107">
        <v>0.0383</v>
      </c>
      <c r="K25" s="108">
        <f t="shared" si="11"/>
        <v>0.0379</v>
      </c>
      <c r="L25" s="103">
        <f t="shared" si="12"/>
        <v>3210.1457191162694</v>
      </c>
      <c r="M25" s="104">
        <f t="shared" si="13"/>
        <v>1613.4984388734003</v>
      </c>
      <c r="N25" s="105">
        <f t="shared" si="14"/>
        <v>1596.6472802428689</v>
      </c>
    </row>
    <row r="26" spans="1:14" s="17" customFormat="1" ht="15">
      <c r="A26" s="16">
        <v>44347</v>
      </c>
      <c r="B26" s="106">
        <v>664730.42</v>
      </c>
      <c r="C26" s="93">
        <f>'NERCAMRT - Depreciation'!L55</f>
        <v>-7504.405543010754</v>
      </c>
      <c r="D26" s="93">
        <f t="shared" si="7"/>
        <v>657226.0144569892</v>
      </c>
      <c r="E26" s="99">
        <f t="shared" si="8"/>
        <v>138017.46303596772</v>
      </c>
      <c r="F26" s="101">
        <f t="shared" si="9"/>
        <v>519208.5514210215</v>
      </c>
      <c r="G26" s="100">
        <v>0.985</v>
      </c>
      <c r="H26" s="101">
        <f t="shared" si="10"/>
        <v>511420.4231497062</v>
      </c>
      <c r="I26" s="107">
        <v>0.0762</v>
      </c>
      <c r="J26" s="107">
        <v>0.0383</v>
      </c>
      <c r="K26" s="108">
        <f t="shared" si="11"/>
        <v>0.0379</v>
      </c>
      <c r="L26" s="103">
        <f t="shared" si="12"/>
        <v>3247.519687000635</v>
      </c>
      <c r="M26" s="104">
        <f t="shared" si="13"/>
        <v>1632.283517219479</v>
      </c>
      <c r="N26" s="105">
        <f t="shared" si="14"/>
        <v>1615.2361697811557</v>
      </c>
    </row>
    <row r="27" spans="1:14" s="17" customFormat="1" ht="15">
      <c r="A27" s="16">
        <v>44377</v>
      </c>
      <c r="B27" s="106">
        <v>674519.8</v>
      </c>
      <c r="C27" s="93">
        <f>'NERCAMRT - Depreciation'!L56</f>
        <v>-9202.48270967742</v>
      </c>
      <c r="D27" s="93">
        <f t="shared" si="7"/>
        <v>665317.3172903226</v>
      </c>
      <c r="E27" s="99">
        <f t="shared" si="8"/>
        <v>139716.63663096775</v>
      </c>
      <c r="F27" s="101">
        <f t="shared" si="9"/>
        <v>525600.6806593549</v>
      </c>
      <c r="G27" s="100">
        <v>0.985</v>
      </c>
      <c r="H27" s="101">
        <f t="shared" si="10"/>
        <v>517716.6704494646</v>
      </c>
      <c r="I27" s="107">
        <v>0.0762</v>
      </c>
      <c r="J27" s="107">
        <v>0.0383</v>
      </c>
      <c r="K27" s="108">
        <f t="shared" si="11"/>
        <v>0.0379</v>
      </c>
      <c r="L27" s="103">
        <f t="shared" si="12"/>
        <v>3287.5008573541004</v>
      </c>
      <c r="M27" s="104">
        <f t="shared" si="13"/>
        <v>1652.3790398512076</v>
      </c>
      <c r="N27" s="105">
        <f t="shared" si="14"/>
        <v>1635.1218175028926</v>
      </c>
    </row>
    <row r="28" spans="1:14" s="17" customFormat="1" ht="15">
      <c r="A28" s="16">
        <v>44408</v>
      </c>
      <c r="B28" s="106">
        <v>723456.11</v>
      </c>
      <c r="C28" s="93">
        <f>'NERCAMRT - Depreciation'!L57</f>
        <v>-10900.559876344087</v>
      </c>
      <c r="D28" s="93">
        <f t="shared" si="7"/>
        <v>712555.5501236559</v>
      </c>
      <c r="E28" s="99">
        <f t="shared" si="8"/>
        <v>149636.66552596775</v>
      </c>
      <c r="F28" s="101">
        <f t="shared" si="9"/>
        <v>562918.8845976882</v>
      </c>
      <c r="G28" s="100">
        <v>0.985</v>
      </c>
      <c r="H28" s="101">
        <f t="shared" si="10"/>
        <v>554475.1013287229</v>
      </c>
      <c r="I28" s="107">
        <v>0.0762</v>
      </c>
      <c r="J28" s="107">
        <v>0.0383</v>
      </c>
      <c r="K28" s="108">
        <f t="shared" si="11"/>
        <v>0.0379</v>
      </c>
      <c r="L28" s="103">
        <f t="shared" si="12"/>
        <v>3520.9168934373906</v>
      </c>
      <c r="M28" s="104">
        <f t="shared" si="13"/>
        <v>1769.6996984075074</v>
      </c>
      <c r="N28" s="105">
        <f t="shared" si="14"/>
        <v>1751.2171950298834</v>
      </c>
    </row>
    <row r="29" spans="1:14" s="17" customFormat="1" ht="15">
      <c r="A29" s="16">
        <v>44439</v>
      </c>
      <c r="B29" s="106">
        <v>732028.98</v>
      </c>
      <c r="C29" s="93">
        <f>'NERCAMRT - Depreciation'!L58</f>
        <v>-12598.637043010753</v>
      </c>
      <c r="D29" s="93">
        <f t="shared" si="7"/>
        <v>719430.3429569892</v>
      </c>
      <c r="E29" s="99">
        <f t="shared" si="8"/>
        <v>151080.3720209677</v>
      </c>
      <c r="F29" s="101">
        <f t="shared" si="9"/>
        <v>568349.9709360215</v>
      </c>
      <c r="G29" s="100">
        <v>0.985</v>
      </c>
      <c r="H29" s="101">
        <f t="shared" si="10"/>
        <v>559824.7213719812</v>
      </c>
      <c r="I29" s="107">
        <v>0.0762</v>
      </c>
      <c r="J29" s="107">
        <v>0.0383</v>
      </c>
      <c r="K29" s="108">
        <f t="shared" si="11"/>
        <v>0.0379</v>
      </c>
      <c r="L29" s="103">
        <f t="shared" si="12"/>
        <v>3554.886980712081</v>
      </c>
      <c r="M29" s="104">
        <f t="shared" si="13"/>
        <v>1786.7739023789065</v>
      </c>
      <c r="N29" s="105">
        <f t="shared" si="14"/>
        <v>1768.113078333174</v>
      </c>
    </row>
    <row r="30" spans="1:14" s="17" customFormat="1" ht="15">
      <c r="A30" s="16">
        <v>44469</v>
      </c>
      <c r="B30" s="106">
        <v>739713.12</v>
      </c>
      <c r="C30" s="93">
        <f>'NERCAMRT - Depreciation'!L59</f>
        <v>-14296.714209677419</v>
      </c>
      <c r="D30" s="93">
        <f t="shared" si="7"/>
        <v>725416.4057903226</v>
      </c>
      <c r="E30" s="99">
        <f t="shared" si="8"/>
        <v>152337.44521596775</v>
      </c>
      <c r="F30" s="101">
        <f t="shared" si="9"/>
        <v>573078.9605743549</v>
      </c>
      <c r="G30" s="100">
        <v>0.985</v>
      </c>
      <c r="H30" s="101">
        <f t="shared" si="10"/>
        <v>564482.7761657395</v>
      </c>
      <c r="I30" s="107">
        <v>0.0762</v>
      </c>
      <c r="J30" s="107">
        <v>0.0383</v>
      </c>
      <c r="K30" s="108">
        <f t="shared" si="11"/>
        <v>0.0379</v>
      </c>
      <c r="L30" s="103">
        <f t="shared" si="12"/>
        <v>3584.465628652446</v>
      </c>
      <c r="M30" s="104">
        <f t="shared" si="13"/>
        <v>1801.640860595652</v>
      </c>
      <c r="N30" s="105">
        <f t="shared" si="14"/>
        <v>1782.824768056794</v>
      </c>
    </row>
    <row r="31" spans="1:14" s="17" customFormat="1" ht="15">
      <c r="A31" s="16">
        <v>44500</v>
      </c>
      <c r="B31" s="106">
        <v>759584.56</v>
      </c>
      <c r="C31" s="93">
        <f>'NERCAMRT - Depreciation'!L60</f>
        <v>-15994.791376344085</v>
      </c>
      <c r="D31" s="93">
        <f t="shared" si="7"/>
        <v>743589.768623656</v>
      </c>
      <c r="E31" s="99">
        <f t="shared" si="8"/>
        <v>156153.85141096776</v>
      </c>
      <c r="F31" s="101">
        <f t="shared" si="9"/>
        <v>587435.9172126882</v>
      </c>
      <c r="G31" s="100">
        <v>0.985</v>
      </c>
      <c r="H31" s="101">
        <f t="shared" si="10"/>
        <v>578624.3784544979</v>
      </c>
      <c r="I31" s="107">
        <v>0.0762</v>
      </c>
      <c r="J31" s="107">
        <v>0.0383</v>
      </c>
      <c r="K31" s="108">
        <f t="shared" si="11"/>
        <v>0.0379</v>
      </c>
      <c r="L31" s="103">
        <f t="shared" si="12"/>
        <v>3674.264803186062</v>
      </c>
      <c r="M31" s="104">
        <f t="shared" si="13"/>
        <v>1846.7761412339394</v>
      </c>
      <c r="N31" s="105">
        <f t="shared" si="14"/>
        <v>1827.4886619521228</v>
      </c>
    </row>
    <row r="32" spans="1:14" s="17" customFormat="1" ht="15">
      <c r="A32" s="16">
        <v>44530</v>
      </c>
      <c r="B32" s="106">
        <v>770281.66</v>
      </c>
      <c r="C32" s="93">
        <f>'NERCAMRT - Depreciation'!L61</f>
        <v>-17692.86854301075</v>
      </c>
      <c r="D32" s="93">
        <f t="shared" si="7"/>
        <v>752588.7914569892</v>
      </c>
      <c r="E32" s="99">
        <f t="shared" si="8"/>
        <v>158043.64620596773</v>
      </c>
      <c r="F32" s="101">
        <f t="shared" si="9"/>
        <v>594545.1452510215</v>
      </c>
      <c r="G32" s="100">
        <v>0.985</v>
      </c>
      <c r="H32" s="101">
        <f t="shared" si="10"/>
        <v>585626.9680722562</v>
      </c>
      <c r="I32" s="107">
        <v>0.0762</v>
      </c>
      <c r="J32" s="107">
        <v>0.0383</v>
      </c>
      <c r="K32" s="108">
        <f t="shared" si="11"/>
        <v>0.0379</v>
      </c>
      <c r="L32" s="103">
        <f t="shared" si="12"/>
        <v>3718.731247258827</v>
      </c>
      <c r="M32" s="104">
        <f t="shared" si="13"/>
        <v>1869.1260730972845</v>
      </c>
      <c r="N32" s="105">
        <f t="shared" si="14"/>
        <v>1849.6051741615427</v>
      </c>
    </row>
    <row r="33" spans="1:14" s="17" customFormat="1" ht="15">
      <c r="A33" s="16">
        <v>44561</v>
      </c>
      <c r="B33" s="106">
        <v>787911.69</v>
      </c>
      <c r="C33" s="93">
        <f>'NERCAMRT - Depreciation'!L62</f>
        <v>-19390.945709677417</v>
      </c>
      <c r="D33" s="93">
        <f t="shared" si="7"/>
        <v>768520.7442903225</v>
      </c>
      <c r="E33" s="99">
        <f t="shared" si="8"/>
        <v>161389.35630096772</v>
      </c>
      <c r="F33" s="101">
        <f t="shared" si="9"/>
        <v>607131.3879893548</v>
      </c>
      <c r="G33" s="100">
        <v>0.985</v>
      </c>
      <c r="H33" s="101">
        <f t="shared" si="10"/>
        <v>598024.4171695145</v>
      </c>
      <c r="I33" s="107">
        <v>0.0762</v>
      </c>
      <c r="J33" s="107">
        <v>0.0383</v>
      </c>
      <c r="K33" s="108">
        <f t="shared" si="11"/>
        <v>0.0379</v>
      </c>
      <c r="L33" s="103">
        <f t="shared" si="12"/>
        <v>3797.455049026417</v>
      </c>
      <c r="M33" s="104">
        <f t="shared" si="13"/>
        <v>1908.6945981327005</v>
      </c>
      <c r="N33" s="105">
        <f t="shared" si="14"/>
        <v>1888.7604508937166</v>
      </c>
    </row>
    <row r="34" spans="1:15" s="17" customFormat="1" ht="15">
      <c r="A34" s="16">
        <v>44592</v>
      </c>
      <c r="B34" s="106">
        <v>833967.6599999997</v>
      </c>
      <c r="C34" s="93">
        <f>'NERCAMRT - Depreciation'!L64</f>
        <v>-21089.022876344083</v>
      </c>
      <c r="D34" s="93">
        <f t="shared" si="7"/>
        <v>812878.6371236556</v>
      </c>
      <c r="E34" s="99">
        <f t="shared" si="8"/>
        <v>170704.51379596768</v>
      </c>
      <c r="F34" s="101">
        <f t="shared" si="9"/>
        <v>642174.123327688</v>
      </c>
      <c r="G34" s="100">
        <v>0.985</v>
      </c>
      <c r="H34" s="101">
        <f t="shared" si="10"/>
        <v>632541.5114777726</v>
      </c>
      <c r="I34" s="107">
        <v>0.0762</v>
      </c>
      <c r="J34" s="107">
        <v>0.0383</v>
      </c>
      <c r="K34" s="108">
        <f t="shared" si="11"/>
        <v>0.0379</v>
      </c>
      <c r="L34" s="103">
        <f t="shared" si="12"/>
        <v>4016.6385978838566</v>
      </c>
      <c r="M34" s="104">
        <f t="shared" si="13"/>
        <v>2018.8616574665575</v>
      </c>
      <c r="N34" s="105">
        <f t="shared" si="14"/>
        <v>1997.7769404172986</v>
      </c>
      <c r="O34" s="91"/>
    </row>
    <row r="35" spans="1:16" s="17" customFormat="1" ht="15">
      <c r="A35" s="16">
        <v>44620</v>
      </c>
      <c r="B35" s="106">
        <v>904671.9499999998</v>
      </c>
      <c r="C35" s="93">
        <f>'NERCAMRT - Depreciation'!L65</f>
        <v>-22787.10004301075</v>
      </c>
      <c r="D35" s="93">
        <f t="shared" si="7"/>
        <v>881884.849956989</v>
      </c>
      <c r="E35" s="99">
        <f t="shared" si="8"/>
        <v>185195.8184909677</v>
      </c>
      <c r="F35" s="101">
        <f t="shared" si="9"/>
        <v>696689.0314660213</v>
      </c>
      <c r="G35" s="100">
        <v>0.985</v>
      </c>
      <c r="H35" s="101">
        <f t="shared" si="10"/>
        <v>686238.695994031</v>
      </c>
      <c r="I35" s="107">
        <v>0.0762</v>
      </c>
      <c r="J35" s="107">
        <v>0.0383</v>
      </c>
      <c r="K35" s="108">
        <f t="shared" si="11"/>
        <v>0.0379</v>
      </c>
      <c r="L35" s="103">
        <f t="shared" si="12"/>
        <v>4357.615719562097</v>
      </c>
      <c r="M35" s="104">
        <f t="shared" si="13"/>
        <v>2190.245171380949</v>
      </c>
      <c r="N35" s="105">
        <f t="shared" si="14"/>
        <v>2167.370548181148</v>
      </c>
      <c r="O35" s="33"/>
      <c r="P35" s="33"/>
    </row>
    <row r="36" spans="1:14" s="17" customFormat="1" ht="15">
      <c r="A36" s="16">
        <v>44651</v>
      </c>
      <c r="B36" s="106">
        <v>906500.1799999998</v>
      </c>
      <c r="C36" s="93">
        <f>'NERCAMRT - Depreciation'!L66</f>
        <v>-24485.177209677415</v>
      </c>
      <c r="D36" s="93">
        <f t="shared" si="7"/>
        <v>882015.0027903224</v>
      </c>
      <c r="E36" s="99">
        <f t="shared" si="8"/>
        <v>185223.1505859677</v>
      </c>
      <c r="F36" s="101">
        <f t="shared" si="9"/>
        <v>696791.8522043547</v>
      </c>
      <c r="G36" s="100">
        <v>0.985</v>
      </c>
      <c r="H36" s="101">
        <f t="shared" si="10"/>
        <v>686339.9744212894</v>
      </c>
      <c r="I36" s="107">
        <v>0.0762</v>
      </c>
      <c r="J36" s="107">
        <v>0.0383</v>
      </c>
      <c r="K36" s="108">
        <f t="shared" si="11"/>
        <v>0.0379</v>
      </c>
      <c r="L36" s="103">
        <f t="shared" si="12"/>
        <v>4358.258837575188</v>
      </c>
      <c r="M36" s="104">
        <f t="shared" si="13"/>
        <v>2190.568418361282</v>
      </c>
      <c r="N36" s="105">
        <f t="shared" si="14"/>
        <v>2167.690419213906</v>
      </c>
    </row>
    <row r="37" spans="1:14" s="17" customFormat="1" ht="15">
      <c r="A37" s="16">
        <v>44681</v>
      </c>
      <c r="B37" s="106">
        <v>915769.95</v>
      </c>
      <c r="C37" s="93">
        <f>'NERCAMRT - Depreciation'!L67</f>
        <v>-26183.25437634408</v>
      </c>
      <c r="D37" s="93">
        <f t="shared" si="7"/>
        <v>889586.6956236559</v>
      </c>
      <c r="E37" s="99">
        <f t="shared" si="8"/>
        <v>186813.20608096774</v>
      </c>
      <c r="F37" s="101">
        <f t="shared" si="9"/>
        <v>702773.4895426882</v>
      </c>
      <c r="G37" s="100">
        <v>0.985</v>
      </c>
      <c r="H37" s="101">
        <f t="shared" si="10"/>
        <v>692231.887199548</v>
      </c>
      <c r="I37" s="107">
        <v>0.0762</v>
      </c>
      <c r="J37" s="107">
        <v>0.0383</v>
      </c>
      <c r="K37" s="108">
        <f t="shared" si="11"/>
        <v>0.0379</v>
      </c>
      <c r="L37" s="103">
        <f t="shared" si="12"/>
        <v>4395.67248371713</v>
      </c>
      <c r="M37" s="104">
        <f t="shared" si="13"/>
        <v>2209.373439978557</v>
      </c>
      <c r="N37" s="105">
        <f t="shared" si="14"/>
        <v>2186.2990437385724</v>
      </c>
    </row>
    <row r="38" spans="1:14" s="17" customFormat="1" ht="15">
      <c r="A38" s="16">
        <v>44712</v>
      </c>
      <c r="B38" s="106">
        <v>919275.76</v>
      </c>
      <c r="C38" s="93">
        <f>'NERCAMRT - Depreciation'!L68</f>
        <v>-27881.331543010747</v>
      </c>
      <c r="D38" s="93">
        <f t="shared" si="7"/>
        <v>891394.4284569892</v>
      </c>
      <c r="E38" s="99">
        <f t="shared" si="8"/>
        <v>187192.82997596773</v>
      </c>
      <c r="F38" s="101">
        <f t="shared" si="9"/>
        <v>704201.5984810215</v>
      </c>
      <c r="G38" s="100">
        <v>0.985</v>
      </c>
      <c r="H38" s="101">
        <f t="shared" si="10"/>
        <v>693638.5745038062</v>
      </c>
      <c r="I38" s="107">
        <v>0.0762</v>
      </c>
      <c r="J38" s="107">
        <v>0.0383</v>
      </c>
      <c r="K38" s="108">
        <f t="shared" si="11"/>
        <v>0.0379</v>
      </c>
      <c r="L38" s="103">
        <f t="shared" si="12"/>
        <v>4404.60494809917</v>
      </c>
      <c r="M38" s="104">
        <f t="shared" si="13"/>
        <v>2213.8631169579817</v>
      </c>
      <c r="N38" s="105">
        <f t="shared" si="14"/>
        <v>2190.741831141188</v>
      </c>
    </row>
    <row r="39" spans="1:14" s="17" customFormat="1" ht="15">
      <c r="A39" s="16">
        <v>44742</v>
      </c>
      <c r="B39" s="106">
        <v>923528.97</v>
      </c>
      <c r="C39" s="93">
        <f>'NERCAMRT - Depreciation'!L69</f>
        <v>-29579.408709677413</v>
      </c>
      <c r="D39" s="93">
        <f t="shared" si="7"/>
        <v>893949.5612903226</v>
      </c>
      <c r="E39" s="99">
        <f t="shared" si="8"/>
        <v>187729.40787096773</v>
      </c>
      <c r="F39" s="101">
        <f t="shared" si="9"/>
        <v>706220.1534193548</v>
      </c>
      <c r="G39" s="100">
        <v>0.985</v>
      </c>
      <c r="H39" s="101">
        <f t="shared" si="10"/>
        <v>695626.8511180645</v>
      </c>
      <c r="I39" s="107">
        <v>0.0762</v>
      </c>
      <c r="J39" s="107">
        <v>0.0383</v>
      </c>
      <c r="K39" s="108">
        <f t="shared" si="11"/>
        <v>0.0379</v>
      </c>
      <c r="L39" s="103">
        <f t="shared" si="12"/>
        <v>4417.23050459971</v>
      </c>
      <c r="M39" s="104">
        <f t="shared" si="13"/>
        <v>2220.2090331518225</v>
      </c>
      <c r="N39" s="105">
        <f t="shared" si="14"/>
        <v>2197.021471447887</v>
      </c>
    </row>
    <row r="40" spans="1:14" s="17" customFormat="1" ht="15">
      <c r="A40" s="16">
        <v>44773</v>
      </c>
      <c r="B40" s="106">
        <v>936022.72</v>
      </c>
      <c r="C40" s="93">
        <f>'NERCAMRT - Depreciation'!L70</f>
        <v>-31277.48587634408</v>
      </c>
      <c r="D40" s="93">
        <f t="shared" si="7"/>
        <v>904745.234123656</v>
      </c>
      <c r="E40" s="99">
        <f t="shared" si="8"/>
        <v>189996.49916596775</v>
      </c>
      <c r="F40" s="101">
        <f t="shared" si="9"/>
        <v>714748.7349576883</v>
      </c>
      <c r="G40" s="100">
        <v>0.985</v>
      </c>
      <c r="H40" s="101">
        <f t="shared" si="10"/>
        <v>704027.503933323</v>
      </c>
      <c r="I40" s="107">
        <v>0.0762</v>
      </c>
      <c r="J40" s="107">
        <v>0.0383</v>
      </c>
      <c r="K40" s="108">
        <f t="shared" si="11"/>
        <v>0.0379</v>
      </c>
      <c r="L40" s="103">
        <f t="shared" si="12"/>
        <v>4470.574649976601</v>
      </c>
      <c r="M40" s="104">
        <f t="shared" si="13"/>
        <v>2247.0211167205225</v>
      </c>
      <c r="N40" s="105">
        <f t="shared" si="14"/>
        <v>2223.5535332560785</v>
      </c>
    </row>
    <row r="41" spans="1:14" s="17" customFormat="1" ht="15">
      <c r="A41" s="16">
        <v>44804</v>
      </c>
      <c r="B41" s="106">
        <v>941791.04</v>
      </c>
      <c r="C41" s="93">
        <f>'NERCAMRT - Depreciation'!L71</f>
        <v>-32975.56304301075</v>
      </c>
      <c r="D41" s="93">
        <f t="shared" si="7"/>
        <v>908815.4769569893</v>
      </c>
      <c r="E41" s="99">
        <f t="shared" si="8"/>
        <v>190851.25016096773</v>
      </c>
      <c r="F41" s="101">
        <f t="shared" si="9"/>
        <v>717964.2267960216</v>
      </c>
      <c r="G41" s="100">
        <v>0.985</v>
      </c>
      <c r="H41" s="101">
        <f t="shared" si="10"/>
        <v>707194.7633940813</v>
      </c>
      <c r="I41" s="107">
        <v>0.0762</v>
      </c>
      <c r="J41" s="107">
        <v>0.0383</v>
      </c>
      <c r="K41" s="108">
        <f t="shared" si="11"/>
        <v>0.0379</v>
      </c>
      <c r="L41" s="103">
        <f t="shared" si="12"/>
        <v>4490.686747552417</v>
      </c>
      <c r="M41" s="104">
        <f t="shared" si="13"/>
        <v>2257.1299531661093</v>
      </c>
      <c r="N41" s="105">
        <f t="shared" si="14"/>
        <v>2233.5567943863066</v>
      </c>
    </row>
    <row r="42" spans="1:14" s="17" customFormat="1" ht="15">
      <c r="A42" s="16">
        <v>44834</v>
      </c>
      <c r="B42" s="106">
        <v>949116.46</v>
      </c>
      <c r="C42" s="93">
        <f>'NERCAMRT - Depreciation'!L72</f>
        <v>-34673.64020967742</v>
      </c>
      <c r="D42" s="93">
        <f t="shared" si="7"/>
        <v>914442.8197903226</v>
      </c>
      <c r="E42" s="99">
        <f t="shared" si="8"/>
        <v>192032.99215596775</v>
      </c>
      <c r="F42" s="101">
        <f t="shared" si="9"/>
        <v>722409.8276343548</v>
      </c>
      <c r="G42" s="100">
        <v>0.985</v>
      </c>
      <c r="H42" s="101">
        <f t="shared" si="10"/>
        <v>711573.6802198394</v>
      </c>
      <c r="I42" s="107">
        <v>0.0762</v>
      </c>
      <c r="J42" s="107">
        <v>0.0383</v>
      </c>
      <c r="K42" s="108">
        <f t="shared" si="11"/>
        <v>0.0379</v>
      </c>
      <c r="L42" s="103">
        <f t="shared" si="12"/>
        <v>4518.492869395981</v>
      </c>
      <c r="M42" s="104">
        <f t="shared" si="13"/>
        <v>2271.1059960349876</v>
      </c>
      <c r="N42" s="105">
        <f t="shared" si="14"/>
        <v>2247.386873360993</v>
      </c>
    </row>
    <row r="43" spans="1:14" s="17" customFormat="1" ht="15">
      <c r="A43" s="16">
        <v>44865</v>
      </c>
      <c r="B43" s="106">
        <v>958060.03</v>
      </c>
      <c r="C43" s="93">
        <f>'NERCAMRT - Depreciation'!L73</f>
        <v>-36371.71737634409</v>
      </c>
      <c r="D43" s="93">
        <f t="shared" si="7"/>
        <v>921688.3126236559</v>
      </c>
      <c r="E43" s="99">
        <f t="shared" si="8"/>
        <v>193554.54565096772</v>
      </c>
      <c r="F43" s="101">
        <f t="shared" si="9"/>
        <v>728133.7669726881</v>
      </c>
      <c r="G43" s="100">
        <v>0.985</v>
      </c>
      <c r="H43" s="101">
        <f t="shared" si="10"/>
        <v>717211.7604680979</v>
      </c>
      <c r="I43" s="107">
        <v>0.0762</v>
      </c>
      <c r="J43" s="107">
        <v>0.0383</v>
      </c>
      <c r="K43" s="108">
        <f t="shared" si="11"/>
        <v>0.0379</v>
      </c>
      <c r="L43" s="103">
        <f t="shared" si="12"/>
        <v>4554.294678972422</v>
      </c>
      <c r="M43" s="104">
        <f t="shared" si="13"/>
        <v>2289.1008688273455</v>
      </c>
      <c r="N43" s="105">
        <f t="shared" si="14"/>
        <v>2265.193810145076</v>
      </c>
    </row>
    <row r="44" spans="1:14" s="17" customFormat="1" ht="15">
      <c r="A44" s="16">
        <v>44895</v>
      </c>
      <c r="B44" s="106">
        <v>979372.58</v>
      </c>
      <c r="C44" s="93">
        <f>'NERCAMRT - Depreciation'!L74</f>
        <v>-38069.79454301076</v>
      </c>
      <c r="D44" s="93">
        <f t="shared" si="7"/>
        <v>941302.7854569892</v>
      </c>
      <c r="E44" s="99">
        <f t="shared" si="8"/>
        <v>197673.5849459677</v>
      </c>
      <c r="F44" s="101">
        <f t="shared" si="9"/>
        <v>743629.2005110215</v>
      </c>
      <c r="G44" s="100">
        <v>0.985</v>
      </c>
      <c r="H44" s="101">
        <f t="shared" si="10"/>
        <v>732474.7625033562</v>
      </c>
      <c r="I44" s="107">
        <v>0.0762</v>
      </c>
      <c r="J44" s="107">
        <v>0.0383</v>
      </c>
      <c r="K44" s="108">
        <f t="shared" si="11"/>
        <v>0.0379</v>
      </c>
      <c r="L44" s="103">
        <f t="shared" si="12"/>
        <v>4651.214741896312</v>
      </c>
      <c r="M44" s="104">
        <f t="shared" si="13"/>
        <v>2337.8152836565455</v>
      </c>
      <c r="N44" s="105">
        <f t="shared" si="14"/>
        <v>2313.399458239767</v>
      </c>
    </row>
    <row r="45" spans="1:17" s="17" customFormat="1" ht="15">
      <c r="A45" s="16">
        <v>44926</v>
      </c>
      <c r="B45" s="106">
        <v>988519.99</v>
      </c>
      <c r="C45" s="93">
        <f>'NERCAMRT - Depreciation'!L75</f>
        <v>-39767.87170967743</v>
      </c>
      <c r="D45" s="93">
        <f t="shared" si="7"/>
        <v>948752.1182903226</v>
      </c>
      <c r="E45" s="99">
        <f t="shared" si="8"/>
        <v>199237.94484096774</v>
      </c>
      <c r="F45" s="101">
        <f t="shared" si="9"/>
        <v>749514.1734493548</v>
      </c>
      <c r="G45" s="100">
        <v>0.985</v>
      </c>
      <c r="H45" s="101">
        <f t="shared" si="10"/>
        <v>738271.4608476144</v>
      </c>
      <c r="I45" s="107">
        <v>0.0762</v>
      </c>
      <c r="J45" s="107">
        <v>0.0383</v>
      </c>
      <c r="K45" s="108">
        <f t="shared" si="11"/>
        <v>0.0379</v>
      </c>
      <c r="L45" s="103">
        <f t="shared" si="12"/>
        <v>4688.0237763823525</v>
      </c>
      <c r="M45" s="104">
        <f t="shared" si="13"/>
        <v>2356.316412538636</v>
      </c>
      <c r="N45" s="105">
        <f t="shared" si="14"/>
        <v>2331.707363843716</v>
      </c>
      <c r="P45" s="17">
        <v>2370.6964370379897</v>
      </c>
      <c r="Q45" s="17">
        <v>2345.937205319577</v>
      </c>
    </row>
    <row r="46" spans="1:14" s="17" customFormat="1" ht="15">
      <c r="A46" s="16">
        <v>44957</v>
      </c>
      <c r="B46" s="106">
        <v>996008.07</v>
      </c>
      <c r="C46" s="93">
        <f>'NERCAMRT - Depreciation'!L77</f>
        <v>-41465.9488763441</v>
      </c>
      <c r="D46" s="93">
        <f t="shared" si="7"/>
        <v>954542.1211236558</v>
      </c>
      <c r="E46" s="99">
        <f t="shared" si="8"/>
        <v>200453.84543596773</v>
      </c>
      <c r="F46" s="101">
        <f t="shared" si="9"/>
        <v>754088.275687688</v>
      </c>
      <c r="G46" s="100">
        <v>0.985</v>
      </c>
      <c r="H46" s="101">
        <f t="shared" si="10"/>
        <v>742776.9515523727</v>
      </c>
      <c r="I46" s="107">
        <v>0.0762</v>
      </c>
      <c r="J46" s="107">
        <v>0.0383</v>
      </c>
      <c r="K46" s="108">
        <f t="shared" si="11"/>
        <v>0.0379</v>
      </c>
      <c r="L46" s="103">
        <f t="shared" si="12"/>
        <v>4716.633642357567</v>
      </c>
      <c r="M46" s="104">
        <f t="shared" si="13"/>
        <v>2370.6964370379897</v>
      </c>
      <c r="N46" s="105">
        <f t="shared" si="14"/>
        <v>2345.937205319577</v>
      </c>
    </row>
    <row r="47" spans="1:14" s="17" customFormat="1" ht="15">
      <c r="A47" s="16">
        <v>44985</v>
      </c>
      <c r="B47" s="106">
        <v>1035205.54</v>
      </c>
      <c r="C47" s="93">
        <f>'NERCAMRT - Depreciation'!L78</f>
        <v>-43164.02604301077</v>
      </c>
      <c r="D47" s="93">
        <f t="shared" si="7"/>
        <v>992041.5139569893</v>
      </c>
      <c r="E47" s="99">
        <f t="shared" si="8"/>
        <v>208328.71793096774</v>
      </c>
      <c r="F47" s="101">
        <f t="shared" si="9"/>
        <v>783712.7960260215</v>
      </c>
      <c r="G47" s="100">
        <v>0.985</v>
      </c>
      <c r="H47" s="101">
        <f t="shared" si="10"/>
        <v>771957.1040856311</v>
      </c>
      <c r="I47" s="107">
        <v>0.0762</v>
      </c>
      <c r="J47" s="107">
        <v>0.0383</v>
      </c>
      <c r="K47" s="108">
        <f t="shared" si="11"/>
        <v>0.0379</v>
      </c>
      <c r="L47" s="103">
        <f t="shared" si="12"/>
        <v>4901.927610943758</v>
      </c>
      <c r="M47" s="104">
        <f t="shared" si="13"/>
        <v>2463.829757206639</v>
      </c>
      <c r="N47" s="105">
        <f t="shared" si="14"/>
        <v>2438.0978537371184</v>
      </c>
    </row>
    <row r="48" spans="1:14" s="17" customFormat="1" ht="15">
      <c r="A48" s="16">
        <v>45016</v>
      </c>
      <c r="B48" s="106"/>
      <c r="C48" s="93">
        <f>'NERCAMRT - Depreciation'!L79</f>
        <v>-44862.103209677436</v>
      </c>
      <c r="D48" s="93">
        <f t="shared" si="7"/>
        <v>-44862.103209677436</v>
      </c>
      <c r="E48" s="99">
        <f t="shared" si="8"/>
        <v>-9421.041674032262</v>
      </c>
      <c r="F48" s="101">
        <f t="shared" si="9"/>
        <v>-35441.061535645174</v>
      </c>
      <c r="G48" s="100">
        <v>0.985</v>
      </c>
      <c r="H48" s="101">
        <f t="shared" si="10"/>
        <v>-34909.4456126105</v>
      </c>
      <c r="I48" s="107">
        <v>0.0762</v>
      </c>
      <c r="J48" s="107">
        <v>0.0383</v>
      </c>
      <c r="K48" s="108">
        <f t="shared" si="11"/>
        <v>0.0379</v>
      </c>
      <c r="L48" s="103">
        <f t="shared" si="12"/>
        <v>-221.67497964007669</v>
      </c>
      <c r="M48" s="104">
        <f t="shared" si="13"/>
        <v>-111.41931391358185</v>
      </c>
      <c r="N48" s="105">
        <f t="shared" si="14"/>
        <v>-110.25566572649484</v>
      </c>
    </row>
    <row r="49" spans="1:14" s="17" customFormat="1" ht="15">
      <c r="A49" s="16">
        <v>45046</v>
      </c>
      <c r="B49" s="106"/>
      <c r="C49" s="93">
        <f>'NERCAMRT - Depreciation'!L80</f>
        <v>-46560.180376344106</v>
      </c>
      <c r="D49" s="93">
        <f t="shared" si="7"/>
        <v>-46560.180376344106</v>
      </c>
      <c r="E49" s="99">
        <f t="shared" si="8"/>
        <v>-9777.637879032261</v>
      </c>
      <c r="F49" s="101">
        <f t="shared" si="9"/>
        <v>-36782.54249731184</v>
      </c>
      <c r="G49" s="100">
        <v>0.985</v>
      </c>
      <c r="H49" s="101">
        <f t="shared" si="10"/>
        <v>-36230.80435985216</v>
      </c>
      <c r="I49" s="107">
        <v>0.0762</v>
      </c>
      <c r="J49" s="107">
        <v>0.0383</v>
      </c>
      <c r="K49" s="108">
        <f t="shared" si="11"/>
        <v>0.0379</v>
      </c>
      <c r="L49" s="103">
        <f t="shared" si="12"/>
        <v>-230.06560768506122</v>
      </c>
      <c r="M49" s="104">
        <f t="shared" si="13"/>
        <v>-115.63665058186149</v>
      </c>
      <c r="N49" s="105">
        <f t="shared" si="14"/>
        <v>-114.42895710319975</v>
      </c>
    </row>
    <row r="50" spans="1:14" s="17" customFormat="1" ht="15">
      <c r="A50" s="16">
        <v>45077</v>
      </c>
      <c r="B50" s="106"/>
      <c r="C50" s="93">
        <f>'NERCAMRT - Depreciation'!L81</f>
        <v>-48258.257543010775</v>
      </c>
      <c r="D50" s="93">
        <f t="shared" si="7"/>
        <v>-48258.257543010775</v>
      </c>
      <c r="E50" s="99">
        <f t="shared" si="8"/>
        <v>-10134.234084032263</v>
      </c>
      <c r="F50" s="101">
        <f t="shared" si="9"/>
        <v>-38124.02345897851</v>
      </c>
      <c r="G50" s="100">
        <v>0.985</v>
      </c>
      <c r="H50" s="101">
        <f t="shared" si="10"/>
        <v>-37552.16310709383</v>
      </c>
      <c r="I50" s="107">
        <v>0.0762</v>
      </c>
      <c r="J50" s="107">
        <v>0.0383</v>
      </c>
      <c r="K50" s="108">
        <f t="shared" si="11"/>
        <v>0.0379</v>
      </c>
      <c r="L50" s="103">
        <f t="shared" si="12"/>
        <v>-238.45623573004585</v>
      </c>
      <c r="M50" s="104">
        <f t="shared" si="13"/>
        <v>-119.85398725014115</v>
      </c>
      <c r="N50" s="105">
        <f t="shared" si="14"/>
        <v>-118.60224847990469</v>
      </c>
    </row>
    <row r="51" spans="1:14" s="17" customFormat="1" ht="15">
      <c r="A51" s="16">
        <v>45107</v>
      </c>
      <c r="B51" s="106"/>
      <c r="C51" s="93">
        <f>'NERCAMRT - Depreciation'!L82</f>
        <v>-49956.334709677445</v>
      </c>
      <c r="D51" s="93">
        <f t="shared" si="7"/>
        <v>-49956.334709677445</v>
      </c>
      <c r="E51" s="99">
        <f t="shared" si="8"/>
        <v>-10490.830289032263</v>
      </c>
      <c r="F51" s="101">
        <f t="shared" si="9"/>
        <v>-39465.504420645186</v>
      </c>
      <c r="G51" s="100">
        <v>0.985</v>
      </c>
      <c r="H51" s="101">
        <f t="shared" si="10"/>
        <v>-38873.52185433551</v>
      </c>
      <c r="I51" s="107">
        <v>0.0762</v>
      </c>
      <c r="J51" s="107">
        <v>0.0383</v>
      </c>
      <c r="K51" s="108">
        <f t="shared" si="11"/>
        <v>0.0379</v>
      </c>
      <c r="L51" s="103">
        <f t="shared" si="12"/>
        <v>-246.84686377503047</v>
      </c>
      <c r="M51" s="104">
        <f t="shared" si="13"/>
        <v>-124.07132391842083</v>
      </c>
      <c r="N51" s="105">
        <f t="shared" si="14"/>
        <v>-122.77553985660965</v>
      </c>
    </row>
    <row r="52" spans="1:14" s="17" customFormat="1" ht="15">
      <c r="A52" s="16">
        <v>45138</v>
      </c>
      <c r="B52" s="106"/>
      <c r="C52" s="93">
        <f>'NERCAMRT - Depreciation'!L83</f>
        <v>-51654.411876344115</v>
      </c>
      <c r="D52" s="93">
        <f t="shared" si="7"/>
        <v>-51654.411876344115</v>
      </c>
      <c r="E52" s="99">
        <f t="shared" si="8"/>
        <v>-10847.426494032263</v>
      </c>
      <c r="F52" s="101">
        <f t="shared" si="9"/>
        <v>-40806.985382311854</v>
      </c>
      <c r="G52" s="100">
        <v>0.985</v>
      </c>
      <c r="H52" s="101">
        <f t="shared" si="10"/>
        <v>-40194.88060157718</v>
      </c>
      <c r="I52" s="107">
        <v>0.0762</v>
      </c>
      <c r="J52" s="107">
        <v>0.0383</v>
      </c>
      <c r="K52" s="108">
        <f t="shared" si="11"/>
        <v>0.0379</v>
      </c>
      <c r="L52" s="103">
        <f t="shared" si="12"/>
        <v>-255.2374918200151</v>
      </c>
      <c r="M52" s="104">
        <f t="shared" si="13"/>
        <v>-128.2886605867005</v>
      </c>
      <c r="N52" s="105">
        <f t="shared" si="14"/>
        <v>-126.94883123331459</v>
      </c>
    </row>
    <row r="53" spans="1:14" s="17" customFormat="1" ht="15">
      <c r="A53" s="16">
        <v>45169</v>
      </c>
      <c r="B53" s="106"/>
      <c r="C53" s="93">
        <f>'NERCAMRT - Depreciation'!L84</f>
        <v>-53352.489043010784</v>
      </c>
      <c r="D53" s="93">
        <f t="shared" si="7"/>
        <v>-53352.489043010784</v>
      </c>
      <c r="E53" s="99">
        <f t="shared" si="8"/>
        <v>-11204.022699032264</v>
      </c>
      <c r="F53" s="101">
        <f t="shared" si="9"/>
        <v>-42148.46634397852</v>
      </c>
      <c r="G53" s="100">
        <v>0.985</v>
      </c>
      <c r="H53" s="101">
        <f t="shared" si="10"/>
        <v>-41516.239348818846</v>
      </c>
      <c r="I53" s="107">
        <v>0.0762</v>
      </c>
      <c r="J53" s="107">
        <v>0.0383</v>
      </c>
      <c r="K53" s="108">
        <f t="shared" si="11"/>
        <v>0.0379</v>
      </c>
      <c r="L53" s="103">
        <f t="shared" si="12"/>
        <v>-263.6281198649997</v>
      </c>
      <c r="M53" s="104">
        <f t="shared" si="13"/>
        <v>-132.50599725498014</v>
      </c>
      <c r="N53" s="105">
        <f t="shared" si="14"/>
        <v>-131.12212261001955</v>
      </c>
    </row>
    <row r="54" spans="1:14" s="17" customFormat="1" ht="15">
      <c r="A54" s="16">
        <v>45199</v>
      </c>
      <c r="B54" s="106"/>
      <c r="C54" s="93">
        <f>'NERCAMRT - Depreciation'!L85</f>
        <v>-55050.566209677454</v>
      </c>
      <c r="D54" s="93">
        <f t="shared" si="7"/>
        <v>-55050.566209677454</v>
      </c>
      <c r="E54" s="99">
        <f t="shared" si="8"/>
        <v>-11560.618904032264</v>
      </c>
      <c r="F54" s="101">
        <f t="shared" si="9"/>
        <v>-43489.94730564519</v>
      </c>
      <c r="G54" s="100">
        <v>0.985</v>
      </c>
      <c r="H54" s="101">
        <f t="shared" si="10"/>
        <v>-42837.59809606051</v>
      </c>
      <c r="I54" s="107">
        <v>0.0762</v>
      </c>
      <c r="J54" s="107">
        <v>0.0383</v>
      </c>
      <c r="K54" s="108">
        <f t="shared" si="11"/>
        <v>0.0379</v>
      </c>
      <c r="L54" s="103">
        <f t="shared" si="12"/>
        <v>-272.01874790998426</v>
      </c>
      <c r="M54" s="104">
        <f t="shared" si="13"/>
        <v>-136.7233339232598</v>
      </c>
      <c r="N54" s="105">
        <f t="shared" si="14"/>
        <v>-135.29541398672444</v>
      </c>
    </row>
    <row r="55" spans="1:14" s="17" customFormat="1" ht="15">
      <c r="A55" s="16">
        <v>45230</v>
      </c>
      <c r="B55" s="106"/>
      <c r="C55" s="93">
        <f>'NERCAMRT - Depreciation'!L86</f>
        <v>-56748.643376344124</v>
      </c>
      <c r="D55" s="93">
        <f t="shared" si="7"/>
        <v>-56748.643376344124</v>
      </c>
      <c r="E55" s="99">
        <f t="shared" si="8"/>
        <v>-11917.215109032266</v>
      </c>
      <c r="F55" s="101">
        <f t="shared" si="9"/>
        <v>-44831.42826731186</v>
      </c>
      <c r="G55" s="100">
        <v>0.985</v>
      </c>
      <c r="H55" s="101">
        <f t="shared" si="10"/>
        <v>-44158.95684330218</v>
      </c>
      <c r="I55" s="107">
        <v>0.0762</v>
      </c>
      <c r="J55" s="107">
        <v>0.0383</v>
      </c>
      <c r="K55" s="108">
        <f t="shared" si="11"/>
        <v>0.0379</v>
      </c>
      <c r="L55" s="103">
        <f t="shared" si="12"/>
        <v>-280.4093759549689</v>
      </c>
      <c r="M55" s="104">
        <f t="shared" si="13"/>
        <v>-140.94067059153946</v>
      </c>
      <c r="N55" s="105">
        <f t="shared" si="14"/>
        <v>-139.4687053634294</v>
      </c>
    </row>
    <row r="56" spans="1:14" s="17" customFormat="1" ht="15">
      <c r="A56" s="16">
        <v>45260</v>
      </c>
      <c r="B56" s="106"/>
      <c r="C56" s="93">
        <f>'NERCAMRT - Depreciation'!L87</f>
        <v>-58446.72054301079</v>
      </c>
      <c r="D56" s="93">
        <f t="shared" si="7"/>
        <v>-58446.72054301079</v>
      </c>
      <c r="E56" s="99">
        <f t="shared" si="8"/>
        <v>-12273.811314032266</v>
      </c>
      <c r="F56" s="101">
        <f t="shared" si="9"/>
        <v>-46172.909228978526</v>
      </c>
      <c r="G56" s="100">
        <v>0.985</v>
      </c>
      <c r="H56" s="101">
        <f t="shared" si="10"/>
        <v>-45480.31559054385</v>
      </c>
      <c r="I56" s="107">
        <v>0.0762</v>
      </c>
      <c r="J56" s="107">
        <v>0.0383</v>
      </c>
      <c r="K56" s="108">
        <f t="shared" si="11"/>
        <v>0.0379</v>
      </c>
      <c r="L56" s="103">
        <f t="shared" si="12"/>
        <v>-288.80000399995345</v>
      </c>
      <c r="M56" s="104">
        <f t="shared" si="13"/>
        <v>-145.15800725981913</v>
      </c>
      <c r="N56" s="105">
        <f t="shared" si="14"/>
        <v>-143.64199674013432</v>
      </c>
    </row>
    <row r="57" spans="1:14" s="17" customFormat="1" ht="15">
      <c r="A57" s="16">
        <v>45291</v>
      </c>
      <c r="B57" s="106"/>
      <c r="C57" s="93">
        <f>'NERCAMRT - Depreciation'!L88</f>
        <v>-60144.79770967746</v>
      </c>
      <c r="D57" s="93">
        <f t="shared" si="7"/>
        <v>-60144.79770967746</v>
      </c>
      <c r="E57" s="99">
        <f t="shared" si="8"/>
        <v>-12630.407519032267</v>
      </c>
      <c r="F57" s="101">
        <f t="shared" si="9"/>
        <v>-47514.390190645194</v>
      </c>
      <c r="G57" s="100">
        <v>0.985</v>
      </c>
      <c r="H57" s="101">
        <f t="shared" si="10"/>
        <v>-46801.67433778552</v>
      </c>
      <c r="I57" s="107">
        <v>0.0762</v>
      </c>
      <c r="J57" s="107">
        <v>0.0383</v>
      </c>
      <c r="K57" s="108">
        <f t="shared" si="11"/>
        <v>0.0379</v>
      </c>
      <c r="L57" s="103">
        <f t="shared" si="12"/>
        <v>-297.190632044938</v>
      </c>
      <c r="M57" s="104">
        <f t="shared" si="13"/>
        <v>-149.37534392809877</v>
      </c>
      <c r="N57" s="105">
        <f t="shared" si="14"/>
        <v>-147.81528811683927</v>
      </c>
    </row>
    <row r="58" spans="1:14" ht="15">
      <c r="A58" s="16"/>
      <c r="B58" s="109"/>
      <c r="C58" s="109"/>
      <c r="D58" s="109"/>
      <c r="E58" s="110"/>
      <c r="F58" s="110"/>
      <c r="G58" s="100"/>
      <c r="H58" s="100"/>
      <c r="I58" s="102"/>
      <c r="J58" s="102"/>
      <c r="K58" s="111" t="s">
        <v>12</v>
      </c>
      <c r="L58" s="112">
        <f>SUM(L21:L21)</f>
        <v>1117.4383431156696</v>
      </c>
      <c r="M58" s="112">
        <f>SUM(M21:M21)</f>
        <v>584.2444128980404</v>
      </c>
      <c r="N58" s="112">
        <f>SUM(N21:N21)</f>
        <v>533.193930217629</v>
      </c>
    </row>
    <row r="61" spans="7:9" ht="12.75">
      <c r="G61" s="31"/>
      <c r="H61" s="31"/>
      <c r="I61" s="31"/>
    </row>
    <row r="72" ht="12.75">
      <c r="R72" s="31"/>
    </row>
  </sheetData>
  <sheetProtection/>
  <conditionalFormatting sqref="B21:B35 B38:B57">
    <cfRule type="cellIs" priority="2" dxfId="8" operator="equal" stopIfTrue="1">
      <formula>0</formula>
    </cfRule>
  </conditionalFormatting>
  <conditionalFormatting sqref="B36:B37">
    <cfRule type="cellIs" priority="1" dxfId="8" operator="equal" stopIfTrue="1">
      <formula>0</formula>
    </cfRule>
  </conditionalFormatting>
  <printOptions/>
  <pageMargins left="0.27" right="0.25" top="0.42" bottom="0.42" header="0.3" footer="0.3"/>
  <pageSetup fitToHeight="1" fitToWidth="1" horizontalDpi="600" verticalDpi="600" orientation="landscape" scale="5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D29" sqref="D29"/>
    </sheetView>
  </sheetViews>
  <sheetFormatPr defaultColWidth="9.140625" defaultRowHeight="15"/>
  <cols>
    <col min="1" max="1" width="22.140625" style="1" customWidth="1"/>
    <col min="2" max="2" width="20.421875" style="33" customWidth="1"/>
    <col min="3" max="3" width="26.421875" style="33" customWidth="1"/>
    <col min="4" max="4" width="20.421875" style="33" customWidth="1"/>
    <col min="5" max="5" width="18.28125" style="1" customWidth="1"/>
    <col min="6" max="6" width="13.8515625" style="1" customWidth="1"/>
    <col min="7" max="7" width="11.421875" style="1" customWidth="1"/>
    <col min="8" max="8" width="13.140625" style="2" customWidth="1"/>
    <col min="9" max="9" width="12.00390625" style="3" customWidth="1"/>
    <col min="10" max="10" width="11.140625" style="3" customWidth="1"/>
    <col min="11" max="11" width="12.8515625" style="3" customWidth="1"/>
    <col min="12" max="14" width="15.00390625" style="18" customWidth="1"/>
    <col min="15" max="15" width="10.57421875" style="1" customWidth="1"/>
    <col min="16" max="16" width="11.00390625" style="1" customWidth="1"/>
    <col min="17" max="17" width="11.421875" style="1" customWidth="1"/>
    <col min="18" max="18" width="12.28125" style="1" customWidth="1"/>
    <col min="19" max="21" width="9.140625" style="17" customWidth="1"/>
    <col min="22" max="16384" width="9.140625" style="1" customWidth="1"/>
  </cols>
  <sheetData>
    <row r="1" spans="1:18" ht="20.25">
      <c r="A1" s="30" t="s">
        <v>29</v>
      </c>
      <c r="L1" s="3"/>
      <c r="M1" s="3"/>
      <c r="N1" s="3"/>
      <c r="O1" s="3"/>
      <c r="R1" s="17"/>
    </row>
    <row r="2" spans="1:18" ht="12.75">
      <c r="A2" s="28" t="s">
        <v>25</v>
      </c>
      <c r="L2" s="3"/>
      <c r="M2" s="3"/>
      <c r="N2" s="3"/>
      <c r="O2" s="3"/>
      <c r="P2" s="35"/>
      <c r="Q2" s="35"/>
      <c r="R2" s="34"/>
    </row>
    <row r="3" spans="1:15" ht="12.75">
      <c r="A3" s="28" t="s">
        <v>26</v>
      </c>
      <c r="L3" s="3"/>
      <c r="M3" s="3"/>
      <c r="N3" s="3"/>
      <c r="O3" s="3"/>
    </row>
    <row r="4" spans="1:15" ht="12.75">
      <c r="A4" s="28" t="s">
        <v>31</v>
      </c>
      <c r="L4" s="3"/>
      <c r="M4" s="3"/>
      <c r="N4" s="3"/>
      <c r="O4" s="3"/>
    </row>
    <row r="5" spans="1:15" ht="12.75">
      <c r="A5" s="28" t="s">
        <v>32</v>
      </c>
      <c r="L5" s="3"/>
      <c r="M5" s="3"/>
      <c r="N5" s="3"/>
      <c r="O5" s="3"/>
    </row>
    <row r="6" spans="1:15" ht="13.5" thickBot="1">
      <c r="A6" s="28"/>
      <c r="L6" s="3"/>
      <c r="M6" s="3"/>
      <c r="N6" s="3"/>
      <c r="O6" s="3"/>
    </row>
    <row r="7" spans="1:8" ht="13.5" thickBot="1">
      <c r="A7" s="3"/>
      <c r="B7" s="36" t="s">
        <v>36</v>
      </c>
      <c r="C7" s="36"/>
      <c r="D7" s="36"/>
      <c r="E7" s="39">
        <v>0.21</v>
      </c>
      <c r="F7" s="3"/>
      <c r="G7" s="3"/>
      <c r="H7" s="95"/>
    </row>
    <row r="8" spans="1:14" ht="12.75">
      <c r="A8" s="3"/>
      <c r="B8" s="36" t="s">
        <v>0</v>
      </c>
      <c r="C8" s="36" t="s">
        <v>37</v>
      </c>
      <c r="D8" s="36" t="s">
        <v>40</v>
      </c>
      <c r="E8" s="3" t="s">
        <v>16</v>
      </c>
      <c r="F8" s="3" t="s">
        <v>19</v>
      </c>
      <c r="G8" s="3" t="s">
        <v>15</v>
      </c>
      <c r="H8" s="95" t="s">
        <v>15</v>
      </c>
      <c r="I8" s="3" t="s">
        <v>4</v>
      </c>
      <c r="J8" s="3" t="s">
        <v>6</v>
      </c>
      <c r="K8" s="3" t="s">
        <v>7</v>
      </c>
      <c r="L8" s="9" t="s">
        <v>4</v>
      </c>
      <c r="M8" s="10" t="s">
        <v>6</v>
      </c>
      <c r="N8" s="11" t="s">
        <v>7</v>
      </c>
    </row>
    <row r="9" spans="1:14" ht="12.75">
      <c r="A9" s="3"/>
      <c r="B9" s="36" t="s">
        <v>13</v>
      </c>
      <c r="C9" s="36" t="s">
        <v>39</v>
      </c>
      <c r="D9" s="42" t="s">
        <v>36</v>
      </c>
      <c r="E9" s="3" t="s">
        <v>17</v>
      </c>
      <c r="F9" s="3" t="s">
        <v>21</v>
      </c>
      <c r="G9" s="3" t="s">
        <v>1</v>
      </c>
      <c r="H9" s="95" t="s">
        <v>22</v>
      </c>
      <c r="I9" s="3" t="s">
        <v>5</v>
      </c>
      <c r="J9" s="3" t="s">
        <v>5</v>
      </c>
      <c r="K9" s="3" t="s">
        <v>5</v>
      </c>
      <c r="L9" s="12" t="s">
        <v>8</v>
      </c>
      <c r="M9" s="13" t="s">
        <v>9</v>
      </c>
      <c r="N9" s="14" t="s">
        <v>9</v>
      </c>
    </row>
    <row r="10" spans="1:14" ht="12.75">
      <c r="A10" s="3"/>
      <c r="B10" s="36" t="s">
        <v>14</v>
      </c>
      <c r="C10" s="36" t="s">
        <v>38</v>
      </c>
      <c r="D10" s="36" t="s">
        <v>41</v>
      </c>
      <c r="E10" s="3" t="s">
        <v>18</v>
      </c>
      <c r="F10" s="3" t="s">
        <v>20</v>
      </c>
      <c r="G10" s="3" t="s">
        <v>2</v>
      </c>
      <c r="H10" s="95" t="s">
        <v>3</v>
      </c>
      <c r="L10" s="25">
        <v>1823537</v>
      </c>
      <c r="M10" s="26">
        <v>4310001</v>
      </c>
      <c r="N10" s="27">
        <v>1823536</v>
      </c>
    </row>
    <row r="11" spans="1:14" ht="12.75">
      <c r="A11" s="3"/>
      <c r="B11" s="37" t="s">
        <v>23</v>
      </c>
      <c r="C11" s="37"/>
      <c r="D11" s="37"/>
      <c r="E11" s="21" t="s">
        <v>10</v>
      </c>
      <c r="F11" s="22" t="s">
        <v>27</v>
      </c>
      <c r="G11" s="23" t="s">
        <v>11</v>
      </c>
      <c r="H11" s="96" t="s">
        <v>24</v>
      </c>
      <c r="L11" s="12"/>
      <c r="M11" s="13"/>
      <c r="N11" s="14"/>
    </row>
    <row r="12" spans="1:14" ht="15">
      <c r="A12" s="115">
        <v>43922</v>
      </c>
      <c r="B12" s="116">
        <v>970038.65</v>
      </c>
      <c r="C12" s="116">
        <v>0</v>
      </c>
      <c r="D12" s="116">
        <f>B12-C12</f>
        <v>970038.65</v>
      </c>
      <c r="E12" s="117">
        <f aca="true" t="shared" si="0" ref="E12:E20">(B12*$E$7)</f>
        <v>203708.1165</v>
      </c>
      <c r="F12" s="118">
        <f aca="true" t="shared" si="1" ref="F12:F20">+B12-E12</f>
        <v>766330.5335</v>
      </c>
      <c r="G12" s="119">
        <v>0.985</v>
      </c>
      <c r="H12" s="120">
        <f>F12*G12</f>
        <v>754835.5754975</v>
      </c>
      <c r="I12" s="121">
        <v>0.0788</v>
      </c>
      <c r="J12" s="121">
        <v>0.0412</v>
      </c>
      <c r="K12" s="121">
        <v>0.037599999999999995</v>
      </c>
      <c r="L12" s="122">
        <f aca="true" t="shared" si="2" ref="L12:L20">(H12*I12)/12</f>
        <v>4956.753612433583</v>
      </c>
      <c r="M12" s="123">
        <f aca="true" t="shared" si="3" ref="M12:M20">(H12*J12)/12</f>
        <v>2591.602142541417</v>
      </c>
      <c r="N12" s="124">
        <f aca="true" t="shared" si="4" ref="N12:N20">(H12*K12)/12</f>
        <v>2365.1514698921665</v>
      </c>
    </row>
    <row r="13" spans="1:14" ht="15">
      <c r="A13" s="115">
        <v>43952</v>
      </c>
      <c r="B13" s="116">
        <v>973609.96</v>
      </c>
      <c r="C13" s="116">
        <v>0</v>
      </c>
      <c r="D13" s="116">
        <f aca="true" t="shared" si="5" ref="D13:D21">B13-C13</f>
        <v>973609.96</v>
      </c>
      <c r="E13" s="117">
        <f t="shared" si="0"/>
        <v>204458.09159999999</v>
      </c>
      <c r="F13" s="118">
        <f t="shared" si="1"/>
        <v>769151.8684</v>
      </c>
      <c r="G13" s="119">
        <v>0.985</v>
      </c>
      <c r="H13" s="120">
        <f aca="true" t="shared" si="6" ref="H13:H20">F13*G13</f>
        <v>757614.590374</v>
      </c>
      <c r="I13" s="121">
        <v>0.0788</v>
      </c>
      <c r="J13" s="121">
        <v>0.0412</v>
      </c>
      <c r="K13" s="121">
        <v>0.037599999999999995</v>
      </c>
      <c r="L13" s="122">
        <f t="shared" si="2"/>
        <v>4975.002476789266</v>
      </c>
      <c r="M13" s="123">
        <f t="shared" si="3"/>
        <v>2601.1434269507336</v>
      </c>
      <c r="N13" s="124">
        <f t="shared" si="4"/>
        <v>2373.8590498385333</v>
      </c>
    </row>
    <row r="14" spans="1:14" ht="15">
      <c r="A14" s="115">
        <v>43983</v>
      </c>
      <c r="B14" s="116">
        <v>974550.97</v>
      </c>
      <c r="C14" s="116">
        <v>0</v>
      </c>
      <c r="D14" s="116">
        <f t="shared" si="5"/>
        <v>974550.97</v>
      </c>
      <c r="E14" s="117">
        <f t="shared" si="0"/>
        <v>204655.70369999998</v>
      </c>
      <c r="F14" s="118">
        <f t="shared" si="1"/>
        <v>769895.2663</v>
      </c>
      <c r="G14" s="119">
        <v>0.985</v>
      </c>
      <c r="H14" s="120">
        <f t="shared" si="6"/>
        <v>758346.8373055</v>
      </c>
      <c r="I14" s="121">
        <v>0.0788</v>
      </c>
      <c r="J14" s="121">
        <v>0.0412</v>
      </c>
      <c r="K14" s="121">
        <v>0.037599999999999995</v>
      </c>
      <c r="L14" s="122">
        <f t="shared" si="2"/>
        <v>4979.8108983061165</v>
      </c>
      <c r="M14" s="123">
        <f t="shared" si="3"/>
        <v>2603.6574747488835</v>
      </c>
      <c r="N14" s="124">
        <f t="shared" si="4"/>
        <v>2376.153423557233</v>
      </c>
    </row>
    <row r="15" spans="1:14" ht="15">
      <c r="A15" s="115">
        <v>44013</v>
      </c>
      <c r="B15" s="116">
        <v>977034.89</v>
      </c>
      <c r="C15" s="116">
        <v>0</v>
      </c>
      <c r="D15" s="116">
        <f t="shared" si="5"/>
        <v>977034.89</v>
      </c>
      <c r="E15" s="117">
        <f t="shared" si="0"/>
        <v>205177.3269</v>
      </c>
      <c r="F15" s="118">
        <f t="shared" si="1"/>
        <v>771857.5631</v>
      </c>
      <c r="G15" s="119">
        <v>0.985</v>
      </c>
      <c r="H15" s="120">
        <f t="shared" si="6"/>
        <v>760279.6996535</v>
      </c>
      <c r="I15" s="121">
        <v>0.0788</v>
      </c>
      <c r="J15" s="121">
        <v>0.0412</v>
      </c>
      <c r="K15" s="121">
        <v>0.037599999999999995</v>
      </c>
      <c r="L15" s="122">
        <f t="shared" si="2"/>
        <v>4992.503361057983</v>
      </c>
      <c r="M15" s="123">
        <f t="shared" si="3"/>
        <v>2610.293635477017</v>
      </c>
      <c r="N15" s="124">
        <f t="shared" si="4"/>
        <v>2382.2097255809663</v>
      </c>
    </row>
    <row r="16" spans="1:14" ht="15">
      <c r="A16" s="115">
        <v>44044</v>
      </c>
      <c r="B16" s="116">
        <v>1009026.05</v>
      </c>
      <c r="C16" s="116">
        <v>0</v>
      </c>
      <c r="D16" s="116">
        <f t="shared" si="5"/>
        <v>1009026.05</v>
      </c>
      <c r="E16" s="117">
        <f t="shared" si="0"/>
        <v>211895.4705</v>
      </c>
      <c r="F16" s="118">
        <f t="shared" si="1"/>
        <v>797130.5795</v>
      </c>
      <c r="G16" s="119">
        <v>0.985</v>
      </c>
      <c r="H16" s="120">
        <f t="shared" si="6"/>
        <v>785173.6208075</v>
      </c>
      <c r="I16" s="121">
        <v>0.0788</v>
      </c>
      <c r="J16" s="121">
        <v>0.0412</v>
      </c>
      <c r="K16" s="121">
        <v>0.037599999999999995</v>
      </c>
      <c r="L16" s="122">
        <f t="shared" si="2"/>
        <v>5155.973443302583</v>
      </c>
      <c r="M16" s="123">
        <f t="shared" si="3"/>
        <v>2695.7627647724166</v>
      </c>
      <c r="N16" s="124">
        <f t="shared" si="4"/>
        <v>2460.210678530166</v>
      </c>
    </row>
    <row r="17" spans="1:14" ht="15">
      <c r="A17" s="115">
        <v>44075</v>
      </c>
      <c r="B17" s="116">
        <v>1009047.18</v>
      </c>
      <c r="C17" s="116">
        <v>0</v>
      </c>
      <c r="D17" s="116">
        <f t="shared" si="5"/>
        <v>1009047.18</v>
      </c>
      <c r="E17" s="117">
        <f t="shared" si="0"/>
        <v>211899.90780000002</v>
      </c>
      <c r="F17" s="118">
        <f t="shared" si="1"/>
        <v>797147.2722</v>
      </c>
      <c r="G17" s="119">
        <v>0.985</v>
      </c>
      <c r="H17" s="120">
        <f t="shared" si="6"/>
        <v>785190.063117</v>
      </c>
      <c r="I17" s="121">
        <v>0.0788</v>
      </c>
      <c r="J17" s="121">
        <v>0.0412</v>
      </c>
      <c r="K17" s="121">
        <v>0.037599999999999995</v>
      </c>
      <c r="L17" s="122">
        <f t="shared" si="2"/>
        <v>5156.0814144683</v>
      </c>
      <c r="M17" s="123">
        <f t="shared" si="3"/>
        <v>2695.8192167017</v>
      </c>
      <c r="N17" s="124">
        <f t="shared" si="4"/>
        <v>2460.2621977666</v>
      </c>
    </row>
    <row r="18" spans="1:14" ht="15">
      <c r="A18" s="115">
        <v>44105</v>
      </c>
      <c r="B18" s="116">
        <v>1134005.15</v>
      </c>
      <c r="C18" s="116">
        <v>0</v>
      </c>
      <c r="D18" s="116">
        <f t="shared" si="5"/>
        <v>1134005.15</v>
      </c>
      <c r="E18" s="117">
        <f t="shared" si="0"/>
        <v>238141.08149999997</v>
      </c>
      <c r="F18" s="118">
        <f t="shared" si="1"/>
        <v>895864.0684999999</v>
      </c>
      <c r="G18" s="119">
        <v>0.985</v>
      </c>
      <c r="H18" s="120">
        <f t="shared" si="6"/>
        <v>882426.1074725</v>
      </c>
      <c r="I18" s="121">
        <v>0.0788</v>
      </c>
      <c r="J18" s="121">
        <v>0.0412</v>
      </c>
      <c r="K18" s="121">
        <v>0.037599999999999995</v>
      </c>
      <c r="L18" s="122">
        <f t="shared" si="2"/>
        <v>5794.598105736083</v>
      </c>
      <c r="M18" s="123">
        <f t="shared" si="3"/>
        <v>3029.6629689889164</v>
      </c>
      <c r="N18" s="124">
        <f t="shared" si="4"/>
        <v>2764.9351367471663</v>
      </c>
    </row>
    <row r="19" spans="1:14" ht="15">
      <c r="A19" s="115">
        <v>44136</v>
      </c>
      <c r="B19" s="116">
        <v>1144641.55</v>
      </c>
      <c r="C19" s="116">
        <v>0</v>
      </c>
      <c r="D19" s="116">
        <f t="shared" si="5"/>
        <v>1144641.55</v>
      </c>
      <c r="E19" s="117">
        <f t="shared" si="0"/>
        <v>240374.7255</v>
      </c>
      <c r="F19" s="118">
        <f t="shared" si="1"/>
        <v>904266.8245000001</v>
      </c>
      <c r="G19" s="119">
        <v>0.985</v>
      </c>
      <c r="H19" s="120">
        <f t="shared" si="6"/>
        <v>890702.8221325001</v>
      </c>
      <c r="I19" s="121">
        <v>0.0788</v>
      </c>
      <c r="J19" s="121">
        <v>0.0412</v>
      </c>
      <c r="K19" s="121">
        <v>0.037599999999999995</v>
      </c>
      <c r="L19" s="122">
        <f t="shared" si="2"/>
        <v>5848.948532003417</v>
      </c>
      <c r="M19" s="123">
        <f t="shared" si="3"/>
        <v>3058.0796893215834</v>
      </c>
      <c r="N19" s="124">
        <f t="shared" si="4"/>
        <v>2790.8688426818335</v>
      </c>
    </row>
    <row r="20" spans="1:14" ht="15">
      <c r="A20" s="115">
        <v>44166</v>
      </c>
      <c r="B20" s="116">
        <v>1155159.92</v>
      </c>
      <c r="C20" s="116">
        <v>0</v>
      </c>
      <c r="D20" s="116">
        <f t="shared" si="5"/>
        <v>1155159.92</v>
      </c>
      <c r="E20" s="117">
        <f t="shared" si="0"/>
        <v>242583.58319999996</v>
      </c>
      <c r="F20" s="118">
        <f t="shared" si="1"/>
        <v>912576.3367999999</v>
      </c>
      <c r="G20" s="119">
        <v>0.985</v>
      </c>
      <c r="H20" s="120">
        <f t="shared" si="6"/>
        <v>898887.6917479999</v>
      </c>
      <c r="I20" s="121">
        <v>0.0788</v>
      </c>
      <c r="J20" s="121">
        <v>0.0412</v>
      </c>
      <c r="K20" s="121">
        <v>0.037599999999999995</v>
      </c>
      <c r="L20" s="122">
        <f t="shared" si="2"/>
        <v>5902.6958424785325</v>
      </c>
      <c r="M20" s="123">
        <f t="shared" si="3"/>
        <v>3086.1810750014665</v>
      </c>
      <c r="N20" s="124">
        <f t="shared" si="4"/>
        <v>2816.5147674770656</v>
      </c>
    </row>
    <row r="21" spans="1:14" s="17" customFormat="1" ht="15">
      <c r="A21" s="125" t="s">
        <v>34</v>
      </c>
      <c r="B21" s="126">
        <v>1174496.43</v>
      </c>
      <c r="C21" s="126">
        <v>0</v>
      </c>
      <c r="D21" s="116">
        <f t="shared" si="5"/>
        <v>1174496.43</v>
      </c>
      <c r="E21" s="117">
        <f>(B21*$E$7)</f>
        <v>246644.25029999999</v>
      </c>
      <c r="F21" s="118">
        <f>+B21-E21</f>
        <v>927852.1797</v>
      </c>
      <c r="G21" s="119">
        <v>0.985</v>
      </c>
      <c r="H21" s="127">
        <f>+F21*G21</f>
        <v>913934.3970044999</v>
      </c>
      <c r="I21" s="121">
        <v>0.0788</v>
      </c>
      <c r="J21" s="121">
        <v>0.0412</v>
      </c>
      <c r="K21" s="128">
        <f>I21-J21</f>
        <v>0.037599999999999995</v>
      </c>
      <c r="L21" s="122">
        <f>((H21*I21)/12)*(13/31)</f>
        <v>2516.759129815617</v>
      </c>
      <c r="M21" s="123">
        <f>((H21*J21)/12)*(13/31)</f>
        <v>1315.8689866548661</v>
      </c>
      <c r="N21" s="123">
        <f>((H21*K21)/12)*(13/31)</f>
        <v>1200.8901431607512</v>
      </c>
    </row>
    <row r="22" spans="1:14" s="17" customFormat="1" ht="15">
      <c r="A22" s="125" t="s">
        <v>35</v>
      </c>
      <c r="B22" s="126">
        <f>B21</f>
        <v>1174496.43</v>
      </c>
      <c r="C22" s="94">
        <f>'NERCAMRT - Depreciation'!M51</f>
        <v>-1291.1496559139787</v>
      </c>
      <c r="D22" s="94">
        <f>B22+C22</f>
        <v>1173205.280344086</v>
      </c>
      <c r="E22" s="117">
        <f>(D22*$E$7)</f>
        <v>246373.10887225805</v>
      </c>
      <c r="F22" s="118">
        <f>+D22-E22</f>
        <v>926832.1714718279</v>
      </c>
      <c r="G22" s="119">
        <v>0.985</v>
      </c>
      <c r="H22" s="127">
        <f>+F22*G22</f>
        <v>912929.6888997505</v>
      </c>
      <c r="I22" s="121">
        <v>0.0762</v>
      </c>
      <c r="J22" s="121">
        <v>0.0383</v>
      </c>
      <c r="K22" s="128">
        <f>I22-J22</f>
        <v>0.0379</v>
      </c>
      <c r="L22" s="122">
        <f>((H22*I22)/12)*(18/31)</f>
        <v>3366.0601110077896</v>
      </c>
      <c r="M22" s="123">
        <f>((H22*J22)/12)*(18/31)</f>
        <v>1691.8648589448603</v>
      </c>
      <c r="N22" s="123">
        <f>((H22*K22)/12)*(18/31)</f>
        <v>1674.1952520629295</v>
      </c>
    </row>
    <row r="23" spans="1:14" s="17" customFormat="1" ht="15">
      <c r="A23" s="129">
        <v>44255</v>
      </c>
      <c r="B23" s="126">
        <v>1248657.76</v>
      </c>
      <c r="C23" s="94">
        <f>'NERCAMRT - Depreciation'!M52</f>
        <v>-4370.044989247312</v>
      </c>
      <c r="D23" s="94">
        <f aca="true" t="shared" si="7" ref="D23:D57">B23+C23</f>
        <v>1244287.7150107527</v>
      </c>
      <c r="E23" s="117">
        <f>(D23*$E$7)</f>
        <v>261300.42015225804</v>
      </c>
      <c r="F23" s="118">
        <f>+D23-E23</f>
        <v>982987.2948584947</v>
      </c>
      <c r="G23" s="119">
        <v>0.985</v>
      </c>
      <c r="H23" s="127">
        <f>+F23*G23</f>
        <v>968242.4854356173</v>
      </c>
      <c r="I23" s="121">
        <v>0.0762</v>
      </c>
      <c r="J23" s="121">
        <v>0.0383</v>
      </c>
      <c r="K23" s="128">
        <f>I23-J23</f>
        <v>0.0379</v>
      </c>
      <c r="L23" s="122">
        <f>(H23*I23)/12</f>
        <v>6148.33978251617</v>
      </c>
      <c r="M23" s="123">
        <f>(H23*J23)/12</f>
        <v>3090.3072660153452</v>
      </c>
      <c r="N23" s="124">
        <f>(H23*K23)/12</f>
        <v>3058.032516500825</v>
      </c>
    </row>
    <row r="24" spans="1:14" s="17" customFormat="1" ht="15">
      <c r="A24" s="129">
        <v>44286</v>
      </c>
      <c r="B24" s="126">
        <v>1420810.68</v>
      </c>
      <c r="C24" s="94">
        <f>'NERCAMRT - Depreciation'!M53</f>
        <v>-7448.940322580645</v>
      </c>
      <c r="D24" s="94">
        <f t="shared" si="7"/>
        <v>1413361.7396774192</v>
      </c>
      <c r="E24" s="117">
        <f aca="true" t="shared" si="8" ref="E24:E57">(D24*$E$7)</f>
        <v>296805.965332258</v>
      </c>
      <c r="F24" s="118">
        <f aca="true" t="shared" si="9" ref="F24:F57">+D24-E24</f>
        <v>1116555.7743451612</v>
      </c>
      <c r="G24" s="119">
        <v>0.985</v>
      </c>
      <c r="H24" s="127">
        <f aca="true" t="shared" si="10" ref="H24:H57">+F24*G24</f>
        <v>1099807.4377299838</v>
      </c>
      <c r="I24" s="121">
        <v>0.0762</v>
      </c>
      <c r="J24" s="121">
        <v>0.0383</v>
      </c>
      <c r="K24" s="128">
        <f aca="true" t="shared" si="11" ref="K24:K57">I24-J24</f>
        <v>0.0379</v>
      </c>
      <c r="L24" s="122">
        <f aca="true" t="shared" si="12" ref="L24:L57">(H24*I24)/12</f>
        <v>6983.777229585397</v>
      </c>
      <c r="M24" s="123">
        <f aca="true" t="shared" si="13" ref="M24:M57">(H24*J24)/12</f>
        <v>3510.218738754865</v>
      </c>
      <c r="N24" s="124">
        <f aca="true" t="shared" si="14" ref="N24:N57">(H24*K24)/12</f>
        <v>3473.5584908305323</v>
      </c>
    </row>
    <row r="25" spans="1:14" s="17" customFormat="1" ht="15">
      <c r="A25" s="129">
        <v>44316</v>
      </c>
      <c r="B25" s="126">
        <v>1460738.45</v>
      </c>
      <c r="C25" s="94">
        <f>'NERCAMRT - Depreciation'!M54</f>
        <v>-10527.83565591398</v>
      </c>
      <c r="D25" s="94">
        <f t="shared" si="7"/>
        <v>1450210.614344086</v>
      </c>
      <c r="E25" s="117">
        <f t="shared" si="8"/>
        <v>304544.22901225806</v>
      </c>
      <c r="F25" s="118">
        <f t="shared" si="9"/>
        <v>1145666.385331828</v>
      </c>
      <c r="G25" s="119">
        <v>0.985</v>
      </c>
      <c r="H25" s="127">
        <f t="shared" si="10"/>
        <v>1128481.3895518505</v>
      </c>
      <c r="I25" s="121">
        <v>0.0762</v>
      </c>
      <c r="J25" s="121">
        <v>0.0383</v>
      </c>
      <c r="K25" s="128">
        <f t="shared" si="11"/>
        <v>0.0379</v>
      </c>
      <c r="L25" s="122">
        <f t="shared" si="12"/>
        <v>7165.8568236542515</v>
      </c>
      <c r="M25" s="123">
        <f t="shared" si="13"/>
        <v>3601.7364349863233</v>
      </c>
      <c r="N25" s="124">
        <f t="shared" si="14"/>
        <v>3564.120388667928</v>
      </c>
    </row>
    <row r="26" spans="1:14" s="17" customFormat="1" ht="15">
      <c r="A26" s="129">
        <v>44347</v>
      </c>
      <c r="B26" s="126">
        <v>1477597.29</v>
      </c>
      <c r="C26" s="94">
        <f>'NERCAMRT - Depreciation'!M55</f>
        <v>-13606.730989247313</v>
      </c>
      <c r="D26" s="94">
        <f t="shared" si="7"/>
        <v>1463990.5590107527</v>
      </c>
      <c r="E26" s="117">
        <f t="shared" si="8"/>
        <v>307438.01739225804</v>
      </c>
      <c r="F26" s="118">
        <f t="shared" si="9"/>
        <v>1156552.5416184948</v>
      </c>
      <c r="G26" s="119">
        <v>0.985</v>
      </c>
      <c r="H26" s="127">
        <f t="shared" si="10"/>
        <v>1139204.2534942173</v>
      </c>
      <c r="I26" s="121">
        <v>0.0762</v>
      </c>
      <c r="J26" s="121">
        <v>0.0383</v>
      </c>
      <c r="K26" s="128">
        <f t="shared" si="11"/>
        <v>0.0379</v>
      </c>
      <c r="L26" s="122">
        <f t="shared" si="12"/>
        <v>7233.94700968828</v>
      </c>
      <c r="M26" s="123">
        <f t="shared" si="13"/>
        <v>3635.9602424023765</v>
      </c>
      <c r="N26" s="124">
        <f t="shared" si="14"/>
        <v>3597.986767285903</v>
      </c>
    </row>
    <row r="27" spans="1:14" s="17" customFormat="1" ht="15">
      <c r="A27" s="129">
        <v>44377</v>
      </c>
      <c r="B27" s="126">
        <v>1495762.45</v>
      </c>
      <c r="C27" s="94">
        <f>'NERCAMRT - Depreciation'!M56</f>
        <v>-16685.626322580647</v>
      </c>
      <c r="D27" s="94">
        <f t="shared" si="7"/>
        <v>1479076.8236774192</v>
      </c>
      <c r="E27" s="117">
        <f t="shared" si="8"/>
        <v>310606.132972258</v>
      </c>
      <c r="F27" s="118">
        <f t="shared" si="9"/>
        <v>1168470.690705161</v>
      </c>
      <c r="G27" s="119">
        <v>0.985</v>
      </c>
      <c r="H27" s="127">
        <f t="shared" si="10"/>
        <v>1150943.6303445837</v>
      </c>
      <c r="I27" s="121">
        <v>0.0762</v>
      </c>
      <c r="J27" s="121">
        <v>0.0383</v>
      </c>
      <c r="K27" s="128">
        <f t="shared" si="11"/>
        <v>0.0379</v>
      </c>
      <c r="L27" s="122">
        <f t="shared" si="12"/>
        <v>7308.492052688107</v>
      </c>
      <c r="M27" s="123">
        <f t="shared" si="13"/>
        <v>3673.428420183129</v>
      </c>
      <c r="N27" s="124">
        <f t="shared" si="14"/>
        <v>3635.063632504977</v>
      </c>
    </row>
    <row r="28" spans="1:14" s="17" customFormat="1" ht="15">
      <c r="A28" s="129">
        <v>44408</v>
      </c>
      <c r="B28" s="126">
        <v>1594469.28</v>
      </c>
      <c r="C28" s="94">
        <f>'NERCAMRT - Depreciation'!M57</f>
        <v>-19764.52165591398</v>
      </c>
      <c r="D28" s="94">
        <f t="shared" si="7"/>
        <v>1574704.7583440861</v>
      </c>
      <c r="E28" s="117">
        <f t="shared" si="8"/>
        <v>330687.9992522581</v>
      </c>
      <c r="F28" s="118">
        <f t="shared" si="9"/>
        <v>1244016.759091828</v>
      </c>
      <c r="G28" s="119">
        <v>0.985</v>
      </c>
      <c r="H28" s="127">
        <f t="shared" si="10"/>
        <v>1225356.5077054505</v>
      </c>
      <c r="I28" s="121">
        <v>0.0762</v>
      </c>
      <c r="J28" s="121">
        <v>0.0383</v>
      </c>
      <c r="K28" s="128">
        <f t="shared" si="11"/>
        <v>0.0379</v>
      </c>
      <c r="L28" s="122">
        <f t="shared" si="12"/>
        <v>7781.013823929611</v>
      </c>
      <c r="M28" s="123">
        <f t="shared" si="13"/>
        <v>3910.929520426563</v>
      </c>
      <c r="N28" s="124">
        <f t="shared" si="14"/>
        <v>3870.0843035030484</v>
      </c>
    </row>
    <row r="29" spans="1:14" s="17" customFormat="1" ht="15">
      <c r="A29" s="129">
        <v>44439</v>
      </c>
      <c r="B29" s="126">
        <v>1609832.65</v>
      </c>
      <c r="C29" s="94">
        <f>'NERCAMRT - Depreciation'!M58</f>
        <v>-22843.416989247315</v>
      </c>
      <c r="D29" s="94">
        <f t="shared" si="7"/>
        <v>1586989.2330107526</v>
      </c>
      <c r="E29" s="117">
        <f t="shared" si="8"/>
        <v>333267.73893225804</v>
      </c>
      <c r="F29" s="118">
        <f t="shared" si="9"/>
        <v>1253721.4940784946</v>
      </c>
      <c r="G29" s="119">
        <v>0.985</v>
      </c>
      <c r="H29" s="127">
        <f t="shared" si="10"/>
        <v>1234915.6716673172</v>
      </c>
      <c r="I29" s="121">
        <v>0.0762</v>
      </c>
      <c r="J29" s="121">
        <v>0.0383</v>
      </c>
      <c r="K29" s="128">
        <f t="shared" si="11"/>
        <v>0.0379</v>
      </c>
      <c r="L29" s="122">
        <f t="shared" si="12"/>
        <v>7841.714515087464</v>
      </c>
      <c r="M29" s="123">
        <f t="shared" si="13"/>
        <v>3941.439185404854</v>
      </c>
      <c r="N29" s="124">
        <f t="shared" si="14"/>
        <v>3900.2753296826104</v>
      </c>
    </row>
    <row r="30" spans="1:14" s="17" customFormat="1" ht="15">
      <c r="A30" s="129">
        <v>44469</v>
      </c>
      <c r="B30" s="126">
        <v>1624898.88</v>
      </c>
      <c r="C30" s="94">
        <f>'NERCAMRT - Depreciation'!M59</f>
        <v>-25922.31232258065</v>
      </c>
      <c r="D30" s="94">
        <f t="shared" si="7"/>
        <v>1598976.5676774192</v>
      </c>
      <c r="E30" s="117">
        <f t="shared" si="8"/>
        <v>335785.079212258</v>
      </c>
      <c r="F30" s="118">
        <f t="shared" si="9"/>
        <v>1263191.488465161</v>
      </c>
      <c r="G30" s="119">
        <v>0.985</v>
      </c>
      <c r="H30" s="127">
        <f t="shared" si="10"/>
        <v>1244243.6161381837</v>
      </c>
      <c r="I30" s="121">
        <v>0.0762</v>
      </c>
      <c r="J30" s="121">
        <v>0.0383</v>
      </c>
      <c r="K30" s="128">
        <f t="shared" si="11"/>
        <v>0.0379</v>
      </c>
      <c r="L30" s="122">
        <f t="shared" si="12"/>
        <v>7900.946962477467</v>
      </c>
      <c r="M30" s="123">
        <f t="shared" si="13"/>
        <v>3971.210874841037</v>
      </c>
      <c r="N30" s="124">
        <f t="shared" si="14"/>
        <v>3929.7360876364305</v>
      </c>
    </row>
    <row r="31" spans="1:14" s="17" customFormat="1" ht="15">
      <c r="A31" s="129">
        <v>44500</v>
      </c>
      <c r="B31" s="126">
        <v>1666110.34</v>
      </c>
      <c r="C31" s="94">
        <f>'NERCAMRT - Depreciation'!M60</f>
        <v>-29001.207655913982</v>
      </c>
      <c r="D31" s="94">
        <f t="shared" si="7"/>
        <v>1637109.1323440862</v>
      </c>
      <c r="E31" s="117">
        <f t="shared" si="8"/>
        <v>343792.9177922581</v>
      </c>
      <c r="F31" s="118">
        <f t="shared" si="9"/>
        <v>1293316.214551828</v>
      </c>
      <c r="G31" s="119">
        <v>0.985</v>
      </c>
      <c r="H31" s="127">
        <f t="shared" si="10"/>
        <v>1273916.4713335508</v>
      </c>
      <c r="I31" s="121">
        <v>0.0762</v>
      </c>
      <c r="J31" s="121">
        <v>0.0383</v>
      </c>
      <c r="K31" s="128">
        <f t="shared" si="11"/>
        <v>0.0379</v>
      </c>
      <c r="L31" s="122">
        <f t="shared" si="12"/>
        <v>8089.369592968048</v>
      </c>
      <c r="M31" s="123">
        <f t="shared" si="13"/>
        <v>4065.9167376729165</v>
      </c>
      <c r="N31" s="124">
        <f t="shared" si="14"/>
        <v>4023.452855295131</v>
      </c>
    </row>
    <row r="32" spans="1:14" s="17" customFormat="1" ht="15">
      <c r="A32" s="129">
        <v>44530</v>
      </c>
      <c r="B32" s="126">
        <v>1691677.36</v>
      </c>
      <c r="C32" s="94">
        <f>'NERCAMRT - Depreciation'!M61</f>
        <v>-32080.102989247316</v>
      </c>
      <c r="D32" s="94">
        <f t="shared" si="7"/>
        <v>1659597.2570107528</v>
      </c>
      <c r="E32" s="117">
        <f t="shared" si="8"/>
        <v>348515.42397225805</v>
      </c>
      <c r="F32" s="118">
        <f t="shared" si="9"/>
        <v>1311081.8330384947</v>
      </c>
      <c r="G32" s="119">
        <v>0.985</v>
      </c>
      <c r="H32" s="127">
        <f t="shared" si="10"/>
        <v>1291415.6055429173</v>
      </c>
      <c r="I32" s="121">
        <v>0.0762</v>
      </c>
      <c r="J32" s="121">
        <v>0.0383</v>
      </c>
      <c r="K32" s="128">
        <f t="shared" si="11"/>
        <v>0.0379</v>
      </c>
      <c r="L32" s="122">
        <f t="shared" si="12"/>
        <v>8200.489095197525</v>
      </c>
      <c r="M32" s="123">
        <f t="shared" si="13"/>
        <v>4121.768141024478</v>
      </c>
      <c r="N32" s="124">
        <f t="shared" si="14"/>
        <v>4078.7209541730476</v>
      </c>
    </row>
    <row r="33" spans="1:16" s="17" customFormat="1" ht="15">
      <c r="A33" s="129">
        <v>44561</v>
      </c>
      <c r="B33" s="126">
        <v>1727956.56</v>
      </c>
      <c r="C33" s="94">
        <f>'NERCAMRT - Depreciation'!M62</f>
        <v>-35158.99832258065</v>
      </c>
      <c r="D33" s="94">
        <f t="shared" si="7"/>
        <v>1692797.5616774193</v>
      </c>
      <c r="E33" s="117">
        <f t="shared" si="8"/>
        <v>355487.48795225803</v>
      </c>
      <c r="F33" s="118">
        <f t="shared" si="9"/>
        <v>1337310.0737251614</v>
      </c>
      <c r="G33" s="119">
        <v>0.985</v>
      </c>
      <c r="H33" s="127">
        <f t="shared" si="10"/>
        <v>1317250.422619284</v>
      </c>
      <c r="I33" s="121">
        <v>0.0762</v>
      </c>
      <c r="J33" s="121">
        <v>0.0383</v>
      </c>
      <c r="K33" s="128">
        <f t="shared" si="11"/>
        <v>0.0379</v>
      </c>
      <c r="L33" s="122">
        <f t="shared" si="12"/>
        <v>8364.540183632453</v>
      </c>
      <c r="M33" s="123">
        <f t="shared" si="13"/>
        <v>4204.224265526548</v>
      </c>
      <c r="N33" s="124">
        <f t="shared" si="14"/>
        <v>4160.315918105905</v>
      </c>
      <c r="O33" s="33"/>
      <c r="P33" s="33"/>
    </row>
    <row r="34" spans="1:14" s="17" customFormat="1" ht="15">
      <c r="A34" s="129">
        <v>44592</v>
      </c>
      <c r="B34" s="126">
        <v>1822457.69</v>
      </c>
      <c r="C34" s="94">
        <f>'NERCAMRT - Depreciation'!M64</f>
        <v>-38237.893655913984</v>
      </c>
      <c r="D34" s="94">
        <f t="shared" si="7"/>
        <v>1784219.796344086</v>
      </c>
      <c r="E34" s="117">
        <f t="shared" si="8"/>
        <v>374686.15723225806</v>
      </c>
      <c r="F34" s="118">
        <f t="shared" si="9"/>
        <v>1409533.639111828</v>
      </c>
      <c r="G34" s="119">
        <v>0.985</v>
      </c>
      <c r="H34" s="127">
        <f t="shared" si="10"/>
        <v>1388390.6345251505</v>
      </c>
      <c r="I34" s="121">
        <v>0.0762</v>
      </c>
      <c r="J34" s="121">
        <v>0.0383</v>
      </c>
      <c r="K34" s="128">
        <f t="shared" si="11"/>
        <v>0.0379</v>
      </c>
      <c r="L34" s="122">
        <f t="shared" si="12"/>
        <v>8816.280529234706</v>
      </c>
      <c r="M34" s="123">
        <f t="shared" si="13"/>
        <v>4431.280108526105</v>
      </c>
      <c r="N34" s="124">
        <f t="shared" si="14"/>
        <v>4385.000420708601</v>
      </c>
    </row>
    <row r="35" spans="1:17" s="17" customFormat="1" ht="15">
      <c r="A35" s="129">
        <v>44620</v>
      </c>
      <c r="B35" s="126">
        <v>1967189.66</v>
      </c>
      <c r="C35" s="94">
        <f>'NERCAMRT - Depreciation'!M65</f>
        <v>-41316.78898924732</v>
      </c>
      <c r="D35" s="94">
        <f t="shared" si="7"/>
        <v>1925872.8710107526</v>
      </c>
      <c r="E35" s="117">
        <f t="shared" si="8"/>
        <v>404433.302912258</v>
      </c>
      <c r="F35" s="118">
        <f t="shared" si="9"/>
        <v>1521439.5680984946</v>
      </c>
      <c r="G35" s="119">
        <v>0.985</v>
      </c>
      <c r="H35" s="127">
        <f t="shared" si="10"/>
        <v>1498617.9745770171</v>
      </c>
      <c r="I35" s="121">
        <v>0.0762</v>
      </c>
      <c r="J35" s="121">
        <v>0.0383</v>
      </c>
      <c r="K35" s="128">
        <f t="shared" si="11"/>
        <v>0.0379</v>
      </c>
      <c r="L35" s="122">
        <f t="shared" si="12"/>
        <v>9516.22413856406</v>
      </c>
      <c r="M35" s="123">
        <f t="shared" si="13"/>
        <v>4783.08903552498</v>
      </c>
      <c r="N35" s="124">
        <f t="shared" si="14"/>
        <v>4733.13510303908</v>
      </c>
      <c r="O35" s="33"/>
      <c r="P35" s="33"/>
      <c r="Q35" s="33"/>
    </row>
    <row r="36" spans="1:14" s="17" customFormat="1" ht="15">
      <c r="A36" s="129">
        <v>44651</v>
      </c>
      <c r="B36" s="126">
        <v>1970917.2399999998</v>
      </c>
      <c r="C36" s="94">
        <f>'NERCAMRT - Depreciation'!M66</f>
        <v>-44395.68432258065</v>
      </c>
      <c r="D36" s="94">
        <f t="shared" si="7"/>
        <v>1926521.555677419</v>
      </c>
      <c r="E36" s="117">
        <f t="shared" si="8"/>
        <v>404569.52669225796</v>
      </c>
      <c r="F36" s="118">
        <f t="shared" si="9"/>
        <v>1521952.028985161</v>
      </c>
      <c r="G36" s="119">
        <v>0.985</v>
      </c>
      <c r="H36" s="127">
        <f t="shared" si="10"/>
        <v>1499122.7485503836</v>
      </c>
      <c r="I36" s="121">
        <v>0.0762</v>
      </c>
      <c r="J36" s="121">
        <v>0.0383</v>
      </c>
      <c r="K36" s="128">
        <f t="shared" si="11"/>
        <v>0.0379</v>
      </c>
      <c r="L36" s="122">
        <f t="shared" si="12"/>
        <v>9519.429453294937</v>
      </c>
      <c r="M36" s="123">
        <f t="shared" si="13"/>
        <v>4784.700105789974</v>
      </c>
      <c r="N36" s="124">
        <f t="shared" si="14"/>
        <v>4734.729347504962</v>
      </c>
    </row>
    <row r="37" spans="1:14" s="17" customFormat="1" ht="15">
      <c r="A37" s="129">
        <v>44681</v>
      </c>
      <c r="B37" s="126">
        <v>1989786.1499999994</v>
      </c>
      <c r="C37" s="94">
        <f>'NERCAMRT - Depreciation'!M67</f>
        <v>-47474.579655913985</v>
      </c>
      <c r="D37" s="94">
        <f t="shared" si="7"/>
        <v>1942311.5703440853</v>
      </c>
      <c r="E37" s="117">
        <f t="shared" si="8"/>
        <v>407885.4297722579</v>
      </c>
      <c r="F37" s="118">
        <f t="shared" si="9"/>
        <v>1534426.1405718275</v>
      </c>
      <c r="G37" s="119">
        <v>0.985</v>
      </c>
      <c r="H37" s="127">
        <f t="shared" si="10"/>
        <v>1511409.74846325</v>
      </c>
      <c r="I37" s="121">
        <v>0.0762</v>
      </c>
      <c r="J37" s="121">
        <v>0.0383</v>
      </c>
      <c r="K37" s="128">
        <f t="shared" si="11"/>
        <v>0.0379</v>
      </c>
      <c r="L37" s="122">
        <f t="shared" si="12"/>
        <v>9597.451902741637</v>
      </c>
      <c r="M37" s="123">
        <f t="shared" si="13"/>
        <v>4823.916113845206</v>
      </c>
      <c r="N37" s="124">
        <f t="shared" si="14"/>
        <v>4773.535788896432</v>
      </c>
    </row>
    <row r="38" spans="1:14" s="17" customFormat="1" ht="15">
      <c r="A38" s="129">
        <v>44712</v>
      </c>
      <c r="B38" s="126">
        <v>1996909.27</v>
      </c>
      <c r="C38" s="94">
        <f>'NERCAMRT - Depreciation'!M68</f>
        <v>-50553.47498924732</v>
      </c>
      <c r="D38" s="94">
        <f t="shared" si="7"/>
        <v>1946355.7950107527</v>
      </c>
      <c r="E38" s="117">
        <f t="shared" si="8"/>
        <v>408734.7169522581</v>
      </c>
      <c r="F38" s="118">
        <f t="shared" si="9"/>
        <v>1537621.0780584947</v>
      </c>
      <c r="G38" s="119">
        <v>0.985</v>
      </c>
      <c r="H38" s="127">
        <f t="shared" si="10"/>
        <v>1514556.7618876172</v>
      </c>
      <c r="I38" s="121">
        <v>0.0762</v>
      </c>
      <c r="J38" s="121">
        <v>0.0383</v>
      </c>
      <c r="K38" s="128">
        <f t="shared" si="11"/>
        <v>0.0379</v>
      </c>
      <c r="L38" s="122">
        <f t="shared" si="12"/>
        <v>9617.43543798637</v>
      </c>
      <c r="M38" s="123">
        <f t="shared" si="13"/>
        <v>4833.960331691312</v>
      </c>
      <c r="N38" s="124">
        <f t="shared" si="14"/>
        <v>4783.475106295058</v>
      </c>
    </row>
    <row r="39" spans="1:14" s="17" customFormat="1" ht="15">
      <c r="A39" s="129">
        <v>44742</v>
      </c>
      <c r="B39" s="126">
        <v>2005516.14</v>
      </c>
      <c r="C39" s="94">
        <f>'NERCAMRT - Depreciation'!M69</f>
        <v>-53632.37032258065</v>
      </c>
      <c r="D39" s="94">
        <f t="shared" si="7"/>
        <v>1951883.7696774192</v>
      </c>
      <c r="E39" s="117">
        <f t="shared" si="8"/>
        <v>409895.59163225803</v>
      </c>
      <c r="F39" s="118">
        <f t="shared" si="9"/>
        <v>1541988.178045161</v>
      </c>
      <c r="G39" s="119">
        <v>0.985</v>
      </c>
      <c r="H39" s="127">
        <f t="shared" si="10"/>
        <v>1518858.3553744836</v>
      </c>
      <c r="I39" s="121">
        <v>0.0762</v>
      </c>
      <c r="J39" s="121">
        <v>0.0383</v>
      </c>
      <c r="K39" s="128">
        <f t="shared" si="11"/>
        <v>0.0379</v>
      </c>
      <c r="L39" s="122">
        <f t="shared" si="12"/>
        <v>9644.75055662797</v>
      </c>
      <c r="M39" s="123">
        <f t="shared" si="13"/>
        <v>4847.689584236893</v>
      </c>
      <c r="N39" s="124">
        <f t="shared" si="14"/>
        <v>4797.0609723910775</v>
      </c>
    </row>
    <row r="40" spans="1:14" s="17" customFormat="1" ht="15">
      <c r="A40" s="129">
        <v>44773</v>
      </c>
      <c r="B40" s="126">
        <v>2030715.47</v>
      </c>
      <c r="C40" s="94">
        <f>'NERCAMRT - Depreciation'!M70</f>
        <v>-56711.26565591399</v>
      </c>
      <c r="D40" s="94">
        <f t="shared" si="7"/>
        <v>1974004.2043440859</v>
      </c>
      <c r="E40" s="117">
        <f t="shared" si="8"/>
        <v>414540.88291225804</v>
      </c>
      <c r="F40" s="118">
        <f t="shared" si="9"/>
        <v>1559463.3214318277</v>
      </c>
      <c r="G40" s="119">
        <v>0.985</v>
      </c>
      <c r="H40" s="127">
        <f t="shared" si="10"/>
        <v>1536071.3716103502</v>
      </c>
      <c r="I40" s="121">
        <v>0.0762</v>
      </c>
      <c r="J40" s="121">
        <v>0.0383</v>
      </c>
      <c r="K40" s="128">
        <f t="shared" si="11"/>
        <v>0.0379</v>
      </c>
      <c r="L40" s="122">
        <f t="shared" si="12"/>
        <v>9754.053209725724</v>
      </c>
      <c r="M40" s="123">
        <f t="shared" si="13"/>
        <v>4902.627794389701</v>
      </c>
      <c r="N40" s="124">
        <f t="shared" si="14"/>
        <v>4851.425415336023</v>
      </c>
    </row>
    <row r="41" spans="1:14" s="17" customFormat="1" ht="15">
      <c r="A41" s="129">
        <v>44804</v>
      </c>
      <c r="B41" s="126">
        <v>2042303.25</v>
      </c>
      <c r="C41" s="94">
        <f>'NERCAMRT - Depreciation'!M71</f>
        <v>-59790.16098924732</v>
      </c>
      <c r="D41" s="94">
        <f t="shared" si="7"/>
        <v>1982513.0890107527</v>
      </c>
      <c r="E41" s="117">
        <f t="shared" si="8"/>
        <v>416327.7486922581</v>
      </c>
      <c r="F41" s="118">
        <f t="shared" si="9"/>
        <v>1566185.3403184947</v>
      </c>
      <c r="G41" s="119">
        <v>0.985</v>
      </c>
      <c r="H41" s="127">
        <f t="shared" si="10"/>
        <v>1542692.5602137172</v>
      </c>
      <c r="I41" s="121">
        <v>0.0762</v>
      </c>
      <c r="J41" s="121">
        <v>0.0383</v>
      </c>
      <c r="K41" s="128">
        <f t="shared" si="11"/>
        <v>0.0379</v>
      </c>
      <c r="L41" s="122">
        <f t="shared" si="12"/>
        <v>9796.097757357105</v>
      </c>
      <c r="M41" s="123">
        <f t="shared" si="13"/>
        <v>4923.76042134878</v>
      </c>
      <c r="N41" s="124">
        <f t="shared" si="14"/>
        <v>4872.337336008323</v>
      </c>
    </row>
    <row r="42" spans="1:14" s="17" customFormat="1" ht="15">
      <c r="A42" s="129">
        <v>44834</v>
      </c>
      <c r="B42" s="126">
        <v>2056892.39</v>
      </c>
      <c r="C42" s="94">
        <f>'NERCAMRT - Depreciation'!M72</f>
        <v>-62869.056322580655</v>
      </c>
      <c r="D42" s="94">
        <f t="shared" si="7"/>
        <v>1994023.3336774192</v>
      </c>
      <c r="E42" s="117">
        <f t="shared" si="8"/>
        <v>418744.900072258</v>
      </c>
      <c r="F42" s="118">
        <f t="shared" si="9"/>
        <v>1575278.4336051613</v>
      </c>
      <c r="G42" s="119">
        <v>0.985</v>
      </c>
      <c r="H42" s="127">
        <f t="shared" si="10"/>
        <v>1551649.2571010839</v>
      </c>
      <c r="I42" s="121">
        <v>0.0762</v>
      </c>
      <c r="J42" s="121">
        <v>0.0383</v>
      </c>
      <c r="K42" s="128">
        <f t="shared" si="11"/>
        <v>0.0379</v>
      </c>
      <c r="L42" s="122">
        <f t="shared" si="12"/>
        <v>9852.972782591884</v>
      </c>
      <c r="M42" s="123">
        <f t="shared" si="13"/>
        <v>4952.347212247626</v>
      </c>
      <c r="N42" s="124">
        <f t="shared" si="14"/>
        <v>4900.6255703442575</v>
      </c>
    </row>
    <row r="43" spans="1:17" s="17" customFormat="1" ht="15">
      <c r="A43" s="129">
        <v>44865</v>
      </c>
      <c r="B43" s="126">
        <v>2074568.77</v>
      </c>
      <c r="C43" s="94">
        <f>'NERCAMRT - Depreciation'!M73</f>
        <v>-65947.95165591399</v>
      </c>
      <c r="D43" s="94">
        <f t="shared" si="7"/>
        <v>2008620.818344086</v>
      </c>
      <c r="E43" s="117">
        <f t="shared" si="8"/>
        <v>421810.37185225805</v>
      </c>
      <c r="F43" s="118">
        <f t="shared" si="9"/>
        <v>1586810.446491828</v>
      </c>
      <c r="G43" s="119">
        <v>0.985</v>
      </c>
      <c r="H43" s="127">
        <f t="shared" si="10"/>
        <v>1563008.2897944506</v>
      </c>
      <c r="I43" s="121">
        <v>0.0762</v>
      </c>
      <c r="J43" s="121">
        <v>0.0383</v>
      </c>
      <c r="K43" s="128">
        <f t="shared" si="11"/>
        <v>0.0379</v>
      </c>
      <c r="L43" s="122">
        <f t="shared" si="12"/>
        <v>9925.102640194762</v>
      </c>
      <c r="M43" s="123">
        <f t="shared" si="13"/>
        <v>4988.601458260621</v>
      </c>
      <c r="N43" s="124">
        <f t="shared" si="14"/>
        <v>4936.501181934141</v>
      </c>
      <c r="Q43" s="92"/>
    </row>
    <row r="44" spans="1:17" s="17" customFormat="1" ht="15">
      <c r="A44" s="129">
        <v>44895</v>
      </c>
      <c r="B44" s="126">
        <v>2078455.45</v>
      </c>
      <c r="C44" s="94">
        <f>'NERCAMRT - Depreciation'!M74</f>
        <v>-69026.84698924732</v>
      </c>
      <c r="D44" s="94">
        <f t="shared" si="7"/>
        <v>2009428.6030107527</v>
      </c>
      <c r="E44" s="117">
        <f t="shared" si="8"/>
        <v>421980.00663225807</v>
      </c>
      <c r="F44" s="118">
        <f t="shared" si="9"/>
        <v>1587448.5963784945</v>
      </c>
      <c r="G44" s="119">
        <v>0.985</v>
      </c>
      <c r="H44" s="127">
        <f t="shared" si="10"/>
        <v>1563636.8674328171</v>
      </c>
      <c r="I44" s="121">
        <v>0.0762</v>
      </c>
      <c r="J44" s="121">
        <v>0.0383</v>
      </c>
      <c r="K44" s="128">
        <f t="shared" si="11"/>
        <v>0.0379</v>
      </c>
      <c r="L44" s="122">
        <f t="shared" si="12"/>
        <v>9929.09410819839</v>
      </c>
      <c r="M44" s="123">
        <f t="shared" si="13"/>
        <v>4990.6076685564085</v>
      </c>
      <c r="N44" s="124">
        <f t="shared" si="14"/>
        <v>4938.486439641981</v>
      </c>
      <c r="Q44" s="92"/>
    </row>
    <row r="45" spans="1:14" s="17" customFormat="1" ht="15">
      <c r="A45" s="129">
        <v>44926</v>
      </c>
      <c r="B45" s="126">
        <v>2080116.91</v>
      </c>
      <c r="C45" s="94">
        <f>'NERCAMRT - Depreciation'!M75</f>
        <v>-72105.74232258066</v>
      </c>
      <c r="D45" s="94">
        <f t="shared" si="7"/>
        <v>2008011.1676774193</v>
      </c>
      <c r="E45" s="117">
        <f t="shared" si="8"/>
        <v>421682.34521225805</v>
      </c>
      <c r="F45" s="118">
        <f t="shared" si="9"/>
        <v>1586328.8224651613</v>
      </c>
      <c r="G45" s="119">
        <v>0.985</v>
      </c>
      <c r="H45" s="127">
        <f t="shared" si="10"/>
        <v>1562533.8901281839</v>
      </c>
      <c r="I45" s="121">
        <v>0.0762</v>
      </c>
      <c r="J45" s="121">
        <v>0.0383</v>
      </c>
      <c r="K45" s="128">
        <f t="shared" si="11"/>
        <v>0.0379</v>
      </c>
      <c r="L45" s="122">
        <f t="shared" si="12"/>
        <v>9922.090202313968</v>
      </c>
      <c r="M45" s="123">
        <f t="shared" si="13"/>
        <v>4987.08733265912</v>
      </c>
      <c r="N45" s="124">
        <f t="shared" si="14"/>
        <v>4935.002869654848</v>
      </c>
    </row>
    <row r="46" spans="1:14" s="17" customFormat="1" ht="15">
      <c r="A46" s="129">
        <v>44957</v>
      </c>
      <c r="B46" s="126">
        <v>2081463.45</v>
      </c>
      <c r="C46" s="94">
        <f>'NERCAMRT - Depreciation'!M77</f>
        <v>-75184.63765591399</v>
      </c>
      <c r="D46" s="94">
        <f t="shared" si="7"/>
        <v>2006278.812344086</v>
      </c>
      <c r="E46" s="117">
        <f t="shared" si="8"/>
        <v>421318.55059225805</v>
      </c>
      <c r="F46" s="118">
        <f t="shared" si="9"/>
        <v>1584960.2617518278</v>
      </c>
      <c r="G46" s="119">
        <v>0.985</v>
      </c>
      <c r="H46" s="127">
        <f t="shared" si="10"/>
        <v>1561185.8578255503</v>
      </c>
      <c r="I46" s="121">
        <v>0.0762</v>
      </c>
      <c r="J46" s="121">
        <v>0.0383</v>
      </c>
      <c r="K46" s="128">
        <f t="shared" si="11"/>
        <v>0.0379</v>
      </c>
      <c r="L46" s="122">
        <f t="shared" si="12"/>
        <v>9913.530197192244</v>
      </c>
      <c r="M46" s="123">
        <f t="shared" si="13"/>
        <v>4982.784862893214</v>
      </c>
      <c r="N46" s="124">
        <f t="shared" si="14"/>
        <v>4930.74533429903</v>
      </c>
    </row>
    <row r="47" spans="1:14" s="17" customFormat="1" ht="15">
      <c r="A47" s="129">
        <v>44985</v>
      </c>
      <c r="B47" s="126">
        <v>2088467.25</v>
      </c>
      <c r="C47" s="94">
        <f>'NERCAMRT - Depreciation'!M78</f>
        <v>-78263.53298924732</v>
      </c>
      <c r="D47" s="94">
        <f t="shared" si="7"/>
        <v>2010203.7170107528</v>
      </c>
      <c r="E47" s="117">
        <f t="shared" si="8"/>
        <v>422142.78057225805</v>
      </c>
      <c r="F47" s="118">
        <f t="shared" si="9"/>
        <v>1588060.9364384948</v>
      </c>
      <c r="G47" s="119">
        <v>0.985</v>
      </c>
      <c r="H47" s="127">
        <f t="shared" si="10"/>
        <v>1564240.0223919174</v>
      </c>
      <c r="I47" s="121">
        <v>0.0762</v>
      </c>
      <c r="J47" s="121">
        <v>0.0383</v>
      </c>
      <c r="K47" s="128">
        <f t="shared" si="11"/>
        <v>0.0379</v>
      </c>
      <c r="L47" s="122">
        <f t="shared" si="12"/>
        <v>9932.924142188676</v>
      </c>
      <c r="M47" s="123">
        <f t="shared" si="13"/>
        <v>4992.532738134203</v>
      </c>
      <c r="N47" s="124">
        <f t="shared" si="14"/>
        <v>4940.391404054472</v>
      </c>
    </row>
    <row r="48" spans="1:14" s="17" customFormat="1" ht="15">
      <c r="A48" s="129">
        <v>45016</v>
      </c>
      <c r="B48" s="126"/>
      <c r="C48" s="94">
        <f>'NERCAMRT - Depreciation'!M79</f>
        <v>-81342.42832258066</v>
      </c>
      <c r="D48" s="94">
        <f t="shared" si="7"/>
        <v>-81342.42832258066</v>
      </c>
      <c r="E48" s="117">
        <f t="shared" si="8"/>
        <v>-17081.909947741937</v>
      </c>
      <c r="F48" s="118">
        <f t="shared" si="9"/>
        <v>-64260.51837483872</v>
      </c>
      <c r="G48" s="119">
        <v>0.985</v>
      </c>
      <c r="H48" s="127">
        <f t="shared" si="10"/>
        <v>-63296.61059921614</v>
      </c>
      <c r="I48" s="121">
        <v>0.0762</v>
      </c>
      <c r="J48" s="121">
        <v>0.0383</v>
      </c>
      <c r="K48" s="128">
        <f t="shared" si="11"/>
        <v>0.0379</v>
      </c>
      <c r="L48" s="122">
        <f t="shared" si="12"/>
        <v>-401.9334773050225</v>
      </c>
      <c r="M48" s="123">
        <f t="shared" si="13"/>
        <v>-202.0216821624982</v>
      </c>
      <c r="N48" s="124">
        <f t="shared" si="14"/>
        <v>-199.9117951425243</v>
      </c>
    </row>
    <row r="49" spans="1:14" s="17" customFormat="1" ht="15">
      <c r="A49" s="129">
        <v>45046</v>
      </c>
      <c r="B49" s="126"/>
      <c r="C49" s="94">
        <f>'NERCAMRT - Depreciation'!M80</f>
        <v>-84421.32365591399</v>
      </c>
      <c r="D49" s="94">
        <f t="shared" si="7"/>
        <v>-84421.32365591399</v>
      </c>
      <c r="E49" s="117">
        <f t="shared" si="8"/>
        <v>-17728.47796774194</v>
      </c>
      <c r="F49" s="118">
        <f t="shared" si="9"/>
        <v>-66692.84568817205</v>
      </c>
      <c r="G49" s="119">
        <v>0.985</v>
      </c>
      <c r="H49" s="127">
        <f t="shared" si="10"/>
        <v>-65692.45300284946</v>
      </c>
      <c r="I49" s="121">
        <v>0.0762</v>
      </c>
      <c r="J49" s="121">
        <v>0.0383</v>
      </c>
      <c r="K49" s="128">
        <f t="shared" si="11"/>
        <v>0.0379</v>
      </c>
      <c r="L49" s="122">
        <f t="shared" si="12"/>
        <v>-417.14707656809406</v>
      </c>
      <c r="M49" s="123">
        <f t="shared" si="13"/>
        <v>-209.6684125007612</v>
      </c>
      <c r="N49" s="124">
        <f t="shared" si="14"/>
        <v>-207.47866406733291</v>
      </c>
    </row>
    <row r="50" spans="1:14" s="17" customFormat="1" ht="15">
      <c r="A50" s="129">
        <v>45077</v>
      </c>
      <c r="B50" s="126"/>
      <c r="C50" s="94">
        <f>'NERCAMRT - Depreciation'!M81</f>
        <v>-87500.21898924733</v>
      </c>
      <c r="D50" s="94">
        <f t="shared" si="7"/>
        <v>-87500.21898924733</v>
      </c>
      <c r="E50" s="117">
        <f t="shared" si="8"/>
        <v>-18375.045987741938</v>
      </c>
      <c r="F50" s="118">
        <f t="shared" si="9"/>
        <v>-69125.17300150539</v>
      </c>
      <c r="G50" s="119">
        <v>0.985</v>
      </c>
      <c r="H50" s="127">
        <f t="shared" si="10"/>
        <v>-68088.29540648281</v>
      </c>
      <c r="I50" s="121">
        <v>0.0762</v>
      </c>
      <c r="J50" s="121">
        <v>0.0383</v>
      </c>
      <c r="K50" s="128">
        <f t="shared" si="11"/>
        <v>0.0379</v>
      </c>
      <c r="L50" s="122">
        <f t="shared" si="12"/>
        <v>-432.3606758311659</v>
      </c>
      <c r="M50" s="123">
        <f t="shared" si="13"/>
        <v>-217.31514283902428</v>
      </c>
      <c r="N50" s="124">
        <f t="shared" si="14"/>
        <v>-215.04553299214157</v>
      </c>
    </row>
    <row r="51" spans="1:14" s="17" customFormat="1" ht="15">
      <c r="A51" s="129">
        <v>45107</v>
      </c>
      <c r="B51" s="126"/>
      <c r="C51" s="94">
        <f>'NERCAMRT - Depreciation'!M82</f>
        <v>-90579.11432258066</v>
      </c>
      <c r="D51" s="94">
        <f t="shared" si="7"/>
        <v>-90579.11432258066</v>
      </c>
      <c r="E51" s="117">
        <f t="shared" si="8"/>
        <v>-19021.614007741937</v>
      </c>
      <c r="F51" s="118">
        <f t="shared" si="9"/>
        <v>-71557.50031483872</v>
      </c>
      <c r="G51" s="119">
        <v>0.985</v>
      </c>
      <c r="H51" s="127">
        <f t="shared" si="10"/>
        <v>-70484.13781011614</v>
      </c>
      <c r="I51" s="121">
        <v>0.0762</v>
      </c>
      <c r="J51" s="121">
        <v>0.0383</v>
      </c>
      <c r="K51" s="128">
        <f t="shared" si="11"/>
        <v>0.0379</v>
      </c>
      <c r="L51" s="122">
        <f t="shared" si="12"/>
        <v>-447.5742750942375</v>
      </c>
      <c r="M51" s="123">
        <f t="shared" si="13"/>
        <v>-224.96187317728734</v>
      </c>
      <c r="N51" s="124">
        <f t="shared" si="14"/>
        <v>-222.61240191695015</v>
      </c>
    </row>
    <row r="52" spans="1:14" s="17" customFormat="1" ht="15">
      <c r="A52" s="129">
        <v>45138</v>
      </c>
      <c r="B52" s="126"/>
      <c r="C52" s="94">
        <f>'NERCAMRT - Depreciation'!M83</f>
        <v>-93658.009655914</v>
      </c>
      <c r="D52" s="94">
        <f t="shared" si="7"/>
        <v>-93658.009655914</v>
      </c>
      <c r="E52" s="117">
        <f t="shared" si="8"/>
        <v>-19668.18202774194</v>
      </c>
      <c r="F52" s="118">
        <f t="shared" si="9"/>
        <v>-73989.82762817206</v>
      </c>
      <c r="G52" s="119">
        <v>0.985</v>
      </c>
      <c r="H52" s="127">
        <f t="shared" si="10"/>
        <v>-72879.98021374948</v>
      </c>
      <c r="I52" s="121">
        <v>0.0762</v>
      </c>
      <c r="J52" s="121">
        <v>0.0383</v>
      </c>
      <c r="K52" s="128">
        <f t="shared" si="11"/>
        <v>0.0379</v>
      </c>
      <c r="L52" s="122">
        <f t="shared" si="12"/>
        <v>-462.78787435730925</v>
      </c>
      <c r="M52" s="123">
        <f t="shared" si="13"/>
        <v>-232.60860351555047</v>
      </c>
      <c r="N52" s="124">
        <f t="shared" si="14"/>
        <v>-230.1792708417588</v>
      </c>
    </row>
    <row r="53" spans="1:14" s="17" customFormat="1" ht="15">
      <c r="A53" s="129">
        <v>45169</v>
      </c>
      <c r="B53" s="126"/>
      <c r="C53" s="94">
        <f>'NERCAMRT - Depreciation'!M84</f>
        <v>-96736.90498924733</v>
      </c>
      <c r="D53" s="94">
        <f t="shared" si="7"/>
        <v>-96736.90498924733</v>
      </c>
      <c r="E53" s="117">
        <f t="shared" si="8"/>
        <v>-20314.750047741938</v>
      </c>
      <c r="F53" s="118">
        <f t="shared" si="9"/>
        <v>-76422.15494150539</v>
      </c>
      <c r="G53" s="119">
        <v>0.985</v>
      </c>
      <c r="H53" s="127">
        <f t="shared" si="10"/>
        <v>-75275.8226173828</v>
      </c>
      <c r="I53" s="121">
        <v>0.0762</v>
      </c>
      <c r="J53" s="121">
        <v>0.0383</v>
      </c>
      <c r="K53" s="128">
        <f t="shared" si="11"/>
        <v>0.0379</v>
      </c>
      <c r="L53" s="122">
        <f t="shared" si="12"/>
        <v>-478.00147362038086</v>
      </c>
      <c r="M53" s="123">
        <f t="shared" si="13"/>
        <v>-240.25533385381345</v>
      </c>
      <c r="N53" s="124">
        <f t="shared" si="14"/>
        <v>-237.74613976656735</v>
      </c>
    </row>
    <row r="54" spans="1:14" s="17" customFormat="1" ht="15">
      <c r="A54" s="129">
        <v>45199</v>
      </c>
      <c r="B54" s="126"/>
      <c r="C54" s="94">
        <f>'NERCAMRT - Depreciation'!M85</f>
        <v>-99815.80032258066</v>
      </c>
      <c r="D54" s="94">
        <f t="shared" si="7"/>
        <v>-99815.80032258066</v>
      </c>
      <c r="E54" s="117">
        <f t="shared" si="8"/>
        <v>-20961.318067741937</v>
      </c>
      <c r="F54" s="118">
        <f t="shared" si="9"/>
        <v>-78854.48225483872</v>
      </c>
      <c r="G54" s="119">
        <v>0.985</v>
      </c>
      <c r="H54" s="127">
        <f t="shared" si="10"/>
        <v>-77671.66502101613</v>
      </c>
      <c r="I54" s="121">
        <v>0.0762</v>
      </c>
      <c r="J54" s="121">
        <v>0.0383</v>
      </c>
      <c r="K54" s="128">
        <f t="shared" si="11"/>
        <v>0.0379</v>
      </c>
      <c r="L54" s="122">
        <f t="shared" si="12"/>
        <v>-493.2150728834525</v>
      </c>
      <c r="M54" s="123">
        <f t="shared" si="13"/>
        <v>-247.9020641920765</v>
      </c>
      <c r="N54" s="124">
        <f t="shared" si="14"/>
        <v>-245.31300869137598</v>
      </c>
    </row>
    <row r="55" spans="1:14" s="17" customFormat="1" ht="15">
      <c r="A55" s="129">
        <v>45230</v>
      </c>
      <c r="B55" s="126"/>
      <c r="C55" s="94">
        <f>'NERCAMRT - Depreciation'!M86</f>
        <v>-102894.695655914</v>
      </c>
      <c r="D55" s="94">
        <f t="shared" si="7"/>
        <v>-102894.695655914</v>
      </c>
      <c r="E55" s="117">
        <f t="shared" si="8"/>
        <v>-21607.88608774194</v>
      </c>
      <c r="F55" s="118">
        <f t="shared" si="9"/>
        <v>-81286.80956817206</v>
      </c>
      <c r="G55" s="119">
        <v>0.985</v>
      </c>
      <c r="H55" s="127">
        <f t="shared" si="10"/>
        <v>-80067.50742464948</v>
      </c>
      <c r="I55" s="121">
        <v>0.0762</v>
      </c>
      <c r="J55" s="121">
        <v>0.0383</v>
      </c>
      <c r="K55" s="128">
        <f t="shared" si="11"/>
        <v>0.0379</v>
      </c>
      <c r="L55" s="122">
        <f t="shared" si="12"/>
        <v>-508.4286721465242</v>
      </c>
      <c r="M55" s="123">
        <f t="shared" si="13"/>
        <v>-255.5487945303396</v>
      </c>
      <c r="N55" s="124">
        <f t="shared" si="14"/>
        <v>-252.87987761618464</v>
      </c>
    </row>
    <row r="56" spans="1:14" s="17" customFormat="1" ht="15">
      <c r="A56" s="129">
        <v>45260</v>
      </c>
      <c r="B56" s="126"/>
      <c r="C56" s="94">
        <f>'NERCAMRT - Depreciation'!M87</f>
        <v>-105973.59098924733</v>
      </c>
      <c r="D56" s="94">
        <f t="shared" si="7"/>
        <v>-105973.59098924733</v>
      </c>
      <c r="E56" s="117">
        <f t="shared" si="8"/>
        <v>-22254.454107741938</v>
      </c>
      <c r="F56" s="118">
        <f t="shared" si="9"/>
        <v>-83719.13688150539</v>
      </c>
      <c r="G56" s="119">
        <v>0.985</v>
      </c>
      <c r="H56" s="127">
        <f t="shared" si="10"/>
        <v>-82463.34982828281</v>
      </c>
      <c r="I56" s="121">
        <v>0.0762</v>
      </c>
      <c r="J56" s="121">
        <v>0.0383</v>
      </c>
      <c r="K56" s="128">
        <f t="shared" si="11"/>
        <v>0.0379</v>
      </c>
      <c r="L56" s="122">
        <f t="shared" si="12"/>
        <v>-523.6422714095959</v>
      </c>
      <c r="M56" s="123">
        <f t="shared" si="13"/>
        <v>-263.1955248686026</v>
      </c>
      <c r="N56" s="124">
        <f t="shared" si="14"/>
        <v>-260.4467465409932</v>
      </c>
    </row>
    <row r="57" spans="1:14" s="17" customFormat="1" ht="15">
      <c r="A57" s="129">
        <v>45291</v>
      </c>
      <c r="B57" s="126"/>
      <c r="C57" s="94">
        <f>'NERCAMRT - Depreciation'!M88</f>
        <v>-109052.48632258066</v>
      </c>
      <c r="D57" s="94">
        <f t="shared" si="7"/>
        <v>-109052.48632258066</v>
      </c>
      <c r="E57" s="117">
        <f t="shared" si="8"/>
        <v>-22901.022127741937</v>
      </c>
      <c r="F57" s="118">
        <f t="shared" si="9"/>
        <v>-86151.46419483873</v>
      </c>
      <c r="G57" s="119">
        <v>0.985</v>
      </c>
      <c r="H57" s="127">
        <f t="shared" si="10"/>
        <v>-84859.19223191615</v>
      </c>
      <c r="I57" s="121">
        <v>0.0762</v>
      </c>
      <c r="J57" s="121">
        <v>0.0383</v>
      </c>
      <c r="K57" s="128">
        <f t="shared" si="11"/>
        <v>0.0379</v>
      </c>
      <c r="L57" s="122">
        <f t="shared" si="12"/>
        <v>-538.8558706726676</v>
      </c>
      <c r="M57" s="123">
        <f t="shared" si="13"/>
        <v>-270.84225520686573</v>
      </c>
      <c r="N57" s="124">
        <f t="shared" si="14"/>
        <v>-268.0136154658019</v>
      </c>
    </row>
    <row r="58" spans="1:14" ht="15">
      <c r="A58" s="129"/>
      <c r="B58" s="109"/>
      <c r="C58" s="109"/>
      <c r="D58" s="109"/>
      <c r="E58" s="110"/>
      <c r="F58" s="110"/>
      <c r="G58" s="119"/>
      <c r="H58" s="127"/>
      <c r="I58" s="130"/>
      <c r="J58" s="130"/>
      <c r="K58" s="111" t="s">
        <v>12</v>
      </c>
      <c r="L58" s="112">
        <f>SUM(L21:L21)</f>
        <v>2516.759129815617</v>
      </c>
      <c r="M58" s="112">
        <f>SUM(M21:M21)</f>
        <v>1315.8689866548661</v>
      </c>
      <c r="N58" s="112">
        <f>SUM(N21:N21)</f>
        <v>1200.8901431607512</v>
      </c>
    </row>
    <row r="59" spans="1:14" ht="15">
      <c r="A59" s="119"/>
      <c r="B59" s="126"/>
      <c r="C59" s="126"/>
      <c r="D59" s="126"/>
      <c r="E59" s="119"/>
      <c r="F59" s="119"/>
      <c r="G59" s="119"/>
      <c r="H59" s="127"/>
      <c r="I59" s="130"/>
      <c r="J59" s="130"/>
      <c r="K59" s="130"/>
      <c r="L59" s="131"/>
      <c r="M59" s="131"/>
      <c r="N59" s="131"/>
    </row>
    <row r="60" spans="1:14" ht="15">
      <c r="A60" s="119"/>
      <c r="B60" s="126"/>
      <c r="C60" s="126"/>
      <c r="D60" s="126"/>
      <c r="E60" s="119"/>
      <c r="F60" s="119"/>
      <c r="G60" s="119"/>
      <c r="H60" s="127"/>
      <c r="I60" s="130"/>
      <c r="J60" s="130"/>
      <c r="K60" s="130"/>
      <c r="L60" s="131"/>
      <c r="M60" s="131"/>
      <c r="N60" s="131"/>
    </row>
    <row r="61" spans="7:9" ht="12.75">
      <c r="G61" s="31"/>
      <c r="I61" s="31"/>
    </row>
    <row r="72" ht="12.75">
      <c r="R72" s="31"/>
    </row>
  </sheetData>
  <sheetProtection/>
  <conditionalFormatting sqref="B21:B35 B38:B57">
    <cfRule type="cellIs" priority="2" dxfId="8" operator="equal" stopIfTrue="1">
      <formula>0</formula>
    </cfRule>
  </conditionalFormatting>
  <conditionalFormatting sqref="B36:B37">
    <cfRule type="cellIs" priority="1" dxfId="8" operator="equal" stopIfTrue="1">
      <formula>0</formula>
    </cfRule>
  </conditionalFormatting>
  <printOptions/>
  <pageMargins left="0.27" right="0.25" top="0.42" bottom="0.42" header="0.3" footer="0.3"/>
  <pageSetup fitToHeight="1" fitToWidth="1" horizontalDpi="600" verticalDpi="600" orientation="landscape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D12" sqref="D12:D22"/>
    </sheetView>
  </sheetViews>
  <sheetFormatPr defaultColWidth="9.140625" defaultRowHeight="15"/>
  <cols>
    <col min="1" max="1" width="21.00390625" style="1" customWidth="1"/>
    <col min="2" max="4" width="20.140625" style="33" customWidth="1"/>
    <col min="5" max="5" width="18.28125" style="1" customWidth="1"/>
    <col min="6" max="6" width="13.8515625" style="1" customWidth="1"/>
    <col min="7" max="7" width="11.421875" style="1" customWidth="1"/>
    <col min="8" max="8" width="13.140625" style="1" customWidth="1"/>
    <col min="9" max="9" width="12.00390625" style="3" customWidth="1"/>
    <col min="10" max="10" width="11.140625" style="3" customWidth="1"/>
    <col min="11" max="11" width="12.8515625" style="3" customWidth="1"/>
    <col min="12" max="14" width="15.00390625" style="18" customWidth="1"/>
    <col min="15" max="15" width="10.57421875" style="1" customWidth="1"/>
    <col min="16" max="16" width="11.140625" style="1" customWidth="1"/>
    <col min="17" max="17" width="9.140625" style="1" customWidth="1"/>
    <col min="18" max="18" width="12.28125" style="1" customWidth="1"/>
    <col min="19" max="21" width="9.140625" style="17" customWidth="1"/>
    <col min="22" max="16384" width="9.140625" style="1" customWidth="1"/>
  </cols>
  <sheetData>
    <row r="1" spans="1:18" ht="20.25">
      <c r="A1" s="30" t="s">
        <v>30</v>
      </c>
      <c r="L1" s="3"/>
      <c r="M1" s="3"/>
      <c r="N1" s="3"/>
      <c r="O1" s="3"/>
      <c r="R1" s="17"/>
    </row>
    <row r="2" spans="1:18" ht="12.75">
      <c r="A2" s="28" t="s">
        <v>25</v>
      </c>
      <c r="L2" s="3"/>
      <c r="M2" s="3"/>
      <c r="N2" s="3"/>
      <c r="O2" s="3"/>
      <c r="P2" s="35"/>
      <c r="Q2" s="35"/>
      <c r="R2" s="34"/>
    </row>
    <row r="3" spans="1:15" ht="12.75">
      <c r="A3" s="28" t="s">
        <v>26</v>
      </c>
      <c r="L3" s="3"/>
      <c r="M3" s="3"/>
      <c r="N3" s="3"/>
      <c r="O3" s="3"/>
    </row>
    <row r="4" spans="1:15" ht="12.75">
      <c r="A4" s="28" t="s">
        <v>31</v>
      </c>
      <c r="L4" s="3"/>
      <c r="M4" s="3"/>
      <c r="N4" s="3"/>
      <c r="O4" s="3"/>
    </row>
    <row r="5" spans="1:15" ht="12.75">
      <c r="A5" s="28" t="s">
        <v>32</v>
      </c>
      <c r="L5" s="3"/>
      <c r="M5" s="3"/>
      <c r="N5" s="3"/>
      <c r="O5" s="3"/>
    </row>
    <row r="6" spans="1:15" ht="13.5" thickBot="1">
      <c r="A6" s="28"/>
      <c r="L6" s="3"/>
      <c r="M6" s="3"/>
      <c r="N6" s="3"/>
      <c r="O6" s="3"/>
    </row>
    <row r="7" spans="1:8" ht="13.5" thickBot="1">
      <c r="A7" s="3"/>
      <c r="B7" s="36" t="s">
        <v>36</v>
      </c>
      <c r="C7" s="36"/>
      <c r="D7" s="36"/>
      <c r="E7" s="39">
        <v>0.21</v>
      </c>
      <c r="F7" s="3"/>
      <c r="G7" s="3"/>
      <c r="H7" s="3"/>
    </row>
    <row r="8" spans="1:14" ht="12.75">
      <c r="A8" s="3"/>
      <c r="B8" s="36" t="s">
        <v>0</v>
      </c>
      <c r="C8" s="36" t="s">
        <v>37</v>
      </c>
      <c r="D8" s="36" t="s">
        <v>40</v>
      </c>
      <c r="E8" s="3" t="s">
        <v>16</v>
      </c>
      <c r="F8" s="3" t="s">
        <v>19</v>
      </c>
      <c r="G8" s="3" t="s">
        <v>15</v>
      </c>
      <c r="H8" s="3" t="s">
        <v>15</v>
      </c>
      <c r="I8" s="3" t="s">
        <v>4</v>
      </c>
      <c r="J8" s="3" t="s">
        <v>6</v>
      </c>
      <c r="K8" s="3" t="s">
        <v>7</v>
      </c>
      <c r="L8" s="9" t="s">
        <v>4</v>
      </c>
      <c r="M8" s="10" t="s">
        <v>6</v>
      </c>
      <c r="N8" s="11" t="s">
        <v>7</v>
      </c>
    </row>
    <row r="9" spans="1:14" ht="12.75">
      <c r="A9" s="3"/>
      <c r="B9" s="36" t="s">
        <v>13</v>
      </c>
      <c r="C9" s="36" t="s">
        <v>39</v>
      </c>
      <c r="D9" s="42" t="s">
        <v>36</v>
      </c>
      <c r="E9" s="3" t="s">
        <v>17</v>
      </c>
      <c r="F9" s="3" t="s">
        <v>21</v>
      </c>
      <c r="G9" s="3" t="s">
        <v>1</v>
      </c>
      <c r="H9" s="3" t="s">
        <v>22</v>
      </c>
      <c r="I9" s="3" t="s">
        <v>5</v>
      </c>
      <c r="J9" s="3" t="s">
        <v>5</v>
      </c>
      <c r="K9" s="3" t="s">
        <v>5</v>
      </c>
      <c r="L9" s="12" t="s">
        <v>8</v>
      </c>
      <c r="M9" s="13" t="s">
        <v>9</v>
      </c>
      <c r="N9" s="14" t="s">
        <v>9</v>
      </c>
    </row>
    <row r="10" spans="1:14" ht="12.75">
      <c r="A10" s="3"/>
      <c r="B10" s="36" t="s">
        <v>14</v>
      </c>
      <c r="C10" s="36" t="s">
        <v>38</v>
      </c>
      <c r="D10" s="36" t="s">
        <v>41</v>
      </c>
      <c r="E10" s="3" t="s">
        <v>18</v>
      </c>
      <c r="F10" s="3" t="s">
        <v>20</v>
      </c>
      <c r="G10" s="3" t="s">
        <v>2</v>
      </c>
      <c r="H10" s="3" t="s">
        <v>3</v>
      </c>
      <c r="L10" s="25">
        <v>1823537</v>
      </c>
      <c r="M10" s="26">
        <v>4310001</v>
      </c>
      <c r="N10" s="27">
        <v>1823536</v>
      </c>
    </row>
    <row r="11" spans="1:14" ht="12.75">
      <c r="A11" s="3"/>
      <c r="B11" s="37" t="s">
        <v>23</v>
      </c>
      <c r="C11" s="37"/>
      <c r="D11" s="37"/>
      <c r="E11" s="21" t="s">
        <v>10</v>
      </c>
      <c r="F11" s="22" t="s">
        <v>27</v>
      </c>
      <c r="G11" s="23" t="s">
        <v>11</v>
      </c>
      <c r="H11" s="24" t="s">
        <v>24</v>
      </c>
      <c r="L11" s="12"/>
      <c r="M11" s="13"/>
      <c r="N11" s="14"/>
    </row>
    <row r="12" spans="1:14" ht="15">
      <c r="A12" s="133">
        <v>43922</v>
      </c>
      <c r="B12" s="126">
        <v>412141.88</v>
      </c>
      <c r="C12" s="132">
        <v>0</v>
      </c>
      <c r="D12" s="98">
        <f>B12-C12</f>
        <v>412141.88</v>
      </c>
      <c r="E12" s="117">
        <f aca="true" t="shared" si="0" ref="E12:E20">(B12*$E$7)</f>
        <v>86549.7948</v>
      </c>
      <c r="F12" s="118">
        <f>+D12-E12</f>
        <v>325592.0852</v>
      </c>
      <c r="G12" s="119">
        <v>0.985</v>
      </c>
      <c r="H12" s="127">
        <f aca="true" t="shared" si="1" ref="H12:H20">+F12*G12</f>
        <v>320708.20392199996</v>
      </c>
      <c r="I12" s="121">
        <v>0.0788</v>
      </c>
      <c r="J12" s="121">
        <v>0.0412</v>
      </c>
      <c r="K12" s="128">
        <f aca="true" t="shared" si="2" ref="K12:K20">I12-J12</f>
        <v>0.037599999999999995</v>
      </c>
      <c r="L12" s="122">
        <f aca="true" t="shared" si="3" ref="L12:L20">(H12*I12)/12</f>
        <v>2105.9838724211327</v>
      </c>
      <c r="M12" s="123">
        <f aca="true" t="shared" si="4" ref="M12:M20">(H12*J12)/12</f>
        <v>1101.0981667988665</v>
      </c>
      <c r="N12" s="124">
        <f aca="true" t="shared" si="5" ref="N12:N20">(H12*K12)/12</f>
        <v>1004.8857056222664</v>
      </c>
    </row>
    <row r="13" spans="1:14" ht="15">
      <c r="A13" s="133">
        <v>43952</v>
      </c>
      <c r="B13" s="126">
        <v>291610.8</v>
      </c>
      <c r="C13" s="132">
        <v>0</v>
      </c>
      <c r="D13" s="98">
        <f aca="true" t="shared" si="6" ref="D13:D21">B13-C13</f>
        <v>291610.8</v>
      </c>
      <c r="E13" s="117">
        <f t="shared" si="0"/>
        <v>61238.268</v>
      </c>
      <c r="F13" s="118">
        <f>+B13-E13</f>
        <v>230372.532</v>
      </c>
      <c r="G13" s="119">
        <v>0.985</v>
      </c>
      <c r="H13" s="127">
        <f t="shared" si="1"/>
        <v>226916.94402</v>
      </c>
      <c r="I13" s="121">
        <v>0.0788</v>
      </c>
      <c r="J13" s="121">
        <v>0.0412</v>
      </c>
      <c r="K13" s="128">
        <f t="shared" si="2"/>
        <v>0.037599999999999995</v>
      </c>
      <c r="L13" s="122">
        <f t="shared" si="3"/>
        <v>1490.0879323979998</v>
      </c>
      <c r="M13" s="123">
        <f t="shared" si="4"/>
        <v>779.081507802</v>
      </c>
      <c r="N13" s="124">
        <f t="shared" si="5"/>
        <v>711.0064245959999</v>
      </c>
    </row>
    <row r="14" spans="1:14" ht="15">
      <c r="A14" s="133">
        <v>43983</v>
      </c>
      <c r="B14" s="126">
        <v>291901.23</v>
      </c>
      <c r="C14" s="132">
        <v>0</v>
      </c>
      <c r="D14" s="98">
        <f t="shared" si="6"/>
        <v>291901.23</v>
      </c>
      <c r="E14" s="117">
        <f t="shared" si="0"/>
        <v>61299.258299999994</v>
      </c>
      <c r="F14" s="118">
        <f>+D14-E14</f>
        <v>230601.9717</v>
      </c>
      <c r="G14" s="119">
        <v>0.985</v>
      </c>
      <c r="H14" s="127">
        <f t="shared" si="1"/>
        <v>227142.9421245</v>
      </c>
      <c r="I14" s="121">
        <v>0.0788</v>
      </c>
      <c r="J14" s="121">
        <v>0.0412</v>
      </c>
      <c r="K14" s="128">
        <f t="shared" si="2"/>
        <v>0.037599999999999995</v>
      </c>
      <c r="L14" s="122">
        <f t="shared" si="3"/>
        <v>1491.5719866175498</v>
      </c>
      <c r="M14" s="123">
        <f t="shared" si="4"/>
        <v>779.85743462745</v>
      </c>
      <c r="N14" s="124">
        <f t="shared" si="5"/>
        <v>711.7145519901</v>
      </c>
    </row>
    <row r="15" spans="1:14" ht="15">
      <c r="A15" s="133">
        <v>44013</v>
      </c>
      <c r="B15" s="126">
        <v>292668.63</v>
      </c>
      <c r="C15" s="132">
        <v>0</v>
      </c>
      <c r="D15" s="98">
        <f t="shared" si="6"/>
        <v>292668.63</v>
      </c>
      <c r="E15" s="117">
        <f t="shared" si="0"/>
        <v>61460.412299999996</v>
      </c>
      <c r="F15" s="118">
        <f>+B15-E15</f>
        <v>231208.2177</v>
      </c>
      <c r="G15" s="119">
        <v>0.985</v>
      </c>
      <c r="H15" s="127">
        <f t="shared" si="1"/>
        <v>227740.0944345</v>
      </c>
      <c r="I15" s="121">
        <v>0.0788</v>
      </c>
      <c r="J15" s="121">
        <v>0.0412</v>
      </c>
      <c r="K15" s="128">
        <f t="shared" si="2"/>
        <v>0.037599999999999995</v>
      </c>
      <c r="L15" s="122">
        <f t="shared" si="3"/>
        <v>1495.49328678655</v>
      </c>
      <c r="M15" s="123">
        <f t="shared" si="4"/>
        <v>781.90765755845</v>
      </c>
      <c r="N15" s="124">
        <f t="shared" si="5"/>
        <v>713.5856292281</v>
      </c>
    </row>
    <row r="16" spans="1:14" ht="15">
      <c r="A16" s="133">
        <v>44044</v>
      </c>
      <c r="B16" s="126">
        <v>302526.65</v>
      </c>
      <c r="C16" s="132">
        <v>0</v>
      </c>
      <c r="D16" s="98">
        <f t="shared" si="6"/>
        <v>302526.65</v>
      </c>
      <c r="E16" s="117">
        <f t="shared" si="0"/>
        <v>63530.5965</v>
      </c>
      <c r="F16" s="118">
        <f>+D16-E16</f>
        <v>238996.05350000004</v>
      </c>
      <c r="G16" s="119">
        <v>0.985</v>
      </c>
      <c r="H16" s="127">
        <f t="shared" si="1"/>
        <v>235411.11269750004</v>
      </c>
      <c r="I16" s="121">
        <v>0.0788</v>
      </c>
      <c r="J16" s="121">
        <v>0.0412</v>
      </c>
      <c r="K16" s="128">
        <f t="shared" si="2"/>
        <v>0.037599999999999995</v>
      </c>
      <c r="L16" s="122">
        <f t="shared" si="3"/>
        <v>1545.8663067135833</v>
      </c>
      <c r="M16" s="123">
        <f t="shared" si="4"/>
        <v>808.2448202614169</v>
      </c>
      <c r="N16" s="124">
        <f t="shared" si="5"/>
        <v>737.6214864521667</v>
      </c>
    </row>
    <row r="17" spans="1:14" ht="15">
      <c r="A17" s="133">
        <v>44075</v>
      </c>
      <c r="B17" s="126">
        <v>302533.15</v>
      </c>
      <c r="C17" s="132">
        <v>0</v>
      </c>
      <c r="D17" s="98">
        <f t="shared" si="6"/>
        <v>302533.15</v>
      </c>
      <c r="E17" s="117">
        <f t="shared" si="0"/>
        <v>63531.961500000005</v>
      </c>
      <c r="F17" s="118">
        <f>+B17-E17</f>
        <v>239001.18850000002</v>
      </c>
      <c r="G17" s="119">
        <v>0.985</v>
      </c>
      <c r="H17" s="127">
        <f t="shared" si="1"/>
        <v>235416.1706725</v>
      </c>
      <c r="I17" s="121">
        <v>0.0788</v>
      </c>
      <c r="J17" s="121">
        <v>0.0412</v>
      </c>
      <c r="K17" s="128">
        <f t="shared" si="2"/>
        <v>0.037599999999999995</v>
      </c>
      <c r="L17" s="122">
        <f t="shared" si="3"/>
        <v>1545.8995207494165</v>
      </c>
      <c r="M17" s="123">
        <f t="shared" si="4"/>
        <v>808.2621859755833</v>
      </c>
      <c r="N17" s="124">
        <f t="shared" si="5"/>
        <v>737.6373347738332</v>
      </c>
    </row>
    <row r="18" spans="1:14" ht="15">
      <c r="A18" s="133">
        <v>44105</v>
      </c>
      <c r="B18" s="126">
        <v>341334.46</v>
      </c>
      <c r="C18" s="132">
        <v>0</v>
      </c>
      <c r="D18" s="98">
        <f t="shared" si="6"/>
        <v>341334.46</v>
      </c>
      <c r="E18" s="117">
        <f t="shared" si="0"/>
        <v>71680.2366</v>
      </c>
      <c r="F18" s="118">
        <f>+D18-E18</f>
        <v>269654.2234</v>
      </c>
      <c r="G18" s="119">
        <v>0.985</v>
      </c>
      <c r="H18" s="127">
        <f t="shared" si="1"/>
        <v>265609.410049</v>
      </c>
      <c r="I18" s="121">
        <v>0.0788</v>
      </c>
      <c r="J18" s="121">
        <v>0.0412</v>
      </c>
      <c r="K18" s="128">
        <f t="shared" si="2"/>
        <v>0.037599999999999995</v>
      </c>
      <c r="L18" s="122">
        <f t="shared" si="3"/>
        <v>1744.1684593217667</v>
      </c>
      <c r="M18" s="123">
        <f t="shared" si="4"/>
        <v>911.9256411682333</v>
      </c>
      <c r="N18" s="124">
        <f t="shared" si="5"/>
        <v>832.2428181535332</v>
      </c>
    </row>
    <row r="19" spans="1:14" ht="15">
      <c r="A19" s="133">
        <v>44136</v>
      </c>
      <c r="B19" s="126">
        <v>344714.85</v>
      </c>
      <c r="C19" s="132">
        <v>0</v>
      </c>
      <c r="D19" s="98">
        <f t="shared" si="6"/>
        <v>344714.85</v>
      </c>
      <c r="E19" s="117">
        <f t="shared" si="0"/>
        <v>72390.1185</v>
      </c>
      <c r="F19" s="118">
        <f>+B19-E19</f>
        <v>272324.7315</v>
      </c>
      <c r="G19" s="119">
        <v>0.985</v>
      </c>
      <c r="H19" s="127">
        <f t="shared" si="1"/>
        <v>268239.8605275</v>
      </c>
      <c r="I19" s="121">
        <v>0.0788</v>
      </c>
      <c r="J19" s="121">
        <v>0.0412</v>
      </c>
      <c r="K19" s="128">
        <f t="shared" si="2"/>
        <v>0.037599999999999995</v>
      </c>
      <c r="L19" s="122">
        <f t="shared" si="3"/>
        <v>1761.4417507972496</v>
      </c>
      <c r="M19" s="123">
        <f t="shared" si="4"/>
        <v>920.95685447775</v>
      </c>
      <c r="N19" s="124">
        <f t="shared" si="5"/>
        <v>840.4848963194999</v>
      </c>
    </row>
    <row r="20" spans="1:14" ht="15">
      <c r="A20" s="133">
        <v>44166</v>
      </c>
      <c r="B20" s="126">
        <v>348015.04</v>
      </c>
      <c r="C20" s="132">
        <v>0</v>
      </c>
      <c r="D20" s="98">
        <f t="shared" si="6"/>
        <v>348015.04</v>
      </c>
      <c r="E20" s="117">
        <f t="shared" si="0"/>
        <v>73083.15839999999</v>
      </c>
      <c r="F20" s="118">
        <f>+D20-E20</f>
        <v>274931.88159999996</v>
      </c>
      <c r="G20" s="119">
        <v>0.985</v>
      </c>
      <c r="H20" s="127">
        <f t="shared" si="1"/>
        <v>270807.90337599994</v>
      </c>
      <c r="I20" s="121">
        <v>0.0788</v>
      </c>
      <c r="J20" s="121">
        <v>0.0412</v>
      </c>
      <c r="K20" s="128">
        <f t="shared" si="2"/>
        <v>0.037599999999999995</v>
      </c>
      <c r="L20" s="122">
        <f t="shared" si="3"/>
        <v>1778.3052321690664</v>
      </c>
      <c r="M20" s="123">
        <f t="shared" si="4"/>
        <v>929.7738015909331</v>
      </c>
      <c r="N20" s="124">
        <f t="shared" si="5"/>
        <v>848.531430578133</v>
      </c>
    </row>
    <row r="21" spans="1:14" s="17" customFormat="1" ht="15">
      <c r="A21" s="125" t="s">
        <v>34</v>
      </c>
      <c r="B21" s="126">
        <v>354100.6</v>
      </c>
      <c r="C21" s="126">
        <v>0</v>
      </c>
      <c r="D21" s="98">
        <f t="shared" si="6"/>
        <v>354100.6</v>
      </c>
      <c r="E21" s="117">
        <f>(B21*$E$7)</f>
        <v>74361.12599999999</v>
      </c>
      <c r="F21" s="118">
        <f>+B21-E21</f>
        <v>279739.474</v>
      </c>
      <c r="G21" s="119">
        <v>0.985</v>
      </c>
      <c r="H21" s="127">
        <f>+F21*G21</f>
        <v>275543.38188999996</v>
      </c>
      <c r="I21" s="121">
        <v>0.0788</v>
      </c>
      <c r="J21" s="121">
        <v>0.0412</v>
      </c>
      <c r="K21" s="128">
        <f>I21-J21</f>
        <v>0.037599999999999995</v>
      </c>
      <c r="L21" s="122">
        <f>((H21*I21)/12)*(13/31)</f>
        <v>758.7812914196666</v>
      </c>
      <c r="M21" s="123">
        <f>((H21*J21)/12)*(13/31)</f>
        <v>396.7232132803333</v>
      </c>
      <c r="N21" s="123">
        <f>((H21*K21)/12)*(13/31)</f>
        <v>362.05807813933325</v>
      </c>
    </row>
    <row r="22" spans="1:14" s="17" customFormat="1" ht="15">
      <c r="A22" s="125" t="s">
        <v>35</v>
      </c>
      <c r="B22" s="126">
        <f>B21</f>
        <v>354100.6</v>
      </c>
      <c r="C22" s="94">
        <f>'NERCAMRT - Depreciation'!N51</f>
        <v>-359.81183333333337</v>
      </c>
      <c r="D22" s="94">
        <f>B22+C22</f>
        <v>353740.78816666664</v>
      </c>
      <c r="E22" s="117">
        <f>(D22*$E$7)</f>
        <v>74285.565515</v>
      </c>
      <c r="F22" s="118">
        <f>+D22-E22</f>
        <v>279455.2226516666</v>
      </c>
      <c r="G22" s="119">
        <v>0.985</v>
      </c>
      <c r="H22" s="127">
        <f>+F22*G22</f>
        <v>275263.39431189164</v>
      </c>
      <c r="I22" s="121">
        <v>0.0762</v>
      </c>
      <c r="J22" s="121">
        <v>0.0383</v>
      </c>
      <c r="K22" s="128">
        <f>I22-J22</f>
        <v>0.0379</v>
      </c>
      <c r="L22" s="122">
        <f>((H22*I22)/12)*(18/31)</f>
        <v>1014.9227732209425</v>
      </c>
      <c r="M22" s="123">
        <f>((H22*J22)/12)*(18/31)</f>
        <v>510.1252259102638</v>
      </c>
      <c r="N22" s="123">
        <f>((H22*K22)/12)*(18/31)</f>
        <v>504.7975473106788</v>
      </c>
    </row>
    <row r="23" spans="1:14" s="17" customFormat="1" ht="15">
      <c r="A23" s="129">
        <v>44255</v>
      </c>
      <c r="B23" s="126">
        <v>377550.59</v>
      </c>
      <c r="C23" s="94">
        <f>'NERCAMRT - Depreciation'!N52</f>
        <v>-1217.8246666666666</v>
      </c>
      <c r="D23" s="94">
        <f aca="true" t="shared" si="7" ref="D23:D57">B23+C23</f>
        <v>376332.76533333334</v>
      </c>
      <c r="E23" s="117">
        <f>(D23*$E$7)</f>
        <v>79029.88072</v>
      </c>
      <c r="F23" s="118">
        <f>+D23-E23</f>
        <v>297302.8846133333</v>
      </c>
      <c r="G23" s="119">
        <v>0.985</v>
      </c>
      <c r="H23" s="127">
        <f>+F23*G23</f>
        <v>292843.3413441333</v>
      </c>
      <c r="I23" s="121">
        <v>0.0762</v>
      </c>
      <c r="J23" s="121">
        <v>0.0383</v>
      </c>
      <c r="K23" s="128">
        <f>I23-J23</f>
        <v>0.0379</v>
      </c>
      <c r="L23" s="122">
        <f>(H23*I23)/12</f>
        <v>1859.5552175352466</v>
      </c>
      <c r="M23" s="123">
        <f>(H23*J23)/12</f>
        <v>934.6583311233588</v>
      </c>
      <c r="N23" s="124">
        <f>(H23*K23)/12</f>
        <v>924.8968864118877</v>
      </c>
    </row>
    <row r="24" spans="1:14" s="17" customFormat="1" ht="15">
      <c r="A24" s="129">
        <v>44286</v>
      </c>
      <c r="B24" s="126">
        <v>431136.21</v>
      </c>
      <c r="C24" s="94">
        <f>'NERCAMRT - Depreciation'!N53</f>
        <v>-2075.8375</v>
      </c>
      <c r="D24" s="94">
        <f t="shared" si="7"/>
        <v>429060.3725</v>
      </c>
      <c r="E24" s="117">
        <f aca="true" t="shared" si="8" ref="E24:E57">(D24*$E$7)</f>
        <v>90102.678225</v>
      </c>
      <c r="F24" s="118">
        <f aca="true" t="shared" si="9" ref="F24:F57">+D24-E24</f>
        <v>338957.694275</v>
      </c>
      <c r="G24" s="119">
        <v>0.985</v>
      </c>
      <c r="H24" s="127">
        <f aca="true" t="shared" si="10" ref="H24:H57">+F24*G24</f>
        <v>333873.328860875</v>
      </c>
      <c r="I24" s="121">
        <v>0.0762</v>
      </c>
      <c r="J24" s="121">
        <v>0.0383</v>
      </c>
      <c r="K24" s="128">
        <f>I24-J24</f>
        <v>0.0379</v>
      </c>
      <c r="L24" s="122">
        <f aca="true" t="shared" si="11" ref="L24:L57">(H24*I24)/12</f>
        <v>2120.0956382665563</v>
      </c>
      <c r="M24" s="123">
        <f aca="true" t="shared" si="12" ref="M24:M57">(H24*J24)/12</f>
        <v>1065.6123746142928</v>
      </c>
      <c r="N24" s="124">
        <f aca="true" t="shared" si="13" ref="N24:N57">(H24*K24)/12</f>
        <v>1054.4832636522635</v>
      </c>
    </row>
    <row r="25" spans="1:14" s="17" customFormat="1" ht="15">
      <c r="A25" s="129">
        <v>44316</v>
      </c>
      <c r="B25" s="126">
        <v>443900.6</v>
      </c>
      <c r="C25" s="94">
        <f>'NERCAMRT - Depreciation'!N54</f>
        <v>-2933.8503333333333</v>
      </c>
      <c r="D25" s="94">
        <f t="shared" si="7"/>
        <v>440966.74966666667</v>
      </c>
      <c r="E25" s="117">
        <f t="shared" si="8"/>
        <v>92603.01742999999</v>
      </c>
      <c r="F25" s="118">
        <f t="shared" si="9"/>
        <v>348363.73223666666</v>
      </c>
      <c r="G25" s="119">
        <v>0.985</v>
      </c>
      <c r="H25" s="127">
        <f t="shared" si="10"/>
        <v>343138.27625311667</v>
      </c>
      <c r="I25" s="121">
        <v>0.0762</v>
      </c>
      <c r="J25" s="121">
        <v>0.0383</v>
      </c>
      <c r="K25" s="128">
        <f aca="true" t="shared" si="14" ref="K25:K57">I25-J25</f>
        <v>0.0379</v>
      </c>
      <c r="L25" s="122">
        <f t="shared" si="11"/>
        <v>2178.9280542072906</v>
      </c>
      <c r="M25" s="123">
        <f t="shared" si="12"/>
        <v>1095.1829983745308</v>
      </c>
      <c r="N25" s="124">
        <f t="shared" si="13"/>
        <v>1083.7450558327603</v>
      </c>
    </row>
    <row r="26" spans="1:14" s="17" customFormat="1" ht="15">
      <c r="A26" s="129">
        <v>44347</v>
      </c>
      <c r="B26" s="126">
        <v>449361.16</v>
      </c>
      <c r="C26" s="94">
        <f>'NERCAMRT - Depreciation'!N55</f>
        <v>-3791.8631666666665</v>
      </c>
      <c r="D26" s="94">
        <f t="shared" si="7"/>
        <v>445569.2968333333</v>
      </c>
      <c r="E26" s="117">
        <f t="shared" si="8"/>
        <v>93569.552335</v>
      </c>
      <c r="F26" s="118">
        <f t="shared" si="9"/>
        <v>351999.7444983333</v>
      </c>
      <c r="G26" s="119">
        <v>0.985</v>
      </c>
      <c r="H26" s="127">
        <f t="shared" si="10"/>
        <v>346719.7483308583</v>
      </c>
      <c r="I26" s="121">
        <v>0.0762</v>
      </c>
      <c r="J26" s="121">
        <v>0.0383</v>
      </c>
      <c r="K26" s="128">
        <f t="shared" si="14"/>
        <v>0.0379</v>
      </c>
      <c r="L26" s="122">
        <f t="shared" si="11"/>
        <v>2201.6704019009503</v>
      </c>
      <c r="M26" s="123">
        <f t="shared" si="12"/>
        <v>1106.613863422656</v>
      </c>
      <c r="N26" s="124">
        <f t="shared" si="13"/>
        <v>1095.0565384782942</v>
      </c>
    </row>
    <row r="27" spans="1:14" s="17" customFormat="1" ht="15">
      <c r="A27" s="129">
        <v>44377</v>
      </c>
      <c r="B27" s="126">
        <v>455273.98</v>
      </c>
      <c r="C27" s="94">
        <f>'NERCAMRT - Depreciation'!N56</f>
        <v>-4649.876</v>
      </c>
      <c r="D27" s="94">
        <f t="shared" si="7"/>
        <v>450624.104</v>
      </c>
      <c r="E27" s="117">
        <f t="shared" si="8"/>
        <v>94631.06184</v>
      </c>
      <c r="F27" s="118">
        <f t="shared" si="9"/>
        <v>355993.04216</v>
      </c>
      <c r="G27" s="119">
        <v>0.985</v>
      </c>
      <c r="H27" s="127">
        <f t="shared" si="10"/>
        <v>350653.1465276</v>
      </c>
      <c r="I27" s="121">
        <v>0.0762</v>
      </c>
      <c r="J27" s="121">
        <v>0.0383</v>
      </c>
      <c r="K27" s="128">
        <f t="shared" si="14"/>
        <v>0.0379</v>
      </c>
      <c r="L27" s="122">
        <f t="shared" si="11"/>
        <v>2226.64748045026</v>
      </c>
      <c r="M27" s="123">
        <f t="shared" si="12"/>
        <v>1119.1679593339234</v>
      </c>
      <c r="N27" s="124">
        <f t="shared" si="13"/>
        <v>1107.4795211163369</v>
      </c>
    </row>
    <row r="28" spans="1:14" s="17" customFormat="1" ht="15">
      <c r="A28" s="129">
        <v>44408</v>
      </c>
      <c r="B28" s="126">
        <v>487387.03</v>
      </c>
      <c r="C28" s="94">
        <f>'NERCAMRT - Depreciation'!N57</f>
        <v>-5507.888833333333</v>
      </c>
      <c r="D28" s="94">
        <f t="shared" si="7"/>
        <v>481879.1411666667</v>
      </c>
      <c r="E28" s="117">
        <f t="shared" si="8"/>
        <v>101194.619645</v>
      </c>
      <c r="F28" s="118">
        <f t="shared" si="9"/>
        <v>380684.52152166667</v>
      </c>
      <c r="G28" s="119">
        <v>0.985</v>
      </c>
      <c r="H28" s="127">
        <f t="shared" si="10"/>
        <v>374974.25369884167</v>
      </c>
      <c r="I28" s="121">
        <v>0.0762</v>
      </c>
      <c r="J28" s="121">
        <v>0.0383</v>
      </c>
      <c r="K28" s="128">
        <f t="shared" si="14"/>
        <v>0.0379</v>
      </c>
      <c r="L28" s="122">
        <f t="shared" si="11"/>
        <v>2381.0865109876445</v>
      </c>
      <c r="M28" s="123">
        <f t="shared" si="12"/>
        <v>1196.792826388803</v>
      </c>
      <c r="N28" s="124">
        <f t="shared" si="13"/>
        <v>1184.2936845988418</v>
      </c>
    </row>
    <row r="29" spans="1:14" s="17" customFormat="1" ht="15">
      <c r="A29" s="129">
        <v>44439</v>
      </c>
      <c r="B29" s="126">
        <v>492420.39</v>
      </c>
      <c r="C29" s="94">
        <f>'NERCAMRT - Depreciation'!N58</f>
        <v>-6365.901666666667</v>
      </c>
      <c r="D29" s="94">
        <f t="shared" si="7"/>
        <v>486054.48833333334</v>
      </c>
      <c r="E29" s="117">
        <f t="shared" si="8"/>
        <v>102071.44254999999</v>
      </c>
      <c r="F29" s="118">
        <f t="shared" si="9"/>
        <v>383983.04578333336</v>
      </c>
      <c r="G29" s="119">
        <v>0.985</v>
      </c>
      <c r="H29" s="127">
        <f t="shared" si="10"/>
        <v>378223.3000965834</v>
      </c>
      <c r="I29" s="121">
        <v>0.0762</v>
      </c>
      <c r="J29" s="121">
        <v>0.0383</v>
      </c>
      <c r="K29" s="128">
        <f t="shared" si="14"/>
        <v>0.0379</v>
      </c>
      <c r="L29" s="122">
        <f t="shared" si="11"/>
        <v>2401.7179556133046</v>
      </c>
      <c r="M29" s="123">
        <f t="shared" si="12"/>
        <v>1207.1626994749288</v>
      </c>
      <c r="N29" s="124">
        <f t="shared" si="13"/>
        <v>1194.5552561383759</v>
      </c>
    </row>
    <row r="30" spans="1:14" s="17" customFormat="1" ht="15">
      <c r="A30" s="129">
        <v>44469</v>
      </c>
      <c r="B30" s="126">
        <v>497388.77</v>
      </c>
      <c r="C30" s="94">
        <f>'NERCAMRT - Depreciation'!N59</f>
        <v>-7223.9145</v>
      </c>
      <c r="D30" s="94">
        <f t="shared" si="7"/>
        <v>490164.8555</v>
      </c>
      <c r="E30" s="117">
        <f t="shared" si="8"/>
        <v>102934.619655</v>
      </c>
      <c r="F30" s="118">
        <f t="shared" si="9"/>
        <v>387230.235845</v>
      </c>
      <c r="G30" s="119">
        <v>0.985</v>
      </c>
      <c r="H30" s="127">
        <f t="shared" si="10"/>
        <v>381421.782307325</v>
      </c>
      <c r="I30" s="121">
        <v>0.0762</v>
      </c>
      <c r="J30" s="121">
        <v>0.0383</v>
      </c>
      <c r="K30" s="128">
        <f t="shared" si="14"/>
        <v>0.0379</v>
      </c>
      <c r="L30" s="122">
        <f t="shared" si="11"/>
        <v>2422.0283176515136</v>
      </c>
      <c r="M30" s="123">
        <f t="shared" si="12"/>
        <v>1217.371188530879</v>
      </c>
      <c r="N30" s="124">
        <f t="shared" si="13"/>
        <v>1204.6571291206349</v>
      </c>
    </row>
    <row r="31" spans="1:14" s="17" customFormat="1" ht="15">
      <c r="A31" s="129">
        <v>44500</v>
      </c>
      <c r="B31" s="126">
        <v>511022.01</v>
      </c>
      <c r="C31" s="94">
        <f>'NERCAMRT - Depreciation'!N60</f>
        <v>-8081.927333333333</v>
      </c>
      <c r="D31" s="94">
        <f t="shared" si="7"/>
        <v>502940.08266666665</v>
      </c>
      <c r="E31" s="117">
        <f t="shared" si="8"/>
        <v>105617.41735999999</v>
      </c>
      <c r="F31" s="118">
        <f t="shared" si="9"/>
        <v>397322.66530666663</v>
      </c>
      <c r="G31" s="119">
        <v>0.985</v>
      </c>
      <c r="H31" s="127">
        <f t="shared" si="10"/>
        <v>391362.82532706665</v>
      </c>
      <c r="I31" s="121">
        <v>0.0762</v>
      </c>
      <c r="J31" s="121">
        <v>0.0383</v>
      </c>
      <c r="K31" s="128">
        <f t="shared" si="14"/>
        <v>0.0379</v>
      </c>
      <c r="L31" s="122">
        <f t="shared" si="11"/>
        <v>2485.153940826873</v>
      </c>
      <c r="M31" s="123">
        <f t="shared" si="12"/>
        <v>1249.0996841688877</v>
      </c>
      <c r="N31" s="124">
        <f t="shared" si="13"/>
        <v>1236.0542566579857</v>
      </c>
    </row>
    <row r="32" spans="1:14" s="17" customFormat="1" ht="15">
      <c r="A32" s="129">
        <v>44530</v>
      </c>
      <c r="B32" s="126">
        <v>519498.38</v>
      </c>
      <c r="C32" s="94">
        <f>'NERCAMRT - Depreciation'!N61</f>
        <v>-8939.940166666667</v>
      </c>
      <c r="D32" s="94">
        <f t="shared" si="7"/>
        <v>510558.43983333337</v>
      </c>
      <c r="E32" s="117">
        <f t="shared" si="8"/>
        <v>107217.272365</v>
      </c>
      <c r="F32" s="118">
        <f t="shared" si="9"/>
        <v>403341.1674683334</v>
      </c>
      <c r="G32" s="119">
        <v>0.985</v>
      </c>
      <c r="H32" s="127">
        <f t="shared" si="10"/>
        <v>397291.0499563084</v>
      </c>
      <c r="I32" s="121">
        <v>0.0762</v>
      </c>
      <c r="J32" s="121">
        <v>0.0383</v>
      </c>
      <c r="K32" s="128">
        <f t="shared" si="14"/>
        <v>0.0379</v>
      </c>
      <c r="L32" s="122">
        <f t="shared" si="11"/>
        <v>2522.7981672225583</v>
      </c>
      <c r="M32" s="123">
        <f t="shared" si="12"/>
        <v>1268.0206011105508</v>
      </c>
      <c r="N32" s="124">
        <f t="shared" si="13"/>
        <v>1254.7775661120074</v>
      </c>
    </row>
    <row r="33" spans="1:14" s="17" customFormat="1" ht="15">
      <c r="A33" s="129">
        <v>44561</v>
      </c>
      <c r="B33" s="126">
        <v>531650.99</v>
      </c>
      <c r="C33" s="94">
        <f>'NERCAMRT - Depreciation'!N62</f>
        <v>-9797.953000000001</v>
      </c>
      <c r="D33" s="94">
        <f t="shared" si="7"/>
        <v>521853.037</v>
      </c>
      <c r="E33" s="117">
        <f t="shared" si="8"/>
        <v>109589.13777</v>
      </c>
      <c r="F33" s="118">
        <f t="shared" si="9"/>
        <v>412263.89923</v>
      </c>
      <c r="G33" s="119">
        <v>0.985</v>
      </c>
      <c r="H33" s="127">
        <f t="shared" si="10"/>
        <v>406079.94074155</v>
      </c>
      <c r="I33" s="121">
        <v>0.0762</v>
      </c>
      <c r="J33" s="121">
        <v>0.0383</v>
      </c>
      <c r="K33" s="128">
        <f t="shared" si="14"/>
        <v>0.0379</v>
      </c>
      <c r="L33" s="122">
        <f t="shared" si="11"/>
        <v>2578.6076237088428</v>
      </c>
      <c r="M33" s="123">
        <f t="shared" si="12"/>
        <v>1296.0718108667804</v>
      </c>
      <c r="N33" s="124">
        <f t="shared" si="13"/>
        <v>1282.5358128420623</v>
      </c>
    </row>
    <row r="34" spans="1:14" s="17" customFormat="1" ht="15">
      <c r="A34" s="129">
        <v>44592</v>
      </c>
      <c r="B34" s="126">
        <v>563594.51</v>
      </c>
      <c r="C34" s="94">
        <f>'NERCAMRT - Depreciation'!N64</f>
        <v>-10655.965833333335</v>
      </c>
      <c r="D34" s="94">
        <f t="shared" si="7"/>
        <v>552938.5441666667</v>
      </c>
      <c r="E34" s="117">
        <f t="shared" si="8"/>
        <v>116117.094275</v>
      </c>
      <c r="F34" s="118">
        <f t="shared" si="9"/>
        <v>436821.4498916667</v>
      </c>
      <c r="G34" s="119">
        <v>0.985</v>
      </c>
      <c r="H34" s="127">
        <f t="shared" si="10"/>
        <v>430269.1281432917</v>
      </c>
      <c r="I34" s="121">
        <v>0.0762</v>
      </c>
      <c r="J34" s="121">
        <v>0.0383</v>
      </c>
      <c r="K34" s="128">
        <f t="shared" si="14"/>
        <v>0.0379</v>
      </c>
      <c r="L34" s="122">
        <f t="shared" si="11"/>
        <v>2732.208963709902</v>
      </c>
      <c r="M34" s="123">
        <f t="shared" si="12"/>
        <v>1373.2756339906728</v>
      </c>
      <c r="N34" s="124">
        <f t="shared" si="13"/>
        <v>1358.9333297192297</v>
      </c>
    </row>
    <row r="35" spans="1:16" s="17" customFormat="1" ht="15">
      <c r="A35" s="129">
        <v>44620</v>
      </c>
      <c r="B35" s="126">
        <v>612809.3600000001</v>
      </c>
      <c r="C35" s="94">
        <f>'NERCAMRT - Depreciation'!N65</f>
        <v>-11513.97866666667</v>
      </c>
      <c r="D35" s="94">
        <f t="shared" si="7"/>
        <v>601295.3813333334</v>
      </c>
      <c r="E35" s="117">
        <f t="shared" si="8"/>
        <v>126272.03008000001</v>
      </c>
      <c r="F35" s="118">
        <f t="shared" si="9"/>
        <v>475023.35125333344</v>
      </c>
      <c r="G35" s="119">
        <v>0.985</v>
      </c>
      <c r="H35" s="127">
        <f t="shared" si="10"/>
        <v>467898.00098453346</v>
      </c>
      <c r="I35" s="121">
        <v>0.0762</v>
      </c>
      <c r="J35" s="121">
        <v>0.0383</v>
      </c>
      <c r="K35" s="128">
        <f t="shared" si="14"/>
        <v>0.0379</v>
      </c>
      <c r="L35" s="122">
        <f t="shared" si="11"/>
        <v>2971.1523062517876</v>
      </c>
      <c r="M35" s="123">
        <f t="shared" si="12"/>
        <v>1493.3744531423026</v>
      </c>
      <c r="N35" s="124">
        <f t="shared" si="13"/>
        <v>1477.7778531094848</v>
      </c>
      <c r="O35" s="33"/>
      <c r="P35" s="33"/>
    </row>
    <row r="36" spans="1:14" s="17" customFormat="1" ht="15">
      <c r="A36" s="129">
        <v>44651</v>
      </c>
      <c r="B36" s="126">
        <v>614082.0700000001</v>
      </c>
      <c r="C36" s="94">
        <f>'NERCAMRT - Depreciation'!N66</f>
        <v>-12371.991500000004</v>
      </c>
      <c r="D36" s="94">
        <f t="shared" si="7"/>
        <v>601710.0785000001</v>
      </c>
      <c r="E36" s="117">
        <f t="shared" si="8"/>
        <v>126359.116485</v>
      </c>
      <c r="F36" s="118">
        <f t="shared" si="9"/>
        <v>475350.96201500006</v>
      </c>
      <c r="G36" s="119">
        <v>0.985</v>
      </c>
      <c r="H36" s="127">
        <f t="shared" si="10"/>
        <v>468220.69758477504</v>
      </c>
      <c r="I36" s="121">
        <v>0.0762</v>
      </c>
      <c r="J36" s="121">
        <v>0.0383</v>
      </c>
      <c r="K36" s="128">
        <f t="shared" si="14"/>
        <v>0.0379</v>
      </c>
      <c r="L36" s="122">
        <f t="shared" si="11"/>
        <v>2973.201429663322</v>
      </c>
      <c r="M36" s="123">
        <f t="shared" si="12"/>
        <v>1494.4043931247404</v>
      </c>
      <c r="N36" s="124">
        <f t="shared" si="13"/>
        <v>1478.797036538581</v>
      </c>
    </row>
    <row r="37" spans="1:14" s="17" customFormat="1" ht="15">
      <c r="A37" s="129">
        <v>44681</v>
      </c>
      <c r="B37" s="126">
        <v>620566.1399999999</v>
      </c>
      <c r="C37" s="94">
        <f>'NERCAMRT - Depreciation'!N67</f>
        <v>-13230.004333333338</v>
      </c>
      <c r="D37" s="94">
        <f t="shared" si="7"/>
        <v>607336.1356666666</v>
      </c>
      <c r="E37" s="117">
        <f t="shared" si="8"/>
        <v>127540.58848999997</v>
      </c>
      <c r="F37" s="118">
        <f t="shared" si="9"/>
        <v>479795.54717666656</v>
      </c>
      <c r="G37" s="119">
        <v>0.985</v>
      </c>
      <c r="H37" s="127">
        <f t="shared" si="10"/>
        <v>472598.61396901653</v>
      </c>
      <c r="I37" s="121">
        <v>0.0762</v>
      </c>
      <c r="J37" s="121">
        <v>0.0383</v>
      </c>
      <c r="K37" s="128">
        <f t="shared" si="14"/>
        <v>0.0379</v>
      </c>
      <c r="L37" s="122">
        <f t="shared" si="11"/>
        <v>3001.0011987032553</v>
      </c>
      <c r="M37" s="123">
        <f t="shared" si="12"/>
        <v>1508.3772429177777</v>
      </c>
      <c r="N37" s="124">
        <f t="shared" si="13"/>
        <v>1492.6239557854772</v>
      </c>
    </row>
    <row r="38" spans="1:14" s="17" customFormat="1" ht="15">
      <c r="A38" s="129">
        <v>44712</v>
      </c>
      <c r="B38" s="126">
        <v>623019.64</v>
      </c>
      <c r="C38" s="94">
        <f>'NERCAMRT - Depreciation'!N68</f>
        <v>-14088.017166666672</v>
      </c>
      <c r="D38" s="94">
        <f t="shared" si="7"/>
        <v>608931.6228333333</v>
      </c>
      <c r="E38" s="117">
        <f t="shared" si="8"/>
        <v>127875.640795</v>
      </c>
      <c r="F38" s="118">
        <f t="shared" si="9"/>
        <v>481055.9820383333</v>
      </c>
      <c r="G38" s="119">
        <v>0.985</v>
      </c>
      <c r="H38" s="127">
        <f t="shared" si="10"/>
        <v>473840.14230775833</v>
      </c>
      <c r="I38" s="121">
        <v>0.0762</v>
      </c>
      <c r="J38" s="121">
        <v>0.0383</v>
      </c>
      <c r="K38" s="128">
        <f t="shared" si="14"/>
        <v>0.0379</v>
      </c>
      <c r="L38" s="122">
        <f t="shared" si="11"/>
        <v>3008.8849036542656</v>
      </c>
      <c r="M38" s="123">
        <f t="shared" si="12"/>
        <v>1512.3397875322619</v>
      </c>
      <c r="N38" s="124">
        <f t="shared" si="13"/>
        <v>1496.5451161220035</v>
      </c>
    </row>
    <row r="39" spans="1:14" s="17" customFormat="1" ht="15">
      <c r="A39" s="129">
        <v>44742</v>
      </c>
      <c r="B39" s="126">
        <v>625998.52</v>
      </c>
      <c r="C39" s="94">
        <f>'NERCAMRT - Depreciation'!N69</f>
        <v>-14946.030000000006</v>
      </c>
      <c r="D39" s="94">
        <f t="shared" si="7"/>
        <v>611052.49</v>
      </c>
      <c r="E39" s="117">
        <f t="shared" si="8"/>
        <v>128321.0229</v>
      </c>
      <c r="F39" s="118">
        <f t="shared" si="9"/>
        <v>482731.4671</v>
      </c>
      <c r="G39" s="119">
        <v>0.985</v>
      </c>
      <c r="H39" s="127">
        <f t="shared" si="10"/>
        <v>475490.4950935</v>
      </c>
      <c r="I39" s="121">
        <v>0.0762</v>
      </c>
      <c r="J39" s="121">
        <v>0.0383</v>
      </c>
      <c r="K39" s="128">
        <f t="shared" si="14"/>
        <v>0.0379</v>
      </c>
      <c r="L39" s="122">
        <f t="shared" si="11"/>
        <v>3019.364643843725</v>
      </c>
      <c r="M39" s="123">
        <f t="shared" si="12"/>
        <v>1517.6071635067544</v>
      </c>
      <c r="N39" s="124">
        <f t="shared" si="13"/>
        <v>1501.757480336971</v>
      </c>
    </row>
    <row r="40" spans="1:14" s="17" customFormat="1" ht="15">
      <c r="A40" s="129">
        <v>44773</v>
      </c>
      <c r="B40" s="126">
        <v>634760.4</v>
      </c>
      <c r="C40" s="94">
        <f>'NERCAMRT - Depreciation'!N70</f>
        <v>-15804.04283333334</v>
      </c>
      <c r="D40" s="94">
        <f t="shared" si="7"/>
        <v>618956.3571666667</v>
      </c>
      <c r="E40" s="117">
        <f t="shared" si="8"/>
        <v>129980.83500499999</v>
      </c>
      <c r="F40" s="118">
        <f t="shared" si="9"/>
        <v>488975.52216166665</v>
      </c>
      <c r="G40" s="119">
        <v>0.985</v>
      </c>
      <c r="H40" s="127">
        <f t="shared" si="10"/>
        <v>481640.88932924165</v>
      </c>
      <c r="I40" s="121">
        <v>0.0762</v>
      </c>
      <c r="J40" s="121">
        <v>0.0383</v>
      </c>
      <c r="K40" s="128">
        <f t="shared" si="14"/>
        <v>0.0379</v>
      </c>
      <c r="L40" s="122">
        <f t="shared" si="11"/>
        <v>3058.4196472406843</v>
      </c>
      <c r="M40" s="123">
        <f t="shared" si="12"/>
        <v>1537.2371717758297</v>
      </c>
      <c r="N40" s="124">
        <f t="shared" si="13"/>
        <v>1521.182475464855</v>
      </c>
    </row>
    <row r="41" spans="1:14" s="17" customFormat="1" ht="15">
      <c r="A41" s="129">
        <v>44804</v>
      </c>
      <c r="B41" s="126">
        <v>638809.73</v>
      </c>
      <c r="C41" s="94">
        <f>'NERCAMRT - Depreciation'!N71</f>
        <v>-16662.055666666674</v>
      </c>
      <c r="D41" s="94">
        <f t="shared" si="7"/>
        <v>622147.6743333333</v>
      </c>
      <c r="E41" s="117">
        <f t="shared" si="8"/>
        <v>130651.01160999999</v>
      </c>
      <c r="F41" s="118">
        <f t="shared" si="9"/>
        <v>491496.6627233333</v>
      </c>
      <c r="G41" s="119">
        <v>0.985</v>
      </c>
      <c r="H41" s="127">
        <f t="shared" si="10"/>
        <v>484124.21278248326</v>
      </c>
      <c r="I41" s="121">
        <v>0.0762</v>
      </c>
      <c r="J41" s="121">
        <v>0.0383</v>
      </c>
      <c r="K41" s="128">
        <f t="shared" si="14"/>
        <v>0.0379</v>
      </c>
      <c r="L41" s="122">
        <f t="shared" si="11"/>
        <v>3074.1887511687687</v>
      </c>
      <c r="M41" s="123">
        <f t="shared" si="12"/>
        <v>1545.1631124640924</v>
      </c>
      <c r="N41" s="124">
        <f t="shared" si="13"/>
        <v>1529.0256387046763</v>
      </c>
    </row>
    <row r="42" spans="1:14" s="17" customFormat="1" ht="15">
      <c r="A42" s="129">
        <v>44834</v>
      </c>
      <c r="B42" s="126">
        <v>643921.73</v>
      </c>
      <c r="C42" s="94">
        <f>'NERCAMRT - Depreciation'!N72</f>
        <v>-17520.06850000001</v>
      </c>
      <c r="D42" s="94">
        <f t="shared" si="7"/>
        <v>626401.6614999999</v>
      </c>
      <c r="E42" s="117">
        <f t="shared" si="8"/>
        <v>131544.34891499998</v>
      </c>
      <c r="F42" s="118">
        <f t="shared" si="9"/>
        <v>494857.31258499995</v>
      </c>
      <c r="G42" s="119">
        <v>0.985</v>
      </c>
      <c r="H42" s="127">
        <f t="shared" si="10"/>
        <v>487434.4528962249</v>
      </c>
      <c r="I42" s="121">
        <v>0.0762</v>
      </c>
      <c r="J42" s="121">
        <v>0.0383</v>
      </c>
      <c r="K42" s="128">
        <f t="shared" si="14"/>
        <v>0.0379</v>
      </c>
      <c r="L42" s="122">
        <f t="shared" si="11"/>
        <v>3095.208775891028</v>
      </c>
      <c r="M42" s="123">
        <f t="shared" si="12"/>
        <v>1555.7282954937846</v>
      </c>
      <c r="N42" s="124">
        <f t="shared" si="13"/>
        <v>1539.4804803972438</v>
      </c>
    </row>
    <row r="43" spans="1:14" s="17" customFormat="1" ht="15">
      <c r="A43" s="129">
        <v>44865</v>
      </c>
      <c r="B43" s="126">
        <v>650141.99</v>
      </c>
      <c r="C43" s="94">
        <f>'NERCAMRT - Depreciation'!N73</f>
        <v>-18378.081333333343</v>
      </c>
      <c r="D43" s="94">
        <f t="shared" si="7"/>
        <v>631763.9086666666</v>
      </c>
      <c r="E43" s="117">
        <f t="shared" si="8"/>
        <v>132670.42081999997</v>
      </c>
      <c r="F43" s="118">
        <f t="shared" si="9"/>
        <v>499093.4878466666</v>
      </c>
      <c r="G43" s="119">
        <v>0.985</v>
      </c>
      <c r="H43" s="127">
        <f t="shared" si="10"/>
        <v>491607.08552896656</v>
      </c>
      <c r="I43" s="121">
        <v>0.0762</v>
      </c>
      <c r="J43" s="121">
        <v>0.0383</v>
      </c>
      <c r="K43" s="128">
        <f t="shared" si="14"/>
        <v>0.0379</v>
      </c>
      <c r="L43" s="122">
        <f t="shared" si="11"/>
        <v>3121.704993108938</v>
      </c>
      <c r="M43" s="123">
        <f t="shared" si="12"/>
        <v>1569.0459479799517</v>
      </c>
      <c r="N43" s="124">
        <f t="shared" si="13"/>
        <v>1552.659045128986</v>
      </c>
    </row>
    <row r="44" spans="1:14" s="17" customFormat="1" ht="15">
      <c r="A44" s="129">
        <v>44895</v>
      </c>
      <c r="B44" s="126">
        <v>665052.23</v>
      </c>
      <c r="C44" s="94">
        <f>'NERCAMRT - Depreciation'!N74</f>
        <v>-19236.094166666677</v>
      </c>
      <c r="D44" s="94">
        <f t="shared" si="7"/>
        <v>645816.1358333332</v>
      </c>
      <c r="E44" s="117">
        <f t="shared" si="8"/>
        <v>135621.388525</v>
      </c>
      <c r="F44" s="118">
        <f t="shared" si="9"/>
        <v>510194.7473083333</v>
      </c>
      <c r="G44" s="119">
        <v>0.985</v>
      </c>
      <c r="H44" s="127">
        <f t="shared" si="10"/>
        <v>502541.82609870826</v>
      </c>
      <c r="I44" s="121">
        <v>0.0762</v>
      </c>
      <c r="J44" s="121">
        <v>0.0383</v>
      </c>
      <c r="K44" s="128">
        <f t="shared" si="14"/>
        <v>0.0379</v>
      </c>
      <c r="L44" s="122">
        <f t="shared" si="11"/>
        <v>3191.1405957267975</v>
      </c>
      <c r="M44" s="123">
        <f t="shared" si="12"/>
        <v>1603.9459949650438</v>
      </c>
      <c r="N44" s="124">
        <f t="shared" si="13"/>
        <v>1587.1946007617537</v>
      </c>
    </row>
    <row r="45" spans="1:14" s="17" customFormat="1" ht="15">
      <c r="A45" s="129">
        <v>44926</v>
      </c>
      <c r="B45" s="126">
        <v>671489.67</v>
      </c>
      <c r="C45" s="94">
        <f>'NERCAMRT - Depreciation'!N75</f>
        <v>-20094.10700000001</v>
      </c>
      <c r="D45" s="94">
        <f t="shared" si="7"/>
        <v>651395.5630000001</v>
      </c>
      <c r="E45" s="117">
        <f t="shared" si="8"/>
        <v>136793.06823</v>
      </c>
      <c r="F45" s="118">
        <f t="shared" si="9"/>
        <v>514602.4947700001</v>
      </c>
      <c r="G45" s="119">
        <v>0.985</v>
      </c>
      <c r="H45" s="127">
        <f t="shared" si="10"/>
        <v>506883.4573484501</v>
      </c>
      <c r="I45" s="121">
        <v>0.0762</v>
      </c>
      <c r="J45" s="121">
        <v>0.0383</v>
      </c>
      <c r="K45" s="128">
        <f t="shared" si="14"/>
        <v>0.0379</v>
      </c>
      <c r="L45" s="122">
        <f t="shared" si="11"/>
        <v>3218.709954162658</v>
      </c>
      <c r="M45" s="123">
        <f t="shared" si="12"/>
        <v>1617.8030347038032</v>
      </c>
      <c r="N45" s="124">
        <f t="shared" si="13"/>
        <v>1600.9069194588549</v>
      </c>
    </row>
    <row r="46" spans="1:17" s="17" customFormat="1" ht="15">
      <c r="A46" s="129">
        <v>44957</v>
      </c>
      <c r="B46" s="126">
        <v>676762.36</v>
      </c>
      <c r="C46" s="94">
        <f>'NERCAMRT - Depreciation'!N77</f>
        <v>-20952.119833333345</v>
      </c>
      <c r="D46" s="94">
        <f t="shared" si="7"/>
        <v>655810.2401666667</v>
      </c>
      <c r="E46" s="117">
        <f t="shared" si="8"/>
        <v>137720.150435</v>
      </c>
      <c r="F46" s="118">
        <f t="shared" si="9"/>
        <v>518090.0897316667</v>
      </c>
      <c r="G46" s="119">
        <v>0.985</v>
      </c>
      <c r="H46" s="127">
        <f t="shared" si="10"/>
        <v>510318.7383856917</v>
      </c>
      <c r="I46" s="121">
        <v>0.0762</v>
      </c>
      <c r="J46" s="121">
        <v>0.0383</v>
      </c>
      <c r="K46" s="128">
        <f t="shared" si="14"/>
        <v>0.0379</v>
      </c>
      <c r="L46" s="122">
        <f t="shared" si="11"/>
        <v>3240.5239887491425</v>
      </c>
      <c r="M46" s="123">
        <f t="shared" si="12"/>
        <v>1628.7673066809994</v>
      </c>
      <c r="N46" s="124">
        <f t="shared" si="13"/>
        <v>1611.7566820681432</v>
      </c>
      <c r="P46" s="17">
        <v>1628.7673066809994</v>
      </c>
      <c r="Q46" s="17">
        <v>1611.7566820681432</v>
      </c>
    </row>
    <row r="47" spans="1:14" s="17" customFormat="1" ht="15">
      <c r="A47" s="129">
        <v>44985</v>
      </c>
      <c r="B47" s="126">
        <v>704400.01</v>
      </c>
      <c r="C47" s="94">
        <f>'NERCAMRT - Depreciation'!N78</f>
        <v>-21810.13266666668</v>
      </c>
      <c r="D47" s="94">
        <f t="shared" si="7"/>
        <v>682589.8773333334</v>
      </c>
      <c r="E47" s="117">
        <f t="shared" si="8"/>
        <v>143343.87424</v>
      </c>
      <c r="F47" s="118">
        <f t="shared" si="9"/>
        <v>539246.0030933333</v>
      </c>
      <c r="G47" s="119">
        <v>0.985</v>
      </c>
      <c r="H47" s="127">
        <f t="shared" si="10"/>
        <v>531157.3130469333</v>
      </c>
      <c r="I47" s="121">
        <v>0.0762</v>
      </c>
      <c r="J47" s="121">
        <v>0.0383</v>
      </c>
      <c r="K47" s="128">
        <f t="shared" si="14"/>
        <v>0.0379</v>
      </c>
      <c r="L47" s="122">
        <f t="shared" si="11"/>
        <v>3372.8489378480263</v>
      </c>
      <c r="M47" s="123">
        <f t="shared" si="12"/>
        <v>1695.2770908081286</v>
      </c>
      <c r="N47" s="124">
        <f t="shared" si="13"/>
        <v>1677.5718470398976</v>
      </c>
    </row>
    <row r="48" spans="1:14" s="17" customFormat="1" ht="15">
      <c r="A48" s="129">
        <v>45016</v>
      </c>
      <c r="B48" s="126"/>
      <c r="C48" s="94">
        <f>'NERCAMRT - Depreciation'!N79</f>
        <v>-22668.145500000013</v>
      </c>
      <c r="D48" s="94">
        <f t="shared" si="7"/>
        <v>-22668.145500000013</v>
      </c>
      <c r="E48" s="117">
        <f t="shared" si="8"/>
        <v>-4760.310555000003</v>
      </c>
      <c r="F48" s="118">
        <f t="shared" si="9"/>
        <v>-17907.83494500001</v>
      </c>
      <c r="G48" s="119">
        <v>0.985</v>
      </c>
      <c r="H48" s="127">
        <f t="shared" si="10"/>
        <v>-17639.21742082501</v>
      </c>
      <c r="I48" s="121">
        <v>0.0762</v>
      </c>
      <c r="J48" s="121">
        <v>0.0383</v>
      </c>
      <c r="K48" s="128">
        <f t="shared" si="14"/>
        <v>0.0379</v>
      </c>
      <c r="L48" s="122">
        <f t="shared" si="11"/>
        <v>-112.00903062223883</v>
      </c>
      <c r="M48" s="123">
        <f t="shared" si="12"/>
        <v>-56.298502268133156</v>
      </c>
      <c r="N48" s="124">
        <f t="shared" si="13"/>
        <v>-55.71052835410566</v>
      </c>
    </row>
    <row r="49" spans="1:14" s="17" customFormat="1" ht="15">
      <c r="A49" s="129">
        <v>45046</v>
      </c>
      <c r="B49" s="126"/>
      <c r="C49" s="94">
        <f>'NERCAMRT - Depreciation'!N80</f>
        <v>-23526.158333333347</v>
      </c>
      <c r="D49" s="94">
        <f t="shared" si="7"/>
        <v>-23526.158333333347</v>
      </c>
      <c r="E49" s="117">
        <f t="shared" si="8"/>
        <v>-4940.493250000003</v>
      </c>
      <c r="F49" s="118">
        <f t="shared" si="9"/>
        <v>-18585.665083333344</v>
      </c>
      <c r="G49" s="119">
        <v>0.985</v>
      </c>
      <c r="H49" s="127">
        <f t="shared" si="10"/>
        <v>-18306.880107083343</v>
      </c>
      <c r="I49" s="121">
        <v>0.0762</v>
      </c>
      <c r="J49" s="121">
        <v>0.0383</v>
      </c>
      <c r="K49" s="128">
        <f t="shared" si="14"/>
        <v>0.0379</v>
      </c>
      <c r="L49" s="122">
        <f t="shared" si="11"/>
        <v>-116.24868867997924</v>
      </c>
      <c r="M49" s="123">
        <f t="shared" si="12"/>
        <v>-58.42945900844101</v>
      </c>
      <c r="N49" s="124">
        <f t="shared" si="13"/>
        <v>-57.81922967153823</v>
      </c>
    </row>
    <row r="50" spans="1:14" s="17" customFormat="1" ht="15">
      <c r="A50" s="129">
        <v>45077</v>
      </c>
      <c r="B50" s="126"/>
      <c r="C50" s="94">
        <f>'NERCAMRT - Depreciation'!N81</f>
        <v>-24384.17116666668</v>
      </c>
      <c r="D50" s="94">
        <f t="shared" si="7"/>
        <v>-24384.17116666668</v>
      </c>
      <c r="E50" s="117">
        <f t="shared" si="8"/>
        <v>-5120.675945000003</v>
      </c>
      <c r="F50" s="118">
        <f t="shared" si="9"/>
        <v>-19263.49522166668</v>
      </c>
      <c r="G50" s="119">
        <v>0.985</v>
      </c>
      <c r="H50" s="127">
        <f t="shared" si="10"/>
        <v>-18974.54279334168</v>
      </c>
      <c r="I50" s="121">
        <v>0.0762</v>
      </c>
      <c r="J50" s="121">
        <v>0.0383</v>
      </c>
      <c r="K50" s="128">
        <f t="shared" si="14"/>
        <v>0.0379</v>
      </c>
      <c r="L50" s="122">
        <f t="shared" si="11"/>
        <v>-120.48834673771967</v>
      </c>
      <c r="M50" s="123">
        <f t="shared" si="12"/>
        <v>-60.56041574874886</v>
      </c>
      <c r="N50" s="124">
        <f t="shared" si="13"/>
        <v>-59.92793098897081</v>
      </c>
    </row>
    <row r="51" spans="1:14" s="17" customFormat="1" ht="15">
      <c r="A51" s="129">
        <v>45107</v>
      </c>
      <c r="B51" s="126"/>
      <c r="C51" s="94">
        <f>'NERCAMRT - Depreciation'!N82</f>
        <v>-25242.184000000016</v>
      </c>
      <c r="D51" s="94">
        <f t="shared" si="7"/>
        <v>-25242.184000000016</v>
      </c>
      <c r="E51" s="117">
        <f t="shared" si="8"/>
        <v>-5300.858640000003</v>
      </c>
      <c r="F51" s="118">
        <f t="shared" si="9"/>
        <v>-19941.325360000013</v>
      </c>
      <c r="G51" s="119">
        <v>0.985</v>
      </c>
      <c r="H51" s="127">
        <f t="shared" si="10"/>
        <v>-19642.205479600012</v>
      </c>
      <c r="I51" s="121">
        <v>0.0762</v>
      </c>
      <c r="J51" s="121">
        <v>0.0383</v>
      </c>
      <c r="K51" s="128">
        <f t="shared" si="14"/>
        <v>0.0379</v>
      </c>
      <c r="L51" s="122">
        <f t="shared" si="11"/>
        <v>-124.72800479546008</v>
      </c>
      <c r="M51" s="123">
        <f t="shared" si="12"/>
        <v>-62.691372489056704</v>
      </c>
      <c r="N51" s="124">
        <f t="shared" si="13"/>
        <v>-62.03663230640338</v>
      </c>
    </row>
    <row r="52" spans="1:14" s="17" customFormat="1" ht="15">
      <c r="A52" s="129">
        <v>45138</v>
      </c>
      <c r="B52" s="126"/>
      <c r="C52" s="94">
        <f>'NERCAMRT - Depreciation'!N83</f>
        <v>-26100.19683333335</v>
      </c>
      <c r="D52" s="94">
        <f t="shared" si="7"/>
        <v>-26100.19683333335</v>
      </c>
      <c r="E52" s="117">
        <f t="shared" si="8"/>
        <v>-5481.0413350000035</v>
      </c>
      <c r="F52" s="118">
        <f t="shared" si="9"/>
        <v>-20619.155498333348</v>
      </c>
      <c r="G52" s="119">
        <v>0.985</v>
      </c>
      <c r="H52" s="127">
        <f t="shared" si="10"/>
        <v>-20309.86816585835</v>
      </c>
      <c r="I52" s="121">
        <v>0.0762</v>
      </c>
      <c r="J52" s="121">
        <v>0.0383</v>
      </c>
      <c r="K52" s="128">
        <f t="shared" si="14"/>
        <v>0.0379</v>
      </c>
      <c r="L52" s="122">
        <f t="shared" si="11"/>
        <v>-128.96766285320052</v>
      </c>
      <c r="M52" s="123">
        <f t="shared" si="12"/>
        <v>-64.82232922936457</v>
      </c>
      <c r="N52" s="124">
        <f t="shared" si="13"/>
        <v>-64.14533362383595</v>
      </c>
    </row>
    <row r="53" spans="1:14" s="17" customFormat="1" ht="15">
      <c r="A53" s="129">
        <v>45169</v>
      </c>
      <c r="B53" s="126"/>
      <c r="C53" s="94">
        <f>'NERCAMRT - Depreciation'!N84</f>
        <v>-26958.209666666684</v>
      </c>
      <c r="D53" s="94">
        <f t="shared" si="7"/>
        <v>-26958.209666666684</v>
      </c>
      <c r="E53" s="117">
        <f t="shared" si="8"/>
        <v>-5661.224030000003</v>
      </c>
      <c r="F53" s="118">
        <f t="shared" si="9"/>
        <v>-21296.98563666668</v>
      </c>
      <c r="G53" s="119">
        <v>0.985</v>
      </c>
      <c r="H53" s="127">
        <f t="shared" si="10"/>
        <v>-20977.530852116677</v>
      </c>
      <c r="I53" s="121">
        <v>0.0762</v>
      </c>
      <c r="J53" s="121">
        <v>0.0383</v>
      </c>
      <c r="K53" s="128">
        <f t="shared" si="14"/>
        <v>0.0379</v>
      </c>
      <c r="L53" s="122">
        <f t="shared" si="11"/>
        <v>-133.20732091094092</v>
      </c>
      <c r="M53" s="123">
        <f t="shared" si="12"/>
        <v>-66.9532859696724</v>
      </c>
      <c r="N53" s="124">
        <f t="shared" si="13"/>
        <v>-66.25403494126851</v>
      </c>
    </row>
    <row r="54" spans="1:14" s="17" customFormat="1" ht="15">
      <c r="A54" s="129">
        <v>45199</v>
      </c>
      <c r="B54" s="126"/>
      <c r="C54" s="94">
        <f>'NERCAMRT - Depreciation'!N85</f>
        <v>-27816.222500000018</v>
      </c>
      <c r="D54" s="94">
        <f t="shared" si="7"/>
        <v>-27816.222500000018</v>
      </c>
      <c r="E54" s="117">
        <f t="shared" si="8"/>
        <v>-5841.4067250000035</v>
      </c>
      <c r="F54" s="118">
        <f t="shared" si="9"/>
        <v>-21974.815775000014</v>
      </c>
      <c r="G54" s="119">
        <v>0.985</v>
      </c>
      <c r="H54" s="127">
        <f t="shared" si="10"/>
        <v>-21645.193538375013</v>
      </c>
      <c r="I54" s="121">
        <v>0.0762</v>
      </c>
      <c r="J54" s="121">
        <v>0.0383</v>
      </c>
      <c r="K54" s="128">
        <f t="shared" si="14"/>
        <v>0.0379</v>
      </c>
      <c r="L54" s="122">
        <f t="shared" si="11"/>
        <v>-137.44697896868135</v>
      </c>
      <c r="M54" s="123">
        <f t="shared" si="12"/>
        <v>-69.08424270998024</v>
      </c>
      <c r="N54" s="124">
        <f t="shared" si="13"/>
        <v>-68.36273625870109</v>
      </c>
    </row>
    <row r="55" spans="1:14" s="17" customFormat="1" ht="15">
      <c r="A55" s="129">
        <v>45230</v>
      </c>
      <c r="B55" s="126"/>
      <c r="C55" s="94">
        <f>'NERCAMRT - Depreciation'!N86</f>
        <v>-28674.235333333352</v>
      </c>
      <c r="D55" s="94">
        <f t="shared" si="7"/>
        <v>-28674.235333333352</v>
      </c>
      <c r="E55" s="117">
        <f t="shared" si="8"/>
        <v>-6021.589420000004</v>
      </c>
      <c r="F55" s="118">
        <f t="shared" si="9"/>
        <v>-22652.64591333335</v>
      </c>
      <c r="G55" s="119">
        <v>0.985</v>
      </c>
      <c r="H55" s="127">
        <f t="shared" si="10"/>
        <v>-22312.85622463335</v>
      </c>
      <c r="I55" s="121">
        <v>0.0762</v>
      </c>
      <c r="J55" s="121">
        <v>0.0383</v>
      </c>
      <c r="K55" s="128">
        <f t="shared" si="14"/>
        <v>0.0379</v>
      </c>
      <c r="L55" s="122">
        <f t="shared" si="11"/>
        <v>-141.68663702642178</v>
      </c>
      <c r="M55" s="123">
        <f t="shared" si="12"/>
        <v>-71.21519945028811</v>
      </c>
      <c r="N55" s="124">
        <f t="shared" si="13"/>
        <v>-70.47143757613367</v>
      </c>
    </row>
    <row r="56" spans="1:14" s="17" customFormat="1" ht="15">
      <c r="A56" s="129">
        <v>45260</v>
      </c>
      <c r="B56" s="126"/>
      <c r="C56" s="94">
        <f>'NERCAMRT - Depreciation'!N87</f>
        <v>-29532.248166666686</v>
      </c>
      <c r="D56" s="94">
        <f t="shared" si="7"/>
        <v>-29532.248166666686</v>
      </c>
      <c r="E56" s="117">
        <f t="shared" si="8"/>
        <v>-6201.772115000004</v>
      </c>
      <c r="F56" s="118">
        <f t="shared" si="9"/>
        <v>-23330.476051666683</v>
      </c>
      <c r="G56" s="119">
        <v>0.985</v>
      </c>
      <c r="H56" s="127">
        <f t="shared" si="10"/>
        <v>-22980.518910891682</v>
      </c>
      <c r="I56" s="121">
        <v>0.0762</v>
      </c>
      <c r="J56" s="121">
        <v>0.0383</v>
      </c>
      <c r="K56" s="128">
        <f t="shared" si="14"/>
        <v>0.0379</v>
      </c>
      <c r="L56" s="122">
        <f t="shared" si="11"/>
        <v>-145.9262950841622</v>
      </c>
      <c r="M56" s="123">
        <f t="shared" si="12"/>
        <v>-73.34615619059595</v>
      </c>
      <c r="N56" s="124">
        <f t="shared" si="13"/>
        <v>-72.58013889356623</v>
      </c>
    </row>
    <row r="57" spans="1:14" s="17" customFormat="1" ht="15">
      <c r="A57" s="129">
        <v>45291</v>
      </c>
      <c r="B57" s="126"/>
      <c r="C57" s="94">
        <f>'NERCAMRT - Depreciation'!N88</f>
        <v>-30390.26100000002</v>
      </c>
      <c r="D57" s="94">
        <f t="shared" si="7"/>
        <v>-30390.26100000002</v>
      </c>
      <c r="E57" s="117">
        <f t="shared" si="8"/>
        <v>-6381.954810000004</v>
      </c>
      <c r="F57" s="118">
        <f t="shared" si="9"/>
        <v>-24008.306190000018</v>
      </c>
      <c r="G57" s="119">
        <v>0.985</v>
      </c>
      <c r="H57" s="127">
        <f t="shared" si="10"/>
        <v>-23648.18159715002</v>
      </c>
      <c r="I57" s="121">
        <v>0.0762</v>
      </c>
      <c r="J57" s="121">
        <v>0.0383</v>
      </c>
      <c r="K57" s="128">
        <f t="shared" si="14"/>
        <v>0.0379</v>
      </c>
      <c r="L57" s="122">
        <f t="shared" si="11"/>
        <v>-150.16595314190263</v>
      </c>
      <c r="M57" s="123">
        <f t="shared" si="12"/>
        <v>-75.4771129309038</v>
      </c>
      <c r="N57" s="124">
        <f t="shared" si="13"/>
        <v>-74.6888402109988</v>
      </c>
    </row>
    <row r="58" spans="1:14" ht="15">
      <c r="A58" s="129"/>
      <c r="B58" s="109"/>
      <c r="C58" s="109"/>
      <c r="D58" s="109"/>
      <c r="E58" s="110"/>
      <c r="F58" s="110"/>
      <c r="G58" s="119"/>
      <c r="H58" s="119"/>
      <c r="I58" s="130"/>
      <c r="J58" s="130"/>
      <c r="K58" s="111" t="s">
        <v>12</v>
      </c>
      <c r="L58" s="112">
        <f>SUM(L21:L21)</f>
        <v>758.7812914196666</v>
      </c>
      <c r="M58" s="112">
        <f>SUM(M21:M21)</f>
        <v>396.7232132803333</v>
      </c>
      <c r="N58" s="112">
        <f>SUM(N21:N21)</f>
        <v>362.05807813933325</v>
      </c>
    </row>
    <row r="59" spans="1:14" ht="15">
      <c r="A59" s="119"/>
      <c r="B59" s="126"/>
      <c r="C59" s="126"/>
      <c r="D59" s="126"/>
      <c r="E59" s="119"/>
      <c r="F59" s="119"/>
      <c r="G59" s="119"/>
      <c r="H59" s="119"/>
      <c r="I59" s="130"/>
      <c r="J59" s="130"/>
      <c r="K59" s="130"/>
      <c r="L59" s="131"/>
      <c r="M59" s="131"/>
      <c r="N59" s="131"/>
    </row>
    <row r="60" spans="1:14" ht="15">
      <c r="A60" s="119"/>
      <c r="B60" s="126"/>
      <c r="C60" s="126"/>
      <c r="D60" s="126"/>
      <c r="E60" s="119"/>
      <c r="F60" s="119"/>
      <c r="G60" s="119"/>
      <c r="H60" s="119"/>
      <c r="I60" s="130"/>
      <c r="J60" s="130"/>
      <c r="K60" s="130"/>
      <c r="L60" s="131"/>
      <c r="M60" s="131"/>
      <c r="N60" s="131"/>
    </row>
    <row r="61" spans="1:14" ht="15">
      <c r="A61" s="119"/>
      <c r="B61" s="126"/>
      <c r="C61" s="126"/>
      <c r="D61" s="126"/>
      <c r="E61" s="119"/>
      <c r="F61" s="119"/>
      <c r="G61" s="94"/>
      <c r="H61" s="94"/>
      <c r="I61" s="94"/>
      <c r="J61" s="130"/>
      <c r="K61" s="130"/>
      <c r="L61" s="131"/>
      <c r="M61" s="131"/>
      <c r="N61" s="131"/>
    </row>
    <row r="72" ht="12.75">
      <c r="R72" s="31"/>
    </row>
  </sheetData>
  <sheetProtection/>
  <conditionalFormatting sqref="B21:B35 B38:B57">
    <cfRule type="cellIs" priority="2" dxfId="8" operator="equal" stopIfTrue="1">
      <formula>0</formula>
    </cfRule>
  </conditionalFormatting>
  <conditionalFormatting sqref="B36:B37">
    <cfRule type="cellIs" priority="1" dxfId="8" operator="equal" stopIfTrue="1">
      <formula>0</formula>
    </cfRule>
  </conditionalFormatting>
  <printOptions/>
  <pageMargins left="0.27" right="0.25" top="0.42" bottom="0.42" header="0.3" footer="0.3"/>
  <pageSetup fitToHeight="1" fitToWidth="1" horizontalDpi="600" verticalDpi="600" orientation="landscape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5"/>
  <sheetViews>
    <sheetView zoomScalePageLayoutView="0" workbookViewId="0" topLeftCell="A1">
      <pane ySplit="11" topLeftCell="A59" activePane="bottomLeft" state="frozen"/>
      <selection pane="topLeft" activeCell="A1" sqref="A1"/>
      <selection pane="bottomLeft" activeCell="L51" sqref="L51:L106"/>
    </sheetView>
  </sheetViews>
  <sheetFormatPr defaultColWidth="9.140625" defaultRowHeight="15"/>
  <cols>
    <col min="1" max="1" width="16.28125" style="43" customWidth="1"/>
    <col min="2" max="2" width="9.140625" style="43" customWidth="1"/>
    <col min="3" max="3" width="14.140625" style="43" customWidth="1"/>
    <col min="4" max="6" width="14.421875" style="43" customWidth="1"/>
    <col min="7" max="9" width="14.28125" style="43" customWidth="1"/>
    <col min="10" max="10" width="14.421875" style="43" customWidth="1"/>
    <col min="11" max="11" width="1.7109375" style="0" customWidth="1"/>
    <col min="12" max="15" width="14.8515625" style="0" customWidth="1"/>
  </cols>
  <sheetData>
    <row r="1" ht="15">
      <c r="A1" s="43" t="s">
        <v>44</v>
      </c>
    </row>
    <row r="2" ht="15">
      <c r="A2" s="43" t="s">
        <v>45</v>
      </c>
    </row>
    <row r="3" spans="1:10" ht="15.75" thickBo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5.75" thickBot="1">
      <c r="A4" s="45" t="s">
        <v>46</v>
      </c>
      <c r="B4" s="139" t="s">
        <v>47</v>
      </c>
      <c r="C4" s="140"/>
      <c r="D4" s="140"/>
      <c r="E4" s="140"/>
      <c r="F4" s="140"/>
      <c r="G4" s="140"/>
      <c r="H4" s="140"/>
      <c r="I4" s="140"/>
      <c r="J4" s="141"/>
    </row>
    <row r="5" spans="1:10" ht="15.75" thickBot="1">
      <c r="A5" s="46" t="s">
        <v>48</v>
      </c>
      <c r="B5" s="142" t="s">
        <v>49</v>
      </c>
      <c r="C5" s="143"/>
      <c r="D5" s="143"/>
      <c r="E5" s="143"/>
      <c r="F5" s="143"/>
      <c r="G5" s="143"/>
      <c r="H5" s="143"/>
      <c r="I5" s="143"/>
      <c r="J5" s="144"/>
    </row>
    <row r="7" spans="1:10" ht="15.75" thickBot="1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5" ht="15.75" thickBot="1">
      <c r="A8" s="44"/>
      <c r="B8" s="44"/>
      <c r="C8" s="139" t="s">
        <v>50</v>
      </c>
      <c r="D8" s="140"/>
      <c r="E8" s="140"/>
      <c r="F8" s="141"/>
      <c r="G8" s="139" t="s">
        <v>50</v>
      </c>
      <c r="H8" s="140"/>
      <c r="I8" s="140"/>
      <c r="J8" s="141"/>
      <c r="L8" s="136" t="s">
        <v>65</v>
      </c>
      <c r="M8" s="137"/>
      <c r="N8" s="137"/>
      <c r="O8" s="138"/>
    </row>
    <row r="9" spans="1:15" ht="15.75" thickBot="1">
      <c r="A9" s="47"/>
      <c r="B9" s="47"/>
      <c r="C9" s="145" t="s">
        <v>51</v>
      </c>
      <c r="D9" s="146"/>
      <c r="E9" s="146"/>
      <c r="F9" s="147"/>
      <c r="G9" s="145" t="s">
        <v>52</v>
      </c>
      <c r="H9" s="146"/>
      <c r="I9" s="146"/>
      <c r="J9" s="147"/>
      <c r="L9" s="136" t="s">
        <v>66</v>
      </c>
      <c r="M9" s="137"/>
      <c r="N9" s="137"/>
      <c r="O9" s="138"/>
    </row>
    <row r="10" spans="1:10" ht="15.75" thickBot="1">
      <c r="A10" s="48" t="s">
        <v>53</v>
      </c>
      <c r="B10" s="48" t="s">
        <v>54</v>
      </c>
      <c r="C10" s="49">
        <v>4040001</v>
      </c>
      <c r="D10" s="49">
        <v>4040001</v>
      </c>
      <c r="E10" s="49">
        <v>4040001</v>
      </c>
      <c r="F10" s="49">
        <v>1823538</v>
      </c>
      <c r="G10" s="49">
        <v>4040001</v>
      </c>
      <c r="H10" s="49">
        <v>4040001</v>
      </c>
      <c r="I10" s="49">
        <v>4040001</v>
      </c>
      <c r="J10" s="49">
        <v>1823538</v>
      </c>
    </row>
    <row r="11" spans="1:15" ht="15.75" thickBot="1">
      <c r="A11" s="50" t="s">
        <v>55</v>
      </c>
      <c r="B11" s="48"/>
      <c r="C11" s="45">
        <v>110</v>
      </c>
      <c r="D11" s="45">
        <v>117</v>
      </c>
      <c r="E11" s="45">
        <v>180</v>
      </c>
      <c r="F11" s="45" t="s">
        <v>4</v>
      </c>
      <c r="G11" s="45">
        <v>110</v>
      </c>
      <c r="H11" s="45">
        <v>117</v>
      </c>
      <c r="I11" s="45">
        <v>180</v>
      </c>
      <c r="J11" s="45" t="s">
        <v>4</v>
      </c>
      <c r="L11" s="45">
        <v>110</v>
      </c>
      <c r="M11" s="45">
        <v>117</v>
      </c>
      <c r="N11" s="45">
        <v>180</v>
      </c>
      <c r="O11" s="82" t="s">
        <v>4</v>
      </c>
    </row>
    <row r="12" spans="1:10" ht="15">
      <c r="A12" s="51">
        <v>2018</v>
      </c>
      <c r="B12" s="52">
        <v>1</v>
      </c>
      <c r="C12" s="53">
        <v>104.39</v>
      </c>
      <c r="D12" s="53">
        <v>211.78677419354838</v>
      </c>
      <c r="E12" s="53">
        <v>59.59870967741936</v>
      </c>
      <c r="F12" s="54">
        <f>-SUM(C12:E12)</f>
        <v>-375.7754838709678</v>
      </c>
      <c r="G12" s="55"/>
      <c r="H12" s="56"/>
      <c r="I12" s="56"/>
      <c r="J12" s="57"/>
    </row>
    <row r="13" spans="1:10" ht="15">
      <c r="A13" s="58"/>
      <c r="B13" s="59">
        <v>2</v>
      </c>
      <c r="C13" s="53">
        <v>248.93</v>
      </c>
      <c r="D13" s="53">
        <v>505.03</v>
      </c>
      <c r="E13" s="53">
        <v>142.12</v>
      </c>
      <c r="F13" s="60">
        <f>-SUM(C13:E13)</f>
        <v>-896.08</v>
      </c>
      <c r="G13" s="61"/>
      <c r="H13" s="44"/>
      <c r="I13" s="44"/>
      <c r="J13" s="62"/>
    </row>
    <row r="14" spans="1:10" ht="15">
      <c r="A14" s="58"/>
      <c r="B14" s="59">
        <v>3</v>
      </c>
      <c r="C14" s="53">
        <v>248.93</v>
      </c>
      <c r="D14" s="53">
        <v>505.03</v>
      </c>
      <c r="E14" s="53">
        <v>142.12</v>
      </c>
      <c r="F14" s="60">
        <f aca="true" t="shared" si="0" ref="F14:F23">-SUM(C14:E14)</f>
        <v>-896.08</v>
      </c>
      <c r="G14" s="61"/>
      <c r="H14" s="44"/>
      <c r="I14" s="44"/>
      <c r="J14" s="62"/>
    </row>
    <row r="15" spans="1:10" ht="15">
      <c r="A15" s="58"/>
      <c r="B15" s="59">
        <v>4</v>
      </c>
      <c r="C15" s="53">
        <v>248.93</v>
      </c>
      <c r="D15" s="53">
        <v>505.03</v>
      </c>
      <c r="E15" s="53">
        <v>142.12</v>
      </c>
      <c r="F15" s="60">
        <f t="shared" si="0"/>
        <v>-896.08</v>
      </c>
      <c r="G15" s="61"/>
      <c r="H15" s="44"/>
      <c r="I15" s="44"/>
      <c r="J15" s="62"/>
    </row>
    <row r="16" spans="1:10" ht="15">
      <c r="A16" s="58"/>
      <c r="B16" s="59">
        <v>5</v>
      </c>
      <c r="C16" s="53">
        <v>248.93</v>
      </c>
      <c r="D16" s="53">
        <v>505.03</v>
      </c>
      <c r="E16" s="53">
        <v>142.12</v>
      </c>
      <c r="F16" s="60">
        <f t="shared" si="0"/>
        <v>-896.08</v>
      </c>
      <c r="G16" s="61"/>
      <c r="H16" s="44"/>
      <c r="I16" s="44"/>
      <c r="J16" s="62"/>
    </row>
    <row r="17" spans="1:10" ht="15">
      <c r="A17" s="58"/>
      <c r="B17" s="59">
        <v>6</v>
      </c>
      <c r="C17" s="53">
        <v>248.93</v>
      </c>
      <c r="D17" s="53">
        <v>505.03</v>
      </c>
      <c r="E17" s="53">
        <v>142.12</v>
      </c>
      <c r="F17" s="60">
        <f t="shared" si="0"/>
        <v>-896.08</v>
      </c>
      <c r="G17" s="61"/>
      <c r="H17" s="44"/>
      <c r="I17" s="44"/>
      <c r="J17" s="62"/>
    </row>
    <row r="18" spans="1:10" ht="15">
      <c r="A18" s="58"/>
      <c r="B18" s="59">
        <v>7</v>
      </c>
      <c r="C18" s="53">
        <v>248.93</v>
      </c>
      <c r="D18" s="53">
        <v>505.03</v>
      </c>
      <c r="E18" s="53">
        <v>142.12</v>
      </c>
      <c r="F18" s="60">
        <f t="shared" si="0"/>
        <v>-896.08</v>
      </c>
      <c r="G18" s="61"/>
      <c r="H18" s="44"/>
      <c r="I18" s="44"/>
      <c r="J18" s="62"/>
    </row>
    <row r="19" spans="1:10" ht="15">
      <c r="A19" s="58"/>
      <c r="B19" s="59">
        <v>8</v>
      </c>
      <c r="C19" s="53">
        <v>248.93</v>
      </c>
      <c r="D19" s="53">
        <v>505.03</v>
      </c>
      <c r="E19" s="53">
        <v>142.12</v>
      </c>
      <c r="F19" s="60">
        <f t="shared" si="0"/>
        <v>-896.08</v>
      </c>
      <c r="G19" s="61"/>
      <c r="H19" s="44"/>
      <c r="I19" s="44"/>
      <c r="J19" s="62"/>
    </row>
    <row r="20" spans="1:10" ht="15">
      <c r="A20" s="58"/>
      <c r="B20" s="59">
        <v>9</v>
      </c>
      <c r="C20" s="53">
        <v>248.93</v>
      </c>
      <c r="D20" s="53">
        <v>505.03</v>
      </c>
      <c r="E20" s="53">
        <v>142.12</v>
      </c>
      <c r="F20" s="60">
        <f t="shared" si="0"/>
        <v>-896.08</v>
      </c>
      <c r="G20" s="63"/>
      <c r="H20" s="44"/>
      <c r="I20" s="44"/>
      <c r="J20" s="62"/>
    </row>
    <row r="21" spans="1:10" ht="15">
      <c r="A21" s="58"/>
      <c r="B21" s="59">
        <v>10</v>
      </c>
      <c r="C21" s="53">
        <v>248.93</v>
      </c>
      <c r="D21" s="53">
        <v>505.03</v>
      </c>
      <c r="E21" s="53">
        <v>142.12</v>
      </c>
      <c r="F21" s="60">
        <f t="shared" si="0"/>
        <v>-896.08</v>
      </c>
      <c r="G21" s="63"/>
      <c r="H21" s="44"/>
      <c r="I21" s="44"/>
      <c r="J21" s="62"/>
    </row>
    <row r="22" spans="1:10" ht="15">
      <c r="A22" s="58"/>
      <c r="B22" s="59">
        <v>11</v>
      </c>
      <c r="C22" s="53">
        <v>248.93</v>
      </c>
      <c r="D22" s="53">
        <v>505.03</v>
      </c>
      <c r="E22" s="53">
        <v>142.12</v>
      </c>
      <c r="F22" s="60">
        <f t="shared" si="0"/>
        <v>-896.08</v>
      </c>
      <c r="G22" s="63"/>
      <c r="H22" s="44"/>
      <c r="I22" s="44"/>
      <c r="J22" s="62"/>
    </row>
    <row r="23" spans="1:10" ht="15">
      <c r="A23" s="58"/>
      <c r="B23" s="59">
        <v>12</v>
      </c>
      <c r="C23" s="53">
        <v>248.93</v>
      </c>
      <c r="D23" s="53">
        <v>505.03</v>
      </c>
      <c r="E23" s="53">
        <v>142.12</v>
      </c>
      <c r="F23" s="60">
        <f t="shared" si="0"/>
        <v>-896.08</v>
      </c>
      <c r="G23" s="63"/>
      <c r="H23" s="44"/>
      <c r="I23" s="44"/>
      <c r="J23" s="62"/>
    </row>
    <row r="24" spans="1:10" ht="15.75" thickBot="1">
      <c r="A24" s="58" t="s">
        <v>56</v>
      </c>
      <c r="B24" s="59"/>
      <c r="C24" s="64"/>
      <c r="D24" s="65"/>
      <c r="E24" s="65"/>
      <c r="F24" s="66">
        <f>SUM(F12:F23)</f>
        <v>-10232.655483870967</v>
      </c>
      <c r="G24" s="63"/>
      <c r="H24" s="44"/>
      <c r="I24" s="44"/>
      <c r="J24" s="62"/>
    </row>
    <row r="25" spans="1:10" ht="15.75" thickTop="1">
      <c r="A25" s="58">
        <v>2019</v>
      </c>
      <c r="B25" s="59">
        <v>1</v>
      </c>
      <c r="C25" s="53">
        <v>248.93</v>
      </c>
      <c r="D25" s="53">
        <v>505.03</v>
      </c>
      <c r="E25" s="53">
        <v>142.12</v>
      </c>
      <c r="F25" s="60">
        <f aca="true" t="shared" si="1" ref="F25:F36">-SUM(C25:E25)</f>
        <v>-896.08</v>
      </c>
      <c r="G25" s="61"/>
      <c r="H25" s="44"/>
      <c r="I25" s="44"/>
      <c r="J25" s="62"/>
    </row>
    <row r="26" spans="1:10" ht="15">
      <c r="A26" s="58"/>
      <c r="B26" s="59">
        <v>2</v>
      </c>
      <c r="C26" s="53">
        <v>248.93</v>
      </c>
      <c r="D26" s="53">
        <v>505.03</v>
      </c>
      <c r="E26" s="53">
        <v>142.12</v>
      </c>
      <c r="F26" s="60">
        <f t="shared" si="1"/>
        <v>-896.08</v>
      </c>
      <c r="G26" s="61"/>
      <c r="H26" s="44"/>
      <c r="I26" s="44"/>
      <c r="J26" s="62"/>
    </row>
    <row r="27" spans="1:10" ht="15">
      <c r="A27" s="58"/>
      <c r="B27" s="59">
        <v>3</v>
      </c>
      <c r="C27" s="53">
        <v>248.93</v>
      </c>
      <c r="D27" s="53">
        <v>505.03</v>
      </c>
      <c r="E27" s="53">
        <v>142.12</v>
      </c>
      <c r="F27" s="60">
        <f t="shared" si="1"/>
        <v>-896.08</v>
      </c>
      <c r="G27" s="61"/>
      <c r="H27" s="44"/>
      <c r="I27" s="44"/>
      <c r="J27" s="62"/>
    </row>
    <row r="28" spans="1:10" ht="15">
      <c r="A28" s="58"/>
      <c r="B28" s="59">
        <v>4</v>
      </c>
      <c r="C28" s="53">
        <v>248.93</v>
      </c>
      <c r="D28" s="53">
        <v>505.03</v>
      </c>
      <c r="E28" s="53">
        <v>142.12</v>
      </c>
      <c r="F28" s="60">
        <f t="shared" si="1"/>
        <v>-896.08</v>
      </c>
      <c r="G28" s="61"/>
      <c r="H28" s="44"/>
      <c r="I28" s="44"/>
      <c r="J28" s="62"/>
    </row>
    <row r="29" spans="1:10" ht="15">
      <c r="A29" s="58"/>
      <c r="B29" s="59">
        <v>5</v>
      </c>
      <c r="C29" s="53">
        <v>248.93</v>
      </c>
      <c r="D29" s="53">
        <v>505.03</v>
      </c>
      <c r="E29" s="53">
        <v>142.12</v>
      </c>
      <c r="F29" s="60">
        <f t="shared" si="1"/>
        <v>-896.08</v>
      </c>
      <c r="G29" s="61"/>
      <c r="H29" s="44"/>
      <c r="I29" s="44"/>
      <c r="J29" s="62"/>
    </row>
    <row r="30" spans="1:10" ht="15">
      <c r="A30" s="58"/>
      <c r="B30" s="59">
        <v>6</v>
      </c>
      <c r="C30" s="53">
        <v>248.93</v>
      </c>
      <c r="D30" s="53">
        <v>505.03</v>
      </c>
      <c r="E30" s="53">
        <v>142.12</v>
      </c>
      <c r="F30" s="60">
        <f t="shared" si="1"/>
        <v>-896.08</v>
      </c>
      <c r="G30" s="61"/>
      <c r="H30" s="44"/>
      <c r="I30" s="44"/>
      <c r="J30" s="62"/>
    </row>
    <row r="31" spans="1:10" ht="15">
      <c r="A31" s="58"/>
      <c r="B31" s="59">
        <v>7</v>
      </c>
      <c r="C31" s="53">
        <v>248.93</v>
      </c>
      <c r="D31" s="53">
        <v>505.03</v>
      </c>
      <c r="E31" s="53">
        <v>142.12</v>
      </c>
      <c r="F31" s="60">
        <f t="shared" si="1"/>
        <v>-896.08</v>
      </c>
      <c r="G31" s="61"/>
      <c r="H31" s="44"/>
      <c r="I31" s="44"/>
      <c r="J31" s="62"/>
    </row>
    <row r="32" spans="1:10" ht="15">
      <c r="A32" s="58"/>
      <c r="B32" s="59">
        <v>8</v>
      </c>
      <c r="C32" s="53">
        <v>248.93</v>
      </c>
      <c r="D32" s="53">
        <v>505.03</v>
      </c>
      <c r="E32" s="53">
        <v>142.12</v>
      </c>
      <c r="F32" s="60">
        <f t="shared" si="1"/>
        <v>-896.08</v>
      </c>
      <c r="G32" s="61"/>
      <c r="H32" s="44"/>
      <c r="I32" s="44"/>
      <c r="J32" s="62"/>
    </row>
    <row r="33" spans="1:10" ht="15">
      <c r="A33" s="58"/>
      <c r="B33" s="59">
        <v>9</v>
      </c>
      <c r="C33" s="53">
        <v>248.93</v>
      </c>
      <c r="D33" s="53">
        <v>505.03</v>
      </c>
      <c r="E33" s="53">
        <v>142.12</v>
      </c>
      <c r="F33" s="60">
        <f t="shared" si="1"/>
        <v>-896.08</v>
      </c>
      <c r="G33" s="61"/>
      <c r="H33" s="44"/>
      <c r="I33" s="44"/>
      <c r="J33" s="62"/>
    </row>
    <row r="34" spans="1:10" ht="15">
      <c r="A34" s="58"/>
      <c r="B34" s="59">
        <v>10</v>
      </c>
      <c r="C34" s="53">
        <v>248.93</v>
      </c>
      <c r="D34" s="53">
        <v>505.03</v>
      </c>
      <c r="E34" s="53">
        <v>142.12</v>
      </c>
      <c r="F34" s="60">
        <f t="shared" si="1"/>
        <v>-896.08</v>
      </c>
      <c r="G34" s="61"/>
      <c r="H34" s="44"/>
      <c r="I34" s="44"/>
      <c r="J34" s="62"/>
    </row>
    <row r="35" spans="1:10" ht="15">
      <c r="A35" s="58"/>
      <c r="B35" s="59">
        <v>11</v>
      </c>
      <c r="C35" s="53">
        <v>248.93</v>
      </c>
      <c r="D35" s="53">
        <v>505.03</v>
      </c>
      <c r="E35" s="53">
        <v>142.12</v>
      </c>
      <c r="F35" s="60">
        <f t="shared" si="1"/>
        <v>-896.08</v>
      </c>
      <c r="G35" s="61"/>
      <c r="H35" s="44"/>
      <c r="I35" s="44"/>
      <c r="J35" s="62"/>
    </row>
    <row r="36" spans="1:10" ht="15">
      <c r="A36" s="58"/>
      <c r="B36" s="59">
        <v>12</v>
      </c>
      <c r="C36" s="53">
        <v>248.93</v>
      </c>
      <c r="D36" s="53">
        <v>505.03</v>
      </c>
      <c r="E36" s="53">
        <v>142.12</v>
      </c>
      <c r="F36" s="60">
        <f t="shared" si="1"/>
        <v>-896.08</v>
      </c>
      <c r="G36" s="63"/>
      <c r="H36" s="44"/>
      <c r="I36" s="44"/>
      <c r="J36" s="62"/>
    </row>
    <row r="37" spans="1:10" ht="15.75" thickBot="1">
      <c r="A37" s="58" t="s">
        <v>57</v>
      </c>
      <c r="B37" s="59"/>
      <c r="C37" s="64"/>
      <c r="D37" s="65"/>
      <c r="E37" s="65"/>
      <c r="F37" s="66">
        <f>SUM(F25:F36)</f>
        <v>-10752.960000000001</v>
      </c>
      <c r="G37" s="63"/>
      <c r="H37" s="44"/>
      <c r="I37" s="44"/>
      <c r="J37" s="62"/>
    </row>
    <row r="38" spans="1:10" ht="15.75" thickTop="1">
      <c r="A38" s="58">
        <v>2020</v>
      </c>
      <c r="B38" s="59">
        <v>1</v>
      </c>
      <c r="C38" s="53">
        <v>248.93</v>
      </c>
      <c r="D38" s="53">
        <v>505.03</v>
      </c>
      <c r="E38" s="53">
        <v>142.12</v>
      </c>
      <c r="F38" s="60">
        <f aca="true" t="shared" si="2" ref="F38:F77">-SUM(C38:E38)</f>
        <v>-896.08</v>
      </c>
      <c r="G38" s="61"/>
      <c r="H38" s="44"/>
      <c r="I38" s="44"/>
      <c r="J38" s="62"/>
    </row>
    <row r="39" spans="1:10" ht="15">
      <c r="A39" s="58"/>
      <c r="B39" s="59">
        <v>2</v>
      </c>
      <c r="C39" s="53">
        <v>248.93</v>
      </c>
      <c r="D39" s="53">
        <v>505.03</v>
      </c>
      <c r="E39" s="53">
        <v>142.12</v>
      </c>
      <c r="F39" s="60">
        <f t="shared" si="2"/>
        <v>-896.08</v>
      </c>
      <c r="G39" s="61"/>
      <c r="H39" s="44"/>
      <c r="I39" s="44"/>
      <c r="J39" s="62"/>
    </row>
    <row r="40" spans="1:10" ht="15">
      <c r="A40" s="58"/>
      <c r="B40" s="59">
        <v>3</v>
      </c>
      <c r="C40" s="53">
        <v>248.93</v>
      </c>
      <c r="D40" s="53">
        <v>505.03</v>
      </c>
      <c r="E40" s="53">
        <v>142.12</v>
      </c>
      <c r="F40" s="60">
        <f t="shared" si="2"/>
        <v>-896.08</v>
      </c>
      <c r="G40" s="61"/>
      <c r="H40" s="44"/>
      <c r="I40" s="44"/>
      <c r="J40" s="62"/>
    </row>
    <row r="41" spans="1:10" ht="15">
      <c r="A41" s="58"/>
      <c r="B41" s="59">
        <v>4</v>
      </c>
      <c r="C41" s="53">
        <v>248.93</v>
      </c>
      <c r="D41" s="53">
        <v>505.03</v>
      </c>
      <c r="E41" s="53">
        <v>142.12</v>
      </c>
      <c r="F41" s="60">
        <f t="shared" si="2"/>
        <v>-896.08</v>
      </c>
      <c r="G41" s="61"/>
      <c r="H41" s="44"/>
      <c r="I41" s="44"/>
      <c r="J41" s="62"/>
    </row>
    <row r="42" spans="1:10" ht="15">
      <c r="A42" s="58"/>
      <c r="B42" s="59">
        <v>5</v>
      </c>
      <c r="C42" s="53">
        <v>248.93</v>
      </c>
      <c r="D42" s="53">
        <v>505.03</v>
      </c>
      <c r="E42" s="53">
        <v>142.12</v>
      </c>
      <c r="F42" s="60">
        <f t="shared" si="2"/>
        <v>-896.08</v>
      </c>
      <c r="G42" s="61"/>
      <c r="H42" s="44"/>
      <c r="I42" s="44"/>
      <c r="J42" s="62"/>
    </row>
    <row r="43" spans="1:10" ht="15">
      <c r="A43" s="58"/>
      <c r="B43" s="59">
        <v>6</v>
      </c>
      <c r="C43" s="53">
        <v>248.93</v>
      </c>
      <c r="D43" s="53">
        <v>505.03</v>
      </c>
      <c r="E43" s="53">
        <v>142.12</v>
      </c>
      <c r="F43" s="60">
        <f t="shared" si="2"/>
        <v>-896.08</v>
      </c>
      <c r="G43" s="61"/>
      <c r="H43" s="44"/>
      <c r="I43" s="44"/>
      <c r="J43" s="62"/>
    </row>
    <row r="44" spans="1:10" ht="15">
      <c r="A44" s="58"/>
      <c r="B44" s="59">
        <v>7</v>
      </c>
      <c r="C44" s="53">
        <v>248.93</v>
      </c>
      <c r="D44" s="53">
        <v>505.03</v>
      </c>
      <c r="E44" s="53">
        <v>142.12</v>
      </c>
      <c r="F44" s="60">
        <f t="shared" si="2"/>
        <v>-896.08</v>
      </c>
      <c r="G44" s="61"/>
      <c r="H44" s="44"/>
      <c r="I44" s="44"/>
      <c r="J44" s="62"/>
    </row>
    <row r="45" spans="1:10" ht="15">
      <c r="A45" s="58"/>
      <c r="B45" s="59">
        <v>8</v>
      </c>
      <c r="C45" s="53">
        <v>248.93</v>
      </c>
      <c r="D45" s="53">
        <v>505.03</v>
      </c>
      <c r="E45" s="53">
        <v>142.12</v>
      </c>
      <c r="F45" s="60">
        <f t="shared" si="2"/>
        <v>-896.08</v>
      </c>
      <c r="G45" s="61"/>
      <c r="H45" s="44"/>
      <c r="I45" s="44"/>
      <c r="J45" s="62"/>
    </row>
    <row r="46" spans="1:10" ht="15">
      <c r="A46" s="58"/>
      <c r="B46" s="59">
        <v>9</v>
      </c>
      <c r="C46" s="53">
        <v>248.93</v>
      </c>
      <c r="D46" s="53">
        <v>505.03</v>
      </c>
      <c r="E46" s="53">
        <v>142.12</v>
      </c>
      <c r="F46" s="60">
        <f t="shared" si="2"/>
        <v>-896.08</v>
      </c>
      <c r="G46" s="61"/>
      <c r="H46" s="44"/>
      <c r="I46" s="44"/>
      <c r="J46" s="62"/>
    </row>
    <row r="47" spans="1:10" ht="15">
      <c r="A47" s="58"/>
      <c r="B47" s="59">
        <v>10</v>
      </c>
      <c r="C47" s="53">
        <v>248.93</v>
      </c>
      <c r="D47" s="53">
        <v>505.03</v>
      </c>
      <c r="E47" s="53">
        <v>142.12</v>
      </c>
      <c r="F47" s="60">
        <f t="shared" si="2"/>
        <v>-896.08</v>
      </c>
      <c r="G47" s="61"/>
      <c r="H47" s="44"/>
      <c r="I47" s="44"/>
      <c r="J47" s="62"/>
    </row>
    <row r="48" spans="1:10" ht="15">
      <c r="A48" s="58"/>
      <c r="B48" s="59">
        <v>11</v>
      </c>
      <c r="C48" s="53">
        <v>248.93</v>
      </c>
      <c r="D48" s="53">
        <v>505.03</v>
      </c>
      <c r="E48" s="53">
        <v>142.12</v>
      </c>
      <c r="F48" s="60">
        <f t="shared" si="2"/>
        <v>-896.08</v>
      </c>
      <c r="G48" s="61"/>
      <c r="H48" s="44"/>
      <c r="I48" s="44"/>
      <c r="J48" s="62"/>
    </row>
    <row r="49" spans="1:10" ht="15.75" thickBot="1">
      <c r="A49" s="58"/>
      <c r="B49" s="59">
        <v>12</v>
      </c>
      <c r="C49" s="53">
        <v>248.93</v>
      </c>
      <c r="D49" s="53">
        <v>505.03</v>
      </c>
      <c r="E49" s="53">
        <v>142.12</v>
      </c>
      <c r="F49" s="60">
        <f t="shared" si="2"/>
        <v>-896.08</v>
      </c>
      <c r="G49" s="63"/>
      <c r="H49" s="44"/>
      <c r="I49" s="44"/>
      <c r="J49" s="62"/>
    </row>
    <row r="50" spans="1:15" ht="15.75" thickBot="1">
      <c r="A50" s="58" t="s">
        <v>58</v>
      </c>
      <c r="B50" s="59"/>
      <c r="C50" s="64"/>
      <c r="D50" s="65"/>
      <c r="E50" s="65"/>
      <c r="F50" s="66">
        <f>SUM(F38:F49)</f>
        <v>-10752.960000000001</v>
      </c>
      <c r="G50" s="63"/>
      <c r="H50" s="44"/>
      <c r="I50" s="44"/>
      <c r="J50" s="62"/>
      <c r="L50" s="84">
        <v>101884.62999999999</v>
      </c>
      <c r="M50" s="84">
        <v>184733.72</v>
      </c>
      <c r="N50" s="83">
        <v>51480.770000000004</v>
      </c>
      <c r="O50" s="84">
        <v>338099.12</v>
      </c>
    </row>
    <row r="51" spans="1:16" ht="15.75" thickTop="1">
      <c r="A51" s="58">
        <v>2021</v>
      </c>
      <c r="B51" s="59">
        <v>1</v>
      </c>
      <c r="C51" s="53">
        <v>248.93</v>
      </c>
      <c r="D51" s="53">
        <v>505.03</v>
      </c>
      <c r="E51" s="53">
        <v>142.12</v>
      </c>
      <c r="F51" s="60">
        <f t="shared" si="2"/>
        <v>-896.08</v>
      </c>
      <c r="G51" s="67">
        <f>G53*(13/31)</f>
        <v>712.096876344086</v>
      </c>
      <c r="H51" s="68">
        <f>H53*(13/31)</f>
        <v>1291.1496559139787</v>
      </c>
      <c r="I51" s="68">
        <f>I53*(13/31)</f>
        <v>359.81183333333337</v>
      </c>
      <c r="J51" s="69">
        <f>-SUM(G51:I51)</f>
        <v>-2363.058365591398</v>
      </c>
      <c r="L51" s="41">
        <f>-(G51)</f>
        <v>-712.096876344086</v>
      </c>
      <c r="M51" s="41">
        <f>-(H51)</f>
        <v>-1291.1496559139787</v>
      </c>
      <c r="N51" s="41">
        <f>-(I51)</f>
        <v>-359.81183333333337</v>
      </c>
      <c r="O51" s="41">
        <f>(J51)</f>
        <v>-2363.058365591398</v>
      </c>
      <c r="P51" s="41"/>
    </row>
    <row r="52" spans="1:15" ht="15">
      <c r="A52" s="58"/>
      <c r="B52" s="59">
        <v>2</v>
      </c>
      <c r="C52" s="53">
        <v>248.93</v>
      </c>
      <c r="D52" s="53">
        <v>505.03</v>
      </c>
      <c r="E52" s="53">
        <v>142.12</v>
      </c>
      <c r="F52" s="60">
        <f t="shared" si="2"/>
        <v>-896.08</v>
      </c>
      <c r="G52" s="53">
        <v>1698.0771666666667</v>
      </c>
      <c r="H52" s="53">
        <v>3078.8953333333334</v>
      </c>
      <c r="I52" s="53">
        <v>858.0128333333333</v>
      </c>
      <c r="J52" s="69">
        <f aca="true" t="shared" si="3" ref="J52:J114">-SUM(G52:I52)</f>
        <v>-5634.985333333333</v>
      </c>
      <c r="L52" s="41">
        <f>L51-G52</f>
        <v>-2410.174043010753</v>
      </c>
      <c r="M52" s="41">
        <f>M51-H52</f>
        <v>-4370.044989247312</v>
      </c>
      <c r="N52" s="41">
        <f>N51-I52</f>
        <v>-1217.8246666666666</v>
      </c>
      <c r="O52" s="41">
        <f>O51+J52</f>
        <v>-7998.043698924731</v>
      </c>
    </row>
    <row r="53" spans="1:15" ht="15">
      <c r="A53" s="58"/>
      <c r="B53" s="59">
        <v>3</v>
      </c>
      <c r="C53" s="53">
        <v>248.93</v>
      </c>
      <c r="D53" s="53">
        <v>505.03</v>
      </c>
      <c r="E53" s="53">
        <v>142.12</v>
      </c>
      <c r="F53" s="60">
        <f t="shared" si="2"/>
        <v>-896.08</v>
      </c>
      <c r="G53" s="53">
        <v>1698.0771666666667</v>
      </c>
      <c r="H53" s="53">
        <v>3078.8953333333334</v>
      </c>
      <c r="I53" s="53">
        <v>858.0128333333333</v>
      </c>
      <c r="J53" s="69">
        <f t="shared" si="3"/>
        <v>-5634.985333333333</v>
      </c>
      <c r="L53" s="41">
        <f aca="true" t="shared" si="4" ref="L53:L62">L52-G53</f>
        <v>-4108.25120967742</v>
      </c>
      <c r="M53" s="41">
        <f aca="true" t="shared" si="5" ref="M53:M62">M52-H53</f>
        <v>-7448.940322580645</v>
      </c>
      <c r="N53" s="41">
        <f aca="true" t="shared" si="6" ref="N53:N62">N52-I53</f>
        <v>-2075.8375</v>
      </c>
      <c r="O53" s="41">
        <f aca="true" t="shared" si="7" ref="O53:O62">O52+J53</f>
        <v>-13633.029032258064</v>
      </c>
    </row>
    <row r="54" spans="1:15" ht="15">
      <c r="A54" s="58"/>
      <c r="B54" s="59">
        <v>4</v>
      </c>
      <c r="C54" s="53">
        <v>248.93</v>
      </c>
      <c r="D54" s="53">
        <v>505.03</v>
      </c>
      <c r="E54" s="53">
        <v>142.12</v>
      </c>
      <c r="F54" s="60">
        <f t="shared" si="2"/>
        <v>-896.08</v>
      </c>
      <c r="G54" s="53">
        <v>1698.0771666666667</v>
      </c>
      <c r="H54" s="53">
        <v>3078.8953333333334</v>
      </c>
      <c r="I54" s="53">
        <v>858.0128333333333</v>
      </c>
      <c r="J54" s="69">
        <f t="shared" si="3"/>
        <v>-5634.985333333333</v>
      </c>
      <c r="L54" s="41">
        <f t="shared" si="4"/>
        <v>-5806.328376344087</v>
      </c>
      <c r="M54" s="41">
        <f t="shared" si="5"/>
        <v>-10527.83565591398</v>
      </c>
      <c r="N54" s="41">
        <f t="shared" si="6"/>
        <v>-2933.8503333333333</v>
      </c>
      <c r="O54" s="41">
        <f t="shared" si="7"/>
        <v>-19268.014365591396</v>
      </c>
    </row>
    <row r="55" spans="1:15" ht="15">
      <c r="A55" s="58"/>
      <c r="B55" s="59">
        <v>5</v>
      </c>
      <c r="C55" s="53">
        <v>248.93</v>
      </c>
      <c r="D55" s="53">
        <v>505.03</v>
      </c>
      <c r="E55" s="53">
        <v>142.12</v>
      </c>
      <c r="F55" s="60">
        <f t="shared" si="2"/>
        <v>-896.08</v>
      </c>
      <c r="G55" s="53">
        <v>1698.0771666666667</v>
      </c>
      <c r="H55" s="53">
        <v>3078.8953333333334</v>
      </c>
      <c r="I55" s="53">
        <v>858.0128333333333</v>
      </c>
      <c r="J55" s="69">
        <f t="shared" si="3"/>
        <v>-5634.985333333333</v>
      </c>
      <c r="L55" s="41">
        <f t="shared" si="4"/>
        <v>-7504.405543010754</v>
      </c>
      <c r="M55" s="41">
        <f t="shared" si="5"/>
        <v>-13606.730989247313</v>
      </c>
      <c r="N55" s="41">
        <f t="shared" si="6"/>
        <v>-3791.8631666666665</v>
      </c>
      <c r="O55" s="41">
        <f t="shared" si="7"/>
        <v>-24902.99969892473</v>
      </c>
    </row>
    <row r="56" spans="1:15" ht="15">
      <c r="A56" s="58"/>
      <c r="B56" s="59">
        <v>6</v>
      </c>
      <c r="C56" s="53">
        <v>248.93</v>
      </c>
      <c r="D56" s="53">
        <v>505.03</v>
      </c>
      <c r="E56" s="53">
        <v>142.12</v>
      </c>
      <c r="F56" s="60">
        <f t="shared" si="2"/>
        <v>-896.08</v>
      </c>
      <c r="G56" s="53">
        <v>1698.0771666666667</v>
      </c>
      <c r="H56" s="53">
        <v>3078.8953333333334</v>
      </c>
      <c r="I56" s="53">
        <v>858.0128333333333</v>
      </c>
      <c r="J56" s="69">
        <f t="shared" si="3"/>
        <v>-5634.985333333333</v>
      </c>
      <c r="L56" s="41">
        <f t="shared" si="4"/>
        <v>-9202.48270967742</v>
      </c>
      <c r="M56" s="41">
        <f t="shared" si="5"/>
        <v>-16685.626322580647</v>
      </c>
      <c r="N56" s="41">
        <f t="shared" si="6"/>
        <v>-4649.876</v>
      </c>
      <c r="O56" s="41">
        <f t="shared" si="7"/>
        <v>-30537.985032258064</v>
      </c>
    </row>
    <row r="57" spans="1:15" ht="15">
      <c r="A57" s="58"/>
      <c r="B57" s="59">
        <v>7</v>
      </c>
      <c r="C57" s="53">
        <v>248.93</v>
      </c>
      <c r="D57" s="53">
        <v>505.03</v>
      </c>
      <c r="E57" s="53">
        <v>142.12</v>
      </c>
      <c r="F57" s="60">
        <f t="shared" si="2"/>
        <v>-896.08</v>
      </c>
      <c r="G57" s="53">
        <v>1698.0771666666667</v>
      </c>
      <c r="H57" s="53">
        <v>3078.8953333333334</v>
      </c>
      <c r="I57" s="53">
        <v>858.0128333333333</v>
      </c>
      <c r="J57" s="69">
        <f t="shared" si="3"/>
        <v>-5634.985333333333</v>
      </c>
      <c r="L57" s="41">
        <f t="shared" si="4"/>
        <v>-10900.559876344087</v>
      </c>
      <c r="M57" s="41">
        <f t="shared" si="5"/>
        <v>-19764.52165591398</v>
      </c>
      <c r="N57" s="41">
        <f t="shared" si="6"/>
        <v>-5507.888833333333</v>
      </c>
      <c r="O57" s="41">
        <f t="shared" si="7"/>
        <v>-36172.9703655914</v>
      </c>
    </row>
    <row r="58" spans="1:15" ht="15">
      <c r="A58" s="58"/>
      <c r="B58" s="59">
        <v>8</v>
      </c>
      <c r="C58" s="53">
        <v>248.93</v>
      </c>
      <c r="D58" s="53">
        <v>505.03</v>
      </c>
      <c r="E58" s="53">
        <v>142.12</v>
      </c>
      <c r="F58" s="60">
        <f t="shared" si="2"/>
        <v>-896.08</v>
      </c>
      <c r="G58" s="53">
        <v>1698.0771666666667</v>
      </c>
      <c r="H58" s="53">
        <v>3078.8953333333334</v>
      </c>
      <c r="I58" s="53">
        <v>858.0128333333333</v>
      </c>
      <c r="J58" s="69">
        <f t="shared" si="3"/>
        <v>-5634.985333333333</v>
      </c>
      <c r="L58" s="41">
        <f t="shared" si="4"/>
        <v>-12598.637043010753</v>
      </c>
      <c r="M58" s="41">
        <f t="shared" si="5"/>
        <v>-22843.416989247315</v>
      </c>
      <c r="N58" s="41">
        <f t="shared" si="6"/>
        <v>-6365.901666666667</v>
      </c>
      <c r="O58" s="41">
        <f t="shared" si="7"/>
        <v>-41807.95569892473</v>
      </c>
    </row>
    <row r="59" spans="1:15" ht="15">
      <c r="A59" s="58"/>
      <c r="B59" s="59">
        <v>9</v>
      </c>
      <c r="C59" s="53">
        <v>248.93</v>
      </c>
      <c r="D59" s="53">
        <v>505.03</v>
      </c>
      <c r="E59" s="53">
        <v>142.12</v>
      </c>
      <c r="F59" s="60">
        <f t="shared" si="2"/>
        <v>-896.08</v>
      </c>
      <c r="G59" s="53">
        <v>1698.0771666666667</v>
      </c>
      <c r="H59" s="53">
        <v>3078.8953333333334</v>
      </c>
      <c r="I59" s="53">
        <v>858.0128333333333</v>
      </c>
      <c r="J59" s="69">
        <f t="shared" si="3"/>
        <v>-5634.985333333333</v>
      </c>
      <c r="L59" s="41">
        <f t="shared" si="4"/>
        <v>-14296.714209677419</v>
      </c>
      <c r="M59" s="41">
        <f t="shared" si="5"/>
        <v>-25922.31232258065</v>
      </c>
      <c r="N59" s="41">
        <f t="shared" si="6"/>
        <v>-7223.9145</v>
      </c>
      <c r="O59" s="41">
        <f t="shared" si="7"/>
        <v>-47442.94103225806</v>
      </c>
    </row>
    <row r="60" spans="1:15" ht="15">
      <c r="A60" s="58"/>
      <c r="B60" s="59">
        <v>10</v>
      </c>
      <c r="C60" s="53">
        <v>248.93</v>
      </c>
      <c r="D60" s="53">
        <v>505.03</v>
      </c>
      <c r="E60" s="53">
        <v>142.12</v>
      </c>
      <c r="F60" s="60">
        <f t="shared" si="2"/>
        <v>-896.08</v>
      </c>
      <c r="G60" s="53">
        <v>1698.0771666666667</v>
      </c>
      <c r="H60" s="53">
        <v>3078.8953333333334</v>
      </c>
      <c r="I60" s="53">
        <v>858.0128333333333</v>
      </c>
      <c r="J60" s="69">
        <f t="shared" si="3"/>
        <v>-5634.985333333333</v>
      </c>
      <c r="L60" s="41">
        <f t="shared" si="4"/>
        <v>-15994.791376344085</v>
      </c>
      <c r="M60" s="41">
        <f t="shared" si="5"/>
        <v>-29001.207655913982</v>
      </c>
      <c r="N60" s="41">
        <f t="shared" si="6"/>
        <v>-8081.927333333333</v>
      </c>
      <c r="O60" s="41">
        <f t="shared" si="7"/>
        <v>-53077.92636559139</v>
      </c>
    </row>
    <row r="61" spans="1:15" ht="15">
      <c r="A61" s="58"/>
      <c r="B61" s="59">
        <v>11</v>
      </c>
      <c r="C61" s="53">
        <v>248.93</v>
      </c>
      <c r="D61" s="53">
        <v>505.03</v>
      </c>
      <c r="E61" s="53">
        <v>142.12</v>
      </c>
      <c r="F61" s="60">
        <f t="shared" si="2"/>
        <v>-896.08</v>
      </c>
      <c r="G61" s="53">
        <v>1698.0771666666667</v>
      </c>
      <c r="H61" s="53">
        <v>3078.8953333333334</v>
      </c>
      <c r="I61" s="53">
        <v>858.0128333333333</v>
      </c>
      <c r="J61" s="69">
        <f t="shared" si="3"/>
        <v>-5634.985333333333</v>
      </c>
      <c r="L61" s="41">
        <f t="shared" si="4"/>
        <v>-17692.86854301075</v>
      </c>
      <c r="M61" s="41">
        <f t="shared" si="5"/>
        <v>-32080.102989247316</v>
      </c>
      <c r="N61" s="41">
        <f t="shared" si="6"/>
        <v>-8939.940166666667</v>
      </c>
      <c r="O61" s="41">
        <f t="shared" si="7"/>
        <v>-58712.91169892472</v>
      </c>
    </row>
    <row r="62" spans="1:15" ht="15">
      <c r="A62" s="58"/>
      <c r="B62" s="59">
        <v>12</v>
      </c>
      <c r="C62" s="53">
        <v>248.93</v>
      </c>
      <c r="D62" s="53">
        <v>505.03</v>
      </c>
      <c r="E62" s="53">
        <v>142.12</v>
      </c>
      <c r="F62" s="60">
        <f t="shared" si="2"/>
        <v>-896.08</v>
      </c>
      <c r="G62" s="53">
        <v>1698.0771666666667</v>
      </c>
      <c r="H62" s="53">
        <v>3078.8953333333334</v>
      </c>
      <c r="I62" s="53">
        <v>858.0128333333333</v>
      </c>
      <c r="J62" s="69">
        <f t="shared" si="3"/>
        <v>-5634.985333333333</v>
      </c>
      <c r="L62" s="41">
        <f t="shared" si="4"/>
        <v>-19390.945709677417</v>
      </c>
      <c r="M62" s="41">
        <f t="shared" si="5"/>
        <v>-35158.99832258065</v>
      </c>
      <c r="N62" s="41">
        <f t="shared" si="6"/>
        <v>-9797.953000000001</v>
      </c>
      <c r="O62" s="41">
        <f t="shared" si="7"/>
        <v>-64347.89703225805</v>
      </c>
    </row>
    <row r="63" spans="1:15" ht="15.75" thickBot="1">
      <c r="A63" s="58" t="s">
        <v>59</v>
      </c>
      <c r="B63" s="59"/>
      <c r="C63" s="64"/>
      <c r="D63" s="65"/>
      <c r="E63" s="65"/>
      <c r="F63" s="66">
        <f>SUM(F51:F62)</f>
        <v>-10752.960000000001</v>
      </c>
      <c r="G63" s="64"/>
      <c r="H63" s="65"/>
      <c r="I63" s="65"/>
      <c r="J63" s="66">
        <f>SUM(J51:J62)</f>
        <v>-64347.89703225805</v>
      </c>
      <c r="L63" s="41"/>
      <c r="M63" s="41"/>
      <c r="N63" s="41"/>
      <c r="O63" s="41"/>
    </row>
    <row r="64" spans="1:15" ht="15.75" thickTop="1">
      <c r="A64" s="58">
        <v>2022</v>
      </c>
      <c r="B64" s="59">
        <v>1</v>
      </c>
      <c r="C64" s="53">
        <v>248.93</v>
      </c>
      <c r="D64" s="53">
        <v>505.03</v>
      </c>
      <c r="E64" s="53">
        <v>142.12</v>
      </c>
      <c r="F64" s="60">
        <f t="shared" si="2"/>
        <v>-896.08</v>
      </c>
      <c r="G64" s="53">
        <v>1698.0771666666667</v>
      </c>
      <c r="H64" s="53">
        <v>3078.8953333333334</v>
      </c>
      <c r="I64" s="53">
        <v>858.0128333333333</v>
      </c>
      <c r="J64" s="69">
        <f t="shared" si="3"/>
        <v>-5634.985333333333</v>
      </c>
      <c r="L64" s="41">
        <f>L62-G64</f>
        <v>-21089.022876344083</v>
      </c>
      <c r="M64" s="41">
        <f>M62-H64</f>
        <v>-38237.893655913984</v>
      </c>
      <c r="N64" s="41">
        <f>N62-I64</f>
        <v>-10655.965833333335</v>
      </c>
      <c r="O64" s="41">
        <f>O62+J64</f>
        <v>-69982.88236559139</v>
      </c>
    </row>
    <row r="65" spans="1:15" ht="15">
      <c r="A65" s="58"/>
      <c r="B65" s="59">
        <v>2</v>
      </c>
      <c r="C65" s="53">
        <v>248.93</v>
      </c>
      <c r="D65" s="53">
        <v>505.03</v>
      </c>
      <c r="E65" s="53">
        <v>142.12</v>
      </c>
      <c r="F65" s="60">
        <f t="shared" si="2"/>
        <v>-896.08</v>
      </c>
      <c r="G65" s="53">
        <v>1698.0771666666667</v>
      </c>
      <c r="H65" s="53">
        <v>3078.8953333333334</v>
      </c>
      <c r="I65" s="53">
        <v>858.0128333333333</v>
      </c>
      <c r="J65" s="69">
        <f t="shared" si="3"/>
        <v>-5634.985333333333</v>
      </c>
      <c r="L65" s="41">
        <f>L64-G65</f>
        <v>-22787.10004301075</v>
      </c>
      <c r="M65" s="41">
        <f>M64-H65</f>
        <v>-41316.78898924732</v>
      </c>
      <c r="N65" s="41">
        <f>N64-I65</f>
        <v>-11513.97866666667</v>
      </c>
      <c r="O65" s="41">
        <f>O64+J65</f>
        <v>-75617.86769892472</v>
      </c>
    </row>
    <row r="66" spans="1:15" ht="15">
      <c r="A66" s="58"/>
      <c r="B66" s="59">
        <v>3</v>
      </c>
      <c r="C66" s="53">
        <v>248.93</v>
      </c>
      <c r="D66" s="53">
        <v>505.03</v>
      </c>
      <c r="E66" s="53">
        <v>142.12</v>
      </c>
      <c r="F66" s="60">
        <f t="shared" si="2"/>
        <v>-896.08</v>
      </c>
      <c r="G66" s="53">
        <v>1698.0771666666667</v>
      </c>
      <c r="H66" s="53">
        <v>3078.8953333333334</v>
      </c>
      <c r="I66" s="53">
        <v>858.0128333333333</v>
      </c>
      <c r="J66" s="69">
        <f t="shared" si="3"/>
        <v>-5634.985333333333</v>
      </c>
      <c r="L66" s="41">
        <f aca="true" t="shared" si="8" ref="L66:L75">L65-G66</f>
        <v>-24485.177209677415</v>
      </c>
      <c r="M66" s="41">
        <f aca="true" t="shared" si="9" ref="M66:M75">M65-H66</f>
        <v>-44395.68432258065</v>
      </c>
      <c r="N66" s="41">
        <f aca="true" t="shared" si="10" ref="N66:N75">N65-I66</f>
        <v>-12371.991500000004</v>
      </c>
      <c r="O66" s="41">
        <f aca="true" t="shared" si="11" ref="O66:O75">O65+J66</f>
        <v>-81252.85303225805</v>
      </c>
    </row>
    <row r="67" spans="1:15" ht="15">
      <c r="A67" s="58"/>
      <c r="B67" s="59">
        <v>4</v>
      </c>
      <c r="C67" s="53">
        <v>248.93</v>
      </c>
      <c r="D67" s="53">
        <v>505.03</v>
      </c>
      <c r="E67" s="53">
        <v>142.12</v>
      </c>
      <c r="F67" s="60">
        <f t="shared" si="2"/>
        <v>-896.08</v>
      </c>
      <c r="G67" s="53">
        <v>1698.0771666666667</v>
      </c>
      <c r="H67" s="53">
        <v>3078.8953333333334</v>
      </c>
      <c r="I67" s="53">
        <v>858.0128333333333</v>
      </c>
      <c r="J67" s="69">
        <f t="shared" si="3"/>
        <v>-5634.985333333333</v>
      </c>
      <c r="L67" s="41">
        <f t="shared" si="8"/>
        <v>-26183.25437634408</v>
      </c>
      <c r="M67" s="41">
        <f t="shared" si="9"/>
        <v>-47474.579655913985</v>
      </c>
      <c r="N67" s="41">
        <f t="shared" si="10"/>
        <v>-13230.004333333338</v>
      </c>
      <c r="O67" s="41">
        <f t="shared" si="11"/>
        <v>-86887.83836559138</v>
      </c>
    </row>
    <row r="68" spans="1:15" ht="15">
      <c r="A68" s="58"/>
      <c r="B68" s="59">
        <v>5</v>
      </c>
      <c r="C68" s="53">
        <v>248.93</v>
      </c>
      <c r="D68" s="53">
        <v>505.03</v>
      </c>
      <c r="E68" s="53">
        <v>142.12</v>
      </c>
      <c r="F68" s="60">
        <f t="shared" si="2"/>
        <v>-896.08</v>
      </c>
      <c r="G68" s="53">
        <v>1698.0771666666667</v>
      </c>
      <c r="H68" s="53">
        <v>3078.8953333333334</v>
      </c>
      <c r="I68" s="53">
        <v>858.0128333333333</v>
      </c>
      <c r="J68" s="69">
        <f t="shared" si="3"/>
        <v>-5634.985333333333</v>
      </c>
      <c r="L68" s="41">
        <f t="shared" si="8"/>
        <v>-27881.331543010747</v>
      </c>
      <c r="M68" s="41">
        <f t="shared" si="9"/>
        <v>-50553.47498924732</v>
      </c>
      <c r="N68" s="41">
        <f t="shared" si="10"/>
        <v>-14088.017166666672</v>
      </c>
      <c r="O68" s="41">
        <f t="shared" si="11"/>
        <v>-92522.82369892471</v>
      </c>
    </row>
    <row r="69" spans="1:15" ht="15">
      <c r="A69" s="58"/>
      <c r="B69" s="59">
        <v>6</v>
      </c>
      <c r="C69" s="53">
        <v>248.93</v>
      </c>
      <c r="D69" s="53">
        <v>505.03</v>
      </c>
      <c r="E69" s="53">
        <v>142.12</v>
      </c>
      <c r="F69" s="60">
        <f t="shared" si="2"/>
        <v>-896.08</v>
      </c>
      <c r="G69" s="53">
        <v>1698.0771666666667</v>
      </c>
      <c r="H69" s="53">
        <v>3078.8953333333334</v>
      </c>
      <c r="I69" s="53">
        <v>858.0128333333333</v>
      </c>
      <c r="J69" s="69">
        <f t="shared" si="3"/>
        <v>-5634.985333333333</v>
      </c>
      <c r="L69" s="41">
        <f t="shared" si="8"/>
        <v>-29579.408709677413</v>
      </c>
      <c r="M69" s="41">
        <f t="shared" si="9"/>
        <v>-53632.37032258065</v>
      </c>
      <c r="N69" s="41">
        <f t="shared" si="10"/>
        <v>-14946.030000000006</v>
      </c>
      <c r="O69" s="41">
        <f t="shared" si="11"/>
        <v>-98157.80903225804</v>
      </c>
    </row>
    <row r="70" spans="1:15" ht="15">
      <c r="A70" s="58"/>
      <c r="B70" s="59">
        <v>7</v>
      </c>
      <c r="C70" s="53">
        <v>248.93</v>
      </c>
      <c r="D70" s="53">
        <v>505.03</v>
      </c>
      <c r="E70" s="53">
        <v>142.12</v>
      </c>
      <c r="F70" s="60">
        <f t="shared" si="2"/>
        <v>-896.08</v>
      </c>
      <c r="G70" s="53">
        <v>1698.0771666666667</v>
      </c>
      <c r="H70" s="53">
        <v>3078.8953333333334</v>
      </c>
      <c r="I70" s="53">
        <v>858.0128333333333</v>
      </c>
      <c r="J70" s="69">
        <f t="shared" si="3"/>
        <v>-5634.985333333333</v>
      </c>
      <c r="L70" s="41">
        <f t="shared" si="8"/>
        <v>-31277.48587634408</v>
      </c>
      <c r="M70" s="41">
        <f t="shared" si="9"/>
        <v>-56711.26565591399</v>
      </c>
      <c r="N70" s="41">
        <f t="shared" si="10"/>
        <v>-15804.04283333334</v>
      </c>
      <c r="O70" s="41">
        <f t="shared" si="11"/>
        <v>-103792.79436559137</v>
      </c>
    </row>
    <row r="71" spans="1:15" ht="15">
      <c r="A71" s="58"/>
      <c r="B71" s="59">
        <v>8</v>
      </c>
      <c r="C71" s="53">
        <v>248.93</v>
      </c>
      <c r="D71" s="53">
        <v>505.03</v>
      </c>
      <c r="E71" s="53">
        <v>142.12</v>
      </c>
      <c r="F71" s="60">
        <f t="shared" si="2"/>
        <v>-896.08</v>
      </c>
      <c r="G71" s="53">
        <v>1698.0771666666667</v>
      </c>
      <c r="H71" s="53">
        <v>3078.8953333333334</v>
      </c>
      <c r="I71" s="53">
        <v>858.0128333333333</v>
      </c>
      <c r="J71" s="69">
        <f t="shared" si="3"/>
        <v>-5634.985333333333</v>
      </c>
      <c r="L71" s="41">
        <f t="shared" si="8"/>
        <v>-32975.56304301075</v>
      </c>
      <c r="M71" s="41">
        <f t="shared" si="9"/>
        <v>-59790.16098924732</v>
      </c>
      <c r="N71" s="41">
        <f t="shared" si="10"/>
        <v>-16662.055666666674</v>
      </c>
      <c r="O71" s="41">
        <f t="shared" si="11"/>
        <v>-109427.7796989247</v>
      </c>
    </row>
    <row r="72" spans="1:15" ht="15">
      <c r="A72" s="58"/>
      <c r="B72" s="59">
        <v>9</v>
      </c>
      <c r="C72" s="53">
        <v>248.93</v>
      </c>
      <c r="D72" s="53">
        <v>505.03</v>
      </c>
      <c r="E72" s="53">
        <v>142.12</v>
      </c>
      <c r="F72" s="60">
        <f t="shared" si="2"/>
        <v>-896.08</v>
      </c>
      <c r="G72" s="53">
        <v>1698.0771666666667</v>
      </c>
      <c r="H72" s="53">
        <v>3078.8953333333334</v>
      </c>
      <c r="I72" s="53">
        <v>858.0128333333333</v>
      </c>
      <c r="J72" s="69">
        <f t="shared" si="3"/>
        <v>-5634.985333333333</v>
      </c>
      <c r="L72" s="41">
        <f t="shared" si="8"/>
        <v>-34673.64020967742</v>
      </c>
      <c r="M72" s="41">
        <f t="shared" si="9"/>
        <v>-62869.056322580655</v>
      </c>
      <c r="N72" s="41">
        <f t="shared" si="10"/>
        <v>-17520.06850000001</v>
      </c>
      <c r="O72" s="41">
        <f t="shared" si="11"/>
        <v>-115062.76503225803</v>
      </c>
    </row>
    <row r="73" spans="1:15" ht="15">
      <c r="A73" s="58"/>
      <c r="B73" s="59">
        <v>10</v>
      </c>
      <c r="C73" s="53">
        <v>248.93</v>
      </c>
      <c r="D73" s="53">
        <v>505.03</v>
      </c>
      <c r="E73" s="53">
        <v>142.12</v>
      </c>
      <c r="F73" s="60">
        <f t="shared" si="2"/>
        <v>-896.08</v>
      </c>
      <c r="G73" s="53">
        <v>1698.0771666666667</v>
      </c>
      <c r="H73" s="53">
        <v>3078.8953333333334</v>
      </c>
      <c r="I73" s="53">
        <v>858.0128333333333</v>
      </c>
      <c r="J73" s="69">
        <f t="shared" si="3"/>
        <v>-5634.985333333333</v>
      </c>
      <c r="L73" s="41">
        <f t="shared" si="8"/>
        <v>-36371.71737634409</v>
      </c>
      <c r="M73" s="41">
        <f t="shared" si="9"/>
        <v>-65947.95165591399</v>
      </c>
      <c r="N73" s="41">
        <f t="shared" si="10"/>
        <v>-18378.081333333343</v>
      </c>
      <c r="O73" s="41">
        <f t="shared" si="11"/>
        <v>-120697.75036559136</v>
      </c>
    </row>
    <row r="74" spans="1:15" ht="15">
      <c r="A74" s="58"/>
      <c r="B74" s="59">
        <v>11</v>
      </c>
      <c r="C74" s="53">
        <v>248.93</v>
      </c>
      <c r="D74" s="53">
        <v>505.03</v>
      </c>
      <c r="E74" s="53">
        <v>142.12</v>
      </c>
      <c r="F74" s="60">
        <f t="shared" si="2"/>
        <v>-896.08</v>
      </c>
      <c r="G74" s="53">
        <v>1698.0771666666667</v>
      </c>
      <c r="H74" s="53">
        <v>3078.8953333333334</v>
      </c>
      <c r="I74" s="53">
        <v>858.0128333333333</v>
      </c>
      <c r="J74" s="69">
        <f t="shared" si="3"/>
        <v>-5634.985333333333</v>
      </c>
      <c r="L74" s="41">
        <f t="shared" si="8"/>
        <v>-38069.79454301076</v>
      </c>
      <c r="M74" s="41">
        <f t="shared" si="9"/>
        <v>-69026.84698924732</v>
      </c>
      <c r="N74" s="41">
        <f t="shared" si="10"/>
        <v>-19236.094166666677</v>
      </c>
      <c r="O74" s="41">
        <f t="shared" si="11"/>
        <v>-126332.73569892469</v>
      </c>
    </row>
    <row r="75" spans="1:15" ht="15">
      <c r="A75" s="58"/>
      <c r="B75" s="59">
        <v>12</v>
      </c>
      <c r="C75" s="53">
        <v>248.93</v>
      </c>
      <c r="D75" s="53">
        <v>505.03</v>
      </c>
      <c r="E75" s="53">
        <v>142.12</v>
      </c>
      <c r="F75" s="60">
        <f t="shared" si="2"/>
        <v>-896.08</v>
      </c>
      <c r="G75" s="53">
        <v>1698.0771666666667</v>
      </c>
      <c r="H75" s="53">
        <v>3078.8953333333334</v>
      </c>
      <c r="I75" s="53">
        <v>858.0128333333333</v>
      </c>
      <c r="J75" s="69">
        <f t="shared" si="3"/>
        <v>-5634.985333333333</v>
      </c>
      <c r="L75" s="41">
        <f t="shared" si="8"/>
        <v>-39767.87170967743</v>
      </c>
      <c r="M75" s="41">
        <f t="shared" si="9"/>
        <v>-72105.74232258066</v>
      </c>
      <c r="N75" s="41">
        <f t="shared" si="10"/>
        <v>-20094.10700000001</v>
      </c>
      <c r="O75" s="41">
        <f t="shared" si="11"/>
        <v>-131967.72103225804</v>
      </c>
    </row>
    <row r="76" spans="1:15" ht="15.75" thickBot="1">
      <c r="A76" s="58" t="s">
        <v>60</v>
      </c>
      <c r="B76" s="59"/>
      <c r="C76" s="64"/>
      <c r="D76" s="65"/>
      <c r="E76" s="65"/>
      <c r="F76" s="66">
        <f>SUM(F64:F75)</f>
        <v>-10752.960000000001</v>
      </c>
      <c r="G76" s="64"/>
      <c r="H76" s="65"/>
      <c r="I76" s="65"/>
      <c r="J76" s="66">
        <f>SUM(J64:J75)</f>
        <v>-67619.82399999998</v>
      </c>
      <c r="L76" s="41"/>
      <c r="M76" s="41"/>
      <c r="N76" s="41"/>
      <c r="O76" s="41"/>
    </row>
    <row r="77" spans="1:15" ht="15.75" thickTop="1">
      <c r="A77" s="58">
        <v>2023</v>
      </c>
      <c r="B77" s="59">
        <v>1</v>
      </c>
      <c r="C77" s="53">
        <f>C75*(18/31)</f>
        <v>144.54000000000002</v>
      </c>
      <c r="D77" s="68">
        <f>D75*(18/31)</f>
        <v>293.2432258064516</v>
      </c>
      <c r="E77" s="68">
        <f>E75*(18/31)</f>
        <v>82.52129032258065</v>
      </c>
      <c r="F77" s="60">
        <f t="shared" si="2"/>
        <v>-520.3045161290323</v>
      </c>
      <c r="G77" s="53">
        <v>1698.0771666666667</v>
      </c>
      <c r="H77" s="53">
        <v>3078.8953333333334</v>
      </c>
      <c r="I77" s="53">
        <v>858.0128333333333</v>
      </c>
      <c r="J77" s="69">
        <f t="shared" si="3"/>
        <v>-5634.985333333333</v>
      </c>
      <c r="L77" s="41">
        <f>L75-G77</f>
        <v>-41465.9488763441</v>
      </c>
      <c r="M77" s="41">
        <f>M75-H77</f>
        <v>-75184.63765591399</v>
      </c>
      <c r="N77" s="41">
        <f>N75-I77</f>
        <v>-20952.119833333345</v>
      </c>
      <c r="O77" s="41">
        <f>O75+J77</f>
        <v>-137602.70636559138</v>
      </c>
    </row>
    <row r="78" spans="1:15" ht="15">
      <c r="A78" s="58"/>
      <c r="B78" s="59">
        <v>2</v>
      </c>
      <c r="C78" s="67">
        <v>0</v>
      </c>
      <c r="D78" s="68">
        <v>0</v>
      </c>
      <c r="E78" s="68">
        <v>0</v>
      </c>
      <c r="F78" s="60">
        <v>0</v>
      </c>
      <c r="G78" s="53">
        <v>1698.0771666666667</v>
      </c>
      <c r="H78" s="53">
        <v>3078.8953333333334</v>
      </c>
      <c r="I78" s="53">
        <v>858.0128333333333</v>
      </c>
      <c r="J78" s="69">
        <f t="shared" si="3"/>
        <v>-5634.985333333333</v>
      </c>
      <c r="L78" s="41">
        <f>L77-G78</f>
        <v>-43164.02604301077</v>
      </c>
      <c r="M78" s="41">
        <f>M77-H78</f>
        <v>-78263.53298924732</v>
      </c>
      <c r="N78" s="41">
        <f>N77-I78</f>
        <v>-21810.13266666668</v>
      </c>
      <c r="O78" s="41">
        <f>O77+J78</f>
        <v>-143237.69169892473</v>
      </c>
    </row>
    <row r="79" spans="1:15" ht="15">
      <c r="A79" s="58"/>
      <c r="B79" s="59">
        <v>3</v>
      </c>
      <c r="C79" s="67">
        <v>0</v>
      </c>
      <c r="D79" s="68">
        <v>0</v>
      </c>
      <c r="E79" s="68">
        <v>0</v>
      </c>
      <c r="F79" s="60">
        <v>0</v>
      </c>
      <c r="G79" s="53">
        <v>1698.0771666666667</v>
      </c>
      <c r="H79" s="53">
        <v>3078.8953333333334</v>
      </c>
      <c r="I79" s="53">
        <v>858.0128333333333</v>
      </c>
      <c r="J79" s="69">
        <f t="shared" si="3"/>
        <v>-5634.985333333333</v>
      </c>
      <c r="L79" s="41">
        <f aca="true" t="shared" si="12" ref="L79:L88">L78-G79</f>
        <v>-44862.103209677436</v>
      </c>
      <c r="M79" s="41">
        <f aca="true" t="shared" si="13" ref="M79:M88">M78-H79</f>
        <v>-81342.42832258066</v>
      </c>
      <c r="N79" s="41">
        <f aca="true" t="shared" si="14" ref="N79:N88">N78-I79</f>
        <v>-22668.145500000013</v>
      </c>
      <c r="O79" s="41">
        <f aca="true" t="shared" si="15" ref="O79:O88">O78+J79</f>
        <v>-148872.67703225807</v>
      </c>
    </row>
    <row r="80" spans="1:15" ht="15">
      <c r="A80" s="58"/>
      <c r="B80" s="59">
        <v>4</v>
      </c>
      <c r="C80" s="67">
        <v>0</v>
      </c>
      <c r="D80" s="68">
        <v>0</v>
      </c>
      <c r="E80" s="68">
        <v>0</v>
      </c>
      <c r="F80" s="60">
        <v>0</v>
      </c>
      <c r="G80" s="53">
        <v>1698.0771666666667</v>
      </c>
      <c r="H80" s="53">
        <v>3078.8953333333334</v>
      </c>
      <c r="I80" s="53">
        <v>858.0128333333333</v>
      </c>
      <c r="J80" s="69">
        <f t="shared" si="3"/>
        <v>-5634.985333333333</v>
      </c>
      <c r="L80" s="41">
        <f t="shared" si="12"/>
        <v>-46560.180376344106</v>
      </c>
      <c r="M80" s="41">
        <f t="shared" si="13"/>
        <v>-84421.32365591399</v>
      </c>
      <c r="N80" s="41">
        <f t="shared" si="14"/>
        <v>-23526.158333333347</v>
      </c>
      <c r="O80" s="41">
        <f t="shared" si="15"/>
        <v>-154507.66236559142</v>
      </c>
    </row>
    <row r="81" spans="1:15" ht="15">
      <c r="A81" s="58"/>
      <c r="B81" s="59">
        <v>5</v>
      </c>
      <c r="C81" s="67">
        <v>0</v>
      </c>
      <c r="D81" s="68">
        <v>0</v>
      </c>
      <c r="E81" s="68">
        <v>0</v>
      </c>
      <c r="F81" s="60">
        <v>0</v>
      </c>
      <c r="G81" s="53">
        <v>1698.0771666666667</v>
      </c>
      <c r="H81" s="53">
        <v>3078.8953333333334</v>
      </c>
      <c r="I81" s="53">
        <v>858.0128333333333</v>
      </c>
      <c r="J81" s="69">
        <f t="shared" si="3"/>
        <v>-5634.985333333333</v>
      </c>
      <c r="L81" s="41">
        <f t="shared" si="12"/>
        <v>-48258.257543010775</v>
      </c>
      <c r="M81" s="41">
        <f t="shared" si="13"/>
        <v>-87500.21898924733</v>
      </c>
      <c r="N81" s="41">
        <f t="shared" si="14"/>
        <v>-24384.17116666668</v>
      </c>
      <c r="O81" s="41">
        <f t="shared" si="15"/>
        <v>-160142.64769892476</v>
      </c>
    </row>
    <row r="82" spans="1:15" ht="15">
      <c r="A82" s="58"/>
      <c r="B82" s="59">
        <v>6</v>
      </c>
      <c r="C82" s="67">
        <v>0</v>
      </c>
      <c r="D82" s="68">
        <v>0</v>
      </c>
      <c r="E82" s="68">
        <v>0</v>
      </c>
      <c r="F82" s="60">
        <v>0</v>
      </c>
      <c r="G82" s="53">
        <v>1698.0771666666667</v>
      </c>
      <c r="H82" s="53">
        <v>3078.8953333333334</v>
      </c>
      <c r="I82" s="53">
        <v>858.0128333333333</v>
      </c>
      <c r="J82" s="69">
        <f t="shared" si="3"/>
        <v>-5634.985333333333</v>
      </c>
      <c r="L82" s="41">
        <f t="shared" si="12"/>
        <v>-49956.334709677445</v>
      </c>
      <c r="M82" s="41">
        <f t="shared" si="13"/>
        <v>-90579.11432258066</v>
      </c>
      <c r="N82" s="41">
        <f t="shared" si="14"/>
        <v>-25242.184000000016</v>
      </c>
      <c r="O82" s="41">
        <f t="shared" si="15"/>
        <v>-165777.6330322581</v>
      </c>
    </row>
    <row r="83" spans="1:15" ht="15">
      <c r="A83" s="58"/>
      <c r="B83" s="59">
        <v>7</v>
      </c>
      <c r="C83" s="67">
        <v>0</v>
      </c>
      <c r="D83" s="68">
        <v>0</v>
      </c>
      <c r="E83" s="68">
        <v>0</v>
      </c>
      <c r="F83" s="60">
        <v>0</v>
      </c>
      <c r="G83" s="53">
        <v>1698.0771666666667</v>
      </c>
      <c r="H83" s="53">
        <v>3078.8953333333334</v>
      </c>
      <c r="I83" s="53">
        <v>858.0128333333333</v>
      </c>
      <c r="J83" s="69">
        <f t="shared" si="3"/>
        <v>-5634.985333333333</v>
      </c>
      <c r="L83" s="41">
        <f t="shared" si="12"/>
        <v>-51654.411876344115</v>
      </c>
      <c r="M83" s="41">
        <f t="shared" si="13"/>
        <v>-93658.009655914</v>
      </c>
      <c r="N83" s="41">
        <f t="shared" si="14"/>
        <v>-26100.19683333335</v>
      </c>
      <c r="O83" s="41">
        <f t="shared" si="15"/>
        <v>-171412.61836559145</v>
      </c>
    </row>
    <row r="84" spans="1:15" ht="15">
      <c r="A84" s="58"/>
      <c r="B84" s="59">
        <v>8</v>
      </c>
      <c r="C84" s="67">
        <v>0</v>
      </c>
      <c r="D84" s="68">
        <v>0</v>
      </c>
      <c r="E84" s="68">
        <v>0</v>
      </c>
      <c r="F84" s="60">
        <v>0</v>
      </c>
      <c r="G84" s="53">
        <v>1698.0771666666667</v>
      </c>
      <c r="H84" s="53">
        <v>3078.8953333333334</v>
      </c>
      <c r="I84" s="53">
        <v>858.0128333333333</v>
      </c>
      <c r="J84" s="69">
        <f t="shared" si="3"/>
        <v>-5634.985333333333</v>
      </c>
      <c r="L84" s="41">
        <f t="shared" si="12"/>
        <v>-53352.489043010784</v>
      </c>
      <c r="M84" s="41">
        <f t="shared" si="13"/>
        <v>-96736.90498924733</v>
      </c>
      <c r="N84" s="41">
        <f t="shared" si="14"/>
        <v>-26958.209666666684</v>
      </c>
      <c r="O84" s="41">
        <f t="shared" si="15"/>
        <v>-177047.6036989248</v>
      </c>
    </row>
    <row r="85" spans="1:15" ht="15">
      <c r="A85" s="58"/>
      <c r="B85" s="59">
        <v>9</v>
      </c>
      <c r="C85" s="67">
        <v>0</v>
      </c>
      <c r="D85" s="68">
        <v>0</v>
      </c>
      <c r="E85" s="68">
        <v>0</v>
      </c>
      <c r="F85" s="60">
        <v>0</v>
      </c>
      <c r="G85" s="53">
        <v>1698.0771666666667</v>
      </c>
      <c r="H85" s="53">
        <v>3078.8953333333334</v>
      </c>
      <c r="I85" s="53">
        <v>858.0128333333333</v>
      </c>
      <c r="J85" s="69">
        <f t="shared" si="3"/>
        <v>-5634.985333333333</v>
      </c>
      <c r="L85" s="41">
        <f t="shared" si="12"/>
        <v>-55050.566209677454</v>
      </c>
      <c r="M85" s="41">
        <f t="shared" si="13"/>
        <v>-99815.80032258066</v>
      </c>
      <c r="N85" s="41">
        <f t="shared" si="14"/>
        <v>-27816.222500000018</v>
      </c>
      <c r="O85" s="41">
        <f t="shared" si="15"/>
        <v>-182682.58903225814</v>
      </c>
    </row>
    <row r="86" spans="1:15" ht="15">
      <c r="A86" s="58"/>
      <c r="B86" s="59">
        <v>10</v>
      </c>
      <c r="C86" s="67">
        <v>0</v>
      </c>
      <c r="D86" s="68">
        <v>0</v>
      </c>
      <c r="E86" s="68">
        <v>0</v>
      </c>
      <c r="F86" s="60">
        <v>0</v>
      </c>
      <c r="G86" s="53">
        <v>1698.0771666666667</v>
      </c>
      <c r="H86" s="53">
        <v>3078.8953333333334</v>
      </c>
      <c r="I86" s="53">
        <v>858.0128333333333</v>
      </c>
      <c r="J86" s="69">
        <f t="shared" si="3"/>
        <v>-5634.985333333333</v>
      </c>
      <c r="L86" s="41">
        <f t="shared" si="12"/>
        <v>-56748.643376344124</v>
      </c>
      <c r="M86" s="41">
        <f t="shared" si="13"/>
        <v>-102894.695655914</v>
      </c>
      <c r="N86" s="41">
        <f t="shared" si="14"/>
        <v>-28674.235333333352</v>
      </c>
      <c r="O86" s="41">
        <f t="shared" si="15"/>
        <v>-188317.57436559148</v>
      </c>
    </row>
    <row r="87" spans="1:15" ht="15">
      <c r="A87" s="58"/>
      <c r="B87" s="59">
        <v>11</v>
      </c>
      <c r="C87" s="67">
        <v>0</v>
      </c>
      <c r="D87" s="68">
        <v>0</v>
      </c>
      <c r="E87" s="68">
        <v>0</v>
      </c>
      <c r="F87" s="60">
        <v>0</v>
      </c>
      <c r="G87" s="53">
        <v>1698.0771666666667</v>
      </c>
      <c r="H87" s="53">
        <v>3078.8953333333334</v>
      </c>
      <c r="I87" s="53">
        <v>858.0128333333333</v>
      </c>
      <c r="J87" s="69">
        <f t="shared" si="3"/>
        <v>-5634.985333333333</v>
      </c>
      <c r="L87" s="41">
        <f t="shared" si="12"/>
        <v>-58446.72054301079</v>
      </c>
      <c r="M87" s="41">
        <f t="shared" si="13"/>
        <v>-105973.59098924733</v>
      </c>
      <c r="N87" s="41">
        <f t="shared" si="14"/>
        <v>-29532.248166666686</v>
      </c>
      <c r="O87" s="41">
        <f t="shared" si="15"/>
        <v>-193952.55969892483</v>
      </c>
    </row>
    <row r="88" spans="1:15" ht="15">
      <c r="A88" s="58"/>
      <c r="B88" s="59">
        <v>12</v>
      </c>
      <c r="C88" s="67">
        <v>0</v>
      </c>
      <c r="D88" s="68">
        <v>0</v>
      </c>
      <c r="E88" s="68">
        <v>0</v>
      </c>
      <c r="F88" s="60">
        <v>0</v>
      </c>
      <c r="G88" s="53">
        <v>1698.0771666666667</v>
      </c>
      <c r="H88" s="53">
        <v>3078.8953333333334</v>
      </c>
      <c r="I88" s="53">
        <v>858.0128333333333</v>
      </c>
      <c r="J88" s="69">
        <f t="shared" si="3"/>
        <v>-5634.985333333333</v>
      </c>
      <c r="L88" s="41">
        <f t="shared" si="12"/>
        <v>-60144.79770967746</v>
      </c>
      <c r="M88" s="41">
        <f t="shared" si="13"/>
        <v>-109052.48632258066</v>
      </c>
      <c r="N88" s="41">
        <f t="shared" si="14"/>
        <v>-30390.26100000002</v>
      </c>
      <c r="O88" s="41">
        <f t="shared" si="15"/>
        <v>-199587.54503225817</v>
      </c>
    </row>
    <row r="89" spans="1:15" ht="15.75" thickBot="1">
      <c r="A89" s="58" t="s">
        <v>61</v>
      </c>
      <c r="B89" s="59"/>
      <c r="C89" s="64"/>
      <c r="D89" s="65"/>
      <c r="E89" s="65"/>
      <c r="F89" s="66">
        <f>SUM(F77:F88)</f>
        <v>-520.3045161290323</v>
      </c>
      <c r="G89" s="64"/>
      <c r="H89" s="65"/>
      <c r="I89" s="65"/>
      <c r="J89" s="66">
        <f>SUM(J77:J88)</f>
        <v>-67619.82399999998</v>
      </c>
      <c r="L89" s="41"/>
      <c r="M89" s="41"/>
      <c r="N89" s="41"/>
      <c r="O89" s="41"/>
    </row>
    <row r="90" spans="1:15" ht="15.75" thickTop="1">
      <c r="A90" s="58">
        <v>2024</v>
      </c>
      <c r="B90" s="59">
        <v>1</v>
      </c>
      <c r="C90" s="63"/>
      <c r="D90" s="44"/>
      <c r="E90" s="44"/>
      <c r="F90" s="62"/>
      <c r="G90" s="53">
        <v>1698.0771666666667</v>
      </c>
      <c r="H90" s="53">
        <v>3078.8953333333334</v>
      </c>
      <c r="I90" s="53">
        <v>858.0128333333333</v>
      </c>
      <c r="J90" s="69">
        <f t="shared" si="3"/>
        <v>-5634.985333333333</v>
      </c>
      <c r="L90" s="41">
        <f>L88-G90</f>
        <v>-61842.87487634413</v>
      </c>
      <c r="M90" s="41">
        <f>M88-H90</f>
        <v>-112131.381655914</v>
      </c>
      <c r="N90" s="41">
        <f>N88-I90</f>
        <v>-31248.273833333355</v>
      </c>
      <c r="O90" s="41">
        <f>O88+J90</f>
        <v>-205222.53036559152</v>
      </c>
    </row>
    <row r="91" spans="1:15" ht="15">
      <c r="A91" s="58"/>
      <c r="B91" s="59">
        <v>2</v>
      </c>
      <c r="C91" s="63"/>
      <c r="D91" s="44"/>
      <c r="E91" s="44"/>
      <c r="F91" s="62"/>
      <c r="G91" s="53">
        <v>1698.0771666666667</v>
      </c>
      <c r="H91" s="53">
        <v>3078.8953333333334</v>
      </c>
      <c r="I91" s="53">
        <v>858.0128333333333</v>
      </c>
      <c r="J91" s="69">
        <f t="shared" si="3"/>
        <v>-5634.985333333333</v>
      </c>
      <c r="L91" s="41">
        <f>L90-G91</f>
        <v>-63540.9520430108</v>
      </c>
      <c r="M91" s="41">
        <f>M90-H91</f>
        <v>-115210.27698924733</v>
      </c>
      <c r="N91" s="41">
        <f>N90-I91</f>
        <v>-32106.28666666669</v>
      </c>
      <c r="O91" s="41">
        <f>O90+J91</f>
        <v>-210857.51569892486</v>
      </c>
    </row>
    <row r="92" spans="1:15" ht="15">
      <c r="A92" s="58"/>
      <c r="B92" s="59">
        <v>3</v>
      </c>
      <c r="C92" s="63"/>
      <c r="D92" s="44"/>
      <c r="E92" s="44"/>
      <c r="F92" s="62"/>
      <c r="G92" s="53">
        <v>1698.0771666666667</v>
      </c>
      <c r="H92" s="53">
        <v>3078.8953333333334</v>
      </c>
      <c r="I92" s="53">
        <v>858.0128333333333</v>
      </c>
      <c r="J92" s="69">
        <f t="shared" si="3"/>
        <v>-5634.985333333333</v>
      </c>
      <c r="L92" s="41">
        <f aca="true" t="shared" si="16" ref="L92:L101">L91-G92</f>
        <v>-65239.02920967747</v>
      </c>
      <c r="M92" s="41">
        <f aca="true" t="shared" si="17" ref="M92:M101">M91-H92</f>
        <v>-118289.17232258066</v>
      </c>
      <c r="N92" s="41">
        <f aca="true" t="shared" si="18" ref="N92:N101">N91-I92</f>
        <v>-32964.29950000002</v>
      </c>
      <c r="O92" s="41">
        <f aca="true" t="shared" si="19" ref="O92:O101">O91+J92</f>
        <v>-216492.5010322582</v>
      </c>
    </row>
    <row r="93" spans="1:15" ht="15">
      <c r="A93" s="58"/>
      <c r="B93" s="59">
        <v>4</v>
      </c>
      <c r="C93" s="63"/>
      <c r="D93" s="44"/>
      <c r="E93" s="44"/>
      <c r="F93" s="62"/>
      <c r="G93" s="53">
        <v>1698.0771666666667</v>
      </c>
      <c r="H93" s="53">
        <v>3078.8953333333334</v>
      </c>
      <c r="I93" s="53">
        <v>858.0128333333333</v>
      </c>
      <c r="J93" s="69">
        <f t="shared" si="3"/>
        <v>-5634.985333333333</v>
      </c>
      <c r="L93" s="41">
        <f t="shared" si="16"/>
        <v>-66937.10637634413</v>
      </c>
      <c r="M93" s="41">
        <f t="shared" si="17"/>
        <v>-121368.067655914</v>
      </c>
      <c r="N93" s="41">
        <f t="shared" si="18"/>
        <v>-33822.31233333336</v>
      </c>
      <c r="O93" s="41">
        <f t="shared" si="19"/>
        <v>-222127.48636559155</v>
      </c>
    </row>
    <row r="94" spans="1:15" ht="15">
      <c r="A94" s="58"/>
      <c r="B94" s="59">
        <v>5</v>
      </c>
      <c r="C94" s="63"/>
      <c r="D94" s="44"/>
      <c r="E94" s="44"/>
      <c r="F94" s="62"/>
      <c r="G94" s="53">
        <v>1698.0771666666667</v>
      </c>
      <c r="H94" s="53">
        <v>3078.8953333333334</v>
      </c>
      <c r="I94" s="53">
        <v>858.0128333333333</v>
      </c>
      <c r="J94" s="69">
        <f t="shared" si="3"/>
        <v>-5634.985333333333</v>
      </c>
      <c r="L94" s="41">
        <f t="shared" si="16"/>
        <v>-68635.1835430108</v>
      </c>
      <c r="M94" s="41">
        <f t="shared" si="17"/>
        <v>-124446.96298924733</v>
      </c>
      <c r="N94" s="41">
        <f t="shared" si="18"/>
        <v>-34680.32516666669</v>
      </c>
      <c r="O94" s="41">
        <f t="shared" si="19"/>
        <v>-227762.4716989249</v>
      </c>
    </row>
    <row r="95" spans="1:15" ht="15">
      <c r="A95" s="58"/>
      <c r="B95" s="59">
        <v>6</v>
      </c>
      <c r="C95" s="63"/>
      <c r="D95" s="44"/>
      <c r="E95" s="44"/>
      <c r="F95" s="62"/>
      <c r="G95" s="53">
        <v>1698.0771666666667</v>
      </c>
      <c r="H95" s="53">
        <v>3078.8953333333334</v>
      </c>
      <c r="I95" s="53">
        <v>858.0128333333333</v>
      </c>
      <c r="J95" s="69">
        <f t="shared" si="3"/>
        <v>-5634.985333333333</v>
      </c>
      <c r="L95" s="41">
        <f t="shared" si="16"/>
        <v>-70333.26070967747</v>
      </c>
      <c r="M95" s="41">
        <f t="shared" si="17"/>
        <v>-127525.85832258067</v>
      </c>
      <c r="N95" s="41">
        <f t="shared" si="18"/>
        <v>-35538.338000000025</v>
      </c>
      <c r="O95" s="41">
        <f t="shared" si="19"/>
        <v>-233397.45703225824</v>
      </c>
    </row>
    <row r="96" spans="1:15" ht="15">
      <c r="A96" s="58"/>
      <c r="B96" s="59">
        <v>7</v>
      </c>
      <c r="C96" s="63"/>
      <c r="D96" s="44"/>
      <c r="E96" s="44"/>
      <c r="F96" s="62"/>
      <c r="G96" s="53">
        <v>1698.0771666666667</v>
      </c>
      <c r="H96" s="53">
        <v>3078.8953333333334</v>
      </c>
      <c r="I96" s="53">
        <v>858.0128333333333</v>
      </c>
      <c r="J96" s="69">
        <f t="shared" si="3"/>
        <v>-5634.985333333333</v>
      </c>
      <c r="L96" s="41">
        <f t="shared" si="16"/>
        <v>-72031.33787634414</v>
      </c>
      <c r="M96" s="41">
        <f t="shared" si="17"/>
        <v>-130604.753655914</v>
      </c>
      <c r="N96" s="41">
        <f t="shared" si="18"/>
        <v>-36396.35083333336</v>
      </c>
      <c r="O96" s="41">
        <f t="shared" si="19"/>
        <v>-239032.4423655916</v>
      </c>
    </row>
    <row r="97" spans="1:15" ht="15">
      <c r="A97" s="58"/>
      <c r="B97" s="59">
        <v>8</v>
      </c>
      <c r="C97" s="63"/>
      <c r="D97" s="44"/>
      <c r="E97" s="44"/>
      <c r="F97" s="62"/>
      <c r="G97" s="53">
        <v>1698.0771666666667</v>
      </c>
      <c r="H97" s="53">
        <v>3078.8953333333334</v>
      </c>
      <c r="I97" s="53">
        <v>858.0128333333333</v>
      </c>
      <c r="J97" s="69">
        <f t="shared" si="3"/>
        <v>-5634.985333333333</v>
      </c>
      <c r="L97" s="41">
        <f t="shared" si="16"/>
        <v>-73729.41504301081</v>
      </c>
      <c r="M97" s="41">
        <f t="shared" si="17"/>
        <v>-133683.64898924733</v>
      </c>
      <c r="N97" s="41">
        <f t="shared" si="18"/>
        <v>-37254.36366666669</v>
      </c>
      <c r="O97" s="41">
        <f t="shared" si="19"/>
        <v>-244667.42769892493</v>
      </c>
    </row>
    <row r="98" spans="1:15" ht="15">
      <c r="A98" s="58"/>
      <c r="B98" s="59">
        <v>9</v>
      </c>
      <c r="C98" s="63"/>
      <c r="D98" s="44"/>
      <c r="E98" s="44"/>
      <c r="F98" s="62"/>
      <c r="G98" s="53">
        <v>1698.0771666666667</v>
      </c>
      <c r="H98" s="53">
        <v>3078.8953333333334</v>
      </c>
      <c r="I98" s="53">
        <v>858.0128333333333</v>
      </c>
      <c r="J98" s="69">
        <f t="shared" si="3"/>
        <v>-5634.985333333333</v>
      </c>
      <c r="L98" s="41">
        <f t="shared" si="16"/>
        <v>-75427.49220967748</v>
      </c>
      <c r="M98" s="41">
        <f t="shared" si="17"/>
        <v>-136762.54432258065</v>
      </c>
      <c r="N98" s="41">
        <f t="shared" si="18"/>
        <v>-38112.37650000003</v>
      </c>
      <c r="O98" s="41">
        <f t="shared" si="19"/>
        <v>-250302.41303225828</v>
      </c>
    </row>
    <row r="99" spans="1:15" ht="15">
      <c r="A99" s="58"/>
      <c r="B99" s="59">
        <v>10</v>
      </c>
      <c r="C99" s="63"/>
      <c r="D99" s="44"/>
      <c r="E99" s="44"/>
      <c r="F99" s="62"/>
      <c r="G99" s="53">
        <v>1698.0771666666667</v>
      </c>
      <c r="H99" s="53">
        <v>3078.8953333333334</v>
      </c>
      <c r="I99" s="53">
        <v>858.0128333333333</v>
      </c>
      <c r="J99" s="69">
        <f t="shared" si="3"/>
        <v>-5634.985333333333</v>
      </c>
      <c r="L99" s="41">
        <f t="shared" si="16"/>
        <v>-77125.56937634415</v>
      </c>
      <c r="M99" s="41">
        <f t="shared" si="17"/>
        <v>-139841.43965591397</v>
      </c>
      <c r="N99" s="41">
        <f t="shared" si="18"/>
        <v>-38970.38933333336</v>
      </c>
      <c r="O99" s="41">
        <f t="shared" si="19"/>
        <v>-255937.39836559162</v>
      </c>
    </row>
    <row r="100" spans="1:15" ht="15">
      <c r="A100" s="58"/>
      <c r="B100" s="59">
        <v>11</v>
      </c>
      <c r="C100" s="63"/>
      <c r="D100" s="44"/>
      <c r="E100" s="44"/>
      <c r="F100" s="62"/>
      <c r="G100" s="53">
        <v>1698.0771666666667</v>
      </c>
      <c r="H100" s="53">
        <v>3078.8953333333334</v>
      </c>
      <c r="I100" s="53">
        <v>858.0128333333333</v>
      </c>
      <c r="J100" s="69">
        <f t="shared" si="3"/>
        <v>-5634.985333333333</v>
      </c>
      <c r="L100" s="41">
        <f t="shared" si="16"/>
        <v>-78823.64654301082</v>
      </c>
      <c r="M100" s="41">
        <f t="shared" si="17"/>
        <v>-142920.3349892473</v>
      </c>
      <c r="N100" s="41">
        <f t="shared" si="18"/>
        <v>-39828.402166666696</v>
      </c>
      <c r="O100" s="41">
        <f t="shared" si="19"/>
        <v>-261572.38369892497</v>
      </c>
    </row>
    <row r="101" spans="1:15" ht="15">
      <c r="A101" s="58"/>
      <c r="B101" s="59">
        <v>12</v>
      </c>
      <c r="C101" s="63"/>
      <c r="D101" s="44"/>
      <c r="E101" s="44"/>
      <c r="F101" s="62"/>
      <c r="G101" s="53">
        <v>1698.0771666666667</v>
      </c>
      <c r="H101" s="53">
        <v>3078.8953333333334</v>
      </c>
      <c r="I101" s="53">
        <v>858.0128333333333</v>
      </c>
      <c r="J101" s="69">
        <f t="shared" si="3"/>
        <v>-5634.985333333333</v>
      </c>
      <c r="L101" s="41">
        <f t="shared" si="16"/>
        <v>-80521.72370967749</v>
      </c>
      <c r="M101" s="41">
        <f t="shared" si="17"/>
        <v>-145999.2303225806</v>
      </c>
      <c r="N101" s="41">
        <f t="shared" si="18"/>
        <v>-40686.41500000003</v>
      </c>
      <c r="O101" s="41">
        <f t="shared" si="19"/>
        <v>-267207.3690322583</v>
      </c>
    </row>
    <row r="102" spans="1:15" ht="15.75" thickBot="1">
      <c r="A102" s="58" t="s">
        <v>62</v>
      </c>
      <c r="B102" s="59"/>
      <c r="C102" s="63"/>
      <c r="D102" s="44"/>
      <c r="E102" s="44"/>
      <c r="F102" s="62"/>
      <c r="G102" s="64"/>
      <c r="H102" s="65"/>
      <c r="I102" s="65"/>
      <c r="J102" s="66">
        <f>SUM(J90:J101)</f>
        <v>-67619.82399999998</v>
      </c>
      <c r="L102" s="41"/>
      <c r="M102" s="41"/>
      <c r="N102" s="41"/>
      <c r="O102" s="41"/>
    </row>
    <row r="103" spans="1:15" ht="15.75" thickTop="1">
      <c r="A103" s="58">
        <v>2025</v>
      </c>
      <c r="B103" s="59">
        <v>1</v>
      </c>
      <c r="C103" s="63"/>
      <c r="D103" s="44"/>
      <c r="E103" s="44"/>
      <c r="F103" s="62"/>
      <c r="G103" s="53">
        <v>1698.0771666666667</v>
      </c>
      <c r="H103" s="53">
        <v>3078.8953333333334</v>
      </c>
      <c r="I103" s="53">
        <v>858.0128333333333</v>
      </c>
      <c r="J103" s="69">
        <f t="shared" si="3"/>
        <v>-5634.985333333333</v>
      </c>
      <c r="L103" s="41">
        <f>L101-G103</f>
        <v>-82219.80087634416</v>
      </c>
      <c r="M103" s="41">
        <f>M101-H103</f>
        <v>-149078.12565591393</v>
      </c>
      <c r="N103" s="41">
        <f>N101-I103</f>
        <v>-41544.427833333364</v>
      </c>
      <c r="O103" s="41">
        <f>O101+J103</f>
        <v>-272842.3543655916</v>
      </c>
    </row>
    <row r="104" spans="1:15" ht="15">
      <c r="A104" s="58"/>
      <c r="B104" s="59">
        <v>2</v>
      </c>
      <c r="C104" s="63"/>
      <c r="D104" s="44"/>
      <c r="E104" s="44"/>
      <c r="F104" s="62"/>
      <c r="G104" s="53">
        <v>1698.0771666666667</v>
      </c>
      <c r="H104" s="53">
        <v>3078.8953333333334</v>
      </c>
      <c r="I104" s="53">
        <v>858.0128333333333</v>
      </c>
      <c r="J104" s="69">
        <f t="shared" si="3"/>
        <v>-5634.985333333333</v>
      </c>
      <c r="L104" s="41">
        <f>L103-G104</f>
        <v>-83917.87804301083</v>
      </c>
      <c r="M104" s="41">
        <f>M103-H104</f>
        <v>-152157.02098924725</v>
      </c>
      <c r="N104" s="41">
        <f>N103-I104</f>
        <v>-42402.4406666667</v>
      </c>
      <c r="O104" s="41">
        <f>O103+J104</f>
        <v>-278477.3396989249</v>
      </c>
    </row>
    <row r="105" spans="1:15" ht="15">
      <c r="A105" s="58"/>
      <c r="B105" s="59">
        <v>3</v>
      </c>
      <c r="C105" s="63"/>
      <c r="D105" s="44"/>
      <c r="E105" s="44"/>
      <c r="F105" s="62"/>
      <c r="G105" s="53">
        <v>1698.0771666666667</v>
      </c>
      <c r="H105" s="53">
        <v>3078.8953333333334</v>
      </c>
      <c r="I105" s="53">
        <v>858.0128333333333</v>
      </c>
      <c r="J105" s="69">
        <f t="shared" si="3"/>
        <v>-5634.985333333333</v>
      </c>
      <c r="L105" s="41">
        <f aca="true" t="shared" si="20" ref="L105:L114">L104-G105</f>
        <v>-85615.9552096775</v>
      </c>
      <c r="M105" s="41">
        <f aca="true" t="shared" si="21" ref="M105:M114">M104-H105</f>
        <v>-155235.91632258057</v>
      </c>
      <c r="N105" s="41">
        <f aca="true" t="shared" si="22" ref="N105:N114">N104-I105</f>
        <v>-43260.45350000003</v>
      </c>
      <c r="O105" s="41">
        <f aca="true" t="shared" si="23" ref="O105:O114">O104+J105</f>
        <v>-284112.32503225823</v>
      </c>
    </row>
    <row r="106" spans="1:15" ht="15">
      <c r="A106" s="58"/>
      <c r="B106" s="59">
        <v>4</v>
      </c>
      <c r="C106" s="63"/>
      <c r="D106" s="44"/>
      <c r="E106" s="44"/>
      <c r="F106" s="62"/>
      <c r="G106" s="53">
        <v>1698.0771666666667</v>
      </c>
      <c r="H106" s="53">
        <v>3078.8953333333334</v>
      </c>
      <c r="I106" s="53">
        <v>858.0128333333333</v>
      </c>
      <c r="J106" s="69">
        <f t="shared" si="3"/>
        <v>-5634.985333333333</v>
      </c>
      <c r="L106" s="41">
        <f t="shared" si="20"/>
        <v>-87314.03237634417</v>
      </c>
      <c r="M106" s="41">
        <f t="shared" si="21"/>
        <v>-158314.8116559139</v>
      </c>
      <c r="N106" s="41">
        <f t="shared" si="22"/>
        <v>-44118.46633333337</v>
      </c>
      <c r="O106" s="41">
        <f t="shared" si="23"/>
        <v>-289747.31036559155</v>
      </c>
    </row>
    <row r="107" spans="1:15" ht="15">
      <c r="A107" s="58"/>
      <c r="B107" s="59">
        <v>5</v>
      </c>
      <c r="C107" s="63"/>
      <c r="D107" s="44"/>
      <c r="E107" s="44"/>
      <c r="F107" s="62"/>
      <c r="G107" s="53">
        <v>1698.0771666666667</v>
      </c>
      <c r="H107" s="53">
        <v>3078.8953333333334</v>
      </c>
      <c r="I107" s="53">
        <v>858.0128333333333</v>
      </c>
      <c r="J107" s="69">
        <f t="shared" si="3"/>
        <v>-5634.985333333333</v>
      </c>
      <c r="L107" s="41">
        <f t="shared" si="20"/>
        <v>-89012.10954301084</v>
      </c>
      <c r="M107" s="41">
        <f t="shared" si="21"/>
        <v>-161393.7069892472</v>
      </c>
      <c r="N107" s="41">
        <f t="shared" si="22"/>
        <v>-44976.4791666667</v>
      </c>
      <c r="O107" s="41">
        <f t="shared" si="23"/>
        <v>-295382.29569892486</v>
      </c>
    </row>
    <row r="108" spans="1:15" ht="15">
      <c r="A108" s="58"/>
      <c r="B108" s="59">
        <v>6</v>
      </c>
      <c r="C108" s="63"/>
      <c r="D108" s="44"/>
      <c r="E108" s="44"/>
      <c r="F108" s="62"/>
      <c r="G108" s="53">
        <v>1698.0771666666667</v>
      </c>
      <c r="H108" s="53">
        <v>3078.8953333333334</v>
      </c>
      <c r="I108" s="53">
        <v>858.0128333333333</v>
      </c>
      <c r="J108" s="69">
        <f t="shared" si="3"/>
        <v>-5634.985333333333</v>
      </c>
      <c r="L108" s="41">
        <f t="shared" si="20"/>
        <v>-90710.18670967751</v>
      </c>
      <c r="M108" s="41">
        <f t="shared" si="21"/>
        <v>-164472.60232258053</v>
      </c>
      <c r="N108" s="41">
        <f t="shared" si="22"/>
        <v>-45834.492000000035</v>
      </c>
      <c r="O108" s="41">
        <f t="shared" si="23"/>
        <v>-301017.2810322582</v>
      </c>
    </row>
    <row r="109" spans="1:15" ht="15">
      <c r="A109" s="58"/>
      <c r="B109" s="59">
        <v>7</v>
      </c>
      <c r="C109" s="63"/>
      <c r="D109" s="44"/>
      <c r="E109" s="44"/>
      <c r="F109" s="62"/>
      <c r="G109" s="53">
        <v>1698.0771666666667</v>
      </c>
      <c r="H109" s="53">
        <v>3078.8953333333334</v>
      </c>
      <c r="I109" s="53">
        <v>858.0128333333333</v>
      </c>
      <c r="J109" s="69">
        <f t="shared" si="3"/>
        <v>-5634.985333333333</v>
      </c>
      <c r="L109" s="41">
        <f t="shared" si="20"/>
        <v>-92408.26387634418</v>
      </c>
      <c r="M109" s="41">
        <f t="shared" si="21"/>
        <v>-167551.49765591384</v>
      </c>
      <c r="N109" s="41">
        <f t="shared" si="22"/>
        <v>-46692.50483333337</v>
      </c>
      <c r="O109" s="41">
        <f t="shared" si="23"/>
        <v>-306652.2663655915</v>
      </c>
    </row>
    <row r="110" spans="1:15" ht="15">
      <c r="A110" s="58"/>
      <c r="B110" s="59">
        <v>8</v>
      </c>
      <c r="C110" s="63"/>
      <c r="D110" s="44"/>
      <c r="E110" s="44"/>
      <c r="F110" s="62"/>
      <c r="G110" s="53">
        <v>1698.0771666666667</v>
      </c>
      <c r="H110" s="53">
        <v>3078.8953333333334</v>
      </c>
      <c r="I110" s="53">
        <v>858.0128333333333</v>
      </c>
      <c r="J110" s="69">
        <f t="shared" si="3"/>
        <v>-5634.985333333333</v>
      </c>
      <c r="L110" s="41">
        <f t="shared" si="20"/>
        <v>-94106.34104301085</v>
      </c>
      <c r="M110" s="41">
        <f t="shared" si="21"/>
        <v>-170630.39298924716</v>
      </c>
      <c r="N110" s="41">
        <f t="shared" si="22"/>
        <v>-47550.5176666667</v>
      </c>
      <c r="O110" s="41">
        <f t="shared" si="23"/>
        <v>-312287.2516989248</v>
      </c>
    </row>
    <row r="111" spans="1:15" ht="15">
      <c r="A111" s="58"/>
      <c r="B111" s="59">
        <v>9</v>
      </c>
      <c r="C111" s="63"/>
      <c r="D111" s="44"/>
      <c r="E111" s="44"/>
      <c r="F111" s="62"/>
      <c r="G111" s="53">
        <v>1698.0771666666667</v>
      </c>
      <c r="H111" s="53">
        <v>3078.8953333333334</v>
      </c>
      <c r="I111" s="53">
        <v>858.0128333333333</v>
      </c>
      <c r="J111" s="69">
        <f t="shared" si="3"/>
        <v>-5634.985333333333</v>
      </c>
      <c r="L111" s="41">
        <f t="shared" si="20"/>
        <v>-95804.41820967752</v>
      </c>
      <c r="M111" s="41">
        <f t="shared" si="21"/>
        <v>-173709.28832258048</v>
      </c>
      <c r="N111" s="41">
        <f t="shared" si="22"/>
        <v>-48408.53050000004</v>
      </c>
      <c r="O111" s="41">
        <f t="shared" si="23"/>
        <v>-317922.2370322581</v>
      </c>
    </row>
    <row r="112" spans="1:15" ht="15">
      <c r="A112" s="58"/>
      <c r="B112" s="59">
        <v>10</v>
      </c>
      <c r="C112" s="63"/>
      <c r="D112" s="44"/>
      <c r="E112" s="44"/>
      <c r="F112" s="62"/>
      <c r="G112" s="53">
        <v>1698.0771666666667</v>
      </c>
      <c r="H112" s="53">
        <v>3078.8953333333334</v>
      </c>
      <c r="I112" s="53">
        <v>858.0128333333333</v>
      </c>
      <c r="J112" s="69">
        <f t="shared" si="3"/>
        <v>-5634.985333333333</v>
      </c>
      <c r="L112" s="41">
        <f t="shared" si="20"/>
        <v>-97502.49537634419</v>
      </c>
      <c r="M112" s="41">
        <f t="shared" si="21"/>
        <v>-176788.1836559138</v>
      </c>
      <c r="N112" s="41">
        <f t="shared" si="22"/>
        <v>-49266.54333333337</v>
      </c>
      <c r="O112" s="41">
        <f t="shared" si="23"/>
        <v>-323557.22236559144</v>
      </c>
    </row>
    <row r="113" spans="1:15" ht="15">
      <c r="A113" s="58"/>
      <c r="B113" s="59">
        <v>11</v>
      </c>
      <c r="C113" s="63"/>
      <c r="D113" s="44"/>
      <c r="E113" s="44"/>
      <c r="F113" s="62"/>
      <c r="G113" s="53">
        <v>1698.0771666666667</v>
      </c>
      <c r="H113" s="53">
        <v>3078.8953333333334</v>
      </c>
      <c r="I113" s="53">
        <v>858.0128333333333</v>
      </c>
      <c r="J113" s="69">
        <f t="shared" si="3"/>
        <v>-5634.985333333333</v>
      </c>
      <c r="L113" s="41">
        <f t="shared" si="20"/>
        <v>-99200.57254301086</v>
      </c>
      <c r="M113" s="41">
        <f t="shared" si="21"/>
        <v>-179867.07898924712</v>
      </c>
      <c r="N113" s="41">
        <f t="shared" si="22"/>
        <v>-50124.556166666705</v>
      </c>
      <c r="O113" s="41">
        <f t="shared" si="23"/>
        <v>-329192.20769892476</v>
      </c>
    </row>
    <row r="114" spans="1:15" ht="15">
      <c r="A114" s="58"/>
      <c r="B114" s="59">
        <v>12</v>
      </c>
      <c r="C114" s="63"/>
      <c r="D114" s="44"/>
      <c r="E114" s="44"/>
      <c r="F114" s="62"/>
      <c r="G114" s="53">
        <v>1698.0771666666667</v>
      </c>
      <c r="H114" s="53">
        <v>3078.8953333333334</v>
      </c>
      <c r="I114" s="53">
        <v>858.0128333333333</v>
      </c>
      <c r="J114" s="69">
        <f t="shared" si="3"/>
        <v>-5634.985333333333</v>
      </c>
      <c r="L114" s="41">
        <f t="shared" si="20"/>
        <v>-100898.64970967753</v>
      </c>
      <c r="M114" s="41">
        <f t="shared" si="21"/>
        <v>-182945.97432258044</v>
      </c>
      <c r="N114" s="41">
        <f t="shared" si="22"/>
        <v>-50982.56900000004</v>
      </c>
      <c r="O114" s="41">
        <f t="shared" si="23"/>
        <v>-334827.1930322581</v>
      </c>
    </row>
    <row r="115" spans="1:15" ht="15.75" thickBot="1">
      <c r="A115" s="58" t="s">
        <v>63</v>
      </c>
      <c r="B115" s="59"/>
      <c r="C115" s="63"/>
      <c r="D115" s="44"/>
      <c r="E115" s="44"/>
      <c r="F115" s="62"/>
      <c r="G115" s="64"/>
      <c r="H115" s="65"/>
      <c r="I115" s="65"/>
      <c r="J115" s="66">
        <f>SUM(J103:J114)</f>
        <v>-67619.82399999998</v>
      </c>
      <c r="L115" s="41"/>
      <c r="M115" s="41"/>
      <c r="N115" s="41"/>
      <c r="O115" s="41"/>
    </row>
    <row r="116" spans="1:15" ht="15.75" thickTop="1">
      <c r="A116" s="58">
        <v>2026</v>
      </c>
      <c r="B116" s="59">
        <v>1</v>
      </c>
      <c r="C116" s="63"/>
      <c r="D116" s="44"/>
      <c r="E116" s="44"/>
      <c r="F116" s="44"/>
      <c r="G116" s="67">
        <f>G112*(18/31)</f>
        <v>985.9802903225807</v>
      </c>
      <c r="H116" s="68">
        <f>H112*(18/31)</f>
        <v>1787.745677419355</v>
      </c>
      <c r="I116" s="68">
        <f>I112*(18/31)</f>
        <v>498.201</v>
      </c>
      <c r="J116" s="69">
        <f>-SUM(G116:I116)</f>
        <v>-3271.9269677419356</v>
      </c>
      <c r="L116" s="41">
        <f>L114-G116</f>
        <v>-101884.6300000001</v>
      </c>
      <c r="M116" s="41">
        <f>M114-H116</f>
        <v>-184733.7199999998</v>
      </c>
      <c r="N116" s="41">
        <f>N114-I116</f>
        <v>-51480.77000000004</v>
      </c>
      <c r="O116" s="41">
        <f>O114+J116</f>
        <v>-338099.12</v>
      </c>
    </row>
    <row r="117" spans="1:16" ht="15">
      <c r="A117" s="58"/>
      <c r="B117" s="59">
        <v>2</v>
      </c>
      <c r="C117" s="63"/>
      <c r="D117" s="44"/>
      <c r="E117" s="44"/>
      <c r="F117" s="62"/>
      <c r="G117" s="67">
        <v>0</v>
      </c>
      <c r="H117" s="68">
        <v>0</v>
      </c>
      <c r="I117" s="68">
        <v>0</v>
      </c>
      <c r="J117" s="60">
        <f aca="true" t="shared" si="24" ref="J117:J127">SUM(G117:I117)</f>
        <v>0</v>
      </c>
      <c r="L117" s="85">
        <f>L116+L50</f>
        <v>-1.1641532182693481E-10</v>
      </c>
      <c r="M117" s="85">
        <f>M116+M50</f>
        <v>0</v>
      </c>
      <c r="N117" s="85">
        <f>N116+N50</f>
        <v>0</v>
      </c>
      <c r="O117" s="85">
        <f>O116+O50</f>
        <v>0</v>
      </c>
      <c r="P117" s="86" t="s">
        <v>67</v>
      </c>
    </row>
    <row r="118" spans="1:10" ht="15">
      <c r="A118" s="58"/>
      <c r="B118" s="59">
        <v>3</v>
      </c>
      <c r="C118" s="63"/>
      <c r="D118" s="44"/>
      <c r="E118" s="44"/>
      <c r="F118" s="62"/>
      <c r="G118" s="67">
        <v>0</v>
      </c>
      <c r="H118" s="68">
        <v>0</v>
      </c>
      <c r="I118" s="68">
        <v>0</v>
      </c>
      <c r="J118" s="60">
        <f t="shared" si="24"/>
        <v>0</v>
      </c>
    </row>
    <row r="119" spans="1:10" ht="15">
      <c r="A119" s="58"/>
      <c r="B119" s="59">
        <v>4</v>
      </c>
      <c r="C119" s="63"/>
      <c r="D119" s="44"/>
      <c r="E119" s="44"/>
      <c r="F119" s="62"/>
      <c r="G119" s="67">
        <v>0</v>
      </c>
      <c r="H119" s="68">
        <v>0</v>
      </c>
      <c r="I119" s="68">
        <v>0</v>
      </c>
      <c r="J119" s="60">
        <f t="shared" si="24"/>
        <v>0</v>
      </c>
    </row>
    <row r="120" spans="1:10" ht="15">
      <c r="A120" s="58"/>
      <c r="B120" s="59">
        <v>5</v>
      </c>
      <c r="C120" s="63"/>
      <c r="D120" s="44"/>
      <c r="E120" s="44"/>
      <c r="F120" s="62"/>
      <c r="G120" s="67">
        <v>0</v>
      </c>
      <c r="H120" s="68">
        <v>0</v>
      </c>
      <c r="I120" s="68">
        <v>0</v>
      </c>
      <c r="J120" s="60">
        <f t="shared" si="24"/>
        <v>0</v>
      </c>
    </row>
    <row r="121" spans="1:10" ht="15">
      <c r="A121" s="58"/>
      <c r="B121" s="59">
        <v>6</v>
      </c>
      <c r="C121" s="63"/>
      <c r="D121" s="44"/>
      <c r="E121" s="44"/>
      <c r="F121" s="62"/>
      <c r="G121" s="67">
        <v>0</v>
      </c>
      <c r="H121" s="68">
        <v>0</v>
      </c>
      <c r="I121" s="68">
        <v>0</v>
      </c>
      <c r="J121" s="60">
        <f t="shared" si="24"/>
        <v>0</v>
      </c>
    </row>
    <row r="122" spans="1:10" ht="15">
      <c r="A122" s="58"/>
      <c r="B122" s="59">
        <v>7</v>
      </c>
      <c r="C122" s="63"/>
      <c r="D122" s="44"/>
      <c r="E122" s="44"/>
      <c r="F122" s="62"/>
      <c r="G122" s="67">
        <v>0</v>
      </c>
      <c r="H122" s="68">
        <v>0</v>
      </c>
      <c r="I122" s="68">
        <v>0</v>
      </c>
      <c r="J122" s="60">
        <f t="shared" si="24"/>
        <v>0</v>
      </c>
    </row>
    <row r="123" spans="1:10" ht="15">
      <c r="A123" s="58"/>
      <c r="B123" s="59">
        <v>8</v>
      </c>
      <c r="C123" s="63"/>
      <c r="D123" s="44"/>
      <c r="E123" s="44"/>
      <c r="F123" s="62"/>
      <c r="G123" s="67">
        <v>0</v>
      </c>
      <c r="H123" s="68">
        <v>0</v>
      </c>
      <c r="I123" s="68">
        <v>0</v>
      </c>
      <c r="J123" s="60">
        <f t="shared" si="24"/>
        <v>0</v>
      </c>
    </row>
    <row r="124" spans="1:10" ht="15">
      <c r="A124" s="58"/>
      <c r="B124" s="59">
        <v>9</v>
      </c>
      <c r="C124" s="63"/>
      <c r="D124" s="44"/>
      <c r="E124" s="44"/>
      <c r="F124" s="62"/>
      <c r="G124" s="67">
        <v>0</v>
      </c>
      <c r="H124" s="68">
        <v>0</v>
      </c>
      <c r="I124" s="68">
        <v>0</v>
      </c>
      <c r="J124" s="60">
        <f t="shared" si="24"/>
        <v>0</v>
      </c>
    </row>
    <row r="125" spans="1:10" ht="15">
      <c r="A125" s="58"/>
      <c r="B125" s="59">
        <v>10</v>
      </c>
      <c r="C125" s="63"/>
      <c r="D125" s="44"/>
      <c r="E125" s="44"/>
      <c r="F125" s="62"/>
      <c r="G125" s="67">
        <v>0</v>
      </c>
      <c r="H125" s="68">
        <v>0</v>
      </c>
      <c r="I125" s="68">
        <v>0</v>
      </c>
      <c r="J125" s="60">
        <f t="shared" si="24"/>
        <v>0</v>
      </c>
    </row>
    <row r="126" spans="1:10" ht="15">
      <c r="A126" s="58"/>
      <c r="B126" s="59">
        <v>11</v>
      </c>
      <c r="C126" s="63"/>
      <c r="D126" s="44"/>
      <c r="E126" s="44"/>
      <c r="F126" s="62"/>
      <c r="G126" s="67">
        <v>0</v>
      </c>
      <c r="H126" s="68">
        <v>0</v>
      </c>
      <c r="I126" s="68">
        <v>0</v>
      </c>
      <c r="J126" s="60">
        <f t="shared" si="24"/>
        <v>0</v>
      </c>
    </row>
    <row r="127" spans="1:10" ht="15">
      <c r="A127" s="58"/>
      <c r="B127" s="59">
        <v>12</v>
      </c>
      <c r="C127" s="63"/>
      <c r="D127" s="44"/>
      <c r="E127" s="44"/>
      <c r="F127" s="62"/>
      <c r="G127" s="67">
        <v>0</v>
      </c>
      <c r="H127" s="68">
        <v>0</v>
      </c>
      <c r="I127" s="68">
        <v>0</v>
      </c>
      <c r="J127" s="60">
        <f t="shared" si="24"/>
        <v>0</v>
      </c>
    </row>
    <row r="128" spans="1:10" ht="15.75" thickBot="1">
      <c r="A128" s="70" t="s">
        <v>64</v>
      </c>
      <c r="B128" s="71"/>
      <c r="C128" s="72"/>
      <c r="D128" s="73"/>
      <c r="E128" s="73"/>
      <c r="F128" s="74"/>
      <c r="G128" s="75"/>
      <c r="H128" s="76"/>
      <c r="I128" s="76"/>
      <c r="J128" s="77">
        <f>SUM(J116:J127)</f>
        <v>-3271.9269677419356</v>
      </c>
    </row>
    <row r="130" spans="1:10" ht="15.75" thickBot="1">
      <c r="A130" s="78"/>
      <c r="E130" s="79" t="s">
        <v>4</v>
      </c>
      <c r="F130" s="80">
        <f>F24+F37+F50+F63+F76+F89</f>
        <v>-53764.8</v>
      </c>
      <c r="G130" s="53"/>
      <c r="H130" s="53"/>
      <c r="I130" s="79" t="s">
        <v>4</v>
      </c>
      <c r="J130" s="80">
        <f>J63+J76+J89+J115+J102+J128</f>
        <v>-338099.1199999999</v>
      </c>
    </row>
    <row r="131" ht="15.75" thickTop="1"/>
    <row r="133" spans="7:8" ht="15">
      <c r="G133" s="81"/>
      <c r="H133" s="53"/>
    </row>
    <row r="134" spans="7:8" ht="15">
      <c r="G134" s="81"/>
      <c r="H134" s="53"/>
    </row>
    <row r="135" spans="7:8" ht="15">
      <c r="G135" s="81"/>
      <c r="H135" s="53"/>
    </row>
  </sheetData>
  <sheetProtection/>
  <mergeCells count="8">
    <mergeCell ref="L9:O9"/>
    <mergeCell ref="L8:O8"/>
    <mergeCell ref="B4:J4"/>
    <mergeCell ref="B5:J5"/>
    <mergeCell ref="C8:F8"/>
    <mergeCell ref="G8:J8"/>
    <mergeCell ref="C9:F9"/>
    <mergeCell ref="G9:J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Johnson</dc:creator>
  <cp:keywords/>
  <dc:description/>
  <cp:lastModifiedBy>s007506</cp:lastModifiedBy>
  <cp:lastPrinted>2019-04-01T13:01:05Z</cp:lastPrinted>
  <dcterms:created xsi:type="dcterms:W3CDTF">2015-01-30T18:57:46Z</dcterms:created>
  <dcterms:modified xsi:type="dcterms:W3CDTF">2023-03-31T13:25:56Z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1ca877ea-7b34-4387-ac3a-d71cc555cc44</vt:lpwstr>
  </property>
  <property fmtid="{D5CDD505-2E9C-101B-9397-08002B2CF9AE}" pid="3" name="bjDocumentSecurityLabel">
    <vt:lpwstr>AEP Internal</vt:lpwstr>
  </property>
  <property fmtid="{D5CDD505-2E9C-101B-9397-08002B2CF9AE}" pid="4" name="bjSaver">
    <vt:lpwstr>p/D99dQe0eA7nc8NAiawNljPqFe6J1pH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bjLabelHistoryID">
    <vt:lpwstr>{3C6EB768-499A-4888-86B2-0FB5D4613C48}</vt:lpwstr>
  </property>
  <property fmtid="{D5CDD505-2E9C-101B-9397-08002B2CF9AE}" pid="8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9" name="bjDocumentLabelXML-0">
    <vt:lpwstr>ames.com/2008/01/sie/internal/label"&gt;&lt;element uid="50c31824-0780-4910-87d1-eaaffd182d42" value="" /&gt;&lt;/sisl&gt;</vt:lpwstr>
  </property>
  <property fmtid="{D5CDD505-2E9C-101B-9397-08002B2CF9AE}" pid="10" name="MSIP_Label_69f43042-6bda-44b2-91eb-eca3d3d484f4_SiteId">
    <vt:lpwstr>15f3c881-6b03-4ff6-8559-77bf5177818f</vt:lpwstr>
  </property>
  <property fmtid="{D5CDD505-2E9C-101B-9397-08002B2CF9AE}" pid="11" name="MSIP_Label_69f43042-6bda-44b2-91eb-eca3d3d484f4_Name">
    <vt:lpwstr>AEP Internal</vt:lpwstr>
  </property>
  <property fmtid="{D5CDD505-2E9C-101B-9397-08002B2CF9AE}" pid="12" name="MSIP_Label_69f43042-6bda-44b2-91eb-eca3d3d484f4_Enabled">
    <vt:lpwstr>true</vt:lpwstr>
  </property>
</Properties>
</file>