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36" windowHeight="6132" tabRatio="911" firstSheet="1" activeTab="1"/>
  </bookViews>
  <sheets>
    <sheet name="Fuel + SS Rev (Test)" sheetId="1" state="hidden" r:id="rId1"/>
    <sheet name="BSRR-Page 1" sheetId="2" r:id="rId2"/>
    <sheet name="BSRR-Page 2" sheetId="3" r:id="rId3"/>
    <sheet name="Calculation" sheetId="4" r:id="rId4"/>
  </sheets>
  <definedNames>
    <definedName name="_xlnm.Print_Area" localSheetId="1">'BSRR-Page 1'!$A$1:$I$43</definedName>
    <definedName name="_xlnm.Print_Area" localSheetId="2">'BSRR-Page 2'!$A$2:$K$51</definedName>
    <definedName name="_xlnm.Print_Titles" localSheetId="3">'Calculation'!$1:$8</definedName>
    <definedName name="tim">#REF!</definedName>
  </definedNames>
  <calcPr fullCalcOnLoad="1"/>
</workbook>
</file>

<file path=xl/comments1.xml><?xml version="1.0" encoding="utf-8"?>
<comments xmlns="http://schemas.openxmlformats.org/spreadsheetml/2006/main">
  <authors>
    <author>AEP</author>
  </authors>
  <commentList>
    <comment ref="D6" authorId="0">
      <text>
        <r>
          <rPr>
            <b/>
            <sz val="8"/>
            <rFont val="Tahoma"/>
            <family val="2"/>
          </rPr>
          <t>MCSR0102 IN  
Billed KWH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<sst xmlns="http://schemas.openxmlformats.org/spreadsheetml/2006/main" count="104" uniqueCount="68">
  <si>
    <t>KENTUCKY POWER COMPANY</t>
  </si>
  <si>
    <t>Effective Date for Billing</t>
  </si>
  <si>
    <t>Submitted by:</t>
  </si>
  <si>
    <t>(Signature)</t>
  </si>
  <si>
    <t>Title:</t>
  </si>
  <si>
    <t>Date Submitted:</t>
  </si>
  <si>
    <t>B.</t>
  </si>
  <si>
    <t>=</t>
  </si>
  <si>
    <t xml:space="preserve"> </t>
  </si>
  <si>
    <t>Residential Adjustment Factor</t>
  </si>
  <si>
    <t>Summary</t>
  </si>
  <si>
    <t>x</t>
  </si>
  <si>
    <t>``</t>
  </si>
  <si>
    <t xml:space="preserve">Adjustment Factor </t>
  </si>
  <si>
    <t>Residential Retail Revenue</t>
  </si>
  <si>
    <t>All Other Classes, Non-Fuel Retail Revenue</t>
  </si>
  <si>
    <t>All Other Adjustment Factor</t>
  </si>
  <si>
    <t>Kentucky Power Company</t>
  </si>
  <si>
    <t>Date</t>
  </si>
  <si>
    <t>Billed KWH</t>
  </si>
  <si>
    <t>Estimated KWH</t>
  </si>
  <si>
    <t>Unbilled KWH</t>
  </si>
  <si>
    <t>Billed FAC Revenues</t>
  </si>
  <si>
    <t>Total</t>
  </si>
  <si>
    <t>Rev Class 010 &amp; 020</t>
  </si>
  <si>
    <t>Other than Rev class 010 &amp; 020</t>
  </si>
  <si>
    <t>Reverse Prior Month Est Surcharge</t>
  </si>
  <si>
    <t>Reverse Prior Month Unb FAC  Surcharge</t>
  </si>
  <si>
    <t>Unbilled FAC Surcharge</t>
  </si>
  <si>
    <t>Next Month FAC + SS  Rate (Unbilled)</t>
  </si>
  <si>
    <t>Current Month FAC + SS  Rate Billed</t>
  </si>
  <si>
    <t>Estimated FAC + SS Surcharge</t>
  </si>
  <si>
    <t>Billed &amp; Accrued FAC + SS Surcharge</t>
  </si>
  <si>
    <t>Big Sandy Retirement Rider</t>
  </si>
  <si>
    <t>Year Ended:</t>
  </si>
  <si>
    <t>*</t>
  </si>
  <si>
    <t>Residential B.S.R.R. Adjustment Factor</t>
  </si>
  <si>
    <t>All Other Classes B.S.R.R. Adjustment Factor</t>
  </si>
  <si>
    <t>Base Annual Residential Allocation</t>
  </si>
  <si>
    <t>Base Annual All Other Allocation</t>
  </si>
  <si>
    <t>A.</t>
  </si>
  <si>
    <t>Balance of Components Subject to WACC</t>
  </si>
  <si>
    <t>ADIT Balance</t>
  </si>
  <si>
    <t>ADIT on RA</t>
  </si>
  <si>
    <t>Month End Reg Asset Balance</t>
  </si>
  <si>
    <t>Calculated Change in RA</t>
  </si>
  <si>
    <t>Levelized Payment</t>
  </si>
  <si>
    <t>Actual Revenue</t>
  </si>
  <si>
    <t>Carrying Charges</t>
  </si>
  <si>
    <t>Additions</t>
  </si>
  <si>
    <t>Month</t>
  </si>
  <si>
    <t>Line</t>
  </si>
  <si>
    <t>Monthly Payment</t>
  </si>
  <si>
    <t>Monthly</t>
  </si>
  <si>
    <t>WACC</t>
  </si>
  <si>
    <t>NRA (from A above)</t>
  </si>
  <si>
    <t>NOA (from A above)</t>
  </si>
  <si>
    <t>Retail Revenue Requirement</t>
  </si>
  <si>
    <t>C.</t>
  </si>
  <si>
    <t>D.</t>
  </si>
  <si>
    <t>Page 1 of 2</t>
  </si>
  <si>
    <t>Page 2 of 2</t>
  </si>
  <si>
    <t>Totals July 2016 - June 2040</t>
  </si>
  <si>
    <t>Recovery of Regulatory Asset Balance*</t>
  </si>
  <si>
    <t>*Actuals provided through June 2016. July 2016 - June 2040 is an estimation of the amortization payment schedule</t>
  </si>
  <si>
    <t>October 2016</t>
  </si>
  <si>
    <t>Director, Regulatory Services</t>
  </si>
  <si>
    <t>June 30, 2016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</si>
</sst>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0.000%"/>
    <numFmt numFmtId="166" formatCode="0.0000000"/>
    <numFmt numFmtId="167" formatCode="&quot;$&quot;#,##0"/>
    <numFmt numFmtId="168" formatCode="[$-409]mmmm\ d\,\ yyyy;@"/>
    <numFmt numFmtId="169" formatCode="0.0000000_);\(0.0000000\)"/>
    <numFmt numFmtId="170" formatCode="_(* #,##0_);_(* \(#,##0\);_(* &quot;-&quot;??_);_(@_)"/>
    <numFmt numFmtId="171" formatCode="_(* #,##0.00000_);_(* \(#,##0.00000\);_(* &quot;-&quot;??_);_(@_)"/>
    <numFmt numFmtId="172" formatCode="_(&quot;$&quot;* #,##0_);_(&quot;$&quot;* \(#,##0\);_(&quot;$&quot;* &quot;-&quot;??_);_(@_)"/>
    <numFmt numFmtId="173" formatCode="&quot;$&quot;#,##0.00"/>
    <numFmt numFmtId="174" formatCode="0.0000%"/>
    <numFmt numFmtId="175" formatCode="_(* #,##0.0_);_(* \(#,##0.0\);_(* &quot;-&quot;??_);_(@_)"/>
    <numFmt numFmtId="176" formatCode="0.000"/>
    <numFmt numFmtId="177" formatCode="0.0000"/>
    <numFmt numFmtId="178" formatCode="0.0"/>
    <numFmt numFmtId="179" formatCode="_(&quot;$&quot;* #,##0.0_);_(&quot;$&quot;* \(#,##0.0\);_(&quot;$&quot;* &quot;-&quot;??_);_(@_)"/>
    <numFmt numFmtId="180" formatCode="0.00000"/>
    <numFmt numFmtId="181" formatCode="0.0%"/>
    <numFmt numFmtId="182" formatCode="0.00000%"/>
    <numFmt numFmtId="183" formatCode="&quot;$&quot;#,##0.0000_);[Red]\(&quot;$&quot;#,##0.0000\)"/>
    <numFmt numFmtId="184" formatCode="_(* #,##0.000_);_(* \(#,##0.000\);_(* &quot;-&quot;??_);_(@_)"/>
    <numFmt numFmtId="185" formatCode="_(* #,##0.0000_);_(* \(#,##0.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_(* #,##0.0000000_);_(* \(#,##0.0000000\);_(* &quot;-&quot;???????_);_(@_)"/>
    <numFmt numFmtId="189" formatCode="_(&quot;$&quot;* #,##0.0000_);_(&quot;$&quot;* \(#,##0.0000\);_(&quot;$&quot;* &quot;-&quot;????_);_(@_)"/>
    <numFmt numFmtId="190" formatCode="[$-409]dddd\,\ mmmm\ dd\,\ yyyy"/>
    <numFmt numFmtId="191" formatCode="[$-409]h:mm:ss\ AM/PM"/>
    <numFmt numFmtId="192" formatCode="[$-F800]dddd\,\ mmmm\ dd\,\ yyyy"/>
    <numFmt numFmtId="193" formatCode="0.000000%"/>
    <numFmt numFmtId="194" formatCode="_(* #,##0.00000_);_(* \(#,##0.00000\);_(* &quot;-&quot;?????_);_(@_)"/>
    <numFmt numFmtId="195" formatCode="_(* #,##0.000000000_);_(* \(#,##0.000000000\);_(* &quot;-&quot;??_);_(@_)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_(&quot;$&quot;* #,##0.00000_);_(&quot;$&quot;* \(#,##0.00000\);_(&quot;$&quot;* &quot;-&quot;??_);_(@_)"/>
    <numFmt numFmtId="199" formatCode="_(&quot;$&quot;* #,##0.000000_);_(&quot;$&quot;* \(#,##0.000000\);_(&quot;$&quot;* &quot;-&quot;??_);_(@_)"/>
    <numFmt numFmtId="200" formatCode="_(&quot;$&quot;* #,##0.0000000_);_(&quot;$&quot;* \(#,##0.0000000\);_(&quot;$&quot;* &quot;-&quot;??_);_(@_)"/>
    <numFmt numFmtId="201" formatCode="_(&quot;$&quot;* #,##0.0000000_);_(&quot;$&quot;* \(#,##0.0000000\);_(&quot;$&quot;* &quot;-&quot;???????_);_(@_)"/>
    <numFmt numFmtId="202" formatCode="_(&quot;$&quot;* #,##0.00000000_);_(&quot;$&quot;* \(#,##0.00000000\);_(&quot;$&quot;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09]mmmm\-yy;@"/>
    <numFmt numFmtId="208" formatCode="_(* #,##0.0_);_(* \(#,##0.0\);&quot;&quot;;_(@_)"/>
    <numFmt numFmtId="209" formatCode="[Blue]#,##0,_);[Red]\(#,##0,\)"/>
    <numFmt numFmtId="210" formatCode="_(* #,##0.0000_);_(* \(#,##0.0000\);_(* &quot;-&quot;????_);_(@_)"/>
    <numFmt numFmtId="211" formatCode="&quot;$&quot;#,##0.0_);[Red]\(&quot;$&quot;#,##0.0\)"/>
    <numFmt numFmtId="212" formatCode="0_);\(0\)"/>
    <numFmt numFmtId="213" formatCode="#,##0.000_);\(#,##0.000\)"/>
    <numFmt numFmtId="214" formatCode="0.000000"/>
    <numFmt numFmtId="215" formatCode="0.000000_);\(0.000000\)"/>
  </numFmts>
  <fonts count="9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48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2"/>
      <name val="Arial MT"/>
      <family val="0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73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73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 applyNumberFormat="0" applyBorder="0" applyAlignment="0" applyProtection="0"/>
    <xf numFmtId="0" fontId="9" fillId="9" borderId="0" applyNumberFormat="0" applyBorder="0" applyAlignment="0" applyProtection="0"/>
    <xf numFmtId="0" fontId="73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9" fillId="11" borderId="0" applyNumberFormat="0" applyBorder="0" applyAlignment="0" applyProtection="0"/>
    <xf numFmtId="0" fontId="7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73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73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8" borderId="0" applyNumberFormat="0" applyBorder="0" applyAlignment="0" applyProtection="0"/>
    <xf numFmtId="0" fontId="9" fillId="18" borderId="0" applyNumberFormat="0" applyBorder="0" applyAlignment="0" applyProtection="0"/>
    <xf numFmtId="0" fontId="73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73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3" borderId="0" applyNumberFormat="0" applyBorder="0" applyAlignment="0" applyProtection="0"/>
    <xf numFmtId="0" fontId="9" fillId="23" borderId="0" applyNumberFormat="0" applyBorder="0" applyAlignment="0" applyProtection="0"/>
    <xf numFmtId="0" fontId="73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6" fillId="11" borderId="0" applyNumberFormat="0" applyBorder="0" applyAlignment="0" applyProtection="0"/>
    <xf numFmtId="0" fontId="9" fillId="11" borderId="0" applyNumberFormat="0" applyBorder="0" applyAlignment="0" applyProtection="0"/>
    <xf numFmtId="0" fontId="73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73" fillId="2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7" fillId="27" borderId="0" applyNumberFormat="0" applyBorder="0" applyAlignment="0" applyProtection="0"/>
    <xf numFmtId="0" fontId="26" fillId="27" borderId="0" applyNumberFormat="0" applyBorder="0" applyAlignment="0" applyProtection="0"/>
    <xf numFmtId="0" fontId="9" fillId="27" borderId="0" applyNumberFormat="0" applyBorder="0" applyAlignment="0" applyProtection="0"/>
    <xf numFmtId="0" fontId="74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0" borderId="0" applyNumberFormat="0" applyBorder="0" applyAlignment="0" applyProtection="0"/>
    <xf numFmtId="0" fontId="10" fillId="30" borderId="0" applyNumberFormat="0" applyBorder="0" applyAlignment="0" applyProtection="0"/>
    <xf numFmtId="0" fontId="74" fillId="31" borderId="0" applyNumberFormat="0" applyBorder="0" applyAlignment="0" applyProtection="0"/>
    <xf numFmtId="0" fontId="1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74" fillId="32" borderId="0" applyNumberFormat="0" applyBorder="0" applyAlignment="0" applyProtection="0"/>
    <xf numFmtId="0" fontId="10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10" fillId="23" borderId="0" applyNumberFormat="0" applyBorder="0" applyAlignment="0" applyProtection="0"/>
    <xf numFmtId="0" fontId="74" fillId="33" borderId="0" applyNumberFormat="0" applyBorder="0" applyAlignment="0" applyProtection="0"/>
    <xf numFmtId="0" fontId="10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74" fillId="35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74" fillId="36" borderId="0" applyNumberFormat="0" applyBorder="0" applyAlignment="0" applyProtection="0"/>
    <xf numFmtId="0" fontId="10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37" borderId="0" applyNumberFormat="0" applyBorder="0" applyAlignment="0" applyProtection="0"/>
    <xf numFmtId="0" fontId="28" fillId="37" borderId="0" applyNumberFormat="0" applyBorder="0" applyAlignment="0" applyProtection="0"/>
    <xf numFmtId="0" fontId="10" fillId="37" borderId="0" applyNumberFormat="0" applyBorder="0" applyAlignment="0" applyProtection="0"/>
    <xf numFmtId="0" fontId="74" fillId="38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9" borderId="0" applyNumberFormat="0" applyBorder="0" applyAlignment="0" applyProtection="0"/>
    <xf numFmtId="0" fontId="28" fillId="39" borderId="0" applyNumberFormat="0" applyBorder="0" applyAlignment="0" applyProtection="0"/>
    <xf numFmtId="0" fontId="10" fillId="39" borderId="0" applyNumberFormat="0" applyBorder="0" applyAlignment="0" applyProtection="0"/>
    <xf numFmtId="0" fontId="74" fillId="40" borderId="0" applyNumberFormat="0" applyBorder="0" applyAlignment="0" applyProtection="0"/>
    <xf numFmtId="0" fontId="10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74" fillId="42" borderId="0" applyNumberFormat="0" applyBorder="0" applyAlignment="0" applyProtection="0"/>
    <xf numFmtId="0" fontId="10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43" borderId="0" applyNumberFormat="0" applyBorder="0" applyAlignment="0" applyProtection="0"/>
    <xf numFmtId="0" fontId="74" fillId="44" borderId="0" applyNumberFormat="0" applyBorder="0" applyAlignment="0" applyProtection="0"/>
    <xf numFmtId="0" fontId="10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34" borderId="0" applyNumberFormat="0" applyBorder="0" applyAlignment="0" applyProtection="0"/>
    <xf numFmtId="0" fontId="28" fillId="34" borderId="0" applyNumberFormat="0" applyBorder="0" applyAlignment="0" applyProtection="0"/>
    <xf numFmtId="0" fontId="10" fillId="34" borderId="0" applyNumberFormat="0" applyBorder="0" applyAlignment="0" applyProtection="0"/>
    <xf numFmtId="0" fontId="74" fillId="46" borderId="0" applyNumberFormat="0" applyBorder="0" applyAlignment="0" applyProtection="0"/>
    <xf numFmtId="0" fontId="10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74" fillId="47" borderId="0" applyNumberFormat="0" applyBorder="0" applyAlignment="0" applyProtection="0"/>
    <xf numFmtId="0" fontId="10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48" borderId="0" applyNumberFormat="0" applyBorder="0" applyAlignment="0" applyProtection="0"/>
    <xf numFmtId="0" fontId="75" fillId="49" borderId="0" applyNumberFormat="0" applyBorder="0" applyAlignment="0" applyProtection="0"/>
    <xf numFmtId="0" fontId="11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6" borderId="0" applyNumberFormat="0" applyBorder="0" applyAlignment="0" applyProtection="0"/>
    <xf numFmtId="0" fontId="30" fillId="6" borderId="0" applyNumberFormat="0" applyBorder="0" applyAlignment="0" applyProtection="0"/>
    <xf numFmtId="0" fontId="11" fillId="6" borderId="0" applyNumberFormat="0" applyBorder="0" applyAlignment="0" applyProtection="0"/>
    <xf numFmtId="0" fontId="76" fillId="51" borderId="1" applyNumberFormat="0" applyAlignment="0" applyProtection="0"/>
    <xf numFmtId="0" fontId="12" fillId="3" borderId="2" applyNumberFormat="0" applyAlignment="0" applyProtection="0"/>
    <xf numFmtId="0" fontId="32" fillId="3" borderId="2" applyNumberFormat="0" applyAlignment="0" applyProtection="0"/>
    <xf numFmtId="0" fontId="32" fillId="3" borderId="2" applyNumberFormat="0" applyAlignment="0" applyProtection="0"/>
    <xf numFmtId="0" fontId="32" fillId="3" borderId="2" applyNumberFormat="0" applyAlignment="0" applyProtection="0"/>
    <xf numFmtId="0" fontId="33" fillId="3" borderId="2" applyNumberFormat="0" applyAlignment="0" applyProtection="0"/>
    <xf numFmtId="0" fontId="77" fillId="52" borderId="3" applyNumberFormat="0" applyAlignment="0" applyProtection="0"/>
    <xf numFmtId="0" fontId="13" fillId="17" borderId="4" applyNumberFormat="0" applyAlignment="0" applyProtection="0"/>
    <xf numFmtId="0" fontId="34" fillId="17" borderId="4" applyNumberFormat="0" applyAlignment="0" applyProtection="0"/>
    <xf numFmtId="0" fontId="34" fillId="17" borderId="4" applyNumberFormat="0" applyAlignment="0" applyProtection="0"/>
    <xf numFmtId="0" fontId="34" fillId="17" borderId="4" applyNumberFormat="0" applyAlignment="0" applyProtection="0"/>
    <xf numFmtId="0" fontId="35" fillId="53" borderId="4" applyNumberFormat="0" applyAlignment="0" applyProtection="0"/>
    <xf numFmtId="0" fontId="34" fillId="53" borderId="4" applyNumberFormat="0" applyAlignment="0" applyProtection="0"/>
    <xf numFmtId="0" fontId="13" fillId="5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9" fillId="54" borderId="0" applyNumberFormat="0" applyBorder="0" applyAlignment="0" applyProtection="0"/>
    <xf numFmtId="0" fontId="15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80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7" applyNumberFormat="0" applyFill="0" applyAlignment="0" applyProtection="0"/>
    <xf numFmtId="0" fontId="16" fillId="0" borderId="7" applyNumberFormat="0" applyFill="0" applyAlignment="0" applyProtection="0"/>
    <xf numFmtId="0" fontId="81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0" applyNumberFormat="0" applyFill="0" applyAlignment="0" applyProtection="0"/>
    <xf numFmtId="0" fontId="17" fillId="0" borderId="10" applyNumberFormat="0" applyFill="0" applyAlignment="0" applyProtection="0"/>
    <xf numFmtId="0" fontId="82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18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55" borderId="1" applyNumberFormat="0" applyAlignment="0" applyProtection="0"/>
    <xf numFmtId="0" fontId="19" fillId="15" borderId="2" applyNumberFormat="0" applyAlignment="0" applyProtection="0"/>
    <xf numFmtId="0" fontId="54" fillId="15" borderId="2" applyNumberFormat="0" applyAlignment="0" applyProtection="0"/>
    <xf numFmtId="0" fontId="54" fillId="15" borderId="2" applyNumberFormat="0" applyAlignment="0" applyProtection="0"/>
    <xf numFmtId="0" fontId="54" fillId="15" borderId="2" applyNumberFormat="0" applyAlignment="0" applyProtection="0"/>
    <xf numFmtId="0" fontId="55" fillId="15" borderId="2" applyNumberFormat="0" applyAlignment="0" applyProtection="0"/>
    <xf numFmtId="41" fontId="56" fillId="0" borderId="0">
      <alignment horizontal="left"/>
      <protection/>
    </xf>
    <xf numFmtId="0" fontId="84" fillId="0" borderId="14" applyNumberFormat="0" applyFill="0" applyAlignment="0" applyProtection="0"/>
    <xf numFmtId="0" fontId="20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15" applyNumberFormat="0" applyFill="0" applyAlignment="0" applyProtection="0"/>
    <xf numFmtId="0" fontId="85" fillId="56" borderId="0" applyNumberFormat="0" applyBorder="0" applyAlignment="0" applyProtection="0"/>
    <xf numFmtId="0" fontId="21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86" fillId="0" borderId="0">
      <alignment/>
      <protection/>
    </xf>
    <xf numFmtId="0" fontId="37" fillId="0" borderId="0">
      <alignment/>
      <protection/>
    </xf>
    <xf numFmtId="37" fontId="61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0" fillId="57" borderId="16" applyNumberFormat="0" applyFont="0" applyAlignment="0" applyProtection="0"/>
    <xf numFmtId="0" fontId="0" fillId="8" borderId="17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0" fontId="0" fillId="8" borderId="2" applyNumberFormat="0" applyFont="0" applyAlignment="0" applyProtection="0"/>
    <xf numFmtId="43" fontId="54" fillId="0" borderId="0">
      <alignment/>
      <protection/>
    </xf>
    <xf numFmtId="209" fontId="62" fillId="0" borderId="0">
      <alignment/>
      <protection/>
    </xf>
    <xf numFmtId="0" fontId="87" fillId="51" borderId="18" applyNumberFormat="0" applyAlignment="0" applyProtection="0"/>
    <xf numFmtId="0" fontId="22" fillId="3" borderId="19" applyNumberFormat="0" applyAlignment="0" applyProtection="0"/>
    <xf numFmtId="0" fontId="63" fillId="3" borderId="19" applyNumberFormat="0" applyAlignment="0" applyProtection="0"/>
    <xf numFmtId="0" fontId="63" fillId="3" borderId="19" applyNumberFormat="0" applyAlignment="0" applyProtection="0"/>
    <xf numFmtId="0" fontId="63" fillId="3" borderId="19" applyNumberFormat="0" applyAlignment="0" applyProtection="0"/>
    <xf numFmtId="0" fontId="64" fillId="3" borderId="19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0" fontId="65" fillId="0" borderId="20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8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9" fillId="0" borderId="21" applyNumberFormat="0" applyFill="0" applyAlignment="0" applyProtection="0"/>
    <xf numFmtId="0" fontId="24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7" fillId="0" borderId="23" applyNumberFormat="0" applyFill="0" applyAlignment="0" applyProtection="0"/>
    <xf numFmtId="0" fontId="24" fillId="0" borderId="23" applyNumberFormat="0" applyFill="0" applyAlignment="0" applyProtection="0"/>
    <xf numFmtId="0" fontId="9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662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5" fontId="1" fillId="0" borderId="0" xfId="0" applyNumberFormat="1" applyFont="1" applyBorder="1" applyAlignment="1">
      <alignment horizontal="center"/>
    </xf>
    <xf numFmtId="172" fontId="0" fillId="0" borderId="0" xfId="37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16" fontId="5" fillId="0" borderId="0" xfId="0" applyNumberFormat="1" applyFont="1" applyBorder="1" applyAlignment="1">
      <alignment horizontal="center" wrapText="1"/>
    </xf>
    <xf numFmtId="16" fontId="5" fillId="0" borderId="0" xfId="0" applyNumberFormat="1" applyFont="1" applyAlignment="1">
      <alignment horizontal="center"/>
    </xf>
    <xf numFmtId="170" fontId="0" fillId="0" borderId="0" xfId="242" applyNumberFormat="1" applyFont="1" applyAlignment="1">
      <alignment/>
    </xf>
    <xf numFmtId="170" fontId="0" fillId="0" borderId="0" xfId="242" applyNumberFormat="1" applyFont="1" applyBorder="1" applyAlignment="1">
      <alignment horizontal="center" wrapText="1"/>
    </xf>
    <xf numFmtId="43" fontId="0" fillId="0" borderId="0" xfId="242" applyNumberFormat="1" applyFont="1" applyBorder="1" applyAlignment="1">
      <alignment horizontal="center" wrapText="1"/>
    </xf>
    <xf numFmtId="200" fontId="0" fillId="0" borderId="0" xfId="385" applyNumberFormat="1" applyFont="1" applyBorder="1" applyAlignment="1">
      <alignment horizontal="center" wrapText="1"/>
    </xf>
    <xf numFmtId="200" fontId="0" fillId="0" borderId="0" xfId="385" applyNumberFormat="1" applyFont="1" applyAlignment="1">
      <alignment/>
    </xf>
    <xf numFmtId="44" fontId="0" fillId="0" borderId="0" xfId="385" applyNumberFormat="1" applyFont="1" applyAlignment="1">
      <alignment/>
    </xf>
    <xf numFmtId="3" fontId="0" fillId="0" borderId="0" xfId="0" applyNumberFormat="1" applyAlignment="1">
      <alignment/>
    </xf>
    <xf numFmtId="167" fontId="1" fillId="0" borderId="0" xfId="37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2" fontId="1" fillId="0" borderId="0" xfId="37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7" fontId="1" fillId="0" borderId="24" xfId="0" applyNumberFormat="1" applyFont="1" applyBorder="1" applyAlignment="1">
      <alignment vertical="center"/>
    </xf>
    <xf numFmtId="174" fontId="1" fillId="0" borderId="0" xfId="662" applyNumberFormat="1" applyFont="1" applyAlignment="1">
      <alignment/>
    </xf>
    <xf numFmtId="167" fontId="1" fillId="0" borderId="24" xfId="0" applyNumberFormat="1" applyFont="1" applyBorder="1" applyAlignment="1">
      <alignment/>
    </xf>
    <xf numFmtId="167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168" fontId="2" fillId="0" borderId="0" xfId="504" applyNumberFormat="1" applyFont="1" applyBorder="1" applyAlignment="1">
      <alignment horizontal="center" wrapText="1"/>
      <protection/>
    </xf>
    <xf numFmtId="5" fontId="1" fillId="0" borderId="2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5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172" fontId="1" fillId="0" borderId="0" xfId="370" applyNumberFormat="1" applyFont="1" applyFill="1" applyAlignment="1">
      <alignment horizontal="center" vertical="center"/>
    </xf>
    <xf numFmtId="37" fontId="1" fillId="0" borderId="0" xfId="0" applyNumberFormat="1" applyFont="1" applyFill="1" applyAlignment="1">
      <alignment horizontal="center"/>
    </xf>
    <xf numFmtId="5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7" fontId="1" fillId="0" borderId="24" xfId="37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4" fontId="1" fillId="0" borderId="26" xfId="662" applyNumberFormat="1" applyFont="1" applyFill="1" applyBorder="1" applyAlignment="1">
      <alignment horizontal="right"/>
    </xf>
    <xf numFmtId="167" fontId="1" fillId="0" borderId="0" xfId="37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1" fillId="0" borderId="24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71" fillId="0" borderId="0" xfId="263" applyNumberFormat="1" applyFont="1" applyFill="1" applyAlignment="1">
      <alignment/>
    </xf>
    <xf numFmtId="170" fontId="71" fillId="0" borderId="24" xfId="263" applyNumberFormat="1" applyFont="1" applyFill="1" applyBorder="1" applyAlignment="1">
      <alignment/>
    </xf>
    <xf numFmtId="174" fontId="73" fillId="0" borderId="0" xfId="679" applyNumberFormat="1" applyFont="1" applyFill="1" applyAlignment="1">
      <alignment/>
    </xf>
    <xf numFmtId="6" fontId="73" fillId="0" borderId="0" xfId="263" applyNumberFormat="1" applyFont="1" applyFill="1" applyAlignment="1">
      <alignment/>
    </xf>
    <xf numFmtId="170" fontId="73" fillId="0" borderId="0" xfId="263" applyNumberFormat="1" applyFont="1" applyFill="1" applyBorder="1" applyAlignment="1">
      <alignment/>
    </xf>
    <xf numFmtId="170" fontId="73" fillId="0" borderId="0" xfId="263" applyNumberFormat="1" applyFont="1" applyFill="1" applyAlignment="1">
      <alignment/>
    </xf>
    <xf numFmtId="0" fontId="73" fillId="0" borderId="0" xfId="487" applyFill="1">
      <alignment/>
      <protection/>
    </xf>
    <xf numFmtId="0" fontId="91" fillId="0" borderId="0" xfId="487" applyFont="1" applyFill="1">
      <alignment/>
      <protection/>
    </xf>
    <xf numFmtId="43" fontId="73" fillId="0" borderId="0" xfId="263" applyFont="1" applyFill="1" applyAlignment="1">
      <alignment/>
    </xf>
    <xf numFmtId="0" fontId="73" fillId="0" borderId="0" xfId="487" applyFill="1" applyAlignment="1">
      <alignment horizontal="center"/>
      <protection/>
    </xf>
    <xf numFmtId="170" fontId="73" fillId="0" borderId="0" xfId="487" applyNumberFormat="1" applyFill="1" applyAlignment="1">
      <alignment horizontal="center"/>
      <protection/>
    </xf>
    <xf numFmtId="0" fontId="91" fillId="0" borderId="0" xfId="487" applyFont="1" applyFill="1" applyAlignment="1">
      <alignment horizontal="center"/>
      <protection/>
    </xf>
    <xf numFmtId="174" fontId="73" fillId="0" borderId="0" xfId="679" applyNumberFormat="1" applyFont="1" applyFill="1" applyAlignment="1">
      <alignment horizontal="center"/>
    </xf>
    <xf numFmtId="0" fontId="73" fillId="0" borderId="0" xfId="487" applyFill="1" applyAlignment="1">
      <alignment horizontal="center" wrapText="1"/>
      <protection/>
    </xf>
    <xf numFmtId="0" fontId="71" fillId="0" borderId="0" xfId="487" applyFont="1" applyFill="1" applyAlignment="1">
      <alignment horizontal="center" wrapText="1"/>
      <protection/>
    </xf>
    <xf numFmtId="0" fontId="73" fillId="0" borderId="0" xfId="487" applyFill="1" applyBorder="1" applyAlignment="1">
      <alignment horizontal="center" wrapText="1"/>
      <protection/>
    </xf>
    <xf numFmtId="207" fontId="73" fillId="0" borderId="0" xfId="487" applyNumberFormat="1" applyFill="1">
      <alignment/>
      <protection/>
    </xf>
    <xf numFmtId="8" fontId="73" fillId="0" borderId="0" xfId="487" applyNumberFormat="1" applyFill="1">
      <alignment/>
      <protection/>
    </xf>
    <xf numFmtId="170" fontId="73" fillId="0" borderId="0" xfId="219" applyNumberFormat="1" applyFont="1" applyFill="1" applyAlignment="1">
      <alignment/>
    </xf>
    <xf numFmtId="170" fontId="73" fillId="0" borderId="0" xfId="487" applyNumberFormat="1" applyFill="1">
      <alignment/>
      <protection/>
    </xf>
    <xf numFmtId="0" fontId="73" fillId="0" borderId="24" xfId="487" applyFill="1" applyBorder="1" applyAlignment="1">
      <alignment horizontal="center"/>
      <protection/>
    </xf>
    <xf numFmtId="207" fontId="73" fillId="0" borderId="24" xfId="487" applyNumberFormat="1" applyFill="1" applyBorder="1">
      <alignment/>
      <protection/>
    </xf>
    <xf numFmtId="170" fontId="73" fillId="0" borderId="24" xfId="263" applyNumberFormat="1" applyFont="1" applyFill="1" applyBorder="1" applyAlignment="1">
      <alignment/>
    </xf>
    <xf numFmtId="8" fontId="91" fillId="0" borderId="0" xfId="487" applyNumberFormat="1" applyFont="1" applyFill="1">
      <alignment/>
      <protection/>
    </xf>
    <xf numFmtId="170" fontId="73" fillId="0" borderId="0" xfId="228" applyNumberFormat="1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8" fontId="1" fillId="0" borderId="24" xfId="0" applyNumberFormat="1" applyFont="1" applyBorder="1" applyAlignment="1">
      <alignment horizontal="center"/>
    </xf>
    <xf numFmtId="168" fontId="0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8" fontId="2" fillId="0" borderId="0" xfId="504" applyNumberFormat="1" applyFont="1" applyBorder="1" applyAlignment="1">
      <alignment horizontal="center" wrapText="1"/>
      <protection/>
    </xf>
    <xf numFmtId="37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2" fillId="0" borderId="24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2" fontId="1" fillId="0" borderId="0" xfId="37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73" fillId="0" borderId="24" xfId="487" applyFill="1" applyBorder="1" applyAlignment="1">
      <alignment horizontal="center"/>
      <protection/>
    </xf>
    <xf numFmtId="168" fontId="1" fillId="0" borderId="24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right"/>
    </xf>
  </cellXfs>
  <cellStyles count="766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2" xfId="24"/>
    <cellStyle name="20% - Accent2 2" xfId="25"/>
    <cellStyle name="20% - Accent2 2 2" xfId="26"/>
    <cellStyle name="20% - Accent2 3" xfId="27"/>
    <cellStyle name="20% - Accent2 4" xfId="28"/>
    <cellStyle name="20% - Accent2 5" xfId="29"/>
    <cellStyle name="20% - Accent2 6" xfId="30"/>
    <cellStyle name="20% - Accent3" xfId="31"/>
    <cellStyle name="20% - Accent3 2" xfId="32"/>
    <cellStyle name="20% - Accent3 2 2" xfId="33"/>
    <cellStyle name="20% - Accent3 3" xfId="34"/>
    <cellStyle name="20% - Accent3 4" xfId="35"/>
    <cellStyle name="20% - Accent3 5" xfId="36"/>
    <cellStyle name="20% - Accent3 6" xfId="37"/>
    <cellStyle name="20% - Accent3 7" xfId="38"/>
    <cellStyle name="20% - Accent3 8" xfId="39"/>
    <cellStyle name="20% - Accent4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" xfId="49"/>
    <cellStyle name="20% - Accent5 2" xfId="50"/>
    <cellStyle name="20% - Accent5 2 2" xfId="51"/>
    <cellStyle name="20% - Accent5 3" xfId="52"/>
    <cellStyle name="20% - Accent5 4" xfId="53"/>
    <cellStyle name="20% - Accent5 5" xfId="54"/>
    <cellStyle name="20% - Accent5 6" xfId="55"/>
    <cellStyle name="20% - Accent6" xfId="56"/>
    <cellStyle name="20% - Accent6 2" xfId="57"/>
    <cellStyle name="20% - Accent6 2 2" xfId="58"/>
    <cellStyle name="20% - Accent6 3" xfId="59"/>
    <cellStyle name="20% - Accent6 4" xfId="60"/>
    <cellStyle name="20% - Accent6 5" xfId="61"/>
    <cellStyle name="20% - Accent6 6" xfId="62"/>
    <cellStyle name="40% - Accent1" xfId="63"/>
    <cellStyle name="40% - Accent1 2" xfId="64"/>
    <cellStyle name="40% - Accent1 2 2" xfId="65"/>
    <cellStyle name="40% - Accent1 3" xfId="66"/>
    <cellStyle name="40% - Accent1 4" xfId="67"/>
    <cellStyle name="40% - Accent1 5" xfId="68"/>
    <cellStyle name="40% - Accent1 6" xfId="69"/>
    <cellStyle name="40% - Accent1 7" xfId="70"/>
    <cellStyle name="40% - Accent1 8" xfId="71"/>
    <cellStyle name="40% - Accent2" xfId="72"/>
    <cellStyle name="40% - Accent2 2" xfId="73"/>
    <cellStyle name="40% - Accent2 2 2" xfId="74"/>
    <cellStyle name="40% - Accent2 3" xfId="75"/>
    <cellStyle name="40% - Accent2 4" xfId="76"/>
    <cellStyle name="40% - Accent2 5" xfId="77"/>
    <cellStyle name="40% - Accent2 6" xfId="78"/>
    <cellStyle name="40% - Accent3" xfId="79"/>
    <cellStyle name="40% - Accent3 2" xfId="80"/>
    <cellStyle name="40% - Accent3 2 2" xfId="81"/>
    <cellStyle name="40% - Accent3 3" xfId="82"/>
    <cellStyle name="40% - Accent3 4" xfId="83"/>
    <cellStyle name="40% - Accent3 5" xfId="84"/>
    <cellStyle name="40% - Accent3 6" xfId="85"/>
    <cellStyle name="40% - Accent3 7" xfId="86"/>
    <cellStyle name="40% - Accent3 8" xfId="87"/>
    <cellStyle name="40% - Accent4" xfId="88"/>
    <cellStyle name="40% - Accent4 2" xfId="89"/>
    <cellStyle name="40% - Accent4 2 2" xfId="90"/>
    <cellStyle name="40% - Accent4 3" xfId="91"/>
    <cellStyle name="40% - Accent4 4" xfId="92"/>
    <cellStyle name="40% - Accent4 5" xfId="93"/>
    <cellStyle name="40% - Accent4 6" xfId="94"/>
    <cellStyle name="40% - Accent4 7" xfId="95"/>
    <cellStyle name="40% - Accent4 8" xfId="96"/>
    <cellStyle name="40% - Accent5" xfId="97"/>
    <cellStyle name="40% - Accent5 2" xfId="98"/>
    <cellStyle name="40% - Accent5 2 2" xfId="99"/>
    <cellStyle name="40% - Accent5 3" xfId="100"/>
    <cellStyle name="40% - Accent5 4" xfId="101"/>
    <cellStyle name="40% - Accent5 5" xfId="102"/>
    <cellStyle name="40% - Accent5 6" xfId="103"/>
    <cellStyle name="40% - Accent6" xfId="104"/>
    <cellStyle name="40% - Accent6 2" xfId="105"/>
    <cellStyle name="40% - Accent6 2 2" xfId="106"/>
    <cellStyle name="40% - Accent6 3" xfId="107"/>
    <cellStyle name="40% - Accent6 4" xfId="108"/>
    <cellStyle name="40% - Accent6 5" xfId="109"/>
    <cellStyle name="40% - Accent6 6" xfId="110"/>
    <cellStyle name="40% - Accent6 7" xfId="111"/>
    <cellStyle name="40% - Accent6 8" xfId="112"/>
    <cellStyle name="60% - Accent1" xfId="113"/>
    <cellStyle name="60% - Accent1 2" xfId="114"/>
    <cellStyle name="60% - Accent1 3" xfId="115"/>
    <cellStyle name="60% - Accent1 4" xfId="116"/>
    <cellStyle name="60% - Accent1 5" xfId="117"/>
    <cellStyle name="60% - Accent1 6" xfId="118"/>
    <cellStyle name="60% - Accent1 7" xfId="119"/>
    <cellStyle name="60% - Accent1 8" xfId="120"/>
    <cellStyle name="60% - Accent2" xfId="121"/>
    <cellStyle name="60% - Accent2 2" xfId="122"/>
    <cellStyle name="60% - Accent2 3" xfId="123"/>
    <cellStyle name="60% - Accent2 4" xfId="124"/>
    <cellStyle name="60% - Accent2 5" xfId="125"/>
    <cellStyle name="60% - Accent2 6" xfId="126"/>
    <cellStyle name="60% - Accent3" xfId="127"/>
    <cellStyle name="60% - Accent3 2" xfId="128"/>
    <cellStyle name="60% - Accent3 3" xfId="129"/>
    <cellStyle name="60% - Accent3 4" xfId="130"/>
    <cellStyle name="60% - Accent3 5" xfId="131"/>
    <cellStyle name="60% - Accent3 6" xfId="132"/>
    <cellStyle name="60% - Accent3 7" xfId="133"/>
    <cellStyle name="60% - Accent3 8" xfId="134"/>
    <cellStyle name="60% - Accent4" xfId="135"/>
    <cellStyle name="60% - Accent4 2" xfId="136"/>
    <cellStyle name="60% - Accent4 3" xfId="137"/>
    <cellStyle name="60% - Accent4 4" xfId="138"/>
    <cellStyle name="60% - Accent4 5" xfId="139"/>
    <cellStyle name="60% - Accent4 6" xfId="140"/>
    <cellStyle name="60% - Accent4 7" xfId="141"/>
    <cellStyle name="60% - Accent4 8" xfId="142"/>
    <cellStyle name="60% - Accent5" xfId="143"/>
    <cellStyle name="60% - Accent5 2" xfId="144"/>
    <cellStyle name="60% - Accent5 3" xfId="145"/>
    <cellStyle name="60% - Accent5 4" xfId="146"/>
    <cellStyle name="60% - Accent5 5" xfId="147"/>
    <cellStyle name="60% - Accent5 6" xfId="148"/>
    <cellStyle name="60% - Accent6" xfId="149"/>
    <cellStyle name="60% - Accent6 2" xfId="150"/>
    <cellStyle name="60% - Accent6 3" xfId="151"/>
    <cellStyle name="60% - Accent6 4" xfId="152"/>
    <cellStyle name="60% - Accent6 5" xfId="153"/>
    <cellStyle name="60% - Accent6 6" xfId="154"/>
    <cellStyle name="60% - Accent6 7" xfId="155"/>
    <cellStyle name="60% - Accent6 8" xfId="156"/>
    <cellStyle name="Accent1" xfId="157"/>
    <cellStyle name="Accent1 2" xfId="158"/>
    <cellStyle name="Accent1 3" xfId="159"/>
    <cellStyle name="Accent1 4" xfId="160"/>
    <cellStyle name="Accent1 5" xfId="161"/>
    <cellStyle name="Accent1 6" xfId="162"/>
    <cellStyle name="Accent1 7" xfId="163"/>
    <cellStyle name="Accent1 8" xfId="164"/>
    <cellStyle name="Accent2" xfId="165"/>
    <cellStyle name="Accent2 2" xfId="166"/>
    <cellStyle name="Accent2 3" xfId="167"/>
    <cellStyle name="Accent2 4" xfId="168"/>
    <cellStyle name="Accent2 5" xfId="169"/>
    <cellStyle name="Accent2 6" xfId="170"/>
    <cellStyle name="Accent3" xfId="171"/>
    <cellStyle name="Accent3 2" xfId="172"/>
    <cellStyle name="Accent3 3" xfId="173"/>
    <cellStyle name="Accent3 4" xfId="174"/>
    <cellStyle name="Accent3 5" xfId="175"/>
    <cellStyle name="Accent3 6" xfId="176"/>
    <cellStyle name="Accent4" xfId="177"/>
    <cellStyle name="Accent4 2" xfId="178"/>
    <cellStyle name="Accent4 3" xfId="179"/>
    <cellStyle name="Accent4 4" xfId="180"/>
    <cellStyle name="Accent4 5" xfId="181"/>
    <cellStyle name="Accent4 6" xfId="182"/>
    <cellStyle name="Accent4 7" xfId="183"/>
    <cellStyle name="Accent4 8" xfId="184"/>
    <cellStyle name="Accent5" xfId="185"/>
    <cellStyle name="Accent5 2" xfId="186"/>
    <cellStyle name="Accent5 3" xfId="187"/>
    <cellStyle name="Accent5 4" xfId="188"/>
    <cellStyle name="Accent5 5" xfId="189"/>
    <cellStyle name="Accent5 6" xfId="190"/>
    <cellStyle name="Accent6" xfId="191"/>
    <cellStyle name="Accent6 2" xfId="192"/>
    <cellStyle name="Accent6 3" xfId="193"/>
    <cellStyle name="Accent6 4" xfId="194"/>
    <cellStyle name="Accent6 5" xfId="195"/>
    <cellStyle name="Accent6 6" xfId="196"/>
    <cellStyle name="Bad" xfId="197"/>
    <cellStyle name="Bad 2" xfId="198"/>
    <cellStyle name="Bad 3" xfId="199"/>
    <cellStyle name="Bad 4" xfId="200"/>
    <cellStyle name="Bad 5" xfId="201"/>
    <cellStyle name="Bad 6" xfId="202"/>
    <cellStyle name="Bad 7" xfId="203"/>
    <cellStyle name="Bad 8" xfId="204"/>
    <cellStyle name="Calculation" xfId="205"/>
    <cellStyle name="Calculation 2" xfId="206"/>
    <cellStyle name="Calculation 3" xfId="207"/>
    <cellStyle name="Calculation 4" xfId="208"/>
    <cellStyle name="Calculation 5" xfId="209"/>
    <cellStyle name="Calculation 6" xfId="210"/>
    <cellStyle name="Check Cell" xfId="211"/>
    <cellStyle name="Check Cell 2" xfId="212"/>
    <cellStyle name="Check Cell 3" xfId="213"/>
    <cellStyle name="Check Cell 4" xfId="214"/>
    <cellStyle name="Check Cell 5" xfId="215"/>
    <cellStyle name="Check Cell 6" xfId="216"/>
    <cellStyle name="Check Cell 7" xfId="217"/>
    <cellStyle name="Check Cell 8" xfId="218"/>
    <cellStyle name="Comma" xfId="219"/>
    <cellStyle name="Comma [0]" xfId="220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7 2" xfId="229"/>
    <cellStyle name="Comma 17 2 2" xfId="230"/>
    <cellStyle name="Comma 17 2 2 2" xfId="231"/>
    <cellStyle name="Comma 17 2 3" xfId="232"/>
    <cellStyle name="Comma 17 3" xfId="233"/>
    <cellStyle name="Comma 17 3 2" xfId="234"/>
    <cellStyle name="Comma 17 3 2 2" xfId="235"/>
    <cellStyle name="Comma 17 3 3" xfId="236"/>
    <cellStyle name="Comma 17 4" xfId="237"/>
    <cellStyle name="Comma 17 4 2" xfId="238"/>
    <cellStyle name="Comma 17 5" xfId="239"/>
    <cellStyle name="Comma 18" xfId="240"/>
    <cellStyle name="Comma 19" xfId="241"/>
    <cellStyle name="Comma 2" xfId="242"/>
    <cellStyle name="Comma 2 2" xfId="243"/>
    <cellStyle name="Comma 2 2 2" xfId="244"/>
    <cellStyle name="Comma 2 2 3" xfId="245"/>
    <cellStyle name="Comma 2 3" xfId="246"/>
    <cellStyle name="Comma 2 4" xfId="247"/>
    <cellStyle name="Comma 2 5" xfId="248"/>
    <cellStyle name="Comma 2_Allocators" xfId="249"/>
    <cellStyle name="Comma 20" xfId="250"/>
    <cellStyle name="Comma 20 2" xfId="251"/>
    <cellStyle name="Comma 20 2 2" xfId="252"/>
    <cellStyle name="Comma 20 2 2 2" xfId="253"/>
    <cellStyle name="Comma 20 2 3" xfId="254"/>
    <cellStyle name="Comma 20 3" xfId="255"/>
    <cellStyle name="Comma 20 3 2" xfId="256"/>
    <cellStyle name="Comma 20 3 2 2" xfId="257"/>
    <cellStyle name="Comma 20 3 3" xfId="258"/>
    <cellStyle name="Comma 20 4" xfId="259"/>
    <cellStyle name="Comma 20 4 2" xfId="260"/>
    <cellStyle name="Comma 20 5" xfId="261"/>
    <cellStyle name="Comma 21" xfId="262"/>
    <cellStyle name="Comma 3" xfId="263"/>
    <cellStyle name="Comma 3 10" xfId="264"/>
    <cellStyle name="Comma 3 10 2" xfId="265"/>
    <cellStyle name="Comma 3 10 2 2" xfId="266"/>
    <cellStyle name="Comma 3 10 2 2 2" xfId="267"/>
    <cellStyle name="Comma 3 10 2 3" xfId="268"/>
    <cellStyle name="Comma 3 10 3" xfId="269"/>
    <cellStyle name="Comma 3 10 3 2" xfId="270"/>
    <cellStyle name="Comma 3 10 3 2 2" xfId="271"/>
    <cellStyle name="Comma 3 10 3 3" xfId="272"/>
    <cellStyle name="Comma 3 10 4" xfId="273"/>
    <cellStyle name="Comma 3 10 4 2" xfId="274"/>
    <cellStyle name="Comma 3 10 5" xfId="275"/>
    <cellStyle name="Comma 3 11" xfId="276"/>
    <cellStyle name="Comma 3 12" xfId="277"/>
    <cellStyle name="Comma 3 12 2" xfId="278"/>
    <cellStyle name="Comma 3 12 2 2" xfId="279"/>
    <cellStyle name="Comma 3 12 3" xfId="280"/>
    <cellStyle name="Comma 3 13" xfId="281"/>
    <cellStyle name="Comma 3 2" xfId="282"/>
    <cellStyle name="Comma 3 3" xfId="283"/>
    <cellStyle name="Comma 3 4" xfId="284"/>
    <cellStyle name="Comma 3 4 2" xfId="285"/>
    <cellStyle name="Comma 3 4 2 2" xfId="286"/>
    <cellStyle name="Comma 3 4 2 2 2" xfId="287"/>
    <cellStyle name="Comma 3 4 2 3" xfId="288"/>
    <cellStyle name="Comma 3 4 3" xfId="289"/>
    <cellStyle name="Comma 3 4 3 2" xfId="290"/>
    <cellStyle name="Comma 3 4 3 2 2" xfId="291"/>
    <cellStyle name="Comma 3 4 3 3" xfId="292"/>
    <cellStyle name="Comma 3 4 4" xfId="293"/>
    <cellStyle name="Comma 3 4 4 2" xfId="294"/>
    <cellStyle name="Comma 3 4 5" xfId="295"/>
    <cellStyle name="Comma 3 5" xfId="296"/>
    <cellStyle name="Comma 3 5 2" xfId="297"/>
    <cellStyle name="Comma 3 5 2 2" xfId="298"/>
    <cellStyle name="Comma 3 5 2 2 2" xfId="299"/>
    <cellStyle name="Comma 3 5 2 3" xfId="300"/>
    <cellStyle name="Comma 3 5 3" xfId="301"/>
    <cellStyle name="Comma 3 5 3 2" xfId="302"/>
    <cellStyle name="Comma 3 5 3 2 2" xfId="303"/>
    <cellStyle name="Comma 3 5 3 3" xfId="304"/>
    <cellStyle name="Comma 3 5 4" xfId="305"/>
    <cellStyle name="Comma 3 5 4 2" xfId="306"/>
    <cellStyle name="Comma 3 5 5" xfId="307"/>
    <cellStyle name="Comma 3 6" xfId="308"/>
    <cellStyle name="Comma 3 6 2" xfId="309"/>
    <cellStyle name="Comma 3 6 2 2" xfId="310"/>
    <cellStyle name="Comma 3 6 2 2 2" xfId="311"/>
    <cellStyle name="Comma 3 6 2 3" xfId="312"/>
    <cellStyle name="Comma 3 6 3" xfId="313"/>
    <cellStyle name="Comma 3 6 3 2" xfId="314"/>
    <cellStyle name="Comma 3 6 3 2 2" xfId="315"/>
    <cellStyle name="Comma 3 6 3 3" xfId="316"/>
    <cellStyle name="Comma 3 6 4" xfId="317"/>
    <cellStyle name="Comma 3 6 4 2" xfId="318"/>
    <cellStyle name="Comma 3 6 5" xfId="319"/>
    <cellStyle name="Comma 3 7" xfId="320"/>
    <cellStyle name="Comma 3 7 2" xfId="321"/>
    <cellStyle name="Comma 3 7 2 2" xfId="322"/>
    <cellStyle name="Comma 3 7 2 2 2" xfId="323"/>
    <cellStyle name="Comma 3 7 2 3" xfId="324"/>
    <cellStyle name="Comma 3 7 3" xfId="325"/>
    <cellStyle name="Comma 3 7 3 2" xfId="326"/>
    <cellStyle name="Comma 3 7 3 2 2" xfId="327"/>
    <cellStyle name="Comma 3 7 3 3" xfId="328"/>
    <cellStyle name="Comma 3 7 4" xfId="329"/>
    <cellStyle name="Comma 3 7 4 2" xfId="330"/>
    <cellStyle name="Comma 3 7 5" xfId="331"/>
    <cellStyle name="Comma 3 8" xfId="332"/>
    <cellStyle name="Comma 3 8 2" xfId="333"/>
    <cellStyle name="Comma 3 8 2 2" xfId="334"/>
    <cellStyle name="Comma 3 8 2 2 2" xfId="335"/>
    <cellStyle name="Comma 3 8 2 3" xfId="336"/>
    <cellStyle name="Comma 3 8 3" xfId="337"/>
    <cellStyle name="Comma 3 8 3 2" xfId="338"/>
    <cellStyle name="Comma 3 8 3 2 2" xfId="339"/>
    <cellStyle name="Comma 3 8 3 3" xfId="340"/>
    <cellStyle name="Comma 3 8 4" xfId="341"/>
    <cellStyle name="Comma 3 8 4 2" xfId="342"/>
    <cellStyle name="Comma 3 8 5" xfId="343"/>
    <cellStyle name="Comma 3 9" xfId="344"/>
    <cellStyle name="Comma 3 9 2" xfId="345"/>
    <cellStyle name="Comma 3 9 2 2" xfId="346"/>
    <cellStyle name="Comma 3 9 2 2 2" xfId="347"/>
    <cellStyle name="Comma 3 9 2 3" xfId="348"/>
    <cellStyle name="Comma 3 9 3" xfId="349"/>
    <cellStyle name="Comma 3 9 3 2" xfId="350"/>
    <cellStyle name="Comma 3 9 3 2 2" xfId="351"/>
    <cellStyle name="Comma 3 9 3 3" xfId="352"/>
    <cellStyle name="Comma 3 9 4" xfId="353"/>
    <cellStyle name="Comma 3 9 4 2" xfId="354"/>
    <cellStyle name="Comma 3 9 5" xfId="355"/>
    <cellStyle name="Comma 4" xfId="356"/>
    <cellStyle name="Comma 4 2" xfId="357"/>
    <cellStyle name="Comma 4 3" xfId="358"/>
    <cellStyle name="Comma 4 4" xfId="359"/>
    <cellStyle name="Comma 5" xfId="360"/>
    <cellStyle name="Comma 6" xfId="361"/>
    <cellStyle name="Comma 6 2" xfId="362"/>
    <cellStyle name="Comma 7" xfId="363"/>
    <cellStyle name="Comma 7 2" xfId="364"/>
    <cellStyle name="Comma 8" xfId="365"/>
    <cellStyle name="Comma 8 2" xfId="366"/>
    <cellStyle name="Comma 9" xfId="367"/>
    <cellStyle name="CommaBlank" xfId="368"/>
    <cellStyle name="CommaBlank 2" xfId="369"/>
    <cellStyle name="Currency" xfId="370"/>
    <cellStyle name="Currency [0]" xfId="371"/>
    <cellStyle name="Currency 10" xfId="372"/>
    <cellStyle name="Currency 10 2" xfId="373"/>
    <cellStyle name="Currency 10 2 2" xfId="374"/>
    <cellStyle name="Currency 10 2 2 2" xfId="375"/>
    <cellStyle name="Currency 10 2 3" xfId="376"/>
    <cellStyle name="Currency 10 3" xfId="377"/>
    <cellStyle name="Currency 10 3 2" xfId="378"/>
    <cellStyle name="Currency 10 3 2 2" xfId="379"/>
    <cellStyle name="Currency 10 3 3" xfId="380"/>
    <cellStyle name="Currency 10 4" xfId="381"/>
    <cellStyle name="Currency 10 4 2" xfId="382"/>
    <cellStyle name="Currency 10 5" xfId="383"/>
    <cellStyle name="Currency 11" xfId="384"/>
    <cellStyle name="Currency 2" xfId="385"/>
    <cellStyle name="Currency 2 2" xfId="386"/>
    <cellStyle name="Currency 2 3" xfId="387"/>
    <cellStyle name="Currency 2 4" xfId="388"/>
    <cellStyle name="Currency 3" xfId="389"/>
    <cellStyle name="Currency 3 2" xfId="390"/>
    <cellStyle name="Currency 3 3" xfId="391"/>
    <cellStyle name="Currency 3 4" xfId="392"/>
    <cellStyle name="Currency 3 5" xfId="393"/>
    <cellStyle name="Currency 4" xfId="394"/>
    <cellStyle name="Currency 4 2" xfId="395"/>
    <cellStyle name="Currency 4 3" xfId="396"/>
    <cellStyle name="Currency 4 4" xfId="397"/>
    <cellStyle name="Currency 5" xfId="398"/>
    <cellStyle name="Currency 6" xfId="399"/>
    <cellStyle name="Currency 7" xfId="400"/>
    <cellStyle name="Currency 8" xfId="401"/>
    <cellStyle name="Currency 9" xfId="402"/>
    <cellStyle name="Explanatory Text" xfId="403"/>
    <cellStyle name="Explanatory Text 2" xfId="404"/>
    <cellStyle name="Explanatory Text 3" xfId="405"/>
    <cellStyle name="Explanatory Text 4" xfId="406"/>
    <cellStyle name="Explanatory Text 5" xfId="407"/>
    <cellStyle name="Explanatory Text 6" xfId="408"/>
    <cellStyle name="Good" xfId="409"/>
    <cellStyle name="Good 2" xfId="410"/>
    <cellStyle name="Good 3" xfId="411"/>
    <cellStyle name="Good 4" xfId="412"/>
    <cellStyle name="Good 5" xfId="413"/>
    <cellStyle name="Good 6" xfId="414"/>
    <cellStyle name="Heading 1" xfId="415"/>
    <cellStyle name="Heading 1 2" xfId="416"/>
    <cellStyle name="Heading 1 3" xfId="417"/>
    <cellStyle name="Heading 1 4" xfId="418"/>
    <cellStyle name="Heading 1 5" xfId="419"/>
    <cellStyle name="Heading 1 6" xfId="420"/>
    <cellStyle name="Heading 1 7" xfId="421"/>
    <cellStyle name="Heading 1 8" xfId="422"/>
    <cellStyle name="Heading 2" xfId="423"/>
    <cellStyle name="Heading 2 2" xfId="424"/>
    <cellStyle name="Heading 2 3" xfId="425"/>
    <cellStyle name="Heading 2 4" xfId="426"/>
    <cellStyle name="Heading 2 5" xfId="427"/>
    <cellStyle name="Heading 2 6" xfId="428"/>
    <cellStyle name="Heading 2 7" xfId="429"/>
    <cellStyle name="Heading 2 8" xfId="430"/>
    <cellStyle name="Heading 3" xfId="431"/>
    <cellStyle name="Heading 3 2" xfId="432"/>
    <cellStyle name="Heading 3 3" xfId="433"/>
    <cellStyle name="Heading 3 4" xfId="434"/>
    <cellStyle name="Heading 3 5" xfId="435"/>
    <cellStyle name="Heading 3 6" xfId="436"/>
    <cellStyle name="Heading 3 7" xfId="437"/>
    <cellStyle name="Heading 3 8" xfId="438"/>
    <cellStyle name="Heading 4" xfId="439"/>
    <cellStyle name="Heading 4 2" xfId="440"/>
    <cellStyle name="Heading 4 3" xfId="441"/>
    <cellStyle name="Heading 4 4" xfId="442"/>
    <cellStyle name="Heading 4 5" xfId="443"/>
    <cellStyle name="Heading 4 6" xfId="444"/>
    <cellStyle name="Heading 4 7" xfId="445"/>
    <cellStyle name="Heading 4 8" xfId="446"/>
    <cellStyle name="Input" xfId="447"/>
    <cellStyle name="Input 2" xfId="448"/>
    <cellStyle name="Input 3" xfId="449"/>
    <cellStyle name="Input 4" xfId="450"/>
    <cellStyle name="Input 5" xfId="451"/>
    <cellStyle name="Input 6" xfId="452"/>
    <cellStyle name="kirkdollars" xfId="453"/>
    <cellStyle name="Linked Cell" xfId="454"/>
    <cellStyle name="Linked Cell 2" xfId="455"/>
    <cellStyle name="Linked Cell 3" xfId="456"/>
    <cellStyle name="Linked Cell 4" xfId="457"/>
    <cellStyle name="Linked Cell 5" xfId="458"/>
    <cellStyle name="Linked Cell 6" xfId="459"/>
    <cellStyle name="Neutral" xfId="460"/>
    <cellStyle name="Neutral 2" xfId="461"/>
    <cellStyle name="Neutral 3" xfId="462"/>
    <cellStyle name="Neutral 4" xfId="463"/>
    <cellStyle name="Neutral 5" xfId="464"/>
    <cellStyle name="Neutral 6" xfId="465"/>
    <cellStyle name="Normal 10" xfId="466"/>
    <cellStyle name="Normal 11" xfId="467"/>
    <cellStyle name="Normal 12" xfId="468"/>
    <cellStyle name="Normal 13" xfId="469"/>
    <cellStyle name="Normal 14" xfId="470"/>
    <cellStyle name="Normal 15" xfId="471"/>
    <cellStyle name="Normal 15 2" xfId="472"/>
    <cellStyle name="Normal 15 2 2" xfId="473"/>
    <cellStyle name="Normal 15 2 2 2" xfId="474"/>
    <cellStyle name="Normal 15 2 3" xfId="475"/>
    <cellStyle name="Normal 15 3" xfId="476"/>
    <cellStyle name="Normal 15 3 2" xfId="477"/>
    <cellStyle name="Normal 15 3 2 2" xfId="478"/>
    <cellStyle name="Normal 15 3 3" xfId="479"/>
    <cellStyle name="Normal 15 4" xfId="480"/>
    <cellStyle name="Normal 15 4 2" xfId="481"/>
    <cellStyle name="Normal 15 5" xfId="482"/>
    <cellStyle name="Normal 16" xfId="483"/>
    <cellStyle name="Normal 17" xfId="484"/>
    <cellStyle name="Normal 18" xfId="485"/>
    <cellStyle name="Normal 19" xfId="486"/>
    <cellStyle name="Normal 2" xfId="487"/>
    <cellStyle name="Normal 2 2" xfId="488"/>
    <cellStyle name="Normal 2 2 2" xfId="489"/>
    <cellStyle name="Normal 2 3" xfId="490"/>
    <cellStyle name="Normal 2 4" xfId="491"/>
    <cellStyle name="Normal 2 5" xfId="492"/>
    <cellStyle name="Normal 2_Adjustment WP" xfId="493"/>
    <cellStyle name="Normal 20" xfId="494"/>
    <cellStyle name="Normal 21" xfId="495"/>
    <cellStyle name="Normal 22" xfId="496"/>
    <cellStyle name="Normal 23" xfId="497"/>
    <cellStyle name="Normal 24" xfId="498"/>
    <cellStyle name="Normal 25" xfId="499"/>
    <cellStyle name="Normal 26" xfId="500"/>
    <cellStyle name="Normal 27" xfId="501"/>
    <cellStyle name="Normal 28" xfId="502"/>
    <cellStyle name="Normal 29" xfId="503"/>
    <cellStyle name="Normal 3" xfId="504"/>
    <cellStyle name="Normal 3 2" xfId="505"/>
    <cellStyle name="Normal 3 3" xfId="506"/>
    <cellStyle name="Normal 3 4" xfId="507"/>
    <cellStyle name="Normal 3 5" xfId="508"/>
    <cellStyle name="Normal 3 6" xfId="509"/>
    <cellStyle name="Normal 3 7" xfId="510"/>
    <cellStyle name="Normal 3 8" xfId="511"/>
    <cellStyle name="Normal 3_108 Summary" xfId="512"/>
    <cellStyle name="Normal 30" xfId="513"/>
    <cellStyle name="Normal 31" xfId="514"/>
    <cellStyle name="Normal 32" xfId="515"/>
    <cellStyle name="Normal 33" xfId="516"/>
    <cellStyle name="Normal 34" xfId="517"/>
    <cellStyle name="Normal 35" xfId="518"/>
    <cellStyle name="Normal 35 2" xfId="519"/>
    <cellStyle name="Normal 35 2 2" xfId="520"/>
    <cellStyle name="Normal 35 2 2 2" xfId="521"/>
    <cellStyle name="Normal 35 2 3" xfId="522"/>
    <cellStyle name="Normal 35 3" xfId="523"/>
    <cellStyle name="Normal 35 3 2" xfId="524"/>
    <cellStyle name="Normal 35 3 2 2" xfId="525"/>
    <cellStyle name="Normal 35 3 3" xfId="526"/>
    <cellStyle name="Normal 35 4" xfId="527"/>
    <cellStyle name="Normal 35 4 2" xfId="528"/>
    <cellStyle name="Normal 35 5" xfId="529"/>
    <cellStyle name="Normal 36" xfId="530"/>
    <cellStyle name="Normal 36 2" xfId="531"/>
    <cellStyle name="Normal 4" xfId="532"/>
    <cellStyle name="Normal 4 2" xfId="533"/>
    <cellStyle name="Normal 4 3" xfId="534"/>
    <cellStyle name="Normal 4 4" xfId="535"/>
    <cellStyle name="Normal 4 5" xfId="536"/>
    <cellStyle name="Normal 5" xfId="537"/>
    <cellStyle name="Normal 5 2" xfId="538"/>
    <cellStyle name="Normal 5 3" xfId="539"/>
    <cellStyle name="Normal 6" xfId="540"/>
    <cellStyle name="Normal 6 10" xfId="541"/>
    <cellStyle name="Normal 6 10 2" xfId="542"/>
    <cellStyle name="Normal 6 10 2 2" xfId="543"/>
    <cellStyle name="Normal 6 10 3" xfId="544"/>
    <cellStyle name="Normal 6 2" xfId="545"/>
    <cellStyle name="Normal 6 2 2" xfId="546"/>
    <cellStyle name="Normal 6 2 2 2" xfId="547"/>
    <cellStyle name="Normal 6 2 2 2 2" xfId="548"/>
    <cellStyle name="Normal 6 2 2 3" xfId="549"/>
    <cellStyle name="Normal 6 2 3" xfId="550"/>
    <cellStyle name="Normal 6 2 3 2" xfId="551"/>
    <cellStyle name="Normal 6 2 3 2 2" xfId="552"/>
    <cellStyle name="Normal 6 2 3 3" xfId="553"/>
    <cellStyle name="Normal 6 2 4" xfId="554"/>
    <cellStyle name="Normal 6 2 4 2" xfId="555"/>
    <cellStyle name="Normal 6 2 5" xfId="556"/>
    <cellStyle name="Normal 6 3" xfId="557"/>
    <cellStyle name="Normal 6 3 2" xfId="558"/>
    <cellStyle name="Normal 6 3 2 2" xfId="559"/>
    <cellStyle name="Normal 6 3 2 2 2" xfId="560"/>
    <cellStyle name="Normal 6 3 2 3" xfId="561"/>
    <cellStyle name="Normal 6 3 3" xfId="562"/>
    <cellStyle name="Normal 6 3 3 2" xfId="563"/>
    <cellStyle name="Normal 6 3 3 2 2" xfId="564"/>
    <cellStyle name="Normal 6 3 3 3" xfId="565"/>
    <cellStyle name="Normal 6 3 4" xfId="566"/>
    <cellStyle name="Normal 6 3 4 2" xfId="567"/>
    <cellStyle name="Normal 6 3 5" xfId="568"/>
    <cellStyle name="Normal 6 4" xfId="569"/>
    <cellStyle name="Normal 6 4 2" xfId="570"/>
    <cellStyle name="Normal 6 4 2 2" xfId="571"/>
    <cellStyle name="Normal 6 4 2 2 2" xfId="572"/>
    <cellStyle name="Normal 6 4 2 3" xfId="573"/>
    <cellStyle name="Normal 6 4 3" xfId="574"/>
    <cellStyle name="Normal 6 4 3 2" xfId="575"/>
    <cellStyle name="Normal 6 4 3 2 2" xfId="576"/>
    <cellStyle name="Normal 6 4 3 3" xfId="577"/>
    <cellStyle name="Normal 6 4 4" xfId="578"/>
    <cellStyle name="Normal 6 4 4 2" xfId="579"/>
    <cellStyle name="Normal 6 4 5" xfId="580"/>
    <cellStyle name="Normal 6 5" xfId="581"/>
    <cellStyle name="Normal 6 5 2" xfId="582"/>
    <cellStyle name="Normal 6 5 2 2" xfId="583"/>
    <cellStyle name="Normal 6 5 2 2 2" xfId="584"/>
    <cellStyle name="Normal 6 5 2 3" xfId="585"/>
    <cellStyle name="Normal 6 5 3" xfId="586"/>
    <cellStyle name="Normal 6 5 3 2" xfId="587"/>
    <cellStyle name="Normal 6 5 3 2 2" xfId="588"/>
    <cellStyle name="Normal 6 5 3 3" xfId="589"/>
    <cellStyle name="Normal 6 5 4" xfId="590"/>
    <cellStyle name="Normal 6 5 4 2" xfId="591"/>
    <cellStyle name="Normal 6 5 5" xfId="592"/>
    <cellStyle name="Normal 6 6" xfId="593"/>
    <cellStyle name="Normal 6 6 2" xfId="594"/>
    <cellStyle name="Normal 6 6 2 2" xfId="595"/>
    <cellStyle name="Normal 6 6 2 2 2" xfId="596"/>
    <cellStyle name="Normal 6 6 2 3" xfId="597"/>
    <cellStyle name="Normal 6 6 3" xfId="598"/>
    <cellStyle name="Normal 6 6 3 2" xfId="599"/>
    <cellStyle name="Normal 6 6 3 2 2" xfId="600"/>
    <cellStyle name="Normal 6 6 3 3" xfId="601"/>
    <cellStyle name="Normal 6 6 4" xfId="602"/>
    <cellStyle name="Normal 6 6 4 2" xfId="603"/>
    <cellStyle name="Normal 6 6 5" xfId="604"/>
    <cellStyle name="Normal 6 7" xfId="605"/>
    <cellStyle name="Normal 6 7 2" xfId="606"/>
    <cellStyle name="Normal 6 7 2 2" xfId="607"/>
    <cellStyle name="Normal 6 7 2 2 2" xfId="608"/>
    <cellStyle name="Normal 6 7 2 3" xfId="609"/>
    <cellStyle name="Normal 6 7 3" xfId="610"/>
    <cellStyle name="Normal 6 7 3 2" xfId="611"/>
    <cellStyle name="Normal 6 7 3 2 2" xfId="612"/>
    <cellStyle name="Normal 6 7 3 3" xfId="613"/>
    <cellStyle name="Normal 6 7 4" xfId="614"/>
    <cellStyle name="Normal 6 7 4 2" xfId="615"/>
    <cellStyle name="Normal 6 7 5" xfId="616"/>
    <cellStyle name="Normal 6 8" xfId="617"/>
    <cellStyle name="Normal 6 8 2" xfId="618"/>
    <cellStyle name="Normal 6 8 2 2" xfId="619"/>
    <cellStyle name="Normal 6 8 2 2 2" xfId="620"/>
    <cellStyle name="Normal 6 8 2 3" xfId="621"/>
    <cellStyle name="Normal 6 8 3" xfId="622"/>
    <cellStyle name="Normal 6 8 3 2" xfId="623"/>
    <cellStyle name="Normal 6 8 3 2 2" xfId="624"/>
    <cellStyle name="Normal 6 8 3 3" xfId="625"/>
    <cellStyle name="Normal 6 8 4" xfId="626"/>
    <cellStyle name="Normal 6 8 4 2" xfId="627"/>
    <cellStyle name="Normal 6 8 5" xfId="628"/>
    <cellStyle name="Normal 6 9" xfId="629"/>
    <cellStyle name="Normal 7" xfId="630"/>
    <cellStyle name="Normal 8" xfId="631"/>
    <cellStyle name="Normal 9" xfId="632"/>
    <cellStyle name="Note" xfId="633"/>
    <cellStyle name="Note 10" xfId="634"/>
    <cellStyle name="Note 11" xfId="635"/>
    <cellStyle name="Note 2" xfId="636"/>
    <cellStyle name="Note 2 2" xfId="637"/>
    <cellStyle name="Note 2_Allocators" xfId="638"/>
    <cellStyle name="Note 3" xfId="639"/>
    <cellStyle name="Note 3 2" xfId="640"/>
    <cellStyle name="Note 3 3" xfId="641"/>
    <cellStyle name="Note 3_Allocators" xfId="642"/>
    <cellStyle name="Note 4" xfId="643"/>
    <cellStyle name="Note 4 2" xfId="644"/>
    <cellStyle name="Note 4_Allocators" xfId="645"/>
    <cellStyle name="Note 5" xfId="646"/>
    <cellStyle name="Note 6" xfId="647"/>
    <cellStyle name="Note 6 2" xfId="648"/>
    <cellStyle name="Note 6_Allocators" xfId="649"/>
    <cellStyle name="Note 7" xfId="650"/>
    <cellStyle name="Note 7 2" xfId="651"/>
    <cellStyle name="Note 8" xfId="652"/>
    <cellStyle name="Note 9" xfId="653"/>
    <cellStyle name="nPlosion" xfId="654"/>
    <cellStyle name="nvision" xfId="655"/>
    <cellStyle name="Output" xfId="656"/>
    <cellStyle name="Output 2" xfId="657"/>
    <cellStyle name="Output 3" xfId="658"/>
    <cellStyle name="Output 4" xfId="659"/>
    <cellStyle name="Output 5" xfId="660"/>
    <cellStyle name="Output 6" xfId="661"/>
    <cellStyle name="Percent" xfId="662"/>
    <cellStyle name="Percent 10" xfId="663"/>
    <cellStyle name="Percent 11" xfId="664"/>
    <cellStyle name="Percent 12" xfId="665"/>
    <cellStyle name="Percent 13" xfId="666"/>
    <cellStyle name="Percent 13 2" xfId="667"/>
    <cellStyle name="Percent 13 2 2" xfId="668"/>
    <cellStyle name="Percent 13 2 2 2" xfId="669"/>
    <cellStyle name="Percent 13 2 3" xfId="670"/>
    <cellStyle name="Percent 13 3" xfId="671"/>
    <cellStyle name="Percent 13 3 2" xfId="672"/>
    <cellStyle name="Percent 13 3 2 2" xfId="673"/>
    <cellStyle name="Percent 13 3 3" xfId="674"/>
    <cellStyle name="Percent 13 4" xfId="675"/>
    <cellStyle name="Percent 13 4 2" xfId="676"/>
    <cellStyle name="Percent 13 5" xfId="677"/>
    <cellStyle name="Percent 14" xfId="678"/>
    <cellStyle name="Percent 2" xfId="679"/>
    <cellStyle name="Percent 2 2" xfId="680"/>
    <cellStyle name="Percent 2 3" xfId="681"/>
    <cellStyle name="Percent 3" xfId="682"/>
    <cellStyle name="Percent 3 2" xfId="683"/>
    <cellStyle name="Percent 3 3" xfId="684"/>
    <cellStyle name="Percent 3 4" xfId="685"/>
    <cellStyle name="Percent 3 5" xfId="686"/>
    <cellStyle name="Percent 3 6" xfId="687"/>
    <cellStyle name="Percent 4" xfId="688"/>
    <cellStyle name="Percent 4 2" xfId="689"/>
    <cellStyle name="Percent 4 3" xfId="690"/>
    <cellStyle name="Percent 4 4" xfId="691"/>
    <cellStyle name="Percent 5" xfId="692"/>
    <cellStyle name="Percent 5 2" xfId="693"/>
    <cellStyle name="Percent 6" xfId="694"/>
    <cellStyle name="Percent 6 2" xfId="695"/>
    <cellStyle name="Percent 7" xfId="696"/>
    <cellStyle name="Percent 8" xfId="697"/>
    <cellStyle name="Percent 9" xfId="698"/>
    <cellStyle name="PSChar" xfId="699"/>
    <cellStyle name="PSChar 2" xfId="700"/>
    <cellStyle name="PSChar 2 2" xfId="701"/>
    <cellStyle name="PSChar 2 3" xfId="702"/>
    <cellStyle name="PSChar 3" xfId="703"/>
    <cellStyle name="PSChar 3 2" xfId="704"/>
    <cellStyle name="PSChar 4" xfId="705"/>
    <cellStyle name="PSChar 5" xfId="706"/>
    <cellStyle name="PSChar 6" xfId="707"/>
    <cellStyle name="PSDate" xfId="708"/>
    <cellStyle name="PSDate 2" xfId="709"/>
    <cellStyle name="PSDate 2 2" xfId="710"/>
    <cellStyle name="PSDate 2 3" xfId="711"/>
    <cellStyle name="PSDate 3" xfId="712"/>
    <cellStyle name="PSDate 3 2" xfId="713"/>
    <cellStyle name="PSDate 4" xfId="714"/>
    <cellStyle name="PSDate 5" xfId="715"/>
    <cellStyle name="PSDate 6" xfId="716"/>
    <cellStyle name="PSDec" xfId="717"/>
    <cellStyle name="PSDec 2" xfId="718"/>
    <cellStyle name="PSDec 2 2" xfId="719"/>
    <cellStyle name="PSDec 2 3" xfId="720"/>
    <cellStyle name="PSDec 3" xfId="721"/>
    <cellStyle name="PSDec 3 2" xfId="722"/>
    <cellStyle name="PSDec 4" xfId="723"/>
    <cellStyle name="PSDec 5" xfId="724"/>
    <cellStyle name="PSDec 6" xfId="725"/>
    <cellStyle name="PSHeading" xfId="726"/>
    <cellStyle name="PSHeading 10" xfId="727"/>
    <cellStyle name="PSHeading 11" xfId="728"/>
    <cellStyle name="PSHeading 2" xfId="729"/>
    <cellStyle name="PSHeading 2 2" xfId="730"/>
    <cellStyle name="PSHeading 2 3" xfId="731"/>
    <cellStyle name="PSHeading 2_108 Summary" xfId="732"/>
    <cellStyle name="PSHeading 3" xfId="733"/>
    <cellStyle name="PSHeading 3 2" xfId="734"/>
    <cellStyle name="PSHeading 3_108 Summary" xfId="735"/>
    <cellStyle name="PSHeading 4" xfId="736"/>
    <cellStyle name="PSHeading 5" xfId="737"/>
    <cellStyle name="PSHeading 6" xfId="738"/>
    <cellStyle name="PSHeading 7" xfId="739"/>
    <cellStyle name="PSHeading 8" xfId="740"/>
    <cellStyle name="PSHeading 9" xfId="741"/>
    <cellStyle name="PSHeading_101 check" xfId="742"/>
    <cellStyle name="PSInt" xfId="743"/>
    <cellStyle name="PSInt 2" xfId="744"/>
    <cellStyle name="PSInt 2 2" xfId="745"/>
    <cellStyle name="PSInt 2 3" xfId="746"/>
    <cellStyle name="PSInt 3" xfId="747"/>
    <cellStyle name="PSInt 3 2" xfId="748"/>
    <cellStyle name="PSInt 4" xfId="749"/>
    <cellStyle name="PSInt 5" xfId="750"/>
    <cellStyle name="PSInt 6" xfId="751"/>
    <cellStyle name="PSSpacer" xfId="752"/>
    <cellStyle name="PSSpacer 2" xfId="753"/>
    <cellStyle name="PSSpacer 2 2" xfId="754"/>
    <cellStyle name="PSSpacer 2 3" xfId="755"/>
    <cellStyle name="PSSpacer 3" xfId="756"/>
    <cellStyle name="PSSpacer 3 2" xfId="757"/>
    <cellStyle name="PSSpacer 4" xfId="758"/>
    <cellStyle name="PSSpacer 5" xfId="759"/>
    <cellStyle name="PSSpacer 6" xfId="760"/>
    <cellStyle name="Title" xfId="761"/>
    <cellStyle name="Title 2" xfId="762"/>
    <cellStyle name="Title 3" xfId="763"/>
    <cellStyle name="Title 4" xfId="764"/>
    <cellStyle name="Title 5" xfId="765"/>
    <cellStyle name="Total" xfId="766"/>
    <cellStyle name="Total 2" xfId="767"/>
    <cellStyle name="Total 3" xfId="768"/>
    <cellStyle name="Total 4" xfId="769"/>
    <cellStyle name="Total 5" xfId="770"/>
    <cellStyle name="Total 6" xfId="771"/>
    <cellStyle name="Total 7" xfId="772"/>
    <cellStyle name="Total 8" xfId="773"/>
    <cellStyle name="Warning Text" xfId="774"/>
    <cellStyle name="Warning Text 2" xfId="775"/>
    <cellStyle name="Warning Text 3" xfId="776"/>
    <cellStyle name="Warning Text 4" xfId="777"/>
    <cellStyle name="Warning Text 5" xfId="778"/>
    <cellStyle name="Warning Text 6" xfId="7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3" width="18.140625" style="0" customWidth="1"/>
    <col min="4" max="5" width="14.421875" style="0" customWidth="1"/>
    <col min="6" max="6" width="12.8515625" style="0" bestFit="1" customWidth="1"/>
    <col min="7" max="7" width="12.8515625" style="0" customWidth="1"/>
    <col min="8" max="8" width="15.00390625" style="0" bestFit="1" customWidth="1"/>
    <col min="9" max="9" width="14.421875" style="0" bestFit="1" customWidth="1"/>
    <col min="10" max="11" width="14.8515625" style="0" customWidth="1"/>
    <col min="12" max="13" width="15.7109375" style="0" customWidth="1"/>
    <col min="14" max="14" width="11.57421875" style="0" customWidth="1"/>
  </cols>
  <sheetData>
    <row r="1" spans="1:12" ht="12.75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1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5" ht="12.75">
      <c r="A5" s="27" t="s">
        <v>23</v>
      </c>
    </row>
    <row r="6" spans="1:12" ht="51">
      <c r="A6" s="29" t="s">
        <v>18</v>
      </c>
      <c r="B6" s="30" t="s">
        <v>30</v>
      </c>
      <c r="C6" s="30" t="s">
        <v>29</v>
      </c>
      <c r="D6" s="30" t="s">
        <v>19</v>
      </c>
      <c r="E6" s="30" t="s">
        <v>22</v>
      </c>
      <c r="F6" s="30" t="s">
        <v>20</v>
      </c>
      <c r="G6" s="30" t="s">
        <v>31</v>
      </c>
      <c r="H6" s="30" t="s">
        <v>21</v>
      </c>
      <c r="I6" s="30" t="s">
        <v>28</v>
      </c>
      <c r="J6" s="30" t="s">
        <v>26</v>
      </c>
      <c r="K6" s="30" t="s">
        <v>27</v>
      </c>
      <c r="L6" s="30" t="s">
        <v>32</v>
      </c>
    </row>
    <row r="7" spans="1:12" ht="12.75">
      <c r="A7" s="31">
        <v>41560</v>
      </c>
      <c r="B7" s="36">
        <v>0.0005725</v>
      </c>
      <c r="C7" s="36">
        <f>B8</f>
        <v>-0.0017906</v>
      </c>
      <c r="D7" s="33">
        <v>464763211</v>
      </c>
      <c r="E7" s="38">
        <f>D7*B7</f>
        <v>266076.9382975</v>
      </c>
      <c r="F7" s="34">
        <v>2820380</v>
      </c>
      <c r="G7" s="38">
        <f>+B7*F7</f>
        <v>1614.66755</v>
      </c>
      <c r="H7" s="33">
        <v>158974566</v>
      </c>
      <c r="I7" s="38">
        <f>+C7*H7</f>
        <v>-284659.8578796</v>
      </c>
      <c r="J7" s="38"/>
      <c r="K7" s="38"/>
      <c r="L7" s="38">
        <f>+E7+G7+I7+J7+K7</f>
        <v>-16968.25203209999</v>
      </c>
    </row>
    <row r="8" spans="1:12" ht="12.75">
      <c r="A8" s="32">
        <v>41591</v>
      </c>
      <c r="B8" s="37">
        <v>-0.0017906</v>
      </c>
      <c r="C8" s="37">
        <v>0.0008536</v>
      </c>
      <c r="D8" s="33">
        <v>494888418</v>
      </c>
      <c r="E8" s="38">
        <f>D8*B8</f>
        <v>-886147.2012708</v>
      </c>
      <c r="F8" s="33">
        <v>84362</v>
      </c>
      <c r="G8" s="38">
        <f>+B8*F8</f>
        <v>-151.0585972</v>
      </c>
      <c r="H8" s="33">
        <v>237363628</v>
      </c>
      <c r="I8" s="38">
        <f>+C8*H8</f>
        <v>202613.5928608</v>
      </c>
      <c r="J8" s="38">
        <f>-G7</f>
        <v>-1614.66755</v>
      </c>
      <c r="K8" s="38">
        <f>-I7</f>
        <v>284659.8578796</v>
      </c>
      <c r="L8" s="38">
        <f>+E8+G8+I8+J8+K8</f>
        <v>-400639.47667759995</v>
      </c>
    </row>
    <row r="11" ht="12.75">
      <c r="A11" s="27" t="s">
        <v>24</v>
      </c>
    </row>
    <row r="13" spans="1:12" ht="12.75">
      <c r="A13" s="31">
        <v>41560</v>
      </c>
      <c r="B13" s="36">
        <v>0.0005725</v>
      </c>
      <c r="C13" s="36">
        <f>B14</f>
        <v>-0.0017906</v>
      </c>
      <c r="D13" s="33" t="e">
        <f>#REF!</f>
        <v>#REF!</v>
      </c>
      <c r="E13" s="38" t="e">
        <f>D13*B13</f>
        <v>#REF!</v>
      </c>
      <c r="F13">
        <v>0</v>
      </c>
      <c r="G13" s="35">
        <f>+B13*F13</f>
        <v>0</v>
      </c>
      <c r="H13" s="33" t="e">
        <f>#REF!</f>
        <v>#REF!</v>
      </c>
      <c r="I13" s="38" t="e">
        <f>+C13*H13</f>
        <v>#REF!</v>
      </c>
      <c r="J13" s="38"/>
      <c r="K13" s="38"/>
      <c r="L13" s="38" t="e">
        <f>+E13+G13+I13+J13+K13</f>
        <v>#REF!</v>
      </c>
    </row>
    <row r="14" spans="1:12" ht="12.75">
      <c r="A14" s="32">
        <v>41591</v>
      </c>
      <c r="B14" s="37">
        <v>-0.0017906</v>
      </c>
      <c r="C14" s="37">
        <v>0.0008536</v>
      </c>
      <c r="D14" s="33" t="e">
        <f>#REF!</f>
        <v>#REF!</v>
      </c>
      <c r="E14" s="38" t="e">
        <f>D14*B14</f>
        <v>#REF!</v>
      </c>
      <c r="F14">
        <v>0</v>
      </c>
      <c r="G14" s="35">
        <f>+B14*F14</f>
        <v>0</v>
      </c>
      <c r="H14" s="33" t="e">
        <f>#REF!</f>
        <v>#REF!</v>
      </c>
      <c r="I14" s="38" t="e">
        <f>+C14*H14</f>
        <v>#REF!</v>
      </c>
      <c r="J14" s="38">
        <f>-G13</f>
        <v>0</v>
      </c>
      <c r="K14" s="38" t="e">
        <f>-I13</f>
        <v>#REF!</v>
      </c>
      <c r="L14" s="38" t="e">
        <f>+E14+G14+I14+J14+K14</f>
        <v>#REF!</v>
      </c>
    </row>
    <row r="15" ht="12.75">
      <c r="H15" s="33"/>
    </row>
    <row r="16" ht="12.75">
      <c r="H16" s="33"/>
    </row>
    <row r="17" ht="12.75">
      <c r="H17" s="33"/>
    </row>
    <row r="18" ht="12.75">
      <c r="H18" s="33"/>
    </row>
    <row r="19" ht="12.75">
      <c r="H19" s="33"/>
    </row>
    <row r="20" ht="12.75">
      <c r="H20" s="33"/>
    </row>
    <row r="21" spans="1:8" ht="12.75">
      <c r="A21" s="27" t="s">
        <v>25</v>
      </c>
      <c r="H21" s="33"/>
    </row>
    <row r="22" ht="12.75">
      <c r="H22" s="33"/>
    </row>
    <row r="23" spans="1:12" ht="12.75">
      <c r="A23" s="31">
        <v>41560</v>
      </c>
      <c r="B23" s="36">
        <v>0.0005725</v>
      </c>
      <c r="C23" s="36">
        <f>B24</f>
        <v>-0.0017906</v>
      </c>
      <c r="D23" s="28" t="e">
        <f>D7-D13</f>
        <v>#REF!</v>
      </c>
      <c r="E23" s="38" t="e">
        <f>D23*B23</f>
        <v>#REF!</v>
      </c>
      <c r="F23" s="33">
        <v>2820380</v>
      </c>
      <c r="G23" s="38">
        <f>+B23*F23</f>
        <v>1614.66755</v>
      </c>
      <c r="H23" s="33" t="e">
        <f>+#REF!</f>
        <v>#REF!</v>
      </c>
      <c r="I23" s="38" t="e">
        <f>+C23*H23</f>
        <v>#REF!</v>
      </c>
      <c r="J23" s="38"/>
      <c r="K23" s="38"/>
      <c r="L23" s="38" t="e">
        <f>+E23+G23+I23+J23+K23</f>
        <v>#REF!</v>
      </c>
    </row>
    <row r="24" spans="1:12" ht="12.75">
      <c r="A24" s="32">
        <v>41591</v>
      </c>
      <c r="B24" s="37">
        <v>-0.0017906</v>
      </c>
      <c r="C24" s="37">
        <v>0.0008536</v>
      </c>
      <c r="D24" s="28" t="e">
        <f>D8-D14</f>
        <v>#REF!</v>
      </c>
      <c r="E24" s="38" t="e">
        <f>D24*B24</f>
        <v>#REF!</v>
      </c>
      <c r="F24" s="33">
        <v>84362</v>
      </c>
      <c r="G24" s="38">
        <f>+B24*F24</f>
        <v>-151.0585972</v>
      </c>
      <c r="H24" s="33" t="e">
        <f>+#REF!</f>
        <v>#REF!</v>
      </c>
      <c r="I24" s="38" t="e">
        <f>+C24*H24</f>
        <v>#REF!</v>
      </c>
      <c r="J24" s="38">
        <f>-G23</f>
        <v>-1614.66755</v>
      </c>
      <c r="K24" s="38" t="e">
        <f>-I23</f>
        <v>#REF!</v>
      </c>
      <c r="L24" s="38" t="e">
        <f>+E24+G24+I24+J24+K24</f>
        <v>#REF!</v>
      </c>
    </row>
    <row r="25" ht="12.75">
      <c r="H25" s="33"/>
    </row>
    <row r="26" ht="12.75">
      <c r="H26" s="33"/>
    </row>
    <row r="27" ht="12.75">
      <c r="H27" s="33"/>
    </row>
    <row r="28" ht="12.75">
      <c r="H28" s="33"/>
    </row>
    <row r="29" ht="12.75">
      <c r="H29" s="33"/>
    </row>
    <row r="30" ht="12.75">
      <c r="H30" s="33"/>
    </row>
    <row r="31" spans="1:8" ht="12.75">
      <c r="A31" s="15"/>
      <c r="H31" s="33"/>
    </row>
    <row r="32" ht="12.75">
      <c r="H32" s="33"/>
    </row>
    <row r="33" ht="12.75">
      <c r="H33" s="33"/>
    </row>
    <row r="34" ht="12.75">
      <c r="H34" s="33"/>
    </row>
    <row r="35" ht="12.75">
      <c r="H35" s="33"/>
    </row>
  </sheetData>
  <sheetProtection/>
  <mergeCells count="2">
    <mergeCell ref="A2:L2"/>
    <mergeCell ref="A1:L1"/>
  </mergeCells>
  <printOptions/>
  <pageMargins left="0.7" right="0.7" top="0.75" bottom="0.75" header="0.3" footer="0.3"/>
  <pageSetup fitToHeight="1" fitToWidth="1"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ySplit="12" topLeftCell="A13" activePane="bottomLeft" state="frozen"/>
      <selection pane="topLeft" activeCell="D37" sqref="D37"/>
      <selection pane="bottomLeft" activeCell="K29" sqref="K29"/>
    </sheetView>
  </sheetViews>
  <sheetFormatPr defaultColWidth="9.140625" defaultRowHeight="12.75"/>
  <cols>
    <col min="3" max="3" width="20.140625" style="0" customWidth="1"/>
    <col min="4" max="4" width="2.28125" style="0" customWidth="1"/>
    <col min="5" max="5" width="8.140625" style="0" customWidth="1"/>
    <col min="6" max="6" width="15.28125" style="0" customWidth="1"/>
    <col min="7" max="7" width="9.140625" style="0" customWidth="1"/>
    <col min="8" max="8" width="13.57421875" style="0" customWidth="1"/>
    <col min="9" max="9" width="15.00390625" style="0" customWidth="1"/>
  </cols>
  <sheetData>
    <row r="1" spans="1:8" ht="12.75">
      <c r="A1" s="112" t="s">
        <v>8</v>
      </c>
      <c r="B1" s="112"/>
      <c r="C1" s="112"/>
      <c r="D1" s="112"/>
      <c r="E1" s="112"/>
      <c r="F1" s="112"/>
      <c r="H1" s="5" t="s">
        <v>60</v>
      </c>
    </row>
    <row r="2" spans="1:8" ht="12.75">
      <c r="A2" s="55"/>
      <c r="B2" s="55"/>
      <c r="C2" s="55"/>
      <c r="D2" s="55"/>
      <c r="E2" s="55"/>
      <c r="F2" s="55"/>
      <c r="H2" s="5"/>
    </row>
    <row r="3" spans="1:8" ht="12.75">
      <c r="A3" s="55"/>
      <c r="B3" s="55"/>
      <c r="C3" s="55"/>
      <c r="D3" s="55"/>
      <c r="E3" s="55"/>
      <c r="F3" s="55"/>
      <c r="H3" s="5"/>
    </row>
    <row r="4" spans="3:7" ht="12.75">
      <c r="C4" s="2"/>
      <c r="D4" s="2"/>
      <c r="E4" s="2"/>
      <c r="F4" s="2"/>
      <c r="G4" s="2"/>
    </row>
    <row r="5" spans="3:7" ht="12.75">
      <c r="C5" s="2"/>
      <c r="D5" s="2"/>
      <c r="E5" s="3" t="s">
        <v>0</v>
      </c>
      <c r="F5" s="2"/>
      <c r="G5" s="2"/>
    </row>
    <row r="6" spans="3:7" ht="12.75">
      <c r="C6" s="2"/>
      <c r="D6" s="2"/>
      <c r="E6" s="3"/>
      <c r="F6" s="2"/>
      <c r="G6" s="2"/>
    </row>
    <row r="7" spans="3:7" ht="12.75">
      <c r="C7" s="2"/>
      <c r="D7" s="2"/>
      <c r="E7" s="3" t="s">
        <v>33</v>
      </c>
      <c r="F7" s="2"/>
      <c r="G7" s="2"/>
    </row>
    <row r="8" spans="3:7" ht="12.75">
      <c r="C8" s="2"/>
      <c r="D8" s="2"/>
      <c r="E8" s="3"/>
      <c r="F8" s="2"/>
      <c r="G8" s="2"/>
    </row>
    <row r="9" spans="3:7" ht="12.75">
      <c r="C9" s="2"/>
      <c r="D9" s="2"/>
      <c r="E9" s="3" t="s">
        <v>10</v>
      </c>
      <c r="F9" s="2"/>
      <c r="G9" s="2"/>
    </row>
    <row r="10" spans="3:7" ht="12.75">
      <c r="C10" s="2"/>
      <c r="D10" s="2"/>
      <c r="E10" s="4"/>
      <c r="F10" s="2"/>
      <c r="G10" s="2"/>
    </row>
    <row r="11" spans="3:7" ht="12.75">
      <c r="C11" s="25" t="s">
        <v>34</v>
      </c>
      <c r="D11" s="25"/>
      <c r="F11" s="123" t="s">
        <v>67</v>
      </c>
      <c r="G11" s="103"/>
    </row>
    <row r="12" spans="3:7" ht="12.75">
      <c r="C12" s="2"/>
      <c r="D12" s="2"/>
      <c r="E12" s="2"/>
      <c r="F12" s="2"/>
      <c r="G12" s="2"/>
    </row>
    <row r="13" spans="3:7" ht="12.75">
      <c r="C13" s="2"/>
      <c r="D13" s="2"/>
      <c r="E13" s="2"/>
      <c r="F13" s="2"/>
      <c r="G13" s="2"/>
    </row>
    <row r="14" spans="3:9" ht="12.75" customHeight="1">
      <c r="C14" s="2" t="s">
        <v>8</v>
      </c>
      <c r="D14" s="2"/>
      <c r="E14" s="19" t="s">
        <v>8</v>
      </c>
      <c r="F14" s="2"/>
      <c r="G14" s="19"/>
      <c r="H14" s="108"/>
      <c r="I14" s="20"/>
    </row>
    <row r="15" spans="3:8" ht="12.75" customHeight="1">
      <c r="C15" s="111" t="s">
        <v>36</v>
      </c>
      <c r="D15" s="111"/>
      <c r="E15" s="113" t="s">
        <v>7</v>
      </c>
      <c r="F15" s="48">
        <f>'BSRR-Page 2'!H22</f>
        <v>7396858</v>
      </c>
      <c r="G15" s="109" t="s">
        <v>7</v>
      </c>
      <c r="H15" s="108"/>
    </row>
    <row r="16" spans="3:8" ht="15" customHeight="1">
      <c r="C16" s="111"/>
      <c r="D16" s="111"/>
      <c r="E16" s="113"/>
      <c r="F16" s="51">
        <f>'BSRR-Page 2'!H23</f>
        <v>199433445.27</v>
      </c>
      <c r="G16" s="109"/>
      <c r="H16" s="49">
        <f>ROUND(F15/F16,6)</f>
        <v>0.037089</v>
      </c>
    </row>
    <row r="17" spans="3:8" ht="15" customHeight="1">
      <c r="C17" s="2"/>
      <c r="D17" s="2"/>
      <c r="E17" s="2"/>
      <c r="F17" s="26"/>
      <c r="G17" s="2"/>
      <c r="H17" s="2"/>
    </row>
    <row r="18" spans="6:8" ht="12.75" customHeight="1">
      <c r="F18" s="26"/>
      <c r="G18" s="2"/>
      <c r="H18" s="2"/>
    </row>
    <row r="19" spans="3:8" ht="12.75" customHeight="1">
      <c r="C19" s="111" t="s">
        <v>37</v>
      </c>
      <c r="D19" s="111"/>
      <c r="E19" s="114" t="s">
        <v>7</v>
      </c>
      <c r="F19" s="50">
        <f>'BSRR-Page 2'!H43</f>
        <v>10308107</v>
      </c>
      <c r="G19" s="110" t="s">
        <v>7</v>
      </c>
      <c r="H19" s="49">
        <f>ROUND(F19/F20,6)</f>
        <v>0.03531</v>
      </c>
    </row>
    <row r="20" spans="3:8" ht="12.75">
      <c r="C20" s="111"/>
      <c r="D20" s="111"/>
      <c r="E20" s="114"/>
      <c r="F20" s="26">
        <f>'BSRR-Page 2'!H44</f>
        <v>291929806.15</v>
      </c>
      <c r="G20" s="110"/>
      <c r="H20" s="2"/>
    </row>
    <row r="21" spans="3:9" ht="19.5" customHeight="1">
      <c r="C21" s="2"/>
      <c r="D21" s="2"/>
      <c r="E21" s="2"/>
      <c r="F21" s="26"/>
      <c r="G21" s="16"/>
      <c r="H21" s="21"/>
      <c r="I21" s="13"/>
    </row>
    <row r="22" spans="3:9" ht="12.75">
      <c r="C22" s="2"/>
      <c r="D22" s="2"/>
      <c r="E22" s="2"/>
      <c r="F22" s="2"/>
      <c r="G22" s="10"/>
      <c r="H22" s="13"/>
      <c r="I22" s="13"/>
    </row>
    <row r="23" spans="3:6" ht="12.75">
      <c r="C23" s="2"/>
      <c r="D23" s="2"/>
      <c r="E23" s="2"/>
      <c r="F23" s="2"/>
    </row>
    <row r="24" spans="3:7" ht="12.75">
      <c r="C24" s="2"/>
      <c r="D24" s="2"/>
      <c r="E24" s="2"/>
      <c r="F24" s="2"/>
      <c r="G24" s="2"/>
    </row>
    <row r="25" spans="3:7" ht="12.75">
      <c r="C25" s="2"/>
      <c r="D25" s="2"/>
      <c r="E25" s="2"/>
      <c r="F25" s="2"/>
      <c r="G25" s="2"/>
    </row>
    <row r="26" spans="3:7" ht="12.75">
      <c r="C26" s="2"/>
      <c r="D26" s="2"/>
      <c r="E26" s="2"/>
      <c r="F26" s="2"/>
      <c r="G26" s="2"/>
    </row>
    <row r="27" spans="3:7" ht="15" customHeight="1">
      <c r="C27" s="7" t="s">
        <v>1</v>
      </c>
      <c r="D27" s="2"/>
      <c r="E27" s="122" t="s">
        <v>65</v>
      </c>
      <c r="F27" s="105"/>
      <c r="G27" s="105"/>
    </row>
    <row r="28" spans="3:7" ht="12.75">
      <c r="C28" s="2"/>
      <c r="D28" s="2"/>
      <c r="E28" s="2"/>
      <c r="F28" s="2"/>
      <c r="G28" s="2"/>
    </row>
    <row r="29" spans="3:7" ht="12.75">
      <c r="C29" s="2"/>
      <c r="D29" s="2"/>
      <c r="E29" s="2"/>
      <c r="F29" s="2"/>
      <c r="G29" s="2"/>
    </row>
    <row r="30" spans="3:7" ht="12.75">
      <c r="C30" s="2"/>
      <c r="D30" s="2"/>
      <c r="E30" s="2"/>
      <c r="F30" s="2"/>
      <c r="G30" s="2"/>
    </row>
    <row r="31" spans="3:7" ht="12.75">
      <c r="C31" s="7" t="s">
        <v>2</v>
      </c>
      <c r="D31" s="2"/>
      <c r="E31" s="6"/>
      <c r="F31" s="6"/>
      <c r="G31" s="6"/>
    </row>
    <row r="32" spans="3:7" ht="12.75">
      <c r="C32" s="2"/>
      <c r="D32" s="2"/>
      <c r="E32" s="2"/>
      <c r="F32" s="7" t="s">
        <v>3</v>
      </c>
      <c r="G32" s="2"/>
    </row>
    <row r="33" spans="3:10" ht="12.75">
      <c r="C33" s="2"/>
      <c r="D33" s="2"/>
      <c r="E33" s="2"/>
      <c r="F33" s="2"/>
      <c r="G33" s="2"/>
      <c r="J33" s="39"/>
    </row>
    <row r="34" spans="3:7" ht="12.75">
      <c r="C34" s="2"/>
      <c r="D34" s="2"/>
      <c r="E34" s="2"/>
      <c r="F34" s="2"/>
      <c r="G34" s="2"/>
    </row>
    <row r="35" spans="3:7" ht="12.75">
      <c r="C35" s="7" t="s">
        <v>4</v>
      </c>
      <c r="D35" s="2"/>
      <c r="E35" s="106" t="s">
        <v>66</v>
      </c>
      <c r="F35" s="107"/>
      <c r="G35" s="107"/>
    </row>
    <row r="36" spans="3:15" ht="12.75">
      <c r="C36" s="2"/>
      <c r="D36" s="2"/>
      <c r="E36" s="2"/>
      <c r="F36" s="2"/>
      <c r="G36" s="2"/>
      <c r="O36" s="22" t="s">
        <v>12</v>
      </c>
    </row>
    <row r="37" spans="3:7" ht="12.75">
      <c r="C37" s="2"/>
      <c r="D37" s="2"/>
      <c r="E37" s="2"/>
      <c r="F37" s="2"/>
      <c r="G37" s="2"/>
    </row>
    <row r="38" spans="3:7" ht="12.75">
      <c r="C38" s="7" t="s">
        <v>5</v>
      </c>
      <c r="D38" s="2"/>
      <c r="E38" s="104">
        <v>42597</v>
      </c>
      <c r="F38" s="105"/>
      <c r="G38" s="105"/>
    </row>
    <row r="39" spans="3:7" ht="12.75">
      <c r="C39" s="2"/>
      <c r="D39" s="2"/>
      <c r="E39" s="7"/>
      <c r="F39" s="2"/>
      <c r="G39" s="2"/>
    </row>
    <row r="43" spans="3:8" ht="12.75">
      <c r="C43" s="102"/>
      <c r="D43" s="102"/>
      <c r="E43" s="102"/>
      <c r="F43" s="102"/>
      <c r="G43" s="102"/>
      <c r="H43" s="102"/>
    </row>
  </sheetData>
  <sheetProtection/>
  <mergeCells count="13">
    <mergeCell ref="A1:F1"/>
    <mergeCell ref="E15:E16"/>
    <mergeCell ref="E19:E20"/>
    <mergeCell ref="C43:H43"/>
    <mergeCell ref="F11:G11"/>
    <mergeCell ref="E27:G27"/>
    <mergeCell ref="E38:G38"/>
    <mergeCell ref="E35:G35"/>
    <mergeCell ref="H14:H15"/>
    <mergeCell ref="G15:G16"/>
    <mergeCell ref="G19:G20"/>
    <mergeCell ref="C15:D16"/>
    <mergeCell ref="C19:D20"/>
  </mergeCells>
  <printOptions horizontalCentered="1" verticalCentered="1"/>
  <pageMargins left="0.5" right="0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63"/>
  <sheetViews>
    <sheetView zoomScalePageLayoutView="0" workbookViewId="0" topLeftCell="A1">
      <pane ySplit="7" topLeftCell="A8" activePane="bottomLeft" state="frozen"/>
      <selection pane="topLeft" activeCell="F13" sqref="F13"/>
      <selection pane="bottomLeft" activeCell="M11" sqref="M11"/>
    </sheetView>
  </sheetViews>
  <sheetFormatPr defaultColWidth="9.140625" defaultRowHeight="12.75"/>
  <cols>
    <col min="1" max="1" width="5.7109375" style="1" customWidth="1"/>
    <col min="2" max="2" width="4.7109375" style="0" customWidth="1"/>
    <col min="4" max="4" width="23.28125" style="0" customWidth="1"/>
    <col min="5" max="5" width="4.00390625" style="0" customWidth="1"/>
    <col min="6" max="6" width="17.00390625" style="0" customWidth="1"/>
    <col min="7" max="7" width="5.28125" style="0" customWidth="1"/>
    <col min="8" max="8" width="15.421875" style="0" customWidth="1"/>
    <col min="9" max="9" width="2.7109375" style="0" customWidth="1"/>
    <col min="10" max="10" width="6.421875" style="0" customWidth="1"/>
    <col min="11" max="11" width="14.421875" style="0" customWidth="1"/>
    <col min="12" max="12" width="3.7109375" style="0" customWidth="1"/>
  </cols>
  <sheetData>
    <row r="2" spans="1:11" ht="12.75">
      <c r="A2" s="8"/>
      <c r="B2" s="2"/>
      <c r="C2" s="2"/>
      <c r="D2" s="2"/>
      <c r="E2" s="2"/>
      <c r="F2" s="2"/>
      <c r="G2" s="2"/>
      <c r="H2" s="2"/>
      <c r="I2" s="2"/>
      <c r="J2" s="2"/>
      <c r="K2" s="5" t="s">
        <v>61</v>
      </c>
    </row>
    <row r="3" spans="1:11" ht="12.75">
      <c r="A3" s="5"/>
      <c r="B3" s="2"/>
      <c r="C3" s="2"/>
      <c r="D3" s="2"/>
      <c r="E3" s="2"/>
      <c r="F3" s="3" t="s">
        <v>0</v>
      </c>
      <c r="G3" s="2"/>
      <c r="H3" s="2"/>
      <c r="I3" s="2"/>
      <c r="J3" s="2"/>
      <c r="K3" s="2"/>
    </row>
    <row r="4" spans="1:11" ht="12.75">
      <c r="A4" s="5"/>
      <c r="B4" s="2"/>
      <c r="C4" s="2"/>
      <c r="D4" s="2"/>
      <c r="E4" s="2"/>
      <c r="F4" s="3"/>
      <c r="G4" s="2"/>
      <c r="H4" s="2"/>
      <c r="I4" s="2"/>
      <c r="J4" s="2"/>
      <c r="K4" s="2"/>
    </row>
    <row r="5" spans="1:11" ht="12.75">
      <c r="A5" s="5"/>
      <c r="B5" s="2"/>
      <c r="C5" s="2"/>
      <c r="D5" s="2"/>
      <c r="E5" s="124"/>
      <c r="F5" s="3" t="s">
        <v>33</v>
      </c>
      <c r="G5" s="2"/>
      <c r="H5" s="2"/>
      <c r="I5" s="2"/>
      <c r="J5" s="2"/>
      <c r="K5" s="2"/>
    </row>
    <row r="6" spans="1:11" ht="12.75">
      <c r="A6" s="4"/>
      <c r="B6" s="2"/>
      <c r="C6" s="2"/>
      <c r="D6" s="45"/>
      <c r="E6" s="45"/>
      <c r="F6" s="46"/>
      <c r="G6" s="2"/>
      <c r="H6" s="2"/>
      <c r="I6" s="2"/>
      <c r="J6" s="2"/>
      <c r="K6" s="2"/>
    </row>
    <row r="7" spans="1:11" ht="12.75">
      <c r="A7" s="5"/>
      <c r="B7" s="2"/>
      <c r="C7" s="2"/>
      <c r="D7" s="4"/>
      <c r="E7" s="14" t="s">
        <v>34</v>
      </c>
      <c r="G7" s="125" t="s">
        <v>67</v>
      </c>
      <c r="H7" s="18"/>
      <c r="I7" s="18"/>
      <c r="J7" s="2"/>
      <c r="K7" s="2"/>
    </row>
    <row r="8" spans="1:11" ht="12.75">
      <c r="A8" s="5"/>
      <c r="B8" s="2"/>
      <c r="C8" s="2"/>
      <c r="D8" s="4"/>
      <c r="E8" s="4"/>
      <c r="F8" s="14"/>
      <c r="G8" s="42"/>
      <c r="H8" s="18"/>
      <c r="I8" s="18"/>
      <c r="J8" s="2"/>
      <c r="K8" s="2"/>
    </row>
    <row r="9" spans="1:11" ht="12.75">
      <c r="A9" s="5"/>
      <c r="B9" s="2"/>
      <c r="C9" s="2"/>
      <c r="D9" s="4"/>
      <c r="E9" s="4"/>
      <c r="F9" s="14"/>
      <c r="G9" s="42"/>
      <c r="H9" s="18"/>
      <c r="I9" s="18"/>
      <c r="J9" s="2"/>
      <c r="K9" s="2"/>
    </row>
    <row r="10" spans="1:11" ht="12.75">
      <c r="A10" s="5"/>
      <c r="B10" s="2"/>
      <c r="C10" s="2"/>
      <c r="D10" s="4"/>
      <c r="E10" s="4"/>
      <c r="F10" s="14"/>
      <c r="G10" s="42"/>
      <c r="H10" s="18"/>
      <c r="I10" s="18"/>
      <c r="J10" s="2"/>
      <c r="K10" s="2"/>
    </row>
    <row r="11" spans="1:11" ht="12.75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5:11" ht="12.75" customHeight="1">
      <c r="E13" s="115" t="s">
        <v>9</v>
      </c>
      <c r="F13" s="115"/>
      <c r="G13" s="115"/>
      <c r="J13" s="5" t="s">
        <v>8</v>
      </c>
      <c r="K13" s="12" t="s">
        <v>8</v>
      </c>
    </row>
    <row r="14" spans="5:11" ht="12.75" customHeight="1">
      <c r="E14" s="53"/>
      <c r="F14" s="53"/>
      <c r="G14" s="53"/>
      <c r="J14" s="5"/>
      <c r="K14" s="12"/>
    </row>
    <row r="15" spans="5:11" ht="12.75" customHeight="1">
      <c r="E15" s="13"/>
      <c r="F15" s="53"/>
      <c r="G15" s="13"/>
      <c r="J15" s="5"/>
      <c r="K15" s="12"/>
    </row>
    <row r="16" spans="1:11" ht="12.75" customHeight="1">
      <c r="A16" s="5"/>
      <c r="B16" s="9"/>
      <c r="C16" s="9"/>
      <c r="D16" s="9"/>
      <c r="E16" s="9"/>
      <c r="F16" s="2"/>
      <c r="G16" s="2"/>
      <c r="H16" s="2"/>
      <c r="I16" s="2"/>
      <c r="J16" s="5" t="s">
        <v>8</v>
      </c>
      <c r="K16" s="12" t="s">
        <v>8</v>
      </c>
    </row>
    <row r="17" spans="1:11" ht="12.75" customHeight="1">
      <c r="A17" s="52" t="s">
        <v>40</v>
      </c>
      <c r="B17" s="9"/>
      <c r="C17" s="9" t="s">
        <v>38</v>
      </c>
      <c r="D17" s="2"/>
      <c r="E17" s="43" t="s">
        <v>7</v>
      </c>
      <c r="F17" s="56">
        <v>17704965.63</v>
      </c>
      <c r="G17" s="57" t="s">
        <v>11</v>
      </c>
      <c r="H17" s="56">
        <v>199433445.27</v>
      </c>
      <c r="I17" s="58" t="s">
        <v>35</v>
      </c>
      <c r="J17" s="59" t="s">
        <v>7</v>
      </c>
      <c r="K17" s="60">
        <f>ROUND(F17*H17/H18,0)</f>
        <v>7396858</v>
      </c>
    </row>
    <row r="18" spans="1:15" ht="12.75" customHeight="1">
      <c r="A18" s="5"/>
      <c r="B18" s="9"/>
      <c r="C18" s="2" t="s">
        <v>8</v>
      </c>
      <c r="D18" s="2"/>
      <c r="E18" s="43"/>
      <c r="F18" s="61"/>
      <c r="G18" s="57"/>
      <c r="H18" s="62">
        <v>477359725.61</v>
      </c>
      <c r="I18" s="62" t="s">
        <v>8</v>
      </c>
      <c r="J18" s="63"/>
      <c r="K18" s="60"/>
      <c r="O18" s="22" t="s">
        <v>8</v>
      </c>
    </row>
    <row r="19" spans="1:15" ht="12.75" customHeight="1">
      <c r="A19" s="5"/>
      <c r="B19" s="9"/>
      <c r="C19" s="2"/>
      <c r="D19" s="2"/>
      <c r="E19" s="43"/>
      <c r="F19" s="11"/>
      <c r="G19" s="43"/>
      <c r="H19" s="19"/>
      <c r="I19" s="19"/>
      <c r="J19" s="47"/>
      <c r="K19" s="44"/>
      <c r="O19" s="22"/>
    </row>
    <row r="20" spans="1:15" ht="12.75" customHeight="1">
      <c r="A20" s="5"/>
      <c r="B20" s="9"/>
      <c r="C20" s="2"/>
      <c r="D20" s="2"/>
      <c r="E20" s="43"/>
      <c r="F20" s="11"/>
      <c r="G20" s="43"/>
      <c r="H20" s="19"/>
      <c r="I20" s="19"/>
      <c r="J20" s="47"/>
      <c r="K20" s="44"/>
      <c r="O20" s="22"/>
    </row>
    <row r="21" spans="1:11" ht="15" customHeight="1">
      <c r="A21" s="5"/>
      <c r="B21" s="9"/>
      <c r="C21" s="9"/>
      <c r="D21" s="7"/>
      <c r="E21" s="7"/>
      <c r="F21" s="15"/>
      <c r="G21" s="2"/>
      <c r="H21" s="2"/>
      <c r="I21" s="2"/>
      <c r="J21" s="2"/>
      <c r="K21" s="12" t="s">
        <v>8</v>
      </c>
    </row>
    <row r="22" spans="1:11" ht="13.5" thickBot="1">
      <c r="A22" s="5" t="s">
        <v>6</v>
      </c>
      <c r="B22" s="9"/>
      <c r="D22" s="9" t="s">
        <v>13</v>
      </c>
      <c r="E22" s="23" t="s">
        <v>7</v>
      </c>
      <c r="F22" s="17" t="s">
        <v>55</v>
      </c>
      <c r="G22" s="24" t="s">
        <v>7</v>
      </c>
      <c r="H22" s="64">
        <f>K17</f>
        <v>7396858</v>
      </c>
      <c r="I22" s="65" t="s">
        <v>8</v>
      </c>
      <c r="J22" s="65" t="s">
        <v>8</v>
      </c>
      <c r="K22" s="66">
        <f>ROUND(H22/H23,6)</f>
        <v>0.037089</v>
      </c>
    </row>
    <row r="23" spans="1:11" ht="13.5" thickTop="1">
      <c r="A23" s="5"/>
      <c r="B23" s="9"/>
      <c r="C23" s="9"/>
      <c r="D23" s="7"/>
      <c r="E23" s="7"/>
      <c r="F23" s="7" t="s">
        <v>14</v>
      </c>
      <c r="G23" s="2"/>
      <c r="H23" s="67">
        <f>H17</f>
        <v>199433445.27</v>
      </c>
      <c r="I23" s="65"/>
      <c r="J23" s="65"/>
      <c r="K23" s="68"/>
    </row>
    <row r="24" spans="1:11" ht="12.75">
      <c r="A24" s="5"/>
      <c r="B24" s="9"/>
      <c r="C24" s="9"/>
      <c r="D24" s="7"/>
      <c r="E24" s="7"/>
      <c r="F24" s="7"/>
      <c r="G24" s="2"/>
      <c r="H24" s="40"/>
      <c r="I24" s="2"/>
      <c r="J24" s="2"/>
      <c r="K24" s="10"/>
    </row>
    <row r="25" spans="1:11" ht="12.75">
      <c r="A25" s="5"/>
      <c r="B25" s="9"/>
      <c r="C25" s="9"/>
      <c r="D25" s="7"/>
      <c r="E25" s="7"/>
      <c r="F25" s="7"/>
      <c r="G25" s="2"/>
      <c r="H25" s="40"/>
      <c r="I25" s="2"/>
      <c r="J25" s="2"/>
      <c r="K25" s="10"/>
    </row>
    <row r="26" spans="1:11" ht="12.75">
      <c r="A26" s="5"/>
      <c r="B26" s="9"/>
      <c r="C26" s="9"/>
      <c r="D26" s="7"/>
      <c r="E26" s="7"/>
      <c r="F26" s="7"/>
      <c r="G26" s="2"/>
      <c r="H26" s="40"/>
      <c r="I26" s="2"/>
      <c r="J26" s="2"/>
      <c r="K26" s="10"/>
    </row>
    <row r="27" ht="12.75">
      <c r="A27"/>
    </row>
    <row r="28" ht="12.75">
      <c r="A28"/>
    </row>
    <row r="29" spans="1:11" ht="13.5" thickBo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ht="13.5" thickTop="1">
      <c r="A30"/>
    </row>
    <row r="31" ht="12.75">
      <c r="A31"/>
    </row>
    <row r="32" ht="12.75">
      <c r="A32"/>
    </row>
    <row r="33" ht="12.75">
      <c r="A33"/>
    </row>
    <row r="34" spans="1:7" ht="12.75" customHeight="1">
      <c r="A34"/>
      <c r="E34" s="115" t="s">
        <v>16</v>
      </c>
      <c r="F34" s="115"/>
      <c r="G34" s="115"/>
    </row>
    <row r="35" spans="1:7" ht="12.75" customHeight="1">
      <c r="A35"/>
      <c r="E35" s="53"/>
      <c r="F35" s="53"/>
      <c r="G35" s="53"/>
    </row>
    <row r="36" ht="12.75" customHeight="1">
      <c r="A36"/>
    </row>
    <row r="37" ht="15" customHeight="1">
      <c r="A37"/>
    </row>
    <row r="38" spans="1:11" ht="12.75">
      <c r="A38" s="52" t="s">
        <v>58</v>
      </c>
      <c r="B38" s="9"/>
      <c r="C38" s="9" t="s">
        <v>39</v>
      </c>
      <c r="D38" s="2"/>
      <c r="E38" s="120" t="s">
        <v>7</v>
      </c>
      <c r="F38" s="56">
        <f>F17</f>
        <v>17704965.63</v>
      </c>
      <c r="G38" s="120" t="s">
        <v>11</v>
      </c>
      <c r="H38" s="56">
        <f>H39-'BSRR-Page 2'!H17</f>
        <v>277926280.34000003</v>
      </c>
      <c r="I38" s="58" t="s">
        <v>35</v>
      </c>
      <c r="J38" s="116" t="s">
        <v>7</v>
      </c>
      <c r="K38" s="118">
        <f>ROUND(F38*H38/H39,0)</f>
        <v>10308107</v>
      </c>
    </row>
    <row r="39" spans="1:11" ht="13.5" customHeight="1">
      <c r="A39" s="5"/>
      <c r="B39" s="9"/>
      <c r="C39" s="2" t="s">
        <v>8</v>
      </c>
      <c r="D39" s="2"/>
      <c r="E39" s="120"/>
      <c r="F39" s="61"/>
      <c r="G39" s="120"/>
      <c r="H39" s="62">
        <f>'BSRR-Page 2'!H18</f>
        <v>477359725.61</v>
      </c>
      <c r="I39" s="62" t="s">
        <v>8</v>
      </c>
      <c r="J39" s="117"/>
      <c r="K39" s="118"/>
    </row>
    <row r="40" spans="1:11" ht="12.75">
      <c r="A40" s="5"/>
      <c r="B40" s="9"/>
      <c r="C40" s="2"/>
      <c r="D40" s="2"/>
      <c r="E40" s="57"/>
      <c r="F40" s="61"/>
      <c r="G40" s="57"/>
      <c r="H40" s="62"/>
      <c r="I40" s="62"/>
      <c r="J40" s="63"/>
      <c r="K40" s="60"/>
    </row>
    <row r="41" spans="1:11" ht="12.75">
      <c r="A41" s="5"/>
      <c r="B41" s="9"/>
      <c r="C41" s="2"/>
      <c r="D41" s="2"/>
      <c r="E41" s="57"/>
      <c r="F41" s="61"/>
      <c r="G41" s="57"/>
      <c r="H41" s="62"/>
      <c r="I41" s="62"/>
      <c r="J41" s="63"/>
      <c r="K41" s="60"/>
    </row>
    <row r="42" spans="1:11" ht="12.75">
      <c r="A42" s="5"/>
      <c r="B42" s="9"/>
      <c r="C42" s="9"/>
      <c r="D42" s="7"/>
      <c r="E42" s="69"/>
      <c r="F42" s="70"/>
      <c r="G42" s="69"/>
      <c r="H42" s="65"/>
      <c r="I42" s="65"/>
      <c r="J42" s="65"/>
      <c r="K42" s="71" t="s">
        <v>8</v>
      </c>
    </row>
    <row r="43" spans="1:11" ht="13.5" thickBot="1">
      <c r="A43" s="5" t="s">
        <v>59</v>
      </c>
      <c r="B43" s="9"/>
      <c r="D43" s="9" t="s">
        <v>13</v>
      </c>
      <c r="E43" s="72" t="s">
        <v>7</v>
      </c>
      <c r="F43" s="73" t="s">
        <v>56</v>
      </c>
      <c r="G43" s="72" t="s">
        <v>7</v>
      </c>
      <c r="H43" s="64">
        <f>K38</f>
        <v>10308107</v>
      </c>
      <c r="I43" s="65" t="s">
        <v>8</v>
      </c>
      <c r="J43" s="65" t="s">
        <v>8</v>
      </c>
      <c r="K43" s="66">
        <f>ROUND(H43/H44,6)</f>
        <v>0.03531</v>
      </c>
    </row>
    <row r="44" spans="1:11" ht="13.5" thickTop="1">
      <c r="A44" s="5"/>
      <c r="B44" s="9"/>
      <c r="C44" s="9"/>
      <c r="D44" s="7"/>
      <c r="E44" s="119" t="s">
        <v>15</v>
      </c>
      <c r="F44" s="119"/>
      <c r="G44" s="119"/>
      <c r="H44" s="67">
        <v>291929806.15</v>
      </c>
      <c r="I44" s="65"/>
      <c r="J44" s="65"/>
      <c r="K44" s="74"/>
    </row>
    <row r="45" spans="1:11" ht="12.75">
      <c r="A45"/>
      <c r="E45" s="119"/>
      <c r="F45" s="119"/>
      <c r="G45" s="119"/>
      <c r="H45" s="75"/>
      <c r="I45" s="75"/>
      <c r="J45" s="75"/>
      <c r="K45" s="75"/>
    </row>
    <row r="46" spans="1:7" ht="12.75">
      <c r="A46"/>
      <c r="E46" s="41"/>
      <c r="F46" s="41"/>
      <c r="G46" s="41"/>
    </row>
    <row r="47" spans="1:11" ht="13.5" thickBo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</row>
    <row r="48" ht="13.5" thickTop="1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</sheetData>
  <sheetProtection/>
  <mergeCells count="7">
    <mergeCell ref="E13:G13"/>
    <mergeCell ref="J38:J39"/>
    <mergeCell ref="K38:K39"/>
    <mergeCell ref="E44:G45"/>
    <mergeCell ref="E34:G34"/>
    <mergeCell ref="E38:E39"/>
    <mergeCell ref="G38:G39"/>
  </mergeCells>
  <printOptions horizontalCentered="1"/>
  <pageMargins left="0.5" right="0" top="0.5" bottom="0.5" header="0" footer="0"/>
  <pageSetup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0"/>
  <sheetViews>
    <sheetView zoomScale="120" zoomScaleNormal="120" zoomScalePageLayoutView="0" workbookViewId="0" topLeftCell="A49">
      <selection activeCell="G310" sqref="G310"/>
    </sheetView>
  </sheetViews>
  <sheetFormatPr defaultColWidth="9.140625" defaultRowHeight="12.75" outlineLevelRow="1"/>
  <cols>
    <col min="1" max="1" width="4.7109375" style="82" bestFit="1" customWidth="1"/>
    <col min="2" max="2" width="24.28125" style="82" bestFit="1" customWidth="1"/>
    <col min="3" max="3" width="13.7109375" style="82" customWidth="1"/>
    <col min="4" max="4" width="13.140625" style="82" bestFit="1" customWidth="1"/>
    <col min="5" max="6" width="12.57421875" style="82" bestFit="1" customWidth="1"/>
    <col min="7" max="7" width="14.28125" style="83" bestFit="1" customWidth="1"/>
    <col min="8" max="8" width="12.57421875" style="83" bestFit="1" customWidth="1"/>
    <col min="9" max="9" width="14.140625" style="83" bestFit="1" customWidth="1"/>
    <col min="10" max="10" width="12.421875" style="83" bestFit="1" customWidth="1"/>
    <col min="11" max="11" width="15.8515625" style="82" bestFit="1" customWidth="1"/>
    <col min="12" max="12" width="15.140625" style="82" bestFit="1" customWidth="1"/>
    <col min="13" max="16384" width="9.140625" style="82" customWidth="1"/>
  </cols>
  <sheetData>
    <row r="1" spans="2:5" ht="14.25">
      <c r="B1" s="82" t="s">
        <v>54</v>
      </c>
      <c r="D1" s="78">
        <v>0.10128</v>
      </c>
      <c r="E1" s="78"/>
    </row>
    <row r="2" spans="2:5" ht="14.25">
      <c r="B2" s="82" t="s">
        <v>53</v>
      </c>
      <c r="D2" s="78">
        <f>D1/12</f>
        <v>0.00844</v>
      </c>
      <c r="E2" s="78"/>
    </row>
    <row r="3" spans="2:5" ht="14.25">
      <c r="B3" s="82" t="s">
        <v>52</v>
      </c>
      <c r="D3" s="79">
        <f>D4/12</f>
        <v>1475413.8025</v>
      </c>
      <c r="E3" s="84"/>
    </row>
    <row r="4" spans="2:5" ht="14.25">
      <c r="B4" s="82" t="s">
        <v>57</v>
      </c>
      <c r="D4" s="79">
        <v>17704965.63</v>
      </c>
      <c r="E4" s="84"/>
    </row>
    <row r="5" spans="2:5" ht="14.25">
      <c r="B5" s="82" t="s">
        <v>64</v>
      </c>
      <c r="D5" s="79"/>
      <c r="E5" s="84"/>
    </row>
    <row r="6" spans="3:11" ht="14.25">
      <c r="C6" s="85"/>
      <c r="D6" s="86"/>
      <c r="E6" s="85"/>
      <c r="F6" s="85"/>
      <c r="G6" s="87"/>
      <c r="H6" s="87"/>
      <c r="I6" s="87"/>
      <c r="J6" s="87"/>
      <c r="K6" s="88"/>
    </row>
    <row r="7" spans="3:11" ht="14.25">
      <c r="C7" s="121" t="s">
        <v>63</v>
      </c>
      <c r="D7" s="121"/>
      <c r="E7" s="121"/>
      <c r="F7" s="121"/>
      <c r="G7" s="121"/>
      <c r="H7" s="121"/>
      <c r="I7" s="87"/>
      <c r="J7" s="87"/>
      <c r="K7" s="88"/>
    </row>
    <row r="8" spans="1:11" ht="42.75">
      <c r="A8" s="85" t="s">
        <v>51</v>
      </c>
      <c r="B8" s="89" t="s">
        <v>50</v>
      </c>
      <c r="C8" s="89" t="s">
        <v>49</v>
      </c>
      <c r="D8" s="89" t="s">
        <v>48</v>
      </c>
      <c r="E8" s="89" t="s">
        <v>47</v>
      </c>
      <c r="F8" s="89" t="s">
        <v>46</v>
      </c>
      <c r="G8" s="90" t="s">
        <v>45</v>
      </c>
      <c r="H8" s="90" t="s">
        <v>44</v>
      </c>
      <c r="I8" s="90" t="s">
        <v>43</v>
      </c>
      <c r="J8" s="90" t="s">
        <v>42</v>
      </c>
      <c r="K8" s="91" t="s">
        <v>41</v>
      </c>
    </row>
    <row r="9" spans="1:11" ht="14.25">
      <c r="A9" s="85"/>
      <c r="B9" s="92">
        <v>42156</v>
      </c>
      <c r="C9" s="81"/>
      <c r="D9" s="81"/>
      <c r="E9" s="81"/>
      <c r="F9" s="81"/>
      <c r="G9" s="76"/>
      <c r="H9" s="76">
        <v>193208573.22252</v>
      </c>
      <c r="I9" s="76"/>
      <c r="J9" s="76">
        <v>-65108222.228077</v>
      </c>
      <c r="K9" s="80">
        <f>H9+J9</f>
        <v>128100350.994443</v>
      </c>
    </row>
    <row r="10" spans="1:12" ht="14.25">
      <c r="A10" s="85">
        <v>1</v>
      </c>
      <c r="B10" s="92">
        <v>42186</v>
      </c>
      <c r="C10" s="100">
        <v>2301190.30826</v>
      </c>
      <c r="D10" s="81">
        <f>K9*$D$2</f>
        <v>1081166.962393099</v>
      </c>
      <c r="E10" s="100">
        <v>862519.87</v>
      </c>
      <c r="F10" s="81"/>
      <c r="G10" s="76">
        <f>C10+D10-E10-F10</f>
        <v>2519837.4006530987</v>
      </c>
      <c r="H10" s="76">
        <f>H9+G10</f>
        <v>195728410.6231731</v>
      </c>
      <c r="I10" s="76">
        <v>-429968.35</v>
      </c>
      <c r="J10" s="76">
        <f>I10+J9</f>
        <v>-65538190.578077</v>
      </c>
      <c r="K10" s="80">
        <f>H10+J10</f>
        <v>130190220.04509608</v>
      </c>
      <c r="L10" s="93"/>
    </row>
    <row r="11" spans="1:11" ht="14.25">
      <c r="A11" s="85">
        <v>2</v>
      </c>
      <c r="B11" s="92">
        <v>42217</v>
      </c>
      <c r="C11" s="100">
        <v>816670.2069799999</v>
      </c>
      <c r="D11" s="81">
        <f>K10*$D$2</f>
        <v>1098805.4571806109</v>
      </c>
      <c r="E11" s="100">
        <v>1720480.79</v>
      </c>
      <c r="F11" s="81"/>
      <c r="G11" s="76">
        <f aca="true" t="shared" si="0" ref="G11:G73">C11+D11-E11-F11</f>
        <v>194994.8741606106</v>
      </c>
      <c r="H11" s="76">
        <f aca="true" t="shared" si="1" ref="H11:H73">H10+G11</f>
        <v>195923405.4973337</v>
      </c>
      <c r="I11" s="76">
        <v>-292269.25</v>
      </c>
      <c r="J11" s="76">
        <f aca="true" t="shared" si="2" ref="J11:J73">I11+J10</f>
        <v>-65830459.828077</v>
      </c>
      <c r="K11" s="80">
        <f aca="true" t="shared" si="3" ref="K11:K72">H11+J11</f>
        <v>130092945.6692567</v>
      </c>
    </row>
    <row r="12" spans="1:11" ht="14.25">
      <c r="A12" s="85">
        <v>3</v>
      </c>
      <c r="B12" s="92">
        <v>42248</v>
      </c>
      <c r="C12" s="100">
        <v>988202.2112799999</v>
      </c>
      <c r="D12" s="81">
        <f aca="true" t="shared" si="4" ref="D12:D73">K11*$D$2</f>
        <v>1097984.4614485265</v>
      </c>
      <c r="E12" s="100">
        <v>1005141.8</v>
      </c>
      <c r="F12" s="81"/>
      <c r="G12" s="76">
        <f t="shared" si="0"/>
        <v>1081044.8727285264</v>
      </c>
      <c r="H12" s="76">
        <f t="shared" si="1"/>
        <v>197004450.37006223</v>
      </c>
      <c r="I12" s="76">
        <v>-327647.95</v>
      </c>
      <c r="J12" s="76">
        <f>I12+J11</f>
        <v>-66158107.77807701</v>
      </c>
      <c r="K12" s="80">
        <f t="shared" si="3"/>
        <v>130846342.59198523</v>
      </c>
    </row>
    <row r="13" spans="1:11" ht="14.25">
      <c r="A13" s="85">
        <v>4</v>
      </c>
      <c r="B13" s="92">
        <v>42278</v>
      </c>
      <c r="C13" s="100">
        <v>931778.5387600001</v>
      </c>
      <c r="D13" s="81">
        <f t="shared" si="4"/>
        <v>1104343.1314763553</v>
      </c>
      <c r="E13" s="100">
        <v>1310039.17</v>
      </c>
      <c r="F13" s="81"/>
      <c r="G13" s="76">
        <f t="shared" si="0"/>
        <v>726082.5002363555</v>
      </c>
      <c r="H13" s="76">
        <f t="shared" si="1"/>
        <v>197730532.8702986</v>
      </c>
      <c r="I13" s="76">
        <v>-337002.75</v>
      </c>
      <c r="J13" s="76">
        <f t="shared" si="2"/>
        <v>-66495110.52807701</v>
      </c>
      <c r="K13" s="80">
        <f t="shared" si="3"/>
        <v>131235422.34222159</v>
      </c>
    </row>
    <row r="14" spans="1:11" ht="14.25">
      <c r="A14" s="85">
        <v>5</v>
      </c>
      <c r="B14" s="92">
        <v>42309</v>
      </c>
      <c r="C14" s="100">
        <v>1928313.1303800002</v>
      </c>
      <c r="D14" s="81">
        <f t="shared" si="4"/>
        <v>1107626.9645683502</v>
      </c>
      <c r="E14" s="100">
        <v>986500.57</v>
      </c>
      <c r="F14" s="81"/>
      <c r="G14" s="76">
        <f t="shared" si="0"/>
        <v>2049439.5249483506</v>
      </c>
      <c r="H14" s="76">
        <f t="shared" si="1"/>
        <v>199779972.39524695</v>
      </c>
      <c r="I14" s="76">
        <v>-2011701.65</v>
      </c>
      <c r="J14" s="76">
        <f t="shared" si="2"/>
        <v>-68506812.17807701</v>
      </c>
      <c r="K14" s="80">
        <f>H14+J14</f>
        <v>131273160.21716994</v>
      </c>
    </row>
    <row r="15" spans="1:11" ht="14.25">
      <c r="A15" s="85">
        <v>6</v>
      </c>
      <c r="B15" s="92">
        <v>42339</v>
      </c>
      <c r="C15" s="100">
        <v>2250117.6774600004</v>
      </c>
      <c r="D15" s="81">
        <f t="shared" si="4"/>
        <v>1107945.4722329143</v>
      </c>
      <c r="E15" s="100">
        <v>1275419.93</v>
      </c>
      <c r="F15" s="81"/>
      <c r="G15" s="76">
        <f t="shared" si="0"/>
        <v>2082643.2196929145</v>
      </c>
      <c r="H15" s="76">
        <f t="shared" si="1"/>
        <v>201862615.61493987</v>
      </c>
      <c r="I15" s="76">
        <v>-794115</v>
      </c>
      <c r="J15" s="76">
        <f t="shared" si="2"/>
        <v>-69300927.17807701</v>
      </c>
      <c r="K15" s="80">
        <f t="shared" si="3"/>
        <v>132561688.43686286</v>
      </c>
    </row>
    <row r="16" spans="1:11" ht="14.25">
      <c r="A16" s="85">
        <v>7</v>
      </c>
      <c r="B16" s="92">
        <v>42370</v>
      </c>
      <c r="C16" s="100">
        <v>2011546.01472</v>
      </c>
      <c r="D16" s="81">
        <f t="shared" si="4"/>
        <v>1118820.6504071224</v>
      </c>
      <c r="E16" s="100">
        <v>1595851.46</v>
      </c>
      <c r="F16" s="81"/>
      <c r="G16" s="76">
        <f t="shared" si="0"/>
        <v>1534515.2051271228</v>
      </c>
      <c r="H16" s="76">
        <f t="shared" si="1"/>
        <v>203397130.820067</v>
      </c>
      <c r="I16" s="76">
        <v>-740278.7</v>
      </c>
      <c r="J16" s="76">
        <f t="shared" si="2"/>
        <v>-70041205.87807702</v>
      </c>
      <c r="K16" s="80">
        <f t="shared" si="3"/>
        <v>133355924.94198997</v>
      </c>
    </row>
    <row r="17" spans="1:11" ht="14.25">
      <c r="A17" s="85">
        <v>8</v>
      </c>
      <c r="B17" s="92">
        <v>42401</v>
      </c>
      <c r="C17" s="100">
        <v>2039467.02042</v>
      </c>
      <c r="D17" s="81">
        <f t="shared" si="4"/>
        <v>1125524.0065103953</v>
      </c>
      <c r="E17" s="100">
        <v>1526707.51</v>
      </c>
      <c r="F17" s="81"/>
      <c r="G17" s="76">
        <f t="shared" si="0"/>
        <v>1638283.5169303955</v>
      </c>
      <c r="H17" s="76">
        <f t="shared" si="1"/>
        <v>205035414.3369974</v>
      </c>
      <c r="I17" s="76">
        <v>-714095.2</v>
      </c>
      <c r="J17" s="76">
        <f t="shared" si="2"/>
        <v>-70755301.07807702</v>
      </c>
      <c r="K17" s="80">
        <f t="shared" si="3"/>
        <v>134280113.25892037</v>
      </c>
    </row>
    <row r="18" spans="1:11" ht="14.25">
      <c r="A18" s="85">
        <v>9</v>
      </c>
      <c r="B18" s="92">
        <v>42430</v>
      </c>
      <c r="C18" s="100">
        <v>3108192.77538</v>
      </c>
      <c r="D18" s="81">
        <f t="shared" si="4"/>
        <v>1133324.155905288</v>
      </c>
      <c r="E18" s="100">
        <v>1230134.22</v>
      </c>
      <c r="F18" s="81"/>
      <c r="G18" s="76">
        <f t="shared" si="0"/>
        <v>3011382.7112852884</v>
      </c>
      <c r="H18" s="76">
        <f t="shared" si="1"/>
        <v>208046797.04828268</v>
      </c>
      <c r="I18" s="76">
        <v>-1100389.5</v>
      </c>
      <c r="J18" s="76">
        <f t="shared" si="2"/>
        <v>-71855690.57807702</v>
      </c>
      <c r="K18" s="80">
        <f t="shared" si="3"/>
        <v>136191106.47020566</v>
      </c>
    </row>
    <row r="19" spans="1:11" ht="14.25">
      <c r="A19" s="85">
        <v>10</v>
      </c>
      <c r="B19" s="92">
        <v>42461</v>
      </c>
      <c r="C19" s="100">
        <v>2238242.75688</v>
      </c>
      <c r="D19" s="81">
        <f>K18*$D$2</f>
        <v>1149452.9386085358</v>
      </c>
      <c r="E19" s="100">
        <v>1448879.16</v>
      </c>
      <c r="F19" s="81"/>
      <c r="G19" s="76">
        <f t="shared" si="0"/>
        <v>1938816.5354885359</v>
      </c>
      <c r="H19" s="76">
        <f t="shared" si="1"/>
        <v>209985613.58377123</v>
      </c>
      <c r="I19" s="76">
        <v>-826144.2</v>
      </c>
      <c r="J19" s="76">
        <f t="shared" si="2"/>
        <v>-72681834.77807702</v>
      </c>
      <c r="K19" s="80">
        <f t="shared" si="3"/>
        <v>137303778.80569422</v>
      </c>
    </row>
    <row r="20" spans="1:12" ht="14.25">
      <c r="A20" s="85">
        <v>11</v>
      </c>
      <c r="B20" s="92">
        <v>42491</v>
      </c>
      <c r="C20" s="100">
        <v>2351170.8060200005</v>
      </c>
      <c r="D20" s="81">
        <f t="shared" si="4"/>
        <v>1158843.8931200593</v>
      </c>
      <c r="E20" s="100">
        <v>1111171.07</v>
      </c>
      <c r="F20" s="81"/>
      <c r="G20" s="76">
        <f>C20+D20-E20-F20</f>
        <v>2398843.6291400595</v>
      </c>
      <c r="H20" s="76">
        <f t="shared" si="1"/>
        <v>212384457.21291128</v>
      </c>
      <c r="I20" s="76">
        <v>-842178.75</v>
      </c>
      <c r="J20" s="76">
        <f t="shared" si="2"/>
        <v>-73524013.52807702</v>
      </c>
      <c r="K20" s="80">
        <f>H20+J20</f>
        <v>138860443.68483424</v>
      </c>
      <c r="L20" s="94"/>
    </row>
    <row r="21" spans="1:12" ht="14.25">
      <c r="A21" s="85">
        <v>12</v>
      </c>
      <c r="B21" s="92">
        <v>42522</v>
      </c>
      <c r="C21" s="100">
        <v>921065.0965999999</v>
      </c>
      <c r="D21" s="81">
        <f t="shared" si="4"/>
        <v>1171982.144700001</v>
      </c>
      <c r="E21" s="100">
        <v>1172648.41</v>
      </c>
      <c r="F21" s="81"/>
      <c r="G21" s="76">
        <f>C21+D21-E21-F21</f>
        <v>920398.8313000009</v>
      </c>
      <c r="H21" s="76">
        <f>H20+G21</f>
        <v>213304856.04421127</v>
      </c>
      <c r="I21" s="76">
        <v>-349029.1</v>
      </c>
      <c r="J21" s="76">
        <f>-0.35*H21</f>
        <v>-74656699.61547394</v>
      </c>
      <c r="K21" s="80">
        <f>H21+J21</f>
        <v>138648156.42873734</v>
      </c>
      <c r="L21" s="95"/>
    </row>
    <row r="22" spans="1:11" ht="14.25">
      <c r="A22" s="85">
        <v>13</v>
      </c>
      <c r="B22" s="92">
        <v>42552</v>
      </c>
      <c r="C22" s="81"/>
      <c r="D22" s="81">
        <f>K21*$D$2</f>
        <v>1170190.440258543</v>
      </c>
      <c r="E22" s="81"/>
      <c r="F22" s="81">
        <f aca="true" t="shared" si="5" ref="F22:F85">$D$3</f>
        <v>1475413.8025</v>
      </c>
      <c r="G22" s="76">
        <f>C22+D22-E22-F22</f>
        <v>-305223.362241457</v>
      </c>
      <c r="H22" s="76">
        <f>H21+G22</f>
        <v>212999632.68196982</v>
      </c>
      <c r="I22" s="76">
        <f>-G22*0.35</f>
        <v>106828.17678450994</v>
      </c>
      <c r="J22" s="76">
        <f>I22+J21</f>
        <v>-74549871.43868943</v>
      </c>
      <c r="K22" s="80">
        <f t="shared" si="3"/>
        <v>138449761.2432804</v>
      </c>
    </row>
    <row r="23" spans="1:11" ht="14.25">
      <c r="A23" s="85">
        <v>14</v>
      </c>
      <c r="B23" s="92">
        <v>42583</v>
      </c>
      <c r="C23" s="81"/>
      <c r="D23" s="81">
        <f t="shared" si="4"/>
        <v>1168515.9848932866</v>
      </c>
      <c r="E23" s="81"/>
      <c r="F23" s="81">
        <f t="shared" si="5"/>
        <v>1475413.8025</v>
      </c>
      <c r="G23" s="76">
        <f t="shared" si="0"/>
        <v>-306897.8176067134</v>
      </c>
      <c r="H23" s="76">
        <f t="shared" si="1"/>
        <v>212692734.8643631</v>
      </c>
      <c r="I23" s="76">
        <f aca="true" t="shared" si="6" ref="I23:I86">-G23*0.35</f>
        <v>107414.23616234968</v>
      </c>
      <c r="J23" s="76">
        <f t="shared" si="2"/>
        <v>-74442457.20252708</v>
      </c>
      <c r="K23" s="80">
        <f t="shared" si="3"/>
        <v>138250277.66183603</v>
      </c>
    </row>
    <row r="24" spans="1:11" ht="14.25">
      <c r="A24" s="85">
        <v>15</v>
      </c>
      <c r="B24" s="92">
        <v>42614</v>
      </c>
      <c r="C24" s="81"/>
      <c r="D24" s="81">
        <f t="shared" si="4"/>
        <v>1166832.343465896</v>
      </c>
      <c r="E24" s="81"/>
      <c r="F24" s="81">
        <f t="shared" si="5"/>
        <v>1475413.8025</v>
      </c>
      <c r="G24" s="76">
        <f t="shared" si="0"/>
        <v>-308581.4590341039</v>
      </c>
      <c r="H24" s="76">
        <f t="shared" si="1"/>
        <v>212384153.405329</v>
      </c>
      <c r="I24" s="76">
        <f t="shared" si="6"/>
        <v>108003.51066193637</v>
      </c>
      <c r="J24" s="76">
        <f t="shared" si="2"/>
        <v>-74334453.69186515</v>
      </c>
      <c r="K24" s="80">
        <f t="shared" si="3"/>
        <v>138049699.71346384</v>
      </c>
    </row>
    <row r="25" spans="1:11" ht="14.25">
      <c r="A25" s="85">
        <v>16</v>
      </c>
      <c r="B25" s="92">
        <v>42644</v>
      </c>
      <c r="C25" s="81"/>
      <c r="D25" s="81">
        <f t="shared" si="4"/>
        <v>1165139.4655816348</v>
      </c>
      <c r="E25" s="81"/>
      <c r="F25" s="81">
        <f t="shared" si="5"/>
        <v>1475413.8025</v>
      </c>
      <c r="G25" s="76">
        <f t="shared" si="0"/>
        <v>-310274.3369183652</v>
      </c>
      <c r="H25" s="76">
        <f t="shared" si="1"/>
        <v>212073879.06841063</v>
      </c>
      <c r="I25" s="76">
        <f t="shared" si="6"/>
        <v>108596.01792142782</v>
      </c>
      <c r="J25" s="76">
        <f t="shared" si="2"/>
        <v>-74225857.67394371</v>
      </c>
      <c r="K25" s="80">
        <f t="shared" si="3"/>
        <v>137848021.39446694</v>
      </c>
    </row>
    <row r="26" spans="1:11" ht="14.25">
      <c r="A26" s="85">
        <v>17</v>
      </c>
      <c r="B26" s="92">
        <v>42675</v>
      </c>
      <c r="C26" s="81"/>
      <c r="D26" s="81">
        <f t="shared" si="4"/>
        <v>1163437.3005693008</v>
      </c>
      <c r="E26" s="81"/>
      <c r="F26" s="81">
        <f t="shared" si="5"/>
        <v>1475413.8025</v>
      </c>
      <c r="G26" s="76">
        <f t="shared" si="0"/>
        <v>-311976.5019306992</v>
      </c>
      <c r="H26" s="76">
        <f t="shared" si="1"/>
        <v>211761902.56647992</v>
      </c>
      <c r="I26" s="76">
        <f t="shared" si="6"/>
        <v>109191.77567574472</v>
      </c>
      <c r="J26" s="76">
        <f t="shared" si="2"/>
        <v>-74116665.89826797</v>
      </c>
      <c r="K26" s="80">
        <f t="shared" si="3"/>
        <v>137645236.66821194</v>
      </c>
    </row>
    <row r="27" spans="1:11" ht="14.25">
      <c r="A27" s="85">
        <v>18</v>
      </c>
      <c r="B27" s="92">
        <v>42705</v>
      </c>
      <c r="C27" s="81"/>
      <c r="D27" s="81">
        <f t="shared" si="4"/>
        <v>1161725.7974797087</v>
      </c>
      <c r="E27" s="81"/>
      <c r="F27" s="81">
        <f t="shared" si="5"/>
        <v>1475413.8025</v>
      </c>
      <c r="G27" s="76">
        <f t="shared" si="0"/>
        <v>-313688.0050202913</v>
      </c>
      <c r="H27" s="76">
        <f t="shared" si="1"/>
        <v>211448214.56145963</v>
      </c>
      <c r="I27" s="76">
        <f t="shared" si="6"/>
        <v>109790.80175710196</v>
      </c>
      <c r="J27" s="76">
        <f t="shared" si="2"/>
        <v>-74006875.09651087</v>
      </c>
      <c r="K27" s="80">
        <f t="shared" si="3"/>
        <v>137441339.46494877</v>
      </c>
    </row>
    <row r="28" spans="1:11" ht="14.25">
      <c r="A28" s="85">
        <v>19</v>
      </c>
      <c r="B28" s="92">
        <v>42736</v>
      </c>
      <c r="C28" s="81"/>
      <c r="D28" s="81">
        <f t="shared" si="4"/>
        <v>1160004.9050841676</v>
      </c>
      <c r="E28" s="81"/>
      <c r="F28" s="81">
        <f t="shared" si="5"/>
        <v>1475413.8025</v>
      </c>
      <c r="G28" s="76">
        <f t="shared" si="0"/>
        <v>-315408.8974158324</v>
      </c>
      <c r="H28" s="76">
        <f t="shared" si="1"/>
        <v>211132805.66404378</v>
      </c>
      <c r="I28" s="76">
        <f t="shared" si="6"/>
        <v>110393.11409554133</v>
      </c>
      <c r="J28" s="76">
        <f t="shared" si="2"/>
        <v>-73896481.98241533</v>
      </c>
      <c r="K28" s="80">
        <f t="shared" si="3"/>
        <v>137236323.68162847</v>
      </c>
    </row>
    <row r="29" spans="1:11" ht="14.25">
      <c r="A29" s="85">
        <v>20</v>
      </c>
      <c r="B29" s="92">
        <v>42767</v>
      </c>
      <c r="C29" s="81"/>
      <c r="D29" s="81">
        <f t="shared" si="4"/>
        <v>1158274.5718729442</v>
      </c>
      <c r="E29" s="81"/>
      <c r="F29" s="81">
        <f t="shared" si="5"/>
        <v>1475413.8025</v>
      </c>
      <c r="G29" s="76">
        <f t="shared" si="0"/>
        <v>-317139.23062705575</v>
      </c>
      <c r="H29" s="76">
        <f t="shared" si="1"/>
        <v>210815666.43341672</v>
      </c>
      <c r="I29" s="76">
        <f t="shared" si="6"/>
        <v>110998.7307194695</v>
      </c>
      <c r="J29" s="76">
        <f t="shared" si="2"/>
        <v>-73785483.25169586</v>
      </c>
      <c r="K29" s="80">
        <f t="shared" si="3"/>
        <v>137030183.18172085</v>
      </c>
    </row>
    <row r="30" spans="1:11" ht="14.25">
      <c r="A30" s="85">
        <v>21</v>
      </c>
      <c r="B30" s="92">
        <v>42795</v>
      </c>
      <c r="C30" s="81"/>
      <c r="D30" s="81">
        <f t="shared" si="4"/>
        <v>1156534.7460537239</v>
      </c>
      <c r="E30" s="81"/>
      <c r="F30" s="81">
        <f t="shared" si="5"/>
        <v>1475413.8025</v>
      </c>
      <c r="G30" s="76">
        <f t="shared" si="0"/>
        <v>-318879.05644627614</v>
      </c>
      <c r="H30" s="76">
        <f t="shared" si="1"/>
        <v>210496787.37697044</v>
      </c>
      <c r="I30" s="76">
        <f t="shared" si="6"/>
        <v>111607.66975619664</v>
      </c>
      <c r="J30" s="76">
        <f t="shared" si="2"/>
        <v>-73673875.58193965</v>
      </c>
      <c r="K30" s="80">
        <f t="shared" si="3"/>
        <v>136822911.79503077</v>
      </c>
    </row>
    <row r="31" spans="1:11" ht="14.25">
      <c r="A31" s="85">
        <v>22</v>
      </c>
      <c r="B31" s="92">
        <v>42826</v>
      </c>
      <c r="C31" s="81"/>
      <c r="D31" s="81">
        <f t="shared" si="4"/>
        <v>1154785.3755500596</v>
      </c>
      <c r="E31" s="81"/>
      <c r="F31" s="81">
        <f t="shared" si="5"/>
        <v>1475413.8025</v>
      </c>
      <c r="G31" s="76">
        <f t="shared" si="0"/>
        <v>-320628.4269499404</v>
      </c>
      <c r="H31" s="76">
        <f t="shared" si="1"/>
        <v>210176158.9500205</v>
      </c>
      <c r="I31" s="76">
        <f t="shared" si="6"/>
        <v>112219.94943247913</v>
      </c>
      <c r="J31" s="76">
        <f t="shared" si="2"/>
        <v>-73561655.63250718</v>
      </c>
      <c r="K31" s="80">
        <f t="shared" si="3"/>
        <v>136614503.31751332</v>
      </c>
    </row>
    <row r="32" spans="1:11" ht="14.25">
      <c r="A32" s="85">
        <v>23</v>
      </c>
      <c r="B32" s="92">
        <v>42856</v>
      </c>
      <c r="C32" s="81"/>
      <c r="D32" s="81">
        <f t="shared" si="4"/>
        <v>1153026.4079998124</v>
      </c>
      <c r="E32" s="81"/>
      <c r="F32" s="81">
        <f t="shared" si="5"/>
        <v>1475413.8025</v>
      </c>
      <c r="G32" s="76">
        <f t="shared" si="0"/>
        <v>-322387.3945001876</v>
      </c>
      <c r="H32" s="76">
        <f t="shared" si="1"/>
        <v>209853771.5555203</v>
      </c>
      <c r="I32" s="76">
        <f t="shared" si="6"/>
        <v>112835.58807506565</v>
      </c>
      <c r="J32" s="76">
        <f t="shared" si="2"/>
        <v>-73448820.0444321</v>
      </c>
      <c r="K32" s="80">
        <f t="shared" si="3"/>
        <v>136404951.5110882</v>
      </c>
    </row>
    <row r="33" spans="1:12" ht="14.25">
      <c r="A33" s="85">
        <v>24</v>
      </c>
      <c r="B33" s="92">
        <v>42887</v>
      </c>
      <c r="C33" s="81"/>
      <c r="D33" s="81">
        <f t="shared" si="4"/>
        <v>1151257.7907535844</v>
      </c>
      <c r="E33" s="81"/>
      <c r="F33" s="81">
        <f t="shared" si="5"/>
        <v>1475413.8025</v>
      </c>
      <c r="G33" s="76">
        <f t="shared" si="0"/>
        <v>-324156.01174641564</v>
      </c>
      <c r="H33" s="76">
        <f t="shared" si="1"/>
        <v>209529615.5437739</v>
      </c>
      <c r="I33" s="76">
        <f t="shared" si="6"/>
        <v>113454.60411124547</v>
      </c>
      <c r="J33" s="76">
        <f t="shared" si="2"/>
        <v>-73335365.44032086</v>
      </c>
      <c r="K33" s="80">
        <f t="shared" si="3"/>
        <v>136194250.10345304</v>
      </c>
      <c r="L33" s="93"/>
    </row>
    <row r="34" spans="1:11" ht="14.25">
      <c r="A34" s="85">
        <v>25</v>
      </c>
      <c r="B34" s="92">
        <v>42917</v>
      </c>
      <c r="C34" s="81"/>
      <c r="D34" s="81">
        <f t="shared" si="4"/>
        <v>1149479.4708731435</v>
      </c>
      <c r="E34" s="81"/>
      <c r="F34" s="81">
        <f t="shared" si="5"/>
        <v>1475413.8025</v>
      </c>
      <c r="G34" s="76">
        <f t="shared" si="0"/>
        <v>-325934.33162685647</v>
      </c>
      <c r="H34" s="76">
        <f t="shared" si="1"/>
        <v>209203681.21214703</v>
      </c>
      <c r="I34" s="76">
        <f t="shared" si="6"/>
        <v>114077.01606939976</v>
      </c>
      <c r="J34" s="76">
        <f t="shared" si="2"/>
        <v>-73221288.42425147</v>
      </c>
      <c r="K34" s="80">
        <f t="shared" si="3"/>
        <v>135982392.78789556</v>
      </c>
    </row>
    <row r="35" spans="1:11" ht="14.25">
      <c r="A35" s="85">
        <v>26</v>
      </c>
      <c r="B35" s="92">
        <v>42948</v>
      </c>
      <c r="C35" s="81"/>
      <c r="D35" s="81">
        <f t="shared" si="4"/>
        <v>1147691.3951298385</v>
      </c>
      <c r="E35" s="81"/>
      <c r="F35" s="81">
        <f t="shared" si="5"/>
        <v>1475413.8025</v>
      </c>
      <c r="G35" s="76">
        <f t="shared" si="0"/>
        <v>-327722.4073701615</v>
      </c>
      <c r="H35" s="76">
        <f t="shared" si="1"/>
        <v>208875958.80477688</v>
      </c>
      <c r="I35" s="76">
        <f t="shared" si="6"/>
        <v>114702.84257955651</v>
      </c>
      <c r="J35" s="76">
        <f t="shared" si="2"/>
        <v>-73106585.58167191</v>
      </c>
      <c r="K35" s="80">
        <f t="shared" si="3"/>
        <v>135769373.22310495</v>
      </c>
    </row>
    <row r="36" spans="1:11" ht="14.25">
      <c r="A36" s="85">
        <v>27</v>
      </c>
      <c r="B36" s="92">
        <v>42979</v>
      </c>
      <c r="C36" s="81"/>
      <c r="D36" s="81">
        <f t="shared" si="4"/>
        <v>1145893.5100030059</v>
      </c>
      <c r="E36" s="81"/>
      <c r="F36" s="81">
        <f t="shared" si="5"/>
        <v>1475413.8025</v>
      </c>
      <c r="G36" s="76">
        <f t="shared" si="0"/>
        <v>-329520.29249699414</v>
      </c>
      <c r="H36" s="76">
        <f t="shared" si="1"/>
        <v>208546438.51227987</v>
      </c>
      <c r="I36" s="76">
        <f t="shared" si="6"/>
        <v>115332.10237394794</v>
      </c>
      <c r="J36" s="76">
        <f t="shared" si="2"/>
        <v>-72991253.47929797</v>
      </c>
      <c r="K36" s="80">
        <f t="shared" si="3"/>
        <v>135555185.0329819</v>
      </c>
    </row>
    <row r="37" spans="1:11" ht="14.25">
      <c r="A37" s="85">
        <v>28</v>
      </c>
      <c r="B37" s="92">
        <v>43009</v>
      </c>
      <c r="C37" s="81"/>
      <c r="D37" s="81">
        <f t="shared" si="4"/>
        <v>1144085.7616783672</v>
      </c>
      <c r="E37" s="81"/>
      <c r="F37" s="81">
        <f t="shared" si="5"/>
        <v>1475413.8025</v>
      </c>
      <c r="G37" s="76">
        <f t="shared" si="0"/>
        <v>-331328.04082163284</v>
      </c>
      <c r="H37" s="76">
        <f t="shared" si="1"/>
        <v>208215110.47145823</v>
      </c>
      <c r="I37" s="76">
        <f t="shared" si="6"/>
        <v>115964.81428757148</v>
      </c>
      <c r="J37" s="76">
        <f t="shared" si="2"/>
        <v>-72875288.6650104</v>
      </c>
      <c r="K37" s="80">
        <f t="shared" si="3"/>
        <v>135339821.80644783</v>
      </c>
    </row>
    <row r="38" spans="1:11" ht="14.25">
      <c r="A38" s="85">
        <v>29</v>
      </c>
      <c r="B38" s="92">
        <v>43040</v>
      </c>
      <c r="C38" s="81"/>
      <c r="D38" s="81">
        <f t="shared" si="4"/>
        <v>1142268.0960464196</v>
      </c>
      <c r="E38" s="81"/>
      <c r="F38" s="81">
        <f t="shared" si="5"/>
        <v>1475413.8025</v>
      </c>
      <c r="G38" s="76">
        <f t="shared" si="0"/>
        <v>-333145.7064535804</v>
      </c>
      <c r="H38" s="76">
        <f t="shared" si="1"/>
        <v>207881964.76500463</v>
      </c>
      <c r="I38" s="76">
        <f t="shared" si="6"/>
        <v>116600.99725875314</v>
      </c>
      <c r="J38" s="76">
        <f t="shared" si="2"/>
        <v>-72758687.66775164</v>
      </c>
      <c r="K38" s="80">
        <f t="shared" si="3"/>
        <v>135123277.097253</v>
      </c>
    </row>
    <row r="39" spans="1:11" ht="14.25">
      <c r="A39" s="85">
        <v>30</v>
      </c>
      <c r="B39" s="92">
        <v>43070</v>
      </c>
      <c r="C39" s="81"/>
      <c r="D39" s="81">
        <f t="shared" si="4"/>
        <v>1140440.4587008152</v>
      </c>
      <c r="E39" s="81"/>
      <c r="F39" s="81">
        <f t="shared" si="5"/>
        <v>1475413.8025</v>
      </c>
      <c r="G39" s="76">
        <f t="shared" si="0"/>
        <v>-334973.3437991848</v>
      </c>
      <c r="H39" s="76">
        <f t="shared" si="1"/>
        <v>207546991.42120546</v>
      </c>
      <c r="I39" s="76">
        <f t="shared" si="6"/>
        <v>117240.67032971466</v>
      </c>
      <c r="J39" s="76">
        <f t="shared" si="2"/>
        <v>-72641446.99742192</v>
      </c>
      <c r="K39" s="80">
        <f t="shared" si="3"/>
        <v>134905544.42378354</v>
      </c>
    </row>
    <row r="40" spans="1:11" ht="14.25">
      <c r="A40" s="85">
        <v>31</v>
      </c>
      <c r="B40" s="92">
        <v>43101</v>
      </c>
      <c r="C40" s="81"/>
      <c r="D40" s="81">
        <f t="shared" si="4"/>
        <v>1138602.794936733</v>
      </c>
      <c r="E40" s="81"/>
      <c r="F40" s="81">
        <f t="shared" si="5"/>
        <v>1475413.8025</v>
      </c>
      <c r="G40" s="76">
        <f t="shared" si="0"/>
        <v>-336811.0075632669</v>
      </c>
      <c r="H40" s="76">
        <f t="shared" si="1"/>
        <v>207210180.4136422</v>
      </c>
      <c r="I40" s="76">
        <f t="shared" si="6"/>
        <v>117883.8526471434</v>
      </c>
      <c r="J40" s="76">
        <f t="shared" si="2"/>
        <v>-72523563.14477478</v>
      </c>
      <c r="K40" s="80">
        <f t="shared" si="3"/>
        <v>134686617.26886743</v>
      </c>
    </row>
    <row r="41" spans="1:11" ht="14.25">
      <c r="A41" s="85">
        <v>32</v>
      </c>
      <c r="B41" s="92">
        <v>43132</v>
      </c>
      <c r="C41" s="81"/>
      <c r="D41" s="81">
        <f t="shared" si="4"/>
        <v>1136755.049749241</v>
      </c>
      <c r="E41" s="81"/>
      <c r="F41" s="81">
        <f t="shared" si="5"/>
        <v>1475413.8025</v>
      </c>
      <c r="G41" s="76">
        <f t="shared" si="0"/>
        <v>-338658.752750759</v>
      </c>
      <c r="H41" s="76">
        <f t="shared" si="1"/>
        <v>206871521.66089144</v>
      </c>
      <c r="I41" s="76">
        <f t="shared" si="6"/>
        <v>118530.56346276564</v>
      </c>
      <c r="J41" s="76">
        <f t="shared" si="2"/>
        <v>-72405032.58131202</v>
      </c>
      <c r="K41" s="80">
        <f t="shared" si="3"/>
        <v>134466489.0795794</v>
      </c>
    </row>
    <row r="42" spans="1:11" ht="14.25">
      <c r="A42" s="85">
        <v>33</v>
      </c>
      <c r="B42" s="92">
        <v>43160</v>
      </c>
      <c r="C42" s="81"/>
      <c r="D42" s="81">
        <f t="shared" si="4"/>
        <v>1134897.1678316502</v>
      </c>
      <c r="E42" s="81"/>
      <c r="F42" s="81">
        <f t="shared" si="5"/>
        <v>1475413.8025</v>
      </c>
      <c r="G42" s="76">
        <f t="shared" si="0"/>
        <v>-340516.63466834975</v>
      </c>
      <c r="H42" s="76">
        <f t="shared" si="1"/>
        <v>206531005.0262231</v>
      </c>
      <c r="I42" s="76">
        <f t="shared" si="6"/>
        <v>119180.82213392241</v>
      </c>
      <c r="J42" s="76">
        <f t="shared" si="2"/>
        <v>-72285851.75917809</v>
      </c>
      <c r="K42" s="80">
        <f t="shared" si="3"/>
        <v>134245153.26704502</v>
      </c>
    </row>
    <row r="43" spans="1:11" ht="14.25">
      <c r="A43" s="85">
        <v>34</v>
      </c>
      <c r="B43" s="92">
        <v>43191</v>
      </c>
      <c r="C43" s="81"/>
      <c r="D43" s="81">
        <f t="shared" si="4"/>
        <v>1133029.09357386</v>
      </c>
      <c r="E43" s="81"/>
      <c r="F43" s="81">
        <f t="shared" si="5"/>
        <v>1475413.8025</v>
      </c>
      <c r="G43" s="76">
        <f t="shared" si="0"/>
        <v>-342384.7089261401</v>
      </c>
      <c r="H43" s="76">
        <f t="shared" si="1"/>
        <v>206188620.31729695</v>
      </c>
      <c r="I43" s="76">
        <f t="shared" si="6"/>
        <v>119834.64812414903</v>
      </c>
      <c r="J43" s="76">
        <f t="shared" si="2"/>
        <v>-72166017.11105394</v>
      </c>
      <c r="K43" s="80">
        <f t="shared" si="3"/>
        <v>134022603.20624301</v>
      </c>
    </row>
    <row r="44" spans="1:11" ht="14.25">
      <c r="A44" s="85">
        <v>35</v>
      </c>
      <c r="B44" s="92">
        <v>43221</v>
      </c>
      <c r="C44" s="81"/>
      <c r="D44" s="81">
        <f t="shared" si="4"/>
        <v>1131150.771060691</v>
      </c>
      <c r="E44" s="81"/>
      <c r="F44" s="81">
        <f t="shared" si="5"/>
        <v>1475413.8025</v>
      </c>
      <c r="G44" s="76">
        <f t="shared" si="0"/>
        <v>-344263.031439309</v>
      </c>
      <c r="H44" s="76">
        <f t="shared" si="1"/>
        <v>205844357.28585765</v>
      </c>
      <c r="I44" s="76">
        <f t="shared" si="6"/>
        <v>120492.06100375815</v>
      </c>
      <c r="J44" s="76">
        <f t="shared" si="2"/>
        <v>-72045525.05005018</v>
      </c>
      <c r="K44" s="80">
        <f t="shared" si="3"/>
        <v>133798832.23580746</v>
      </c>
    </row>
    <row r="45" spans="1:12" ht="14.25">
      <c r="A45" s="85">
        <v>36</v>
      </c>
      <c r="B45" s="92">
        <v>43252</v>
      </c>
      <c r="C45" s="81"/>
      <c r="D45" s="81">
        <f t="shared" si="4"/>
        <v>1129262.1440702148</v>
      </c>
      <c r="E45" s="81"/>
      <c r="F45" s="81">
        <f t="shared" si="5"/>
        <v>1475413.8025</v>
      </c>
      <c r="G45" s="76">
        <f t="shared" si="0"/>
        <v>-346151.65842978517</v>
      </c>
      <c r="H45" s="76">
        <f t="shared" si="1"/>
        <v>205498205.62742788</v>
      </c>
      <c r="I45" s="76">
        <f t="shared" si="6"/>
        <v>121153.0804504248</v>
      </c>
      <c r="J45" s="76">
        <f t="shared" si="2"/>
        <v>-71924371.96959975</v>
      </c>
      <c r="K45" s="80">
        <f t="shared" si="3"/>
        <v>133573833.65782812</v>
      </c>
      <c r="L45" s="93"/>
    </row>
    <row r="46" spans="1:11" ht="14.25">
      <c r="A46" s="85">
        <v>37</v>
      </c>
      <c r="B46" s="92">
        <v>43282</v>
      </c>
      <c r="C46" s="81"/>
      <c r="D46" s="81">
        <f t="shared" si="4"/>
        <v>1127363.1560720692</v>
      </c>
      <c r="E46" s="81"/>
      <c r="F46" s="81">
        <f t="shared" si="5"/>
        <v>1475413.8025</v>
      </c>
      <c r="G46" s="76">
        <f t="shared" si="0"/>
        <v>-348050.6464279308</v>
      </c>
      <c r="H46" s="76">
        <f t="shared" si="1"/>
        <v>205150154.98099995</v>
      </c>
      <c r="I46" s="76">
        <f t="shared" si="6"/>
        <v>121817.72624977578</v>
      </c>
      <c r="J46" s="76">
        <f t="shared" si="2"/>
        <v>-71802554.24334998</v>
      </c>
      <c r="K46" s="80">
        <f t="shared" si="3"/>
        <v>133347600.73764996</v>
      </c>
    </row>
    <row r="47" spans="1:11" ht="14.25">
      <c r="A47" s="85">
        <v>38</v>
      </c>
      <c r="B47" s="92">
        <v>43313</v>
      </c>
      <c r="C47" s="81"/>
      <c r="D47" s="81">
        <f t="shared" si="4"/>
        <v>1125453.7502257656</v>
      </c>
      <c r="E47" s="81"/>
      <c r="F47" s="81">
        <f t="shared" si="5"/>
        <v>1475413.8025</v>
      </c>
      <c r="G47" s="76">
        <f t="shared" si="0"/>
        <v>-349960.05227423436</v>
      </c>
      <c r="H47" s="76">
        <f t="shared" si="1"/>
        <v>204800194.92872572</v>
      </c>
      <c r="I47" s="76">
        <f t="shared" si="6"/>
        <v>122486.01829598202</v>
      </c>
      <c r="J47" s="76">
        <f t="shared" si="2"/>
        <v>-71680068.225054</v>
      </c>
      <c r="K47" s="80">
        <f t="shared" si="3"/>
        <v>133120126.70367172</v>
      </c>
    </row>
    <row r="48" spans="1:11" ht="14.25">
      <c r="A48" s="85">
        <v>39</v>
      </c>
      <c r="B48" s="92">
        <v>43344</v>
      </c>
      <c r="C48" s="81"/>
      <c r="D48" s="81">
        <f t="shared" si="4"/>
        <v>1123533.8693789893</v>
      </c>
      <c r="E48" s="81"/>
      <c r="F48" s="81">
        <f t="shared" si="5"/>
        <v>1475413.8025</v>
      </c>
      <c r="G48" s="76">
        <f t="shared" si="0"/>
        <v>-351879.93312101066</v>
      </c>
      <c r="H48" s="76">
        <f t="shared" si="1"/>
        <v>204448314.9956047</v>
      </c>
      <c r="I48" s="76">
        <f t="shared" si="6"/>
        <v>123157.97659235372</v>
      </c>
      <c r="J48" s="76">
        <f t="shared" si="2"/>
        <v>-71556910.24846165</v>
      </c>
      <c r="K48" s="80">
        <f t="shared" si="3"/>
        <v>132891404.74714305</v>
      </c>
    </row>
    <row r="49" spans="1:11" ht="14.25">
      <c r="A49" s="85">
        <v>40</v>
      </c>
      <c r="B49" s="92">
        <v>43374</v>
      </c>
      <c r="C49" s="81"/>
      <c r="D49" s="81">
        <f t="shared" si="4"/>
        <v>1121603.4560658874</v>
      </c>
      <c r="E49" s="81"/>
      <c r="F49" s="81">
        <f t="shared" si="5"/>
        <v>1475413.8025</v>
      </c>
      <c r="G49" s="76">
        <f t="shared" si="0"/>
        <v>-353810.34643411264</v>
      </c>
      <c r="H49" s="76">
        <f t="shared" si="1"/>
        <v>204094504.64917058</v>
      </c>
      <c r="I49" s="76">
        <f t="shared" si="6"/>
        <v>123833.62125193942</v>
      </c>
      <c r="J49" s="76">
        <f t="shared" si="2"/>
        <v>-71433076.62720971</v>
      </c>
      <c r="K49" s="80">
        <f t="shared" si="3"/>
        <v>132661428.02196087</v>
      </c>
    </row>
    <row r="50" spans="1:11" ht="14.25">
      <c r="A50" s="85">
        <v>41</v>
      </c>
      <c r="B50" s="92">
        <v>43405</v>
      </c>
      <c r="C50" s="81"/>
      <c r="D50" s="81">
        <f t="shared" si="4"/>
        <v>1119662.4525053496</v>
      </c>
      <c r="E50" s="81"/>
      <c r="F50" s="81">
        <f t="shared" si="5"/>
        <v>1475413.8025</v>
      </c>
      <c r="G50" s="76">
        <f t="shared" si="0"/>
        <v>-355751.34999465034</v>
      </c>
      <c r="H50" s="76">
        <f t="shared" si="1"/>
        <v>203738753.29917592</v>
      </c>
      <c r="I50" s="76">
        <f t="shared" si="6"/>
        <v>124512.97249812761</v>
      </c>
      <c r="J50" s="76">
        <f t="shared" si="2"/>
        <v>-71308563.65471157</v>
      </c>
      <c r="K50" s="80">
        <f t="shared" si="3"/>
        <v>132430189.64446434</v>
      </c>
    </row>
    <row r="51" spans="1:11" ht="14.25">
      <c r="A51" s="85">
        <v>42</v>
      </c>
      <c r="B51" s="92">
        <v>43435</v>
      </c>
      <c r="C51" s="81"/>
      <c r="D51" s="81">
        <f t="shared" si="4"/>
        <v>1117710.800599279</v>
      </c>
      <c r="E51" s="81"/>
      <c r="F51" s="81">
        <f t="shared" si="5"/>
        <v>1475413.8025</v>
      </c>
      <c r="G51" s="76">
        <f t="shared" si="0"/>
        <v>-357703.0019007209</v>
      </c>
      <c r="H51" s="76">
        <f t="shared" si="1"/>
        <v>203381050.2972752</v>
      </c>
      <c r="I51" s="76">
        <f t="shared" si="6"/>
        <v>125196.0506652523</v>
      </c>
      <c r="J51" s="76">
        <f t="shared" si="2"/>
        <v>-71183367.60404631</v>
      </c>
      <c r="K51" s="80">
        <f t="shared" si="3"/>
        <v>132197682.69322887</v>
      </c>
    </row>
    <row r="52" spans="1:11" ht="14.25">
      <c r="A52" s="85">
        <v>43</v>
      </c>
      <c r="B52" s="92">
        <v>43466</v>
      </c>
      <c r="C52" s="81"/>
      <c r="D52" s="81">
        <f t="shared" si="4"/>
        <v>1115748.4419308517</v>
      </c>
      <c r="E52" s="81"/>
      <c r="F52" s="81">
        <f t="shared" si="5"/>
        <v>1475413.8025</v>
      </c>
      <c r="G52" s="76">
        <f t="shared" si="0"/>
        <v>-359665.3605691483</v>
      </c>
      <c r="H52" s="76">
        <f t="shared" si="1"/>
        <v>203021384.93670604</v>
      </c>
      <c r="I52" s="76">
        <f t="shared" si="6"/>
        <v>125882.8761992019</v>
      </c>
      <c r="J52" s="76">
        <f t="shared" si="2"/>
        <v>-71057484.72784711</v>
      </c>
      <c r="K52" s="80">
        <f t="shared" si="3"/>
        <v>131963900.20885892</v>
      </c>
    </row>
    <row r="53" spans="1:11" ht="14.25">
      <c r="A53" s="85">
        <v>44</v>
      </c>
      <c r="B53" s="92">
        <v>43497</v>
      </c>
      <c r="C53" s="81"/>
      <c r="D53" s="81">
        <f t="shared" si="4"/>
        <v>1113775.3177627693</v>
      </c>
      <c r="E53" s="81"/>
      <c r="F53" s="81">
        <f t="shared" si="5"/>
        <v>1475413.8025</v>
      </c>
      <c r="G53" s="76">
        <f t="shared" si="0"/>
        <v>-361638.4847372307</v>
      </c>
      <c r="H53" s="76">
        <f t="shared" si="1"/>
        <v>202659746.45196882</v>
      </c>
      <c r="I53" s="76">
        <f t="shared" si="6"/>
        <v>126573.46965803074</v>
      </c>
      <c r="J53" s="76">
        <f t="shared" si="2"/>
        <v>-70930911.25818908</v>
      </c>
      <c r="K53" s="80">
        <f t="shared" si="3"/>
        <v>131728835.19377974</v>
      </c>
    </row>
    <row r="54" spans="1:11" ht="14.25">
      <c r="A54" s="85">
        <v>45</v>
      </c>
      <c r="B54" s="92">
        <v>43525</v>
      </c>
      <c r="C54" s="81"/>
      <c r="D54" s="81">
        <f t="shared" si="4"/>
        <v>1111791.369035501</v>
      </c>
      <c r="E54" s="81"/>
      <c r="F54" s="81">
        <f t="shared" si="5"/>
        <v>1475413.8025</v>
      </c>
      <c r="G54" s="76">
        <f t="shared" si="0"/>
        <v>-363622.43346449896</v>
      </c>
      <c r="H54" s="76">
        <f t="shared" si="1"/>
        <v>202296124.01850432</v>
      </c>
      <c r="I54" s="76">
        <f t="shared" si="6"/>
        <v>127267.85171257463</v>
      </c>
      <c r="J54" s="76">
        <f t="shared" si="2"/>
        <v>-70803643.40647651</v>
      </c>
      <c r="K54" s="80">
        <f t="shared" si="3"/>
        <v>131492480.61202781</v>
      </c>
    </row>
    <row r="55" spans="1:11" ht="14.25">
      <c r="A55" s="85">
        <v>46</v>
      </c>
      <c r="B55" s="92">
        <v>43556</v>
      </c>
      <c r="C55" s="81"/>
      <c r="D55" s="81">
        <f t="shared" si="4"/>
        <v>1109796.5363655146</v>
      </c>
      <c r="E55" s="81"/>
      <c r="F55" s="81">
        <f t="shared" si="5"/>
        <v>1475413.8025</v>
      </c>
      <c r="G55" s="76">
        <f t="shared" si="0"/>
        <v>-365617.26613448537</v>
      </c>
      <c r="H55" s="76">
        <f t="shared" si="1"/>
        <v>201930506.75236985</v>
      </c>
      <c r="I55" s="76">
        <f t="shared" si="6"/>
        <v>127966.04314706987</v>
      </c>
      <c r="J55" s="76">
        <f t="shared" si="2"/>
        <v>-70675677.36332944</v>
      </c>
      <c r="K55" s="80">
        <f t="shared" si="3"/>
        <v>131254829.38904041</v>
      </c>
    </row>
    <row r="56" spans="1:11" ht="14.25">
      <c r="A56" s="85">
        <v>47</v>
      </c>
      <c r="B56" s="92">
        <v>43586</v>
      </c>
      <c r="C56" s="81"/>
      <c r="D56" s="81">
        <f t="shared" si="4"/>
        <v>1107790.760043501</v>
      </c>
      <c r="E56" s="81"/>
      <c r="F56" s="81">
        <f t="shared" si="5"/>
        <v>1475413.8025</v>
      </c>
      <c r="G56" s="76">
        <f t="shared" si="0"/>
        <v>-367623.04245649907</v>
      </c>
      <c r="H56" s="76">
        <f t="shared" si="1"/>
        <v>201562883.70991334</v>
      </c>
      <c r="I56" s="76">
        <f t="shared" si="6"/>
        <v>128668.06485977466</v>
      </c>
      <c r="J56" s="76">
        <f t="shared" si="2"/>
        <v>-70547009.29846966</v>
      </c>
      <c r="K56" s="80">
        <f t="shared" si="3"/>
        <v>131015874.41144368</v>
      </c>
    </row>
    <row r="57" spans="1:12" ht="14.25">
      <c r="A57" s="85">
        <v>48</v>
      </c>
      <c r="B57" s="92">
        <v>43617</v>
      </c>
      <c r="C57" s="81"/>
      <c r="D57" s="81">
        <f t="shared" si="4"/>
        <v>1105773.9800325846</v>
      </c>
      <c r="E57" s="81"/>
      <c r="F57" s="81">
        <f t="shared" si="5"/>
        <v>1475413.8025</v>
      </c>
      <c r="G57" s="76">
        <f t="shared" si="0"/>
        <v>-369639.82246741536</v>
      </c>
      <c r="H57" s="76">
        <f t="shared" si="1"/>
        <v>201193243.88744593</v>
      </c>
      <c r="I57" s="76">
        <f t="shared" si="6"/>
        <v>129373.93786359536</v>
      </c>
      <c r="J57" s="76">
        <f t="shared" si="2"/>
        <v>-70417635.36060607</v>
      </c>
      <c r="K57" s="80">
        <f t="shared" si="3"/>
        <v>130775608.52683985</v>
      </c>
      <c r="L57" s="93"/>
    </row>
    <row r="58" spans="1:11" ht="14.25">
      <c r="A58" s="85">
        <v>49</v>
      </c>
      <c r="B58" s="92">
        <v>43647</v>
      </c>
      <c r="C58" s="81"/>
      <c r="D58" s="81">
        <f t="shared" si="4"/>
        <v>1103746.1359665282</v>
      </c>
      <c r="E58" s="81"/>
      <c r="F58" s="81">
        <f t="shared" si="5"/>
        <v>1475413.8025</v>
      </c>
      <c r="G58" s="76">
        <f t="shared" si="0"/>
        <v>-371667.6665334718</v>
      </c>
      <c r="H58" s="76">
        <f t="shared" si="1"/>
        <v>200821576.22091246</v>
      </c>
      <c r="I58" s="76">
        <f t="shared" si="6"/>
        <v>130083.68328671511</v>
      </c>
      <c r="J58" s="76">
        <f t="shared" si="2"/>
        <v>-70287551.67731936</v>
      </c>
      <c r="K58" s="80">
        <f t="shared" si="3"/>
        <v>130534024.5435931</v>
      </c>
    </row>
    <row r="59" spans="1:11" ht="14.25">
      <c r="A59" s="85">
        <v>50</v>
      </c>
      <c r="B59" s="92">
        <v>43678</v>
      </c>
      <c r="C59" s="81"/>
      <c r="D59" s="81">
        <f t="shared" si="4"/>
        <v>1101707.1671479256</v>
      </c>
      <c r="E59" s="81"/>
      <c r="F59" s="81">
        <f t="shared" si="5"/>
        <v>1475413.8025</v>
      </c>
      <c r="G59" s="76">
        <f t="shared" si="0"/>
        <v>-373706.6353520744</v>
      </c>
      <c r="H59" s="76">
        <f t="shared" si="1"/>
        <v>200447869.58556038</v>
      </c>
      <c r="I59" s="76">
        <f t="shared" si="6"/>
        <v>130797.32237322604</v>
      </c>
      <c r="J59" s="76">
        <f t="shared" si="2"/>
        <v>-70156754.35494614</v>
      </c>
      <c r="K59" s="80">
        <f t="shared" si="3"/>
        <v>130291115.23061424</v>
      </c>
    </row>
    <row r="60" spans="1:11" ht="14.25">
      <c r="A60" s="85">
        <v>51</v>
      </c>
      <c r="B60" s="92">
        <v>43709</v>
      </c>
      <c r="C60" s="81"/>
      <c r="D60" s="81">
        <f t="shared" si="4"/>
        <v>1099657.0125463842</v>
      </c>
      <c r="E60" s="81"/>
      <c r="F60" s="81">
        <f t="shared" si="5"/>
        <v>1475413.8025</v>
      </c>
      <c r="G60" s="76">
        <f t="shared" si="0"/>
        <v>-375756.78995361575</v>
      </c>
      <c r="H60" s="76">
        <f t="shared" si="1"/>
        <v>200072112.79560676</v>
      </c>
      <c r="I60" s="76">
        <f t="shared" si="6"/>
        <v>131514.87648376552</v>
      </c>
      <c r="J60" s="76">
        <f t="shared" si="2"/>
        <v>-70025239.47846237</v>
      </c>
      <c r="K60" s="80">
        <f t="shared" si="3"/>
        <v>130046873.3171444</v>
      </c>
    </row>
    <row r="61" spans="1:11" ht="14.25">
      <c r="A61" s="85">
        <v>52</v>
      </c>
      <c r="B61" s="92">
        <v>43739</v>
      </c>
      <c r="C61" s="81"/>
      <c r="D61" s="81">
        <f t="shared" si="4"/>
        <v>1097595.6107966986</v>
      </c>
      <c r="E61" s="81"/>
      <c r="F61" s="81">
        <f t="shared" si="5"/>
        <v>1475413.8025</v>
      </c>
      <c r="G61" s="76">
        <f t="shared" si="0"/>
        <v>-377818.1917033014</v>
      </c>
      <c r="H61" s="76">
        <f t="shared" si="1"/>
        <v>199694294.60390347</v>
      </c>
      <c r="I61" s="76">
        <f t="shared" si="6"/>
        <v>132236.36709615547</v>
      </c>
      <c r="J61" s="76">
        <f t="shared" si="2"/>
        <v>-69893003.11136621</v>
      </c>
      <c r="K61" s="80">
        <f t="shared" si="3"/>
        <v>129801291.49253726</v>
      </c>
    </row>
    <row r="62" spans="1:11" ht="14.25">
      <c r="A62" s="85">
        <v>53</v>
      </c>
      <c r="B62" s="92">
        <v>43770</v>
      </c>
      <c r="C62" s="81"/>
      <c r="D62" s="81">
        <f t="shared" si="4"/>
        <v>1095522.9001970144</v>
      </c>
      <c r="E62" s="81"/>
      <c r="F62" s="81">
        <f t="shared" si="5"/>
        <v>1475413.8025</v>
      </c>
      <c r="G62" s="76">
        <f t="shared" si="0"/>
        <v>-379890.90230298555</v>
      </c>
      <c r="H62" s="76">
        <f t="shared" si="1"/>
        <v>199314403.7016005</v>
      </c>
      <c r="I62" s="76">
        <f t="shared" si="6"/>
        <v>132961.81580604494</v>
      </c>
      <c r="J62" s="76">
        <f t="shared" si="2"/>
        <v>-69760041.29556017</v>
      </c>
      <c r="K62" s="80">
        <f t="shared" si="3"/>
        <v>129554362.40604033</v>
      </c>
    </row>
    <row r="63" spans="1:11" ht="14.25">
      <c r="A63" s="85">
        <v>54</v>
      </c>
      <c r="B63" s="92">
        <v>43800</v>
      </c>
      <c r="C63" s="81"/>
      <c r="D63" s="81">
        <f t="shared" si="4"/>
        <v>1093438.8187069802</v>
      </c>
      <c r="E63" s="81"/>
      <c r="F63" s="81">
        <f t="shared" si="5"/>
        <v>1475413.8025</v>
      </c>
      <c r="G63" s="76">
        <f t="shared" si="0"/>
        <v>-381974.9837930198</v>
      </c>
      <c r="H63" s="76">
        <f t="shared" si="1"/>
        <v>198932428.71780747</v>
      </c>
      <c r="I63" s="76">
        <f t="shared" si="6"/>
        <v>133691.24432755692</v>
      </c>
      <c r="J63" s="76">
        <f t="shared" si="2"/>
        <v>-69626350.0512326</v>
      </c>
      <c r="K63" s="80">
        <f t="shared" si="3"/>
        <v>129306078.66657487</v>
      </c>
    </row>
    <row r="64" spans="1:11" ht="14.25">
      <c r="A64" s="85">
        <v>55</v>
      </c>
      <c r="B64" s="92">
        <v>43831</v>
      </c>
      <c r="C64" s="81"/>
      <c r="D64" s="81">
        <f t="shared" si="4"/>
        <v>1091343.3039458918</v>
      </c>
      <c r="E64" s="81"/>
      <c r="F64" s="81">
        <f t="shared" si="5"/>
        <v>1475413.8025</v>
      </c>
      <c r="G64" s="76">
        <f t="shared" si="0"/>
        <v>-384070.4985541082</v>
      </c>
      <c r="H64" s="76">
        <f t="shared" si="1"/>
        <v>198548358.21925336</v>
      </c>
      <c r="I64" s="76">
        <f t="shared" si="6"/>
        <v>134424.67449393787</v>
      </c>
      <c r="J64" s="76">
        <f t="shared" si="2"/>
        <v>-69491925.37673867</v>
      </c>
      <c r="K64" s="80">
        <f t="shared" si="3"/>
        <v>129056432.8425147</v>
      </c>
    </row>
    <row r="65" spans="1:11" ht="14.25">
      <c r="A65" s="85">
        <v>56</v>
      </c>
      <c r="B65" s="92">
        <v>43862</v>
      </c>
      <c r="C65" s="81"/>
      <c r="D65" s="81">
        <f t="shared" si="4"/>
        <v>1089236.2931908239</v>
      </c>
      <c r="E65" s="81"/>
      <c r="F65" s="81">
        <f t="shared" si="5"/>
        <v>1475413.8025</v>
      </c>
      <c r="G65" s="76">
        <f t="shared" si="0"/>
        <v>-386177.5093091761</v>
      </c>
      <c r="H65" s="76">
        <f t="shared" si="1"/>
        <v>198162180.7099442</v>
      </c>
      <c r="I65" s="76">
        <f t="shared" si="6"/>
        <v>135162.12825821163</v>
      </c>
      <c r="J65" s="76">
        <f t="shared" si="2"/>
        <v>-69356763.24848045</v>
      </c>
      <c r="K65" s="80">
        <f t="shared" si="3"/>
        <v>128805417.46146373</v>
      </c>
    </row>
    <row r="66" spans="1:11" ht="14.25">
      <c r="A66" s="85">
        <v>57</v>
      </c>
      <c r="B66" s="92">
        <v>43891</v>
      </c>
      <c r="C66" s="81"/>
      <c r="D66" s="81">
        <f t="shared" si="4"/>
        <v>1087117.723374754</v>
      </c>
      <c r="E66" s="81"/>
      <c r="F66" s="81">
        <f t="shared" si="5"/>
        <v>1475413.8025</v>
      </c>
      <c r="G66" s="76">
        <f t="shared" si="0"/>
        <v>-388296.07912524603</v>
      </c>
      <c r="H66" s="76">
        <f t="shared" si="1"/>
        <v>197773884.63081893</v>
      </c>
      <c r="I66" s="76">
        <f t="shared" si="6"/>
        <v>135903.6276938361</v>
      </c>
      <c r="J66" s="76">
        <f t="shared" si="2"/>
        <v>-69220859.62078662</v>
      </c>
      <c r="K66" s="80">
        <f t="shared" si="3"/>
        <v>128553025.01003231</v>
      </c>
    </row>
    <row r="67" spans="1:11" ht="14.25">
      <c r="A67" s="85">
        <v>58</v>
      </c>
      <c r="B67" s="92">
        <v>43922</v>
      </c>
      <c r="C67" s="81"/>
      <c r="D67" s="81">
        <f t="shared" si="4"/>
        <v>1084987.5310846725</v>
      </c>
      <c r="E67" s="81"/>
      <c r="F67" s="81">
        <f t="shared" si="5"/>
        <v>1475413.8025</v>
      </c>
      <c r="G67" s="76">
        <f t="shared" si="0"/>
        <v>-390426.27141532744</v>
      </c>
      <c r="H67" s="76">
        <f t="shared" si="1"/>
        <v>197383458.3594036</v>
      </c>
      <c r="I67" s="76">
        <f t="shared" si="6"/>
        <v>136649.1949953646</v>
      </c>
      <c r="J67" s="76">
        <f t="shared" si="2"/>
        <v>-69084210.42579126</v>
      </c>
      <c r="K67" s="80">
        <f t="shared" si="3"/>
        <v>128299247.93361235</v>
      </c>
    </row>
    <row r="68" spans="1:11" ht="14.25">
      <c r="A68" s="85">
        <v>59</v>
      </c>
      <c r="B68" s="92">
        <v>43952</v>
      </c>
      <c r="C68" s="81"/>
      <c r="D68" s="81">
        <f t="shared" si="4"/>
        <v>1082845.652559688</v>
      </c>
      <c r="E68" s="81"/>
      <c r="F68" s="81">
        <f t="shared" si="5"/>
        <v>1475413.8025</v>
      </c>
      <c r="G68" s="76">
        <f t="shared" si="0"/>
        <v>-392568.1499403119</v>
      </c>
      <c r="H68" s="76">
        <f t="shared" si="1"/>
        <v>196990890.2094633</v>
      </c>
      <c r="I68" s="76">
        <f t="shared" si="6"/>
        <v>137398.85247910916</v>
      </c>
      <c r="J68" s="76">
        <f t="shared" si="2"/>
        <v>-68946811.57331215</v>
      </c>
      <c r="K68" s="80">
        <f t="shared" si="3"/>
        <v>128044078.63615115</v>
      </c>
    </row>
    <row r="69" spans="1:12" ht="14.25">
      <c r="A69" s="85">
        <v>60</v>
      </c>
      <c r="B69" s="92">
        <v>43983</v>
      </c>
      <c r="C69" s="81"/>
      <c r="D69" s="81">
        <f t="shared" si="4"/>
        <v>1080692.0236891157</v>
      </c>
      <c r="E69" s="81"/>
      <c r="F69" s="81">
        <f t="shared" si="5"/>
        <v>1475413.8025</v>
      </c>
      <c r="G69" s="76">
        <f t="shared" si="0"/>
        <v>-394721.77881088434</v>
      </c>
      <c r="H69" s="76">
        <f t="shared" si="1"/>
        <v>196596168.4306524</v>
      </c>
      <c r="I69" s="76">
        <f t="shared" si="6"/>
        <v>138152.6225838095</v>
      </c>
      <c r="J69" s="76">
        <f t="shared" si="2"/>
        <v>-68808658.95072834</v>
      </c>
      <c r="K69" s="80">
        <f t="shared" si="3"/>
        <v>127787509.47992407</v>
      </c>
      <c r="L69" s="93"/>
    </row>
    <row r="70" spans="1:11" ht="14.25">
      <c r="A70" s="85">
        <v>61</v>
      </c>
      <c r="B70" s="92">
        <v>44013</v>
      </c>
      <c r="C70" s="81"/>
      <c r="D70" s="81">
        <f t="shared" si="4"/>
        <v>1078526.5800105592</v>
      </c>
      <c r="E70" s="81"/>
      <c r="F70" s="81">
        <f t="shared" si="5"/>
        <v>1475413.8025</v>
      </c>
      <c r="G70" s="76">
        <f t="shared" si="0"/>
        <v>-396887.2224894408</v>
      </c>
      <c r="H70" s="76">
        <f t="shared" si="1"/>
        <v>196199281.20816296</v>
      </c>
      <c r="I70" s="76">
        <f t="shared" si="6"/>
        <v>138910.52787130428</v>
      </c>
      <c r="J70" s="76">
        <f t="shared" si="2"/>
        <v>-68669748.42285703</v>
      </c>
      <c r="K70" s="80">
        <f t="shared" si="3"/>
        <v>127529532.78530593</v>
      </c>
    </row>
    <row r="71" spans="1:11" ht="14.25">
      <c r="A71" s="85">
        <v>62</v>
      </c>
      <c r="B71" s="92">
        <v>44044</v>
      </c>
      <c r="C71" s="81"/>
      <c r="D71" s="81">
        <f t="shared" si="4"/>
        <v>1076349.256707982</v>
      </c>
      <c r="E71" s="81"/>
      <c r="F71" s="81">
        <f t="shared" si="5"/>
        <v>1475413.8025</v>
      </c>
      <c r="G71" s="76">
        <f t="shared" si="0"/>
        <v>-399064.54579201806</v>
      </c>
      <c r="H71" s="76">
        <f t="shared" si="1"/>
        <v>195800216.66237095</v>
      </c>
      <c r="I71" s="76">
        <f t="shared" si="6"/>
        <v>139672.5910272063</v>
      </c>
      <c r="J71" s="76">
        <f t="shared" si="2"/>
        <v>-68530075.83182983</v>
      </c>
      <c r="K71" s="80">
        <f t="shared" si="3"/>
        <v>127270140.83054112</v>
      </c>
    </row>
    <row r="72" spans="1:11" ht="14.25">
      <c r="A72" s="85">
        <v>63</v>
      </c>
      <c r="B72" s="92">
        <v>44075</v>
      </c>
      <c r="C72" s="81"/>
      <c r="D72" s="81">
        <f t="shared" si="4"/>
        <v>1074159.988609767</v>
      </c>
      <c r="E72" s="81"/>
      <c r="F72" s="81">
        <f t="shared" si="5"/>
        <v>1475413.8025</v>
      </c>
      <c r="G72" s="76">
        <f t="shared" si="0"/>
        <v>-401253.81389023294</v>
      </c>
      <c r="H72" s="76">
        <f t="shared" si="1"/>
        <v>195398962.84848073</v>
      </c>
      <c r="I72" s="76">
        <f t="shared" si="6"/>
        <v>140438.8348615815</v>
      </c>
      <c r="J72" s="76">
        <f t="shared" si="2"/>
        <v>-68389636.99696825</v>
      </c>
      <c r="K72" s="80">
        <f t="shared" si="3"/>
        <v>127009325.85151248</v>
      </c>
    </row>
    <row r="73" spans="1:11" ht="14.25">
      <c r="A73" s="85">
        <v>64</v>
      </c>
      <c r="B73" s="92">
        <v>44105</v>
      </c>
      <c r="C73" s="81"/>
      <c r="D73" s="81">
        <f t="shared" si="4"/>
        <v>1071958.7101867653</v>
      </c>
      <c r="E73" s="81"/>
      <c r="F73" s="81">
        <f t="shared" si="5"/>
        <v>1475413.8025</v>
      </c>
      <c r="G73" s="76">
        <f t="shared" si="0"/>
        <v>-403455.0923132347</v>
      </c>
      <c r="H73" s="76">
        <f t="shared" si="1"/>
        <v>194995507.7561675</v>
      </c>
      <c r="I73" s="76">
        <f t="shared" si="6"/>
        <v>141209.28230963214</v>
      </c>
      <c r="J73" s="76">
        <f t="shared" si="2"/>
        <v>-68248427.71465862</v>
      </c>
      <c r="K73" s="80">
        <f aca="true" t="shared" si="7" ref="K73:K136">H73+J73</f>
        <v>126747080.04150888</v>
      </c>
    </row>
    <row r="74" spans="1:11" ht="14.25">
      <c r="A74" s="85">
        <v>65</v>
      </c>
      <c r="B74" s="92">
        <v>44136</v>
      </c>
      <c r="C74" s="81"/>
      <c r="D74" s="81">
        <f aca="true" t="shared" si="8" ref="D74:D137">K73*$D$2</f>
        <v>1069745.355550335</v>
      </c>
      <c r="E74" s="81"/>
      <c r="F74" s="81">
        <f t="shared" si="5"/>
        <v>1475413.8025</v>
      </c>
      <c r="G74" s="76">
        <f aca="true" t="shared" si="9" ref="G74:G137">C74+D74-E74-F74</f>
        <v>-405668.44694966497</v>
      </c>
      <c r="H74" s="76">
        <f aca="true" t="shared" si="10" ref="H74:H137">H73+G74</f>
        <v>194589839.30921784</v>
      </c>
      <c r="I74" s="76">
        <f t="shared" si="6"/>
        <v>141983.95643238272</v>
      </c>
      <c r="J74" s="76">
        <f aca="true" t="shared" si="11" ref="J74:J137">I74+J73</f>
        <v>-68106443.75822623</v>
      </c>
      <c r="K74" s="80">
        <f t="shared" si="7"/>
        <v>126483395.55099161</v>
      </c>
    </row>
    <row r="75" spans="1:11" ht="14.25">
      <c r="A75" s="85">
        <v>66</v>
      </c>
      <c r="B75" s="92">
        <v>44166</v>
      </c>
      <c r="C75" s="81"/>
      <c r="D75" s="81">
        <f t="shared" si="8"/>
        <v>1067519.8584503692</v>
      </c>
      <c r="E75" s="81"/>
      <c r="F75" s="81">
        <f t="shared" si="5"/>
        <v>1475413.8025</v>
      </c>
      <c r="G75" s="76">
        <f t="shared" si="9"/>
        <v>-407893.9440496308</v>
      </c>
      <c r="H75" s="76">
        <f t="shared" si="10"/>
        <v>194181945.3651682</v>
      </c>
      <c r="I75" s="76">
        <f t="shared" si="6"/>
        <v>142762.88041737076</v>
      </c>
      <c r="J75" s="76">
        <f t="shared" si="11"/>
        <v>-67963680.87780885</v>
      </c>
      <c r="K75" s="80">
        <f t="shared" si="7"/>
        <v>126218264.48735936</v>
      </c>
    </row>
    <row r="76" spans="1:11" ht="14.25">
      <c r="A76" s="85">
        <v>67</v>
      </c>
      <c r="B76" s="92">
        <v>44197</v>
      </c>
      <c r="C76" s="81"/>
      <c r="D76" s="81">
        <f t="shared" si="8"/>
        <v>1065282.152273313</v>
      </c>
      <c r="E76" s="81"/>
      <c r="F76" s="81">
        <f t="shared" si="5"/>
        <v>1475413.8025</v>
      </c>
      <c r="G76" s="76">
        <f t="shared" si="9"/>
        <v>-410131.6502266871</v>
      </c>
      <c r="H76" s="76">
        <f t="shared" si="10"/>
        <v>193771813.71494153</v>
      </c>
      <c r="I76" s="76">
        <f t="shared" si="6"/>
        <v>143546.07757934046</v>
      </c>
      <c r="J76" s="76">
        <f t="shared" si="11"/>
        <v>-67820134.80022952</v>
      </c>
      <c r="K76" s="80">
        <f t="shared" si="7"/>
        <v>125951678.91471201</v>
      </c>
    </row>
    <row r="77" spans="1:11" ht="14.25">
      <c r="A77" s="85">
        <v>68</v>
      </c>
      <c r="B77" s="92">
        <v>44228</v>
      </c>
      <c r="C77" s="81"/>
      <c r="D77" s="81">
        <f t="shared" si="8"/>
        <v>1063032.1700401693</v>
      </c>
      <c r="E77" s="81"/>
      <c r="F77" s="81">
        <f t="shared" si="5"/>
        <v>1475413.8025</v>
      </c>
      <c r="G77" s="76">
        <f t="shared" si="9"/>
        <v>-412381.6324598307</v>
      </c>
      <c r="H77" s="76">
        <f t="shared" si="10"/>
        <v>193359432.0824817</v>
      </c>
      <c r="I77" s="76">
        <f t="shared" si="6"/>
        <v>144333.57136094075</v>
      </c>
      <c r="J77" s="76">
        <f t="shared" si="11"/>
        <v>-67675801.22886857</v>
      </c>
      <c r="K77" s="80">
        <f t="shared" si="7"/>
        <v>125683630.85361314</v>
      </c>
    </row>
    <row r="78" spans="1:11" ht="14.25" customHeight="1" hidden="1" outlineLevel="1">
      <c r="A78" s="85">
        <v>69</v>
      </c>
      <c r="B78" s="92">
        <v>44256</v>
      </c>
      <c r="C78" s="81"/>
      <c r="D78" s="81">
        <f t="shared" si="8"/>
        <v>1060769.8444044949</v>
      </c>
      <c r="E78" s="81"/>
      <c r="F78" s="81">
        <f t="shared" si="5"/>
        <v>1475413.8025</v>
      </c>
      <c r="G78" s="76">
        <f t="shared" si="9"/>
        <v>-414643.95809550514</v>
      </c>
      <c r="H78" s="76">
        <f t="shared" si="10"/>
        <v>192944788.12438622</v>
      </c>
      <c r="I78" s="76">
        <f t="shared" si="6"/>
        <v>145125.3853334268</v>
      </c>
      <c r="J78" s="76">
        <f t="shared" si="11"/>
        <v>-67530675.84353514</v>
      </c>
      <c r="K78" s="80">
        <f t="shared" si="7"/>
        <v>125414112.28085108</v>
      </c>
    </row>
    <row r="79" spans="1:11" ht="14.25" customHeight="1" hidden="1" outlineLevel="1">
      <c r="A79" s="85">
        <v>70</v>
      </c>
      <c r="B79" s="92">
        <v>44287</v>
      </c>
      <c r="C79" s="81"/>
      <c r="D79" s="81">
        <f t="shared" si="8"/>
        <v>1058495.1076503831</v>
      </c>
      <c r="E79" s="81"/>
      <c r="F79" s="81">
        <f t="shared" si="5"/>
        <v>1475413.8025</v>
      </c>
      <c r="G79" s="76">
        <f t="shared" si="9"/>
        <v>-416918.69484961685</v>
      </c>
      <c r="H79" s="76">
        <f t="shared" si="10"/>
        <v>192527869.4295366</v>
      </c>
      <c r="I79" s="76">
        <f t="shared" si="6"/>
        <v>145921.54319736589</v>
      </c>
      <c r="J79" s="76">
        <f t="shared" si="11"/>
        <v>-67384754.30033778</v>
      </c>
      <c r="K79" s="80">
        <f t="shared" si="7"/>
        <v>125143115.12919883</v>
      </c>
    </row>
    <row r="80" spans="1:11" ht="14.25" customHeight="1" hidden="1" outlineLevel="1">
      <c r="A80" s="85">
        <v>71</v>
      </c>
      <c r="B80" s="92">
        <v>44317</v>
      </c>
      <c r="C80" s="81"/>
      <c r="D80" s="81">
        <f t="shared" si="8"/>
        <v>1056207.8916904381</v>
      </c>
      <c r="E80" s="81"/>
      <c r="F80" s="81">
        <f t="shared" si="5"/>
        <v>1475413.8025</v>
      </c>
      <c r="G80" s="76">
        <f t="shared" si="9"/>
        <v>-419205.91080956184</v>
      </c>
      <c r="H80" s="76">
        <f t="shared" si="10"/>
        <v>192108663.51872703</v>
      </c>
      <c r="I80" s="76">
        <f t="shared" si="6"/>
        <v>146722.06878334662</v>
      </c>
      <c r="J80" s="76">
        <f t="shared" si="11"/>
        <v>-67238032.23155443</v>
      </c>
      <c r="K80" s="80">
        <f t="shared" si="7"/>
        <v>124870631.2871726</v>
      </c>
    </row>
    <row r="81" spans="1:12" ht="14.25" customHeight="1" hidden="1" outlineLevel="1">
      <c r="A81" s="85">
        <v>72</v>
      </c>
      <c r="B81" s="92">
        <v>44348</v>
      </c>
      <c r="C81" s="81"/>
      <c r="D81" s="81">
        <f t="shared" si="8"/>
        <v>1053908.1280637367</v>
      </c>
      <c r="E81" s="81"/>
      <c r="F81" s="81">
        <f t="shared" si="5"/>
        <v>1475413.8025</v>
      </c>
      <c r="G81" s="76">
        <f t="shared" si="9"/>
        <v>-421505.6744362633</v>
      </c>
      <c r="H81" s="76">
        <f t="shared" si="10"/>
        <v>191687157.84429076</v>
      </c>
      <c r="I81" s="76">
        <f t="shared" si="6"/>
        <v>147526.98605269214</v>
      </c>
      <c r="J81" s="76">
        <f t="shared" si="11"/>
        <v>-67090505.24550174</v>
      </c>
      <c r="K81" s="80">
        <f t="shared" si="7"/>
        <v>124596652.59878902</v>
      </c>
      <c r="L81" s="93"/>
    </row>
    <row r="82" spans="1:11" ht="14.25" customHeight="1" hidden="1" outlineLevel="1">
      <c r="A82" s="85">
        <v>73</v>
      </c>
      <c r="B82" s="92">
        <v>44378</v>
      </c>
      <c r="C82" s="81"/>
      <c r="D82" s="81">
        <f t="shared" si="8"/>
        <v>1051595.7479337794</v>
      </c>
      <c r="E82" s="81"/>
      <c r="F82" s="81">
        <f t="shared" si="5"/>
        <v>1475413.8025</v>
      </c>
      <c r="G82" s="76">
        <f t="shared" si="9"/>
        <v>-423818.0545662206</v>
      </c>
      <c r="H82" s="76">
        <f t="shared" si="10"/>
        <v>191263339.78972453</v>
      </c>
      <c r="I82" s="76">
        <f t="shared" si="6"/>
        <v>148336.3190981772</v>
      </c>
      <c r="J82" s="76">
        <f t="shared" si="11"/>
        <v>-66942168.92640357</v>
      </c>
      <c r="K82" s="80">
        <f t="shared" si="7"/>
        <v>124321170.86332096</v>
      </c>
    </row>
    <row r="83" spans="1:11" ht="14.25" customHeight="1" hidden="1" outlineLevel="1">
      <c r="A83" s="85">
        <v>74</v>
      </c>
      <c r="B83" s="92">
        <v>44409</v>
      </c>
      <c r="C83" s="81"/>
      <c r="D83" s="81">
        <f t="shared" si="8"/>
        <v>1049270.6820864289</v>
      </c>
      <c r="E83" s="81"/>
      <c r="F83" s="81">
        <f t="shared" si="5"/>
        <v>1475413.8025</v>
      </c>
      <c r="G83" s="76">
        <f t="shared" si="9"/>
        <v>-426143.12041357113</v>
      </c>
      <c r="H83" s="76">
        <f t="shared" si="10"/>
        <v>190837196.66931096</v>
      </c>
      <c r="I83" s="76">
        <f t="shared" si="6"/>
        <v>149150.09214474988</v>
      </c>
      <c r="J83" s="76">
        <f t="shared" si="11"/>
        <v>-66793018.83425882</v>
      </c>
      <c r="K83" s="80">
        <f t="shared" si="7"/>
        <v>124044177.83505213</v>
      </c>
    </row>
    <row r="84" spans="1:11" ht="14.25" customHeight="1" hidden="1" outlineLevel="1">
      <c r="A84" s="85">
        <v>75</v>
      </c>
      <c r="B84" s="92">
        <v>44440</v>
      </c>
      <c r="C84" s="81"/>
      <c r="D84" s="81">
        <f t="shared" si="8"/>
        <v>1046932.86092784</v>
      </c>
      <c r="E84" s="81"/>
      <c r="F84" s="81">
        <f t="shared" si="5"/>
        <v>1475413.8025</v>
      </c>
      <c r="G84" s="76">
        <f t="shared" si="9"/>
        <v>-428480.94157216</v>
      </c>
      <c r="H84" s="76">
        <f t="shared" si="10"/>
        <v>190408715.7277388</v>
      </c>
      <c r="I84" s="76">
        <f t="shared" si="6"/>
        <v>149968.329550256</v>
      </c>
      <c r="J84" s="76">
        <f t="shared" si="11"/>
        <v>-66643050.50470856</v>
      </c>
      <c r="K84" s="80">
        <f t="shared" si="7"/>
        <v>123765665.22303024</v>
      </c>
    </row>
    <row r="85" spans="1:11" ht="14.25" customHeight="1" hidden="1" outlineLevel="1">
      <c r="A85" s="85">
        <v>76</v>
      </c>
      <c r="B85" s="92">
        <v>44470</v>
      </c>
      <c r="C85" s="81"/>
      <c r="D85" s="81">
        <f t="shared" si="8"/>
        <v>1044582.2144823752</v>
      </c>
      <c r="E85" s="81"/>
      <c r="F85" s="81">
        <f t="shared" si="5"/>
        <v>1475413.8025</v>
      </c>
      <c r="G85" s="76">
        <f t="shared" si="9"/>
        <v>-430831.5880176248</v>
      </c>
      <c r="H85" s="76">
        <f t="shared" si="10"/>
        <v>189977884.13972118</v>
      </c>
      <c r="I85" s="76">
        <f t="shared" si="6"/>
        <v>150791.05580616868</v>
      </c>
      <c r="J85" s="76">
        <f t="shared" si="11"/>
        <v>-66492259.44890239</v>
      </c>
      <c r="K85" s="80">
        <f t="shared" si="7"/>
        <v>123485624.69081879</v>
      </c>
    </row>
    <row r="86" spans="1:11" ht="14.25" customHeight="1" hidden="1" outlineLevel="1">
      <c r="A86" s="85">
        <v>77</v>
      </c>
      <c r="B86" s="92">
        <v>44501</v>
      </c>
      <c r="C86" s="81"/>
      <c r="D86" s="81">
        <f t="shared" si="8"/>
        <v>1042218.6723905106</v>
      </c>
      <c r="E86" s="81"/>
      <c r="F86" s="81">
        <f aca="true" t="shared" si="12" ref="F86:F149">$D$3</f>
        <v>1475413.8025</v>
      </c>
      <c r="G86" s="76">
        <f t="shared" si="9"/>
        <v>-433195.13010948943</v>
      </c>
      <c r="H86" s="76">
        <f t="shared" si="10"/>
        <v>189544689.0096117</v>
      </c>
      <c r="I86" s="76">
        <f t="shared" si="6"/>
        <v>151618.29553832128</v>
      </c>
      <c r="J86" s="76">
        <f t="shared" si="11"/>
        <v>-66340641.15336407</v>
      </c>
      <c r="K86" s="80">
        <f t="shared" si="7"/>
        <v>123204047.85624763</v>
      </c>
    </row>
    <row r="87" spans="1:11" ht="14.25" customHeight="1" hidden="1" outlineLevel="1">
      <c r="A87" s="85">
        <v>78</v>
      </c>
      <c r="B87" s="92">
        <v>44531</v>
      </c>
      <c r="C87" s="81"/>
      <c r="D87" s="81">
        <f t="shared" si="8"/>
        <v>1039842.16390673</v>
      </c>
      <c r="E87" s="81"/>
      <c r="F87" s="81">
        <f t="shared" si="12"/>
        <v>1475413.8025</v>
      </c>
      <c r="G87" s="76">
        <f t="shared" si="9"/>
        <v>-435571.63859327</v>
      </c>
      <c r="H87" s="76">
        <f t="shared" si="10"/>
        <v>189109117.37101844</v>
      </c>
      <c r="I87" s="76">
        <f aca="true" t="shared" si="13" ref="I87:I150">-G87*0.35</f>
        <v>152450.07350764447</v>
      </c>
      <c r="J87" s="76">
        <f t="shared" si="11"/>
        <v>-66188191.079856426</v>
      </c>
      <c r="K87" s="80">
        <f t="shared" si="7"/>
        <v>122920926.29116201</v>
      </c>
    </row>
    <row r="88" spans="1:11" ht="14.25" customHeight="1" hidden="1" outlineLevel="1">
      <c r="A88" s="85">
        <v>79</v>
      </c>
      <c r="B88" s="92">
        <v>44562</v>
      </c>
      <c r="C88" s="81"/>
      <c r="D88" s="81">
        <f t="shared" si="8"/>
        <v>1037452.6178974074</v>
      </c>
      <c r="E88" s="81"/>
      <c r="F88" s="81">
        <f t="shared" si="12"/>
        <v>1475413.8025</v>
      </c>
      <c r="G88" s="76">
        <f t="shared" si="9"/>
        <v>-437961.1846025926</v>
      </c>
      <c r="H88" s="76">
        <f t="shared" si="10"/>
        <v>188671156.18641585</v>
      </c>
      <c r="I88" s="76">
        <f t="shared" si="13"/>
        <v>153286.4146109074</v>
      </c>
      <c r="J88" s="76">
        <f t="shared" si="11"/>
        <v>-66034904.66524552</v>
      </c>
      <c r="K88" s="80">
        <f t="shared" si="7"/>
        <v>122636251.52117033</v>
      </c>
    </row>
    <row r="89" spans="1:11" ht="14.25" customHeight="1" hidden="1" outlineLevel="1">
      <c r="A89" s="85">
        <v>80</v>
      </c>
      <c r="B89" s="92">
        <v>44593</v>
      </c>
      <c r="C89" s="81"/>
      <c r="D89" s="81">
        <f t="shared" si="8"/>
        <v>1035049.9628386776</v>
      </c>
      <c r="E89" s="81"/>
      <c r="F89" s="81">
        <f t="shared" si="12"/>
        <v>1475413.8025</v>
      </c>
      <c r="G89" s="76">
        <f t="shared" si="9"/>
        <v>-440363.8396613224</v>
      </c>
      <c r="H89" s="76">
        <f t="shared" si="10"/>
        <v>188230792.34675452</v>
      </c>
      <c r="I89" s="76">
        <f t="shared" si="13"/>
        <v>154127.34388146285</v>
      </c>
      <c r="J89" s="76">
        <f t="shared" si="11"/>
        <v>-65880777.32136405</v>
      </c>
      <c r="K89" s="80">
        <f t="shared" si="7"/>
        <v>122350015.02539048</v>
      </c>
    </row>
    <row r="90" spans="1:11" ht="14.25" customHeight="1" hidden="1" outlineLevel="1">
      <c r="A90" s="85">
        <v>81</v>
      </c>
      <c r="B90" s="92">
        <v>44621</v>
      </c>
      <c r="C90" s="81"/>
      <c r="D90" s="81">
        <f t="shared" si="8"/>
        <v>1032634.1268142955</v>
      </c>
      <c r="E90" s="81"/>
      <c r="F90" s="81">
        <f t="shared" si="12"/>
        <v>1475413.8025</v>
      </c>
      <c r="G90" s="76">
        <f t="shared" si="9"/>
        <v>-442779.67568570445</v>
      </c>
      <c r="H90" s="76">
        <f t="shared" si="10"/>
        <v>187788012.67106882</v>
      </c>
      <c r="I90" s="76">
        <f t="shared" si="13"/>
        <v>154972.88648999654</v>
      </c>
      <c r="J90" s="76">
        <f t="shared" si="11"/>
        <v>-65725804.43487406</v>
      </c>
      <c r="K90" s="80">
        <f t="shared" si="7"/>
        <v>122062208.23619476</v>
      </c>
    </row>
    <row r="91" spans="1:11" ht="14.25" customHeight="1" hidden="1" outlineLevel="1">
      <c r="A91" s="85">
        <v>82</v>
      </c>
      <c r="B91" s="92">
        <v>44652</v>
      </c>
      <c r="C91" s="81"/>
      <c r="D91" s="81">
        <f t="shared" si="8"/>
        <v>1030205.0375134837</v>
      </c>
      <c r="E91" s="81"/>
      <c r="F91" s="81">
        <f t="shared" si="12"/>
        <v>1475413.8025</v>
      </c>
      <c r="G91" s="76">
        <f t="shared" si="9"/>
        <v>-445208.7649865163</v>
      </c>
      <c r="H91" s="76">
        <f t="shared" si="10"/>
        <v>187342803.9060823</v>
      </c>
      <c r="I91" s="76">
        <f t="shared" si="13"/>
        <v>155823.0677452807</v>
      </c>
      <c r="J91" s="76">
        <f t="shared" si="11"/>
        <v>-65569981.367128775</v>
      </c>
      <c r="K91" s="80">
        <f t="shared" si="7"/>
        <v>121772822.53895353</v>
      </c>
    </row>
    <row r="92" spans="1:11" ht="14.25" customHeight="1" hidden="1" outlineLevel="1">
      <c r="A92" s="85">
        <v>83</v>
      </c>
      <c r="B92" s="92">
        <v>44682</v>
      </c>
      <c r="C92" s="81"/>
      <c r="D92" s="81">
        <f t="shared" si="8"/>
        <v>1027762.6222287677</v>
      </c>
      <c r="E92" s="81"/>
      <c r="F92" s="81">
        <f t="shared" si="12"/>
        <v>1475413.8025</v>
      </c>
      <c r="G92" s="76">
        <f t="shared" si="9"/>
        <v>-447651.18027123227</v>
      </c>
      <c r="H92" s="76">
        <f t="shared" si="10"/>
        <v>186895152.72581106</v>
      </c>
      <c r="I92" s="76">
        <f t="shared" si="13"/>
        <v>156677.91309493128</v>
      </c>
      <c r="J92" s="76">
        <f t="shared" si="11"/>
        <v>-65413303.454033844</v>
      </c>
      <c r="K92" s="80">
        <f t="shared" si="7"/>
        <v>121481849.27177721</v>
      </c>
    </row>
    <row r="93" spans="1:12" ht="14.25" customHeight="1" hidden="1" outlineLevel="1">
      <c r="A93" s="85">
        <v>84</v>
      </c>
      <c r="B93" s="92">
        <v>44713</v>
      </c>
      <c r="C93" s="81"/>
      <c r="D93" s="81">
        <f t="shared" si="8"/>
        <v>1025306.8078537997</v>
      </c>
      <c r="E93" s="81"/>
      <c r="F93" s="81">
        <f t="shared" si="12"/>
        <v>1475413.8025</v>
      </c>
      <c r="G93" s="76">
        <f t="shared" si="9"/>
        <v>-450106.9946462003</v>
      </c>
      <c r="H93" s="76">
        <f t="shared" si="10"/>
        <v>186445045.73116487</v>
      </c>
      <c r="I93" s="76">
        <f t="shared" si="13"/>
        <v>157537.44812617011</v>
      </c>
      <c r="J93" s="76">
        <f t="shared" si="11"/>
        <v>-65255766.00590768</v>
      </c>
      <c r="K93" s="80">
        <f t="shared" si="7"/>
        <v>121189279.72525719</v>
      </c>
      <c r="L93" s="93"/>
    </row>
    <row r="94" spans="1:11" ht="14.25" customHeight="1" hidden="1" outlineLevel="1">
      <c r="A94" s="85">
        <v>85</v>
      </c>
      <c r="B94" s="92">
        <v>44743</v>
      </c>
      <c r="C94" s="81"/>
      <c r="D94" s="81">
        <f t="shared" si="8"/>
        <v>1022837.5208811706</v>
      </c>
      <c r="E94" s="81"/>
      <c r="F94" s="81">
        <f t="shared" si="12"/>
        <v>1475413.8025</v>
      </c>
      <c r="G94" s="76">
        <f t="shared" si="9"/>
        <v>-452576.28161882935</v>
      </c>
      <c r="H94" s="76">
        <f t="shared" si="10"/>
        <v>185992469.44954604</v>
      </c>
      <c r="I94" s="76">
        <f t="shared" si="13"/>
        <v>158401.69856659026</v>
      </c>
      <c r="J94" s="76">
        <f t="shared" si="11"/>
        <v>-65097364.307341084</v>
      </c>
      <c r="K94" s="80">
        <f t="shared" si="7"/>
        <v>120895105.14220496</v>
      </c>
    </row>
    <row r="95" spans="1:11" ht="14.25" customHeight="1" hidden="1" outlineLevel="1">
      <c r="A95" s="85">
        <v>86</v>
      </c>
      <c r="B95" s="92">
        <v>44774</v>
      </c>
      <c r="C95" s="81"/>
      <c r="D95" s="81">
        <f t="shared" si="8"/>
        <v>1020354.6874002097</v>
      </c>
      <c r="E95" s="81"/>
      <c r="F95" s="81">
        <f t="shared" si="12"/>
        <v>1475413.8025</v>
      </c>
      <c r="G95" s="76">
        <f t="shared" si="9"/>
        <v>-455059.1150997903</v>
      </c>
      <c r="H95" s="76">
        <f t="shared" si="10"/>
        <v>185537410.33444625</v>
      </c>
      <c r="I95" s="76">
        <f t="shared" si="13"/>
        <v>159270.6902849266</v>
      </c>
      <c r="J95" s="76">
        <f t="shared" si="11"/>
        <v>-64938093.61705615</v>
      </c>
      <c r="K95" s="80">
        <f t="shared" si="7"/>
        <v>120599316.71739009</v>
      </c>
    </row>
    <row r="96" spans="1:11" ht="14.25" customHeight="1" hidden="1" outlineLevel="1">
      <c r="A96" s="85">
        <v>87</v>
      </c>
      <c r="B96" s="92">
        <v>44805</v>
      </c>
      <c r="C96" s="81"/>
      <c r="D96" s="81">
        <f t="shared" si="8"/>
        <v>1017858.2330947723</v>
      </c>
      <c r="E96" s="81"/>
      <c r="F96" s="81">
        <f t="shared" si="12"/>
        <v>1475413.8025</v>
      </c>
      <c r="G96" s="76">
        <f t="shared" si="9"/>
        <v>-457555.56940522767</v>
      </c>
      <c r="H96" s="76">
        <f t="shared" si="10"/>
        <v>185079854.76504102</v>
      </c>
      <c r="I96" s="76">
        <f t="shared" si="13"/>
        <v>160144.44929182966</v>
      </c>
      <c r="J96" s="76">
        <f t="shared" si="11"/>
        <v>-64777949.16776432</v>
      </c>
      <c r="K96" s="80">
        <f t="shared" si="7"/>
        <v>120301905.5972767</v>
      </c>
    </row>
    <row r="97" spans="1:11" ht="14.25" customHeight="1" hidden="1" outlineLevel="1">
      <c r="A97" s="85">
        <v>88</v>
      </c>
      <c r="B97" s="92">
        <v>44835</v>
      </c>
      <c r="C97" s="81"/>
      <c r="D97" s="81">
        <f t="shared" si="8"/>
        <v>1015348.0832410153</v>
      </c>
      <c r="E97" s="81"/>
      <c r="F97" s="81">
        <f t="shared" si="12"/>
        <v>1475413.8025</v>
      </c>
      <c r="G97" s="76">
        <f t="shared" si="9"/>
        <v>-460065.71925898467</v>
      </c>
      <c r="H97" s="76">
        <f t="shared" si="10"/>
        <v>184619789.04578203</v>
      </c>
      <c r="I97" s="76">
        <f t="shared" si="13"/>
        <v>161023.00174064463</v>
      </c>
      <c r="J97" s="76">
        <f t="shared" si="11"/>
        <v>-64616926.16602368</v>
      </c>
      <c r="K97" s="80">
        <f t="shared" si="7"/>
        <v>120002862.87975836</v>
      </c>
    </row>
    <row r="98" spans="1:11" ht="14.25" customHeight="1" hidden="1" outlineLevel="1">
      <c r="A98" s="85">
        <v>89</v>
      </c>
      <c r="B98" s="92">
        <v>44866</v>
      </c>
      <c r="C98" s="81"/>
      <c r="D98" s="81">
        <f t="shared" si="8"/>
        <v>1012824.1627051604</v>
      </c>
      <c r="E98" s="81"/>
      <c r="F98" s="81">
        <f t="shared" si="12"/>
        <v>1475413.8025</v>
      </c>
      <c r="G98" s="76">
        <f t="shared" si="9"/>
        <v>-462589.63979483955</v>
      </c>
      <c r="H98" s="76">
        <f t="shared" si="10"/>
        <v>184157199.4059872</v>
      </c>
      <c r="I98" s="76">
        <f t="shared" si="13"/>
        <v>161906.37392819382</v>
      </c>
      <c r="J98" s="76">
        <f t="shared" si="11"/>
        <v>-64455019.79209548</v>
      </c>
      <c r="K98" s="80">
        <f t="shared" si="7"/>
        <v>119702179.61389172</v>
      </c>
    </row>
    <row r="99" spans="1:11" ht="14.25" customHeight="1" hidden="1" outlineLevel="1">
      <c r="A99" s="85">
        <v>90</v>
      </c>
      <c r="B99" s="92">
        <v>44896</v>
      </c>
      <c r="C99" s="81"/>
      <c r="D99" s="81">
        <f t="shared" si="8"/>
        <v>1010286.3959412461</v>
      </c>
      <c r="E99" s="81"/>
      <c r="F99" s="81">
        <f t="shared" si="12"/>
        <v>1475413.8025</v>
      </c>
      <c r="G99" s="76">
        <f t="shared" si="9"/>
        <v>-465127.4065587539</v>
      </c>
      <c r="H99" s="76">
        <f t="shared" si="10"/>
        <v>183692071.99942845</v>
      </c>
      <c r="I99" s="76">
        <f t="shared" si="13"/>
        <v>162794.59229556387</v>
      </c>
      <c r="J99" s="76">
        <f t="shared" si="11"/>
        <v>-64292225.19979992</v>
      </c>
      <c r="K99" s="80">
        <f t="shared" si="7"/>
        <v>119399846.79962853</v>
      </c>
    </row>
    <row r="100" spans="1:11" ht="14.25" customHeight="1" hidden="1" outlineLevel="1">
      <c r="A100" s="85">
        <v>91</v>
      </c>
      <c r="B100" s="92">
        <v>44927</v>
      </c>
      <c r="C100" s="81"/>
      <c r="D100" s="81">
        <f t="shared" si="8"/>
        <v>1007734.7069888647</v>
      </c>
      <c r="E100" s="81"/>
      <c r="F100" s="81">
        <f t="shared" si="12"/>
        <v>1475413.8025</v>
      </c>
      <c r="G100" s="76">
        <f t="shared" si="9"/>
        <v>-467679.0955111353</v>
      </c>
      <c r="H100" s="76">
        <f t="shared" si="10"/>
        <v>183224392.9039173</v>
      </c>
      <c r="I100" s="76">
        <f t="shared" si="13"/>
        <v>163687.68342889735</v>
      </c>
      <c r="J100" s="76">
        <f t="shared" si="11"/>
        <v>-64128537.51637102</v>
      </c>
      <c r="K100" s="80">
        <f t="shared" si="7"/>
        <v>119095855.3875463</v>
      </c>
    </row>
    <row r="101" spans="1:11" ht="14.25" customHeight="1" hidden="1" outlineLevel="1">
      <c r="A101" s="85">
        <v>92</v>
      </c>
      <c r="B101" s="92">
        <v>44958</v>
      </c>
      <c r="C101" s="81"/>
      <c r="D101" s="81">
        <f t="shared" si="8"/>
        <v>1005169.0194708908</v>
      </c>
      <c r="E101" s="81"/>
      <c r="F101" s="81">
        <f t="shared" si="12"/>
        <v>1475413.8025</v>
      </c>
      <c r="G101" s="76">
        <f t="shared" si="9"/>
        <v>-470244.78302910924</v>
      </c>
      <c r="H101" s="76">
        <f t="shared" si="10"/>
        <v>182754148.1208882</v>
      </c>
      <c r="I101" s="76">
        <f t="shared" si="13"/>
        <v>164585.67406018823</v>
      </c>
      <c r="J101" s="76">
        <f t="shared" si="11"/>
        <v>-63963951.84231083</v>
      </c>
      <c r="K101" s="80">
        <f t="shared" si="7"/>
        <v>118790196.27857737</v>
      </c>
    </row>
    <row r="102" spans="1:11" ht="14.25" customHeight="1" hidden="1" outlineLevel="1">
      <c r="A102" s="85">
        <v>93</v>
      </c>
      <c r="B102" s="92">
        <v>44986</v>
      </c>
      <c r="C102" s="81"/>
      <c r="D102" s="81">
        <f t="shared" si="8"/>
        <v>1002589.256591193</v>
      </c>
      <c r="E102" s="81"/>
      <c r="F102" s="81">
        <f t="shared" si="12"/>
        <v>1475413.8025</v>
      </c>
      <c r="G102" s="76">
        <f t="shared" si="9"/>
        <v>-472824.54590880696</v>
      </c>
      <c r="H102" s="76">
        <f t="shared" si="10"/>
        <v>182281323.5749794</v>
      </c>
      <c r="I102" s="76">
        <f t="shared" si="13"/>
        <v>165488.59106808243</v>
      </c>
      <c r="J102" s="76">
        <f t="shared" si="11"/>
        <v>-63798463.25124275</v>
      </c>
      <c r="K102" s="80">
        <f t="shared" si="7"/>
        <v>118482860.32373664</v>
      </c>
    </row>
    <row r="103" spans="1:11" ht="14.25" customHeight="1" hidden="1" outlineLevel="1">
      <c r="A103" s="85">
        <v>94</v>
      </c>
      <c r="B103" s="92">
        <v>45017</v>
      </c>
      <c r="C103" s="81"/>
      <c r="D103" s="81">
        <f t="shared" si="8"/>
        <v>999995.3411323372</v>
      </c>
      <c r="E103" s="81"/>
      <c r="F103" s="81">
        <f t="shared" si="12"/>
        <v>1475413.8025</v>
      </c>
      <c r="G103" s="76">
        <f t="shared" si="9"/>
        <v>-475418.46136766276</v>
      </c>
      <c r="H103" s="76">
        <f t="shared" si="10"/>
        <v>181805905.11361173</v>
      </c>
      <c r="I103" s="76">
        <f t="shared" si="13"/>
        <v>166396.46147868194</v>
      </c>
      <c r="J103" s="76">
        <f t="shared" si="11"/>
        <v>-63632066.78976407</v>
      </c>
      <c r="K103" s="80">
        <f t="shared" si="7"/>
        <v>118173838.32384765</v>
      </c>
    </row>
    <row r="104" spans="1:11" ht="14.25" customHeight="1" hidden="1" outlineLevel="1">
      <c r="A104" s="85">
        <v>95</v>
      </c>
      <c r="B104" s="92">
        <v>45047</v>
      </c>
      <c r="C104" s="81"/>
      <c r="D104" s="81">
        <f t="shared" si="8"/>
        <v>997387.1954532742</v>
      </c>
      <c r="E104" s="81"/>
      <c r="F104" s="81">
        <f t="shared" si="12"/>
        <v>1475413.8025</v>
      </c>
      <c r="G104" s="76">
        <f t="shared" si="9"/>
        <v>-478026.6070467258</v>
      </c>
      <c r="H104" s="76">
        <f t="shared" si="10"/>
        <v>181327878.506565</v>
      </c>
      <c r="I104" s="76">
        <f t="shared" si="13"/>
        <v>167309.31246635402</v>
      </c>
      <c r="J104" s="76">
        <f t="shared" si="11"/>
        <v>-63464757.477297716</v>
      </c>
      <c r="K104" s="80">
        <f t="shared" si="7"/>
        <v>117863121.02926728</v>
      </c>
    </row>
    <row r="105" spans="1:12" ht="14.25" customHeight="1" hidden="1" outlineLevel="1">
      <c r="A105" s="85">
        <v>96</v>
      </c>
      <c r="B105" s="92">
        <v>45078</v>
      </c>
      <c r="C105" s="81"/>
      <c r="D105" s="81">
        <f t="shared" si="8"/>
        <v>994764.7414870159</v>
      </c>
      <c r="E105" s="81"/>
      <c r="F105" s="81">
        <f t="shared" si="12"/>
        <v>1475413.8025</v>
      </c>
      <c r="G105" s="76">
        <f t="shared" si="9"/>
        <v>-480649.06101298414</v>
      </c>
      <c r="H105" s="76">
        <f t="shared" si="10"/>
        <v>180847229.44555202</v>
      </c>
      <c r="I105" s="76">
        <f t="shared" si="13"/>
        <v>168227.17135454444</v>
      </c>
      <c r="J105" s="76">
        <f t="shared" si="11"/>
        <v>-63296530.30594317</v>
      </c>
      <c r="K105" s="80">
        <f t="shared" si="7"/>
        <v>117550699.13960886</v>
      </c>
      <c r="L105" s="93"/>
    </row>
    <row r="106" spans="1:11" ht="14.25" customHeight="1" hidden="1" outlineLevel="1">
      <c r="A106" s="85">
        <v>97</v>
      </c>
      <c r="B106" s="92">
        <v>45108</v>
      </c>
      <c r="C106" s="81"/>
      <c r="D106" s="81">
        <f t="shared" si="8"/>
        <v>992127.9007382988</v>
      </c>
      <c r="E106" s="81"/>
      <c r="F106" s="81">
        <f t="shared" si="12"/>
        <v>1475413.8025</v>
      </c>
      <c r="G106" s="76">
        <f t="shared" si="9"/>
        <v>-483285.9017617012</v>
      </c>
      <c r="H106" s="76">
        <f t="shared" si="10"/>
        <v>180363943.5437903</v>
      </c>
      <c r="I106" s="76">
        <f t="shared" si="13"/>
        <v>169150.0656165954</v>
      </c>
      <c r="J106" s="76">
        <f t="shared" si="11"/>
        <v>-63127380.240326576</v>
      </c>
      <c r="K106" s="80">
        <f t="shared" si="7"/>
        <v>117236563.30346373</v>
      </c>
    </row>
    <row r="107" spans="1:11" ht="14.25" customHeight="1" hidden="1" outlineLevel="1">
      <c r="A107" s="85">
        <v>98</v>
      </c>
      <c r="B107" s="92">
        <v>45139</v>
      </c>
      <c r="C107" s="81"/>
      <c r="D107" s="81">
        <f t="shared" si="8"/>
        <v>989476.5942812338</v>
      </c>
      <c r="E107" s="81"/>
      <c r="F107" s="81">
        <f t="shared" si="12"/>
        <v>1475413.8025</v>
      </c>
      <c r="G107" s="76">
        <f t="shared" si="9"/>
        <v>-485937.20821876614</v>
      </c>
      <c r="H107" s="76">
        <f t="shared" si="10"/>
        <v>179878006.33557156</v>
      </c>
      <c r="I107" s="76">
        <f t="shared" si="13"/>
        <v>170078.02287656814</v>
      </c>
      <c r="J107" s="76">
        <f t="shared" si="11"/>
        <v>-62957302.21745001</v>
      </c>
      <c r="K107" s="80">
        <f t="shared" si="7"/>
        <v>116920704.11812155</v>
      </c>
    </row>
    <row r="108" spans="1:11" ht="14.25" customHeight="1" hidden="1" outlineLevel="1">
      <c r="A108" s="85">
        <v>99</v>
      </c>
      <c r="B108" s="92">
        <v>45170</v>
      </c>
      <c r="C108" s="81"/>
      <c r="D108" s="81">
        <f t="shared" si="8"/>
        <v>986810.7427569458</v>
      </c>
      <c r="E108" s="81"/>
      <c r="F108" s="81">
        <f t="shared" si="12"/>
        <v>1475413.8025</v>
      </c>
      <c r="G108" s="76">
        <f t="shared" si="9"/>
        <v>-488603.0597430542</v>
      </c>
      <c r="H108" s="76">
        <f t="shared" si="10"/>
        <v>179389403.2758285</v>
      </c>
      <c r="I108" s="76">
        <f t="shared" si="13"/>
        <v>171011.07091006896</v>
      </c>
      <c r="J108" s="76">
        <f t="shared" si="11"/>
        <v>-62786291.14653994</v>
      </c>
      <c r="K108" s="80">
        <f t="shared" si="7"/>
        <v>116603112.12928857</v>
      </c>
    </row>
    <row r="109" spans="1:11" ht="14.25" customHeight="1" hidden="1" outlineLevel="1">
      <c r="A109" s="85">
        <v>100</v>
      </c>
      <c r="B109" s="92">
        <v>45200</v>
      </c>
      <c r="C109" s="81"/>
      <c r="D109" s="81">
        <f t="shared" si="8"/>
        <v>984130.2663711954</v>
      </c>
      <c r="E109" s="81"/>
      <c r="F109" s="81">
        <f t="shared" si="12"/>
        <v>1475413.8025</v>
      </c>
      <c r="G109" s="76">
        <f t="shared" si="9"/>
        <v>-491283.53612880455</v>
      </c>
      <c r="H109" s="76">
        <f t="shared" si="10"/>
        <v>178898119.7396997</v>
      </c>
      <c r="I109" s="76">
        <f t="shared" si="13"/>
        <v>171949.2376450816</v>
      </c>
      <c r="J109" s="76">
        <f t="shared" si="11"/>
        <v>-62614341.90889486</v>
      </c>
      <c r="K109" s="80">
        <f t="shared" si="7"/>
        <v>116283777.83080482</v>
      </c>
    </row>
    <row r="110" spans="1:11" ht="14.25" customHeight="1" hidden="1" outlineLevel="1">
      <c r="A110" s="85">
        <v>101</v>
      </c>
      <c r="B110" s="92">
        <v>45231</v>
      </c>
      <c r="C110" s="81"/>
      <c r="D110" s="81">
        <f t="shared" si="8"/>
        <v>981435.0848919926</v>
      </c>
      <c r="E110" s="81"/>
      <c r="F110" s="81">
        <f t="shared" si="12"/>
        <v>1475413.8025</v>
      </c>
      <c r="G110" s="76">
        <f t="shared" si="9"/>
        <v>-493978.71760800737</v>
      </c>
      <c r="H110" s="76">
        <f t="shared" si="10"/>
        <v>178404141.0220917</v>
      </c>
      <c r="I110" s="76">
        <f t="shared" si="13"/>
        <v>172892.55116280256</v>
      </c>
      <c r="J110" s="76">
        <f t="shared" si="11"/>
        <v>-62441449.35773206</v>
      </c>
      <c r="K110" s="80">
        <f t="shared" si="7"/>
        <v>115962691.66435963</v>
      </c>
    </row>
    <row r="111" spans="1:11" ht="14.25" customHeight="1" hidden="1" outlineLevel="1">
      <c r="A111" s="85">
        <v>102</v>
      </c>
      <c r="B111" s="92">
        <v>45261</v>
      </c>
      <c r="C111" s="81"/>
      <c r="D111" s="81">
        <f t="shared" si="8"/>
        <v>978725.1176471952</v>
      </c>
      <c r="E111" s="81"/>
      <c r="F111" s="81">
        <f t="shared" si="12"/>
        <v>1475413.8025</v>
      </c>
      <c r="G111" s="76">
        <f t="shared" si="9"/>
        <v>-496688.68485280476</v>
      </c>
      <c r="H111" s="76">
        <f t="shared" si="10"/>
        <v>177907452.33723888</v>
      </c>
      <c r="I111" s="76">
        <f t="shared" si="13"/>
        <v>173841.03969848165</v>
      </c>
      <c r="J111" s="76">
        <f t="shared" si="11"/>
        <v>-62267608.318033576</v>
      </c>
      <c r="K111" s="80">
        <f t="shared" si="7"/>
        <v>115639844.0192053</v>
      </c>
    </row>
    <row r="112" spans="1:11" ht="14.25" customHeight="1" hidden="1" outlineLevel="1">
      <c r="A112" s="85">
        <v>103</v>
      </c>
      <c r="B112" s="92">
        <v>45292</v>
      </c>
      <c r="C112" s="81"/>
      <c r="D112" s="81">
        <f t="shared" si="8"/>
        <v>976000.2835220927</v>
      </c>
      <c r="E112" s="81"/>
      <c r="F112" s="81">
        <f t="shared" si="12"/>
        <v>1475413.8025</v>
      </c>
      <c r="G112" s="76">
        <f t="shared" si="9"/>
        <v>-499413.51897790725</v>
      </c>
      <c r="H112" s="76">
        <f t="shared" si="10"/>
        <v>177408038.81826097</v>
      </c>
      <c r="I112" s="76">
        <f t="shared" si="13"/>
        <v>174794.73164226752</v>
      </c>
      <c r="J112" s="76">
        <f t="shared" si="11"/>
        <v>-62092813.58639131</v>
      </c>
      <c r="K112" s="80">
        <f t="shared" si="7"/>
        <v>115315225.23186967</v>
      </c>
    </row>
    <row r="113" spans="1:11" ht="14.25" customHeight="1" hidden="1" outlineLevel="1">
      <c r="A113" s="85">
        <v>104</v>
      </c>
      <c r="B113" s="92">
        <v>45323</v>
      </c>
      <c r="C113" s="81"/>
      <c r="D113" s="81">
        <f t="shared" si="8"/>
        <v>973260.5009569799</v>
      </c>
      <c r="E113" s="81"/>
      <c r="F113" s="81">
        <f t="shared" si="12"/>
        <v>1475413.8025</v>
      </c>
      <c r="G113" s="76">
        <f t="shared" si="9"/>
        <v>-502153.30154302006</v>
      </c>
      <c r="H113" s="76">
        <f t="shared" si="10"/>
        <v>176905885.51671794</v>
      </c>
      <c r="I113" s="76">
        <f t="shared" si="13"/>
        <v>175753.65554005702</v>
      </c>
      <c r="J113" s="76">
        <f t="shared" si="11"/>
        <v>-61917059.93085125</v>
      </c>
      <c r="K113" s="80">
        <f t="shared" si="7"/>
        <v>114988825.58586669</v>
      </c>
    </row>
    <row r="114" spans="1:11" ht="14.25" customHeight="1" hidden="1" outlineLevel="1">
      <c r="A114" s="85">
        <v>105</v>
      </c>
      <c r="B114" s="92">
        <v>45352</v>
      </c>
      <c r="C114" s="81"/>
      <c r="D114" s="81">
        <f t="shared" si="8"/>
        <v>970505.6879447148</v>
      </c>
      <c r="E114" s="81"/>
      <c r="F114" s="81">
        <f t="shared" si="12"/>
        <v>1475413.8025</v>
      </c>
      <c r="G114" s="76">
        <f t="shared" si="9"/>
        <v>-504908.1145552852</v>
      </c>
      <c r="H114" s="76">
        <f t="shared" si="10"/>
        <v>176400977.40216264</v>
      </c>
      <c r="I114" s="76">
        <f t="shared" si="13"/>
        <v>176717.8400943498</v>
      </c>
      <c r="J114" s="76">
        <f t="shared" si="11"/>
        <v>-61740342.0907569</v>
      </c>
      <c r="K114" s="80">
        <f t="shared" si="7"/>
        <v>114660635.31140575</v>
      </c>
    </row>
    <row r="115" spans="1:11" ht="14.25" customHeight="1" hidden="1" outlineLevel="1">
      <c r="A115" s="85">
        <v>106</v>
      </c>
      <c r="B115" s="92">
        <v>45383</v>
      </c>
      <c r="C115" s="81"/>
      <c r="D115" s="81">
        <f t="shared" si="8"/>
        <v>967735.7620282645</v>
      </c>
      <c r="E115" s="81"/>
      <c r="F115" s="81">
        <f t="shared" si="12"/>
        <v>1475413.8025</v>
      </c>
      <c r="G115" s="76">
        <f t="shared" si="9"/>
        <v>-507678.0404717355</v>
      </c>
      <c r="H115" s="76">
        <f t="shared" si="10"/>
        <v>175893299.3616909</v>
      </c>
      <c r="I115" s="76">
        <f t="shared" si="13"/>
        <v>177687.3141651074</v>
      </c>
      <c r="J115" s="76">
        <f t="shared" si="11"/>
        <v>-61562654.77659179</v>
      </c>
      <c r="K115" s="80">
        <f t="shared" si="7"/>
        <v>114330644.58509912</v>
      </c>
    </row>
    <row r="116" spans="1:11" ht="14.25" customHeight="1" hidden="1" outlineLevel="1">
      <c r="A116" s="85">
        <v>107</v>
      </c>
      <c r="B116" s="92">
        <v>45413</v>
      </c>
      <c r="C116" s="81"/>
      <c r="D116" s="81">
        <f t="shared" si="8"/>
        <v>964950.6402982365</v>
      </c>
      <c r="E116" s="81"/>
      <c r="F116" s="81">
        <f t="shared" si="12"/>
        <v>1475413.8025</v>
      </c>
      <c r="G116" s="76">
        <f t="shared" si="9"/>
        <v>-510463.1622017635</v>
      </c>
      <c r="H116" s="76">
        <f t="shared" si="10"/>
        <v>175382836.19948915</v>
      </c>
      <c r="I116" s="76">
        <f t="shared" si="13"/>
        <v>178662.10677061722</v>
      </c>
      <c r="J116" s="76">
        <f t="shared" si="11"/>
        <v>-61383992.66982117</v>
      </c>
      <c r="K116" s="80">
        <f t="shared" si="7"/>
        <v>113998843.52966797</v>
      </c>
    </row>
    <row r="117" spans="1:12" ht="14.25" customHeight="1" hidden="1" outlineLevel="1">
      <c r="A117" s="85">
        <v>108</v>
      </c>
      <c r="B117" s="92">
        <v>45444</v>
      </c>
      <c r="C117" s="81"/>
      <c r="D117" s="81">
        <f t="shared" si="8"/>
        <v>962150.2393903977</v>
      </c>
      <c r="E117" s="81"/>
      <c r="F117" s="81">
        <f t="shared" si="12"/>
        <v>1475413.8025</v>
      </c>
      <c r="G117" s="76">
        <f t="shared" si="9"/>
        <v>-513263.5631096023</v>
      </c>
      <c r="H117" s="76">
        <f t="shared" si="10"/>
        <v>174869572.63637954</v>
      </c>
      <c r="I117" s="76">
        <f t="shared" si="13"/>
        <v>179642.2470883608</v>
      </c>
      <c r="J117" s="76">
        <f t="shared" si="11"/>
        <v>-61204350.422732815</v>
      </c>
      <c r="K117" s="80">
        <f t="shared" si="7"/>
        <v>113665222.21364672</v>
      </c>
      <c r="L117" s="93"/>
    </row>
    <row r="118" spans="1:11" ht="14.25" customHeight="1" hidden="1" outlineLevel="1">
      <c r="A118" s="85">
        <v>109</v>
      </c>
      <c r="B118" s="92">
        <v>45474</v>
      </c>
      <c r="C118" s="81"/>
      <c r="D118" s="81">
        <f t="shared" si="8"/>
        <v>959334.4754831783</v>
      </c>
      <c r="E118" s="81"/>
      <c r="F118" s="81">
        <f t="shared" si="12"/>
        <v>1475413.8025</v>
      </c>
      <c r="G118" s="76">
        <f t="shared" si="9"/>
        <v>-516079.3270168217</v>
      </c>
      <c r="H118" s="76">
        <f t="shared" si="10"/>
        <v>174353493.3093627</v>
      </c>
      <c r="I118" s="76">
        <f t="shared" si="13"/>
        <v>180627.76445588758</v>
      </c>
      <c r="J118" s="76">
        <f t="shared" si="11"/>
        <v>-61023722.65827693</v>
      </c>
      <c r="K118" s="80">
        <f t="shared" si="7"/>
        <v>113329770.65108578</v>
      </c>
    </row>
    <row r="119" spans="1:11" ht="14.25" customHeight="1" hidden="1" outlineLevel="1">
      <c r="A119" s="85">
        <v>110</v>
      </c>
      <c r="B119" s="92">
        <v>45505</v>
      </c>
      <c r="C119" s="81"/>
      <c r="D119" s="81">
        <f t="shared" si="8"/>
        <v>956503.2642951639</v>
      </c>
      <c r="E119" s="81"/>
      <c r="F119" s="81">
        <f t="shared" si="12"/>
        <v>1475413.8025</v>
      </c>
      <c r="G119" s="76">
        <f t="shared" si="9"/>
        <v>-518910.5382048361</v>
      </c>
      <c r="H119" s="76">
        <f t="shared" si="10"/>
        <v>173834582.77115786</v>
      </c>
      <c r="I119" s="76">
        <f t="shared" si="13"/>
        <v>181618.6883716926</v>
      </c>
      <c r="J119" s="76">
        <f t="shared" si="11"/>
        <v>-60842103.969905235</v>
      </c>
      <c r="K119" s="80">
        <f t="shared" si="7"/>
        <v>112992478.80125263</v>
      </c>
    </row>
    <row r="120" spans="1:11" ht="14.25" customHeight="1" hidden="1" outlineLevel="1">
      <c r="A120" s="85">
        <v>111</v>
      </c>
      <c r="B120" s="92">
        <v>45536</v>
      </c>
      <c r="C120" s="81"/>
      <c r="D120" s="81">
        <f t="shared" si="8"/>
        <v>953656.5210825722</v>
      </c>
      <c r="E120" s="81"/>
      <c r="F120" s="81">
        <f t="shared" si="12"/>
        <v>1475413.8025</v>
      </c>
      <c r="G120" s="76">
        <f t="shared" si="9"/>
        <v>-521757.2814174278</v>
      </c>
      <c r="H120" s="76">
        <f t="shared" si="10"/>
        <v>173312825.48974043</v>
      </c>
      <c r="I120" s="76">
        <f t="shared" si="13"/>
        <v>182615.0484960997</v>
      </c>
      <c r="J120" s="76">
        <f t="shared" si="11"/>
        <v>-60659488.92140914</v>
      </c>
      <c r="K120" s="80">
        <f t="shared" si="7"/>
        <v>112653336.5683313</v>
      </c>
    </row>
    <row r="121" spans="1:11" ht="14.25" customHeight="1" hidden="1" outlineLevel="1">
      <c r="A121" s="85">
        <v>112</v>
      </c>
      <c r="B121" s="92">
        <v>45566</v>
      </c>
      <c r="C121" s="81"/>
      <c r="D121" s="81">
        <f t="shared" si="8"/>
        <v>950794.1606367162</v>
      </c>
      <c r="E121" s="81"/>
      <c r="F121" s="81">
        <f t="shared" si="12"/>
        <v>1475413.8025</v>
      </c>
      <c r="G121" s="76">
        <f t="shared" si="9"/>
        <v>-524619.6418632838</v>
      </c>
      <c r="H121" s="76">
        <f t="shared" si="10"/>
        <v>172788205.84787714</v>
      </c>
      <c r="I121" s="76">
        <f t="shared" si="13"/>
        <v>183616.87465214933</v>
      </c>
      <c r="J121" s="76">
        <f t="shared" si="11"/>
        <v>-60475872.04675699</v>
      </c>
      <c r="K121" s="80">
        <f t="shared" si="7"/>
        <v>112312333.80112016</v>
      </c>
    </row>
    <row r="122" spans="1:11" ht="14.25" customHeight="1" hidden="1" outlineLevel="1">
      <c r="A122" s="85">
        <v>113</v>
      </c>
      <c r="B122" s="92">
        <v>45597</v>
      </c>
      <c r="C122" s="81"/>
      <c r="D122" s="81">
        <f t="shared" si="8"/>
        <v>947916.0972814541</v>
      </c>
      <c r="E122" s="81"/>
      <c r="F122" s="81">
        <f t="shared" si="12"/>
        <v>1475413.8025</v>
      </c>
      <c r="G122" s="76">
        <f t="shared" si="9"/>
        <v>-527497.7052185459</v>
      </c>
      <c r="H122" s="76">
        <f t="shared" si="10"/>
        <v>172260708.1426586</v>
      </c>
      <c r="I122" s="76">
        <f t="shared" si="13"/>
        <v>184624.19682649104</v>
      </c>
      <c r="J122" s="76">
        <f t="shared" si="11"/>
        <v>-60291247.8499305</v>
      </c>
      <c r="K122" s="80">
        <f t="shared" si="7"/>
        <v>111969460.2927281</v>
      </c>
    </row>
    <row r="123" spans="1:11" ht="14.25" customHeight="1" hidden="1" outlineLevel="1">
      <c r="A123" s="85">
        <v>114</v>
      </c>
      <c r="B123" s="92">
        <v>45627</v>
      </c>
      <c r="C123" s="81"/>
      <c r="D123" s="81">
        <f t="shared" si="8"/>
        <v>945022.2448706251</v>
      </c>
      <c r="E123" s="81"/>
      <c r="F123" s="81">
        <f t="shared" si="12"/>
        <v>1475413.8025</v>
      </c>
      <c r="G123" s="76">
        <f t="shared" si="9"/>
        <v>-530391.5576293749</v>
      </c>
      <c r="H123" s="76">
        <f t="shared" si="10"/>
        <v>171730316.5850292</v>
      </c>
      <c r="I123" s="76">
        <f t="shared" si="13"/>
        <v>185637.0451702812</v>
      </c>
      <c r="J123" s="76">
        <f t="shared" si="11"/>
        <v>-60105610.80476022</v>
      </c>
      <c r="K123" s="80">
        <f t="shared" si="7"/>
        <v>111624705.780269</v>
      </c>
    </row>
    <row r="124" spans="1:11" ht="14.25" customHeight="1" hidden="1" outlineLevel="1">
      <c r="A124" s="85">
        <v>115</v>
      </c>
      <c r="B124" s="92">
        <v>45658</v>
      </c>
      <c r="C124" s="81"/>
      <c r="D124" s="81">
        <f t="shared" si="8"/>
        <v>942112.5167854703</v>
      </c>
      <c r="E124" s="81"/>
      <c r="F124" s="81">
        <f t="shared" si="12"/>
        <v>1475413.8025</v>
      </c>
      <c r="G124" s="76">
        <f t="shared" si="9"/>
        <v>-533301.2857145297</v>
      </c>
      <c r="H124" s="76">
        <f t="shared" si="10"/>
        <v>171197015.29931468</v>
      </c>
      <c r="I124" s="76">
        <f t="shared" si="13"/>
        <v>186655.45000008537</v>
      </c>
      <c r="J124" s="76">
        <f t="shared" si="11"/>
        <v>-59918955.35476013</v>
      </c>
      <c r="K124" s="80">
        <f t="shared" si="7"/>
        <v>111278059.94455454</v>
      </c>
    </row>
    <row r="125" spans="1:11" ht="14.25" customHeight="1" hidden="1" outlineLevel="1">
      <c r="A125" s="85">
        <v>116</v>
      </c>
      <c r="B125" s="92">
        <v>45689</v>
      </c>
      <c r="C125" s="81"/>
      <c r="D125" s="81">
        <f t="shared" si="8"/>
        <v>939186.8259320402</v>
      </c>
      <c r="E125" s="81"/>
      <c r="F125" s="81">
        <f t="shared" si="12"/>
        <v>1475413.8025</v>
      </c>
      <c r="G125" s="76">
        <f t="shared" si="9"/>
        <v>-536226.9765679598</v>
      </c>
      <c r="H125" s="76">
        <f t="shared" si="10"/>
        <v>170660788.32274672</v>
      </c>
      <c r="I125" s="76">
        <f t="shared" si="13"/>
        <v>187679.4417987859</v>
      </c>
      <c r="J125" s="76">
        <f t="shared" si="11"/>
        <v>-59731275.91296135</v>
      </c>
      <c r="K125" s="80">
        <f t="shared" si="7"/>
        <v>110929512.40978537</v>
      </c>
    </row>
    <row r="126" spans="1:11" ht="14.25" customHeight="1" hidden="1" outlineLevel="1">
      <c r="A126" s="85">
        <v>117</v>
      </c>
      <c r="B126" s="92">
        <v>45717</v>
      </c>
      <c r="C126" s="81"/>
      <c r="D126" s="81">
        <f t="shared" si="8"/>
        <v>936245.0847385885</v>
      </c>
      <c r="E126" s="81"/>
      <c r="F126" s="81">
        <f t="shared" si="12"/>
        <v>1475413.8025</v>
      </c>
      <c r="G126" s="76">
        <f t="shared" si="9"/>
        <v>-539168.7177614114</v>
      </c>
      <c r="H126" s="76">
        <f t="shared" si="10"/>
        <v>170121619.60498533</v>
      </c>
      <c r="I126" s="76">
        <f t="shared" si="13"/>
        <v>188709.051216494</v>
      </c>
      <c r="J126" s="76">
        <f t="shared" si="11"/>
        <v>-59542566.86174486</v>
      </c>
      <c r="K126" s="80">
        <f t="shared" si="7"/>
        <v>110579052.74324048</v>
      </c>
    </row>
    <row r="127" spans="1:11" ht="14.25" customHeight="1" hidden="1" outlineLevel="1">
      <c r="A127" s="85">
        <v>118</v>
      </c>
      <c r="B127" s="92">
        <v>45748</v>
      </c>
      <c r="C127" s="81"/>
      <c r="D127" s="81">
        <f t="shared" si="8"/>
        <v>933287.2051529496</v>
      </c>
      <c r="E127" s="81"/>
      <c r="F127" s="81">
        <f t="shared" si="12"/>
        <v>1475413.8025</v>
      </c>
      <c r="G127" s="76">
        <f t="shared" si="9"/>
        <v>-542126.5973470504</v>
      </c>
      <c r="H127" s="76">
        <f t="shared" si="10"/>
        <v>169579493.00763828</v>
      </c>
      <c r="I127" s="76">
        <f t="shared" si="13"/>
        <v>189744.30907146764</v>
      </c>
      <c r="J127" s="76">
        <f t="shared" si="11"/>
        <v>-59352822.55267339</v>
      </c>
      <c r="K127" s="80">
        <f t="shared" si="7"/>
        <v>110226670.45496488</v>
      </c>
    </row>
    <row r="128" spans="1:11" ht="14.25" customHeight="1" hidden="1" outlineLevel="1">
      <c r="A128" s="85">
        <v>119</v>
      </c>
      <c r="B128" s="92">
        <v>45778</v>
      </c>
      <c r="C128" s="81"/>
      <c r="D128" s="81">
        <f t="shared" si="8"/>
        <v>930313.0986399035</v>
      </c>
      <c r="E128" s="81"/>
      <c r="F128" s="81">
        <f t="shared" si="12"/>
        <v>1475413.8025</v>
      </c>
      <c r="G128" s="76">
        <f t="shared" si="9"/>
        <v>-545100.7038600965</v>
      </c>
      <c r="H128" s="76">
        <f t="shared" si="10"/>
        <v>169034392.30377817</v>
      </c>
      <c r="I128" s="76">
        <f t="shared" si="13"/>
        <v>190785.24635103377</v>
      </c>
      <c r="J128" s="76">
        <f t="shared" si="11"/>
        <v>-59162037.30632236</v>
      </c>
      <c r="K128" s="80">
        <f t="shared" si="7"/>
        <v>109872354.9974558</v>
      </c>
    </row>
    <row r="129" spans="1:12" ht="14.25" customHeight="1" hidden="1" outlineLevel="1">
      <c r="A129" s="85">
        <v>120</v>
      </c>
      <c r="B129" s="92">
        <v>45809</v>
      </c>
      <c r="C129" s="81"/>
      <c r="D129" s="81">
        <f t="shared" si="8"/>
        <v>927322.676178527</v>
      </c>
      <c r="E129" s="81"/>
      <c r="F129" s="81">
        <f t="shared" si="12"/>
        <v>1475413.8025</v>
      </c>
      <c r="G129" s="76">
        <f t="shared" si="9"/>
        <v>-548091.126321473</v>
      </c>
      <c r="H129" s="76">
        <f t="shared" si="10"/>
        <v>168486301.1774567</v>
      </c>
      <c r="I129" s="76">
        <f t="shared" si="13"/>
        <v>191831.89421251556</v>
      </c>
      <c r="J129" s="76">
        <f t="shared" si="11"/>
        <v>-58970205.412109844</v>
      </c>
      <c r="K129" s="80">
        <f t="shared" si="7"/>
        <v>109516095.76534685</v>
      </c>
      <c r="L129" s="93"/>
    </row>
    <row r="130" spans="1:11" ht="14.25" customHeight="1" hidden="1" outlineLevel="1">
      <c r="A130" s="85">
        <v>121</v>
      </c>
      <c r="B130" s="92">
        <v>45839</v>
      </c>
      <c r="C130" s="81"/>
      <c r="D130" s="81">
        <f t="shared" si="8"/>
        <v>924315.8482595274</v>
      </c>
      <c r="E130" s="81"/>
      <c r="F130" s="81">
        <f t="shared" si="12"/>
        <v>1475413.8025</v>
      </c>
      <c r="G130" s="76">
        <f t="shared" si="9"/>
        <v>-551097.9542404726</v>
      </c>
      <c r="H130" s="76">
        <f t="shared" si="10"/>
        <v>167935203.22321624</v>
      </c>
      <c r="I130" s="76">
        <f t="shared" si="13"/>
        <v>192884.2839841654</v>
      </c>
      <c r="J130" s="76">
        <f t="shared" si="11"/>
        <v>-58777321.12812568</v>
      </c>
      <c r="K130" s="80">
        <f t="shared" si="7"/>
        <v>109157882.09509055</v>
      </c>
    </row>
    <row r="131" spans="1:11" ht="14.25" customHeight="1" hidden="1" outlineLevel="1">
      <c r="A131" s="85">
        <v>122</v>
      </c>
      <c r="B131" s="92">
        <v>45870</v>
      </c>
      <c r="C131" s="81"/>
      <c r="D131" s="81">
        <f t="shared" si="8"/>
        <v>921292.5248825642</v>
      </c>
      <c r="E131" s="81"/>
      <c r="F131" s="81">
        <f t="shared" si="12"/>
        <v>1475413.8025</v>
      </c>
      <c r="G131" s="76">
        <f t="shared" si="9"/>
        <v>-554121.2776174358</v>
      </c>
      <c r="H131" s="76">
        <f t="shared" si="10"/>
        <v>167381081.9455988</v>
      </c>
      <c r="I131" s="76">
        <f t="shared" si="13"/>
        <v>193942.4471661025</v>
      </c>
      <c r="J131" s="76">
        <f t="shared" si="11"/>
        <v>-58583378.68095958</v>
      </c>
      <c r="K131" s="80">
        <f t="shared" si="7"/>
        <v>108797703.26463923</v>
      </c>
    </row>
    <row r="132" spans="1:11" ht="14.25" customHeight="1" hidden="1" outlineLevel="1">
      <c r="A132" s="85">
        <v>123</v>
      </c>
      <c r="B132" s="92">
        <v>45901</v>
      </c>
      <c r="C132" s="81"/>
      <c r="D132" s="81">
        <f t="shared" si="8"/>
        <v>918252.6155535551</v>
      </c>
      <c r="E132" s="81"/>
      <c r="F132" s="81">
        <f t="shared" si="12"/>
        <v>1475413.8025</v>
      </c>
      <c r="G132" s="76">
        <f t="shared" si="9"/>
        <v>-557161.1869464449</v>
      </c>
      <c r="H132" s="76">
        <f t="shared" si="10"/>
        <v>166823920.75865236</v>
      </c>
      <c r="I132" s="76">
        <f t="shared" si="13"/>
        <v>195006.4154312557</v>
      </c>
      <c r="J132" s="76">
        <f t="shared" si="11"/>
        <v>-58388372.26552833</v>
      </c>
      <c r="K132" s="80">
        <f t="shared" si="7"/>
        <v>108435548.49312404</v>
      </c>
    </row>
    <row r="133" spans="1:11" ht="14.25" customHeight="1" hidden="1" outlineLevel="1">
      <c r="A133" s="85">
        <v>124</v>
      </c>
      <c r="B133" s="92">
        <v>45931</v>
      </c>
      <c r="C133" s="81"/>
      <c r="D133" s="81">
        <f t="shared" si="8"/>
        <v>915196.0292819669</v>
      </c>
      <c r="E133" s="81"/>
      <c r="F133" s="81">
        <f t="shared" si="12"/>
        <v>1475413.8025</v>
      </c>
      <c r="G133" s="76">
        <f t="shared" si="9"/>
        <v>-560217.7732180331</v>
      </c>
      <c r="H133" s="76">
        <f t="shared" si="10"/>
        <v>166263702.98543432</v>
      </c>
      <c r="I133" s="76">
        <f t="shared" si="13"/>
        <v>196076.22062631158</v>
      </c>
      <c r="J133" s="76">
        <f t="shared" si="11"/>
        <v>-58192296.04490202</v>
      </c>
      <c r="K133" s="80">
        <f t="shared" si="7"/>
        <v>108071406.9405323</v>
      </c>
    </row>
    <row r="134" spans="1:11" ht="14.25" customHeight="1" hidden="1" outlineLevel="1">
      <c r="A134" s="85">
        <v>125</v>
      </c>
      <c r="B134" s="92">
        <v>45962</v>
      </c>
      <c r="C134" s="81"/>
      <c r="D134" s="81">
        <f t="shared" si="8"/>
        <v>912122.6745780925</v>
      </c>
      <c r="E134" s="81"/>
      <c r="F134" s="81">
        <f t="shared" si="12"/>
        <v>1475413.8025</v>
      </c>
      <c r="G134" s="76">
        <f t="shared" si="9"/>
        <v>-563291.1279219075</v>
      </c>
      <c r="H134" s="76">
        <f t="shared" si="10"/>
        <v>165700411.8575124</v>
      </c>
      <c r="I134" s="76">
        <f t="shared" si="13"/>
        <v>197151.8947726676</v>
      </c>
      <c r="J134" s="76">
        <f t="shared" si="11"/>
        <v>-57995144.15012935</v>
      </c>
      <c r="K134" s="80">
        <f t="shared" si="7"/>
        <v>107705267.70738307</v>
      </c>
    </row>
    <row r="135" spans="1:11" ht="14.25" customHeight="1" hidden="1" outlineLevel="1">
      <c r="A135" s="85">
        <v>126</v>
      </c>
      <c r="B135" s="92">
        <v>45992</v>
      </c>
      <c r="C135" s="81"/>
      <c r="D135" s="81">
        <f t="shared" si="8"/>
        <v>909032.459450313</v>
      </c>
      <c r="E135" s="81"/>
      <c r="F135" s="81">
        <f t="shared" si="12"/>
        <v>1475413.8025</v>
      </c>
      <c r="G135" s="76">
        <f t="shared" si="9"/>
        <v>-566381.343049687</v>
      </c>
      <c r="H135" s="76">
        <f t="shared" si="10"/>
        <v>165134030.51446274</v>
      </c>
      <c r="I135" s="76">
        <f t="shared" si="13"/>
        <v>198233.47006739044</v>
      </c>
      <c r="J135" s="76">
        <f t="shared" si="11"/>
        <v>-57796910.68006196</v>
      </c>
      <c r="K135" s="80">
        <f t="shared" si="7"/>
        <v>107337119.83440077</v>
      </c>
    </row>
    <row r="136" spans="1:11" ht="14.25" customHeight="1" hidden="1" outlineLevel="1">
      <c r="A136" s="85">
        <v>127</v>
      </c>
      <c r="B136" s="92">
        <v>46023</v>
      </c>
      <c r="C136" s="81"/>
      <c r="D136" s="81">
        <f t="shared" si="8"/>
        <v>905925.2914023425</v>
      </c>
      <c r="E136" s="81"/>
      <c r="F136" s="81">
        <f t="shared" si="12"/>
        <v>1475413.8025</v>
      </c>
      <c r="G136" s="76">
        <f t="shared" si="9"/>
        <v>-569488.5110976575</v>
      </c>
      <c r="H136" s="76">
        <f t="shared" si="10"/>
        <v>164564542.00336507</v>
      </c>
      <c r="I136" s="76">
        <f t="shared" si="13"/>
        <v>199320.9788841801</v>
      </c>
      <c r="J136" s="76">
        <f t="shared" si="11"/>
        <v>-57597589.701177776</v>
      </c>
      <c r="K136" s="80">
        <f t="shared" si="7"/>
        <v>106966952.3021873</v>
      </c>
    </row>
    <row r="137" spans="1:11" ht="14.25" customHeight="1" hidden="1" outlineLevel="1">
      <c r="A137" s="85">
        <v>128</v>
      </c>
      <c r="B137" s="92">
        <v>46054</v>
      </c>
      <c r="C137" s="81"/>
      <c r="D137" s="81">
        <f t="shared" si="8"/>
        <v>902801.0774304607</v>
      </c>
      <c r="E137" s="81"/>
      <c r="F137" s="81">
        <f t="shared" si="12"/>
        <v>1475413.8025</v>
      </c>
      <c r="G137" s="76">
        <f t="shared" si="9"/>
        <v>-572612.7250695393</v>
      </c>
      <c r="H137" s="76">
        <f t="shared" si="10"/>
        <v>163991929.27829552</v>
      </c>
      <c r="I137" s="76">
        <f t="shared" si="13"/>
        <v>200414.45377433873</v>
      </c>
      <c r="J137" s="76">
        <f t="shared" si="11"/>
        <v>-57397175.247403435</v>
      </c>
      <c r="K137" s="80">
        <f aca="true" t="shared" si="14" ref="K137:K200">H137+J137</f>
        <v>106594754.03089207</v>
      </c>
    </row>
    <row r="138" spans="1:11" ht="14.25" customHeight="1" hidden="1" outlineLevel="1">
      <c r="A138" s="85">
        <v>129</v>
      </c>
      <c r="B138" s="92">
        <v>46082</v>
      </c>
      <c r="C138" s="81"/>
      <c r="D138" s="81">
        <f aca="true" t="shared" si="15" ref="D138:D201">K137*$D$2</f>
        <v>899659.7240207291</v>
      </c>
      <c r="E138" s="81"/>
      <c r="F138" s="81">
        <f t="shared" si="12"/>
        <v>1475413.8025</v>
      </c>
      <c r="G138" s="76">
        <f aca="true" t="shared" si="16" ref="G138:G201">C138+D138-E138-F138</f>
        <v>-575754.0784792709</v>
      </c>
      <c r="H138" s="76">
        <f aca="true" t="shared" si="17" ref="H138:H201">H137+G138</f>
        <v>163416175.19981626</v>
      </c>
      <c r="I138" s="76">
        <f t="shared" si="13"/>
        <v>201513.9274677448</v>
      </c>
      <c r="J138" s="76">
        <f aca="true" t="shared" si="18" ref="J138:J201">I138+J137</f>
        <v>-57195661.319935694</v>
      </c>
      <c r="K138" s="80">
        <f t="shared" si="14"/>
        <v>106220513.87988056</v>
      </c>
    </row>
    <row r="139" spans="1:11" ht="14.25" customHeight="1" hidden="1" outlineLevel="1">
      <c r="A139" s="85">
        <v>130</v>
      </c>
      <c r="B139" s="92">
        <v>46113</v>
      </c>
      <c r="C139" s="81"/>
      <c r="D139" s="81">
        <f t="shared" si="15"/>
        <v>896501.1371461919</v>
      </c>
      <c r="E139" s="81"/>
      <c r="F139" s="81">
        <f t="shared" si="12"/>
        <v>1475413.8025</v>
      </c>
      <c r="G139" s="76">
        <f t="shared" si="16"/>
        <v>-578912.6653538081</v>
      </c>
      <c r="H139" s="76">
        <f t="shared" si="17"/>
        <v>162837262.53446245</v>
      </c>
      <c r="I139" s="76">
        <f t="shared" si="13"/>
        <v>202619.43287383282</v>
      </c>
      <c r="J139" s="76">
        <f t="shared" si="18"/>
        <v>-56993041.887061864</v>
      </c>
      <c r="K139" s="80">
        <f t="shared" si="14"/>
        <v>105844220.64740059</v>
      </c>
    </row>
    <row r="140" spans="1:11" ht="14.25" customHeight="1" hidden="1" outlineLevel="1">
      <c r="A140" s="85">
        <v>131</v>
      </c>
      <c r="B140" s="92">
        <v>46143</v>
      </c>
      <c r="C140" s="81"/>
      <c r="D140" s="81">
        <f t="shared" si="15"/>
        <v>893325.2222640609</v>
      </c>
      <c r="E140" s="81"/>
      <c r="F140" s="81">
        <f t="shared" si="12"/>
        <v>1475413.8025</v>
      </c>
      <c r="G140" s="76">
        <f t="shared" si="16"/>
        <v>-582088.5802359391</v>
      </c>
      <c r="H140" s="76">
        <f t="shared" si="17"/>
        <v>162255173.95422652</v>
      </c>
      <c r="I140" s="76">
        <f t="shared" si="13"/>
        <v>203731.00308257868</v>
      </c>
      <c r="J140" s="76">
        <f t="shared" si="18"/>
        <v>-56789310.88397928</v>
      </c>
      <c r="K140" s="80">
        <f t="shared" si="14"/>
        <v>105465863.07024723</v>
      </c>
    </row>
    <row r="141" spans="1:12" ht="14.25" customHeight="1" hidden="1" outlineLevel="1">
      <c r="A141" s="85">
        <v>132</v>
      </c>
      <c r="B141" s="92">
        <v>46174</v>
      </c>
      <c r="C141" s="81"/>
      <c r="D141" s="81">
        <f t="shared" si="15"/>
        <v>890131.8843128866</v>
      </c>
      <c r="E141" s="81"/>
      <c r="F141" s="81">
        <f t="shared" si="12"/>
        <v>1475413.8025</v>
      </c>
      <c r="G141" s="76">
        <f t="shared" si="16"/>
        <v>-585281.9181871134</v>
      </c>
      <c r="H141" s="76">
        <f t="shared" si="17"/>
        <v>161669892.0360394</v>
      </c>
      <c r="I141" s="76">
        <f t="shared" si="13"/>
        <v>204848.67136548966</v>
      </c>
      <c r="J141" s="76">
        <f t="shared" si="18"/>
        <v>-56584462.21261379</v>
      </c>
      <c r="K141" s="80">
        <f t="shared" si="14"/>
        <v>105085429.82342562</v>
      </c>
      <c r="L141" s="93"/>
    </row>
    <row r="142" spans="1:11" ht="14.25" customHeight="1" hidden="1" outlineLevel="1">
      <c r="A142" s="85">
        <v>133</v>
      </c>
      <c r="B142" s="92">
        <v>46204</v>
      </c>
      <c r="C142" s="81"/>
      <c r="D142" s="81">
        <f t="shared" si="15"/>
        <v>886921.0277097122</v>
      </c>
      <c r="E142" s="81"/>
      <c r="F142" s="81">
        <f t="shared" si="12"/>
        <v>1475413.8025</v>
      </c>
      <c r="G142" s="76">
        <f t="shared" si="16"/>
        <v>-588492.7747902878</v>
      </c>
      <c r="H142" s="76">
        <f t="shared" si="17"/>
        <v>161081399.26124913</v>
      </c>
      <c r="I142" s="76">
        <f t="shared" si="13"/>
        <v>205972.47117660072</v>
      </c>
      <c r="J142" s="76">
        <f t="shared" si="18"/>
        <v>-56378489.74143719</v>
      </c>
      <c r="K142" s="80">
        <f t="shared" si="14"/>
        <v>104702909.51981193</v>
      </c>
    </row>
    <row r="143" spans="1:11" ht="14.25" customHeight="1" hidden="1" outlineLevel="1">
      <c r="A143" s="85">
        <v>134</v>
      </c>
      <c r="B143" s="92">
        <v>46235</v>
      </c>
      <c r="C143" s="81"/>
      <c r="D143" s="81">
        <f t="shared" si="15"/>
        <v>883692.5563472126</v>
      </c>
      <c r="E143" s="81"/>
      <c r="F143" s="81">
        <f t="shared" si="12"/>
        <v>1475413.8025</v>
      </c>
      <c r="G143" s="76">
        <f t="shared" si="16"/>
        <v>-591721.2461527874</v>
      </c>
      <c r="H143" s="76">
        <f t="shared" si="17"/>
        <v>160489678.01509634</v>
      </c>
      <c r="I143" s="76">
        <f t="shared" si="13"/>
        <v>207102.43615347557</v>
      </c>
      <c r="J143" s="76">
        <f t="shared" si="18"/>
        <v>-56171387.30528371</v>
      </c>
      <c r="K143" s="80">
        <f t="shared" si="14"/>
        <v>104318290.70981263</v>
      </c>
    </row>
    <row r="144" spans="1:11" ht="14.25" customHeight="1" hidden="1" outlineLevel="1">
      <c r="A144" s="85">
        <v>135</v>
      </c>
      <c r="B144" s="92">
        <v>46266</v>
      </c>
      <c r="C144" s="81"/>
      <c r="D144" s="81">
        <f t="shared" si="15"/>
        <v>880446.3735908185</v>
      </c>
      <c r="E144" s="81"/>
      <c r="F144" s="81">
        <f t="shared" si="12"/>
        <v>1475413.8025</v>
      </c>
      <c r="G144" s="76">
        <f t="shared" si="16"/>
        <v>-594967.4289091815</v>
      </c>
      <c r="H144" s="76">
        <f t="shared" si="17"/>
        <v>159894710.58618715</v>
      </c>
      <c r="I144" s="76">
        <f t="shared" si="13"/>
        <v>208238.6001182135</v>
      </c>
      <c r="J144" s="76">
        <f t="shared" si="18"/>
        <v>-55963148.7051655</v>
      </c>
      <c r="K144" s="80">
        <f t="shared" si="14"/>
        <v>103931561.88102165</v>
      </c>
    </row>
    <row r="145" spans="1:11" ht="14.25" customHeight="1" hidden="1" outlineLevel="1">
      <c r="A145" s="85">
        <v>136</v>
      </c>
      <c r="B145" s="92">
        <v>46296</v>
      </c>
      <c r="C145" s="81"/>
      <c r="D145" s="81">
        <f t="shared" si="15"/>
        <v>877182.3822758227</v>
      </c>
      <c r="E145" s="81"/>
      <c r="F145" s="81">
        <f t="shared" si="12"/>
        <v>1475413.8025</v>
      </c>
      <c r="G145" s="76">
        <f t="shared" si="16"/>
        <v>-598231.4202241773</v>
      </c>
      <c r="H145" s="76">
        <f t="shared" si="17"/>
        <v>159296479.16596296</v>
      </c>
      <c r="I145" s="76">
        <f t="shared" si="13"/>
        <v>209380.99707846204</v>
      </c>
      <c r="J145" s="76">
        <f t="shared" si="18"/>
        <v>-55753767.708087035</v>
      </c>
      <c r="K145" s="80">
        <f t="shared" si="14"/>
        <v>103542711.45787594</v>
      </c>
    </row>
    <row r="146" spans="1:11" ht="14.25" customHeight="1" hidden="1" outlineLevel="1">
      <c r="A146" s="85">
        <v>137</v>
      </c>
      <c r="B146" s="92">
        <v>46327</v>
      </c>
      <c r="C146" s="81"/>
      <c r="D146" s="81">
        <f t="shared" si="15"/>
        <v>873900.4847044728</v>
      </c>
      <c r="E146" s="81"/>
      <c r="F146" s="81">
        <f t="shared" si="12"/>
        <v>1475413.8025</v>
      </c>
      <c r="G146" s="76">
        <f t="shared" si="16"/>
        <v>-601513.3177955272</v>
      </c>
      <c r="H146" s="76">
        <f t="shared" si="17"/>
        <v>158694965.84816745</v>
      </c>
      <c r="I146" s="76">
        <f t="shared" si="13"/>
        <v>210529.6612284345</v>
      </c>
      <c r="J146" s="76">
        <f t="shared" si="18"/>
        <v>-55543238.0468586</v>
      </c>
      <c r="K146" s="80">
        <f t="shared" si="14"/>
        <v>103151727.80130884</v>
      </c>
    </row>
    <row r="147" spans="1:11" ht="14.25" customHeight="1" hidden="1" outlineLevel="1">
      <c r="A147" s="85">
        <v>138</v>
      </c>
      <c r="B147" s="92">
        <v>46357</v>
      </c>
      <c r="C147" s="81"/>
      <c r="D147" s="81">
        <f t="shared" si="15"/>
        <v>870600.5826430466</v>
      </c>
      <c r="E147" s="81"/>
      <c r="F147" s="81">
        <f t="shared" si="12"/>
        <v>1475413.8025</v>
      </c>
      <c r="G147" s="76">
        <f t="shared" si="16"/>
        <v>-604813.2198569534</v>
      </c>
      <c r="H147" s="76">
        <f t="shared" si="17"/>
        <v>158090152.6283105</v>
      </c>
      <c r="I147" s="76">
        <f t="shared" si="13"/>
        <v>211684.62694993368</v>
      </c>
      <c r="J147" s="76">
        <f t="shared" si="18"/>
        <v>-55331553.419908665</v>
      </c>
      <c r="K147" s="80">
        <f t="shared" si="14"/>
        <v>102758599.20840183</v>
      </c>
    </row>
    <row r="148" spans="1:11" ht="14.25" customHeight="1" hidden="1" outlineLevel="1">
      <c r="A148" s="85">
        <v>139</v>
      </c>
      <c r="B148" s="92">
        <v>46388</v>
      </c>
      <c r="C148" s="81"/>
      <c r="D148" s="81">
        <f t="shared" si="15"/>
        <v>867282.5773189114</v>
      </c>
      <c r="E148" s="81"/>
      <c r="F148" s="81">
        <f t="shared" si="12"/>
        <v>1475413.8025</v>
      </c>
      <c r="G148" s="76">
        <f t="shared" si="16"/>
        <v>-608131.2251810886</v>
      </c>
      <c r="H148" s="76">
        <f t="shared" si="17"/>
        <v>157482021.4031294</v>
      </c>
      <c r="I148" s="76">
        <f t="shared" si="13"/>
        <v>212845.92881338098</v>
      </c>
      <c r="J148" s="76">
        <f t="shared" si="18"/>
        <v>-55118707.49109528</v>
      </c>
      <c r="K148" s="80">
        <f t="shared" si="14"/>
        <v>102363313.91203412</v>
      </c>
    </row>
    <row r="149" spans="1:11" ht="14.25" customHeight="1" hidden="1" outlineLevel="1">
      <c r="A149" s="85">
        <v>140</v>
      </c>
      <c r="B149" s="92">
        <v>46419</v>
      </c>
      <c r="C149" s="81"/>
      <c r="D149" s="81">
        <f t="shared" si="15"/>
        <v>863946.369417568</v>
      </c>
      <c r="E149" s="81"/>
      <c r="F149" s="81">
        <f t="shared" si="12"/>
        <v>1475413.8025</v>
      </c>
      <c r="G149" s="76">
        <f t="shared" si="16"/>
        <v>-611467.433082432</v>
      </c>
      <c r="H149" s="76">
        <f t="shared" si="17"/>
        <v>156870553.97004697</v>
      </c>
      <c r="I149" s="76">
        <f t="shared" si="13"/>
        <v>214013.6015788512</v>
      </c>
      <c r="J149" s="76">
        <f t="shared" si="18"/>
        <v>-54904693.88951643</v>
      </c>
      <c r="K149" s="80">
        <f t="shared" si="14"/>
        <v>101965860.08053054</v>
      </c>
    </row>
    <row r="150" spans="1:11" ht="14.25" customHeight="1" hidden="1" outlineLevel="1">
      <c r="A150" s="85">
        <v>141</v>
      </c>
      <c r="B150" s="92">
        <v>46447</v>
      </c>
      <c r="C150" s="81"/>
      <c r="D150" s="81">
        <f t="shared" si="15"/>
        <v>860591.8590796777</v>
      </c>
      <c r="E150" s="81"/>
      <c r="F150" s="81">
        <f aca="true" t="shared" si="19" ref="F150:F213">$D$3</f>
        <v>1475413.8025</v>
      </c>
      <c r="G150" s="76">
        <f t="shared" si="16"/>
        <v>-614821.9434203223</v>
      </c>
      <c r="H150" s="76">
        <f t="shared" si="17"/>
        <v>156255732.02662665</v>
      </c>
      <c r="I150" s="76">
        <f t="shared" si="13"/>
        <v>215187.6801971128</v>
      </c>
      <c r="J150" s="76">
        <f t="shared" si="18"/>
        <v>-54689506.209319316</v>
      </c>
      <c r="K150" s="80">
        <f t="shared" si="14"/>
        <v>101566225.81730732</v>
      </c>
    </row>
    <row r="151" spans="1:11" ht="14.25" customHeight="1" hidden="1" outlineLevel="1">
      <c r="A151" s="85">
        <v>142</v>
      </c>
      <c r="B151" s="92">
        <v>46478</v>
      </c>
      <c r="C151" s="81"/>
      <c r="D151" s="81">
        <f t="shared" si="15"/>
        <v>857218.9458980737</v>
      </c>
      <c r="E151" s="81"/>
      <c r="F151" s="81">
        <f t="shared" si="19"/>
        <v>1475413.8025</v>
      </c>
      <c r="G151" s="76">
        <f t="shared" si="16"/>
        <v>-618194.8566019263</v>
      </c>
      <c r="H151" s="76">
        <f t="shared" si="17"/>
        <v>155637537.17002472</v>
      </c>
      <c r="I151" s="76">
        <f aca="true" t="shared" si="20" ref="I151:I214">-G151*0.35</f>
        <v>216368.19981067418</v>
      </c>
      <c r="J151" s="76">
        <f t="shared" si="18"/>
        <v>-54473138.00950864</v>
      </c>
      <c r="K151" s="80">
        <f t="shared" si="14"/>
        <v>101164399.16051608</v>
      </c>
    </row>
    <row r="152" spans="1:11" ht="14.25" customHeight="1" hidden="1" outlineLevel="1">
      <c r="A152" s="85">
        <v>143</v>
      </c>
      <c r="B152" s="92">
        <v>46508</v>
      </c>
      <c r="C152" s="81"/>
      <c r="D152" s="81">
        <f t="shared" si="15"/>
        <v>853827.5289147557</v>
      </c>
      <c r="E152" s="81"/>
      <c r="F152" s="81">
        <f t="shared" si="19"/>
        <v>1475413.8025</v>
      </c>
      <c r="G152" s="76">
        <f t="shared" si="16"/>
        <v>-621586.2735852443</v>
      </c>
      <c r="H152" s="76">
        <f t="shared" si="17"/>
        <v>155015950.8964395</v>
      </c>
      <c r="I152" s="76">
        <f t="shared" si="20"/>
        <v>217555.1957548355</v>
      </c>
      <c r="J152" s="76">
        <f t="shared" si="18"/>
        <v>-54255582.813753806</v>
      </c>
      <c r="K152" s="80">
        <f t="shared" si="14"/>
        <v>100760368.08268568</v>
      </c>
    </row>
    <row r="153" spans="1:12" ht="14.25" customHeight="1" hidden="1" outlineLevel="1">
      <c r="A153" s="85">
        <v>144</v>
      </c>
      <c r="B153" s="92">
        <v>46539</v>
      </c>
      <c r="C153" s="81"/>
      <c r="D153" s="81">
        <f t="shared" si="15"/>
        <v>850417.506617867</v>
      </c>
      <c r="E153" s="81"/>
      <c r="F153" s="81">
        <f t="shared" si="19"/>
        <v>1475413.8025</v>
      </c>
      <c r="G153" s="76">
        <f t="shared" si="16"/>
        <v>-624996.295882133</v>
      </c>
      <c r="H153" s="76">
        <f t="shared" si="17"/>
        <v>154390954.60055736</v>
      </c>
      <c r="I153" s="76">
        <f t="shared" si="20"/>
        <v>218748.70355874652</v>
      </c>
      <c r="J153" s="76">
        <f t="shared" si="18"/>
        <v>-54036834.11019506</v>
      </c>
      <c r="K153" s="80">
        <f t="shared" si="14"/>
        <v>100354120.49036229</v>
      </c>
      <c r="L153" s="93"/>
    </row>
    <row r="154" spans="1:11" ht="14.25" customHeight="1" hidden="1" outlineLevel="1">
      <c r="A154" s="85">
        <v>145</v>
      </c>
      <c r="B154" s="92">
        <v>46569</v>
      </c>
      <c r="C154" s="81"/>
      <c r="D154" s="81">
        <f t="shared" si="15"/>
        <v>846988.7769386576</v>
      </c>
      <c r="E154" s="81"/>
      <c r="F154" s="81">
        <f t="shared" si="19"/>
        <v>1475413.8025</v>
      </c>
      <c r="G154" s="76">
        <f t="shared" si="16"/>
        <v>-628425.0255613424</v>
      </c>
      <c r="H154" s="76">
        <f t="shared" si="17"/>
        <v>153762529.57499602</v>
      </c>
      <c r="I154" s="76">
        <f t="shared" si="20"/>
        <v>219948.7589464698</v>
      </c>
      <c r="J154" s="76">
        <f t="shared" si="18"/>
        <v>-53816885.35124859</v>
      </c>
      <c r="K154" s="80">
        <f t="shared" si="14"/>
        <v>99945644.22374743</v>
      </c>
    </row>
    <row r="155" spans="1:11" ht="14.25" customHeight="1" hidden="1" outlineLevel="1">
      <c r="A155" s="85">
        <v>146</v>
      </c>
      <c r="B155" s="92">
        <v>46600</v>
      </c>
      <c r="C155" s="81"/>
      <c r="D155" s="81">
        <f t="shared" si="15"/>
        <v>843541.2372484283</v>
      </c>
      <c r="E155" s="81"/>
      <c r="F155" s="81">
        <f t="shared" si="19"/>
        <v>1475413.8025</v>
      </c>
      <c r="G155" s="76">
        <f t="shared" si="16"/>
        <v>-631872.5652515717</v>
      </c>
      <c r="H155" s="76">
        <f t="shared" si="17"/>
        <v>153130657.00974447</v>
      </c>
      <c r="I155" s="76">
        <f t="shared" si="20"/>
        <v>221155.3978380501</v>
      </c>
      <c r="J155" s="76">
        <f t="shared" si="18"/>
        <v>-53595729.95341054</v>
      </c>
      <c r="K155" s="80">
        <f t="shared" si="14"/>
        <v>99534927.05633393</v>
      </c>
    </row>
    <row r="156" spans="1:11" ht="14.25" customHeight="1" hidden="1" outlineLevel="1">
      <c r="A156" s="85">
        <v>147</v>
      </c>
      <c r="B156" s="92">
        <v>46631</v>
      </c>
      <c r="C156" s="81"/>
      <c r="D156" s="81">
        <f t="shared" si="15"/>
        <v>840074.7843554583</v>
      </c>
      <c r="E156" s="81"/>
      <c r="F156" s="81">
        <f t="shared" si="19"/>
        <v>1475413.8025</v>
      </c>
      <c r="G156" s="76">
        <f t="shared" si="16"/>
        <v>-635339.0181445417</v>
      </c>
      <c r="H156" s="76">
        <f t="shared" si="17"/>
        <v>152495317.99159992</v>
      </c>
      <c r="I156" s="76">
        <f t="shared" si="20"/>
        <v>222368.65635058956</v>
      </c>
      <c r="J156" s="76">
        <f t="shared" si="18"/>
        <v>-53373361.29705995</v>
      </c>
      <c r="K156" s="80">
        <f t="shared" si="14"/>
        <v>99121956.69453996</v>
      </c>
    </row>
    <row r="157" spans="1:11" ht="14.25" customHeight="1" hidden="1" outlineLevel="1">
      <c r="A157" s="85">
        <v>148</v>
      </c>
      <c r="B157" s="92">
        <v>46661</v>
      </c>
      <c r="C157" s="81"/>
      <c r="D157" s="81">
        <f t="shared" si="15"/>
        <v>836589.3145019172</v>
      </c>
      <c r="E157" s="81"/>
      <c r="F157" s="81">
        <f t="shared" si="19"/>
        <v>1475413.8025</v>
      </c>
      <c r="G157" s="76">
        <f t="shared" si="16"/>
        <v>-638824.4879980828</v>
      </c>
      <c r="H157" s="76">
        <f t="shared" si="17"/>
        <v>151856493.50360185</v>
      </c>
      <c r="I157" s="76">
        <f t="shared" si="20"/>
        <v>223588.57079932897</v>
      </c>
      <c r="J157" s="76">
        <f t="shared" si="18"/>
        <v>-53149772.726260625</v>
      </c>
      <c r="K157" s="80">
        <f t="shared" si="14"/>
        <v>98706720.77734122</v>
      </c>
    </row>
    <row r="158" spans="1:11" ht="14.25" customHeight="1" hidden="1" outlineLevel="1">
      <c r="A158" s="85">
        <v>149</v>
      </c>
      <c r="B158" s="92">
        <v>46692</v>
      </c>
      <c r="C158" s="81"/>
      <c r="D158" s="81">
        <f t="shared" si="15"/>
        <v>833084.7233607598</v>
      </c>
      <c r="E158" s="81"/>
      <c r="F158" s="81">
        <f t="shared" si="19"/>
        <v>1475413.8025</v>
      </c>
      <c r="G158" s="76">
        <f t="shared" si="16"/>
        <v>-642329.0791392402</v>
      </c>
      <c r="H158" s="76">
        <f t="shared" si="17"/>
        <v>151214164.42446262</v>
      </c>
      <c r="I158" s="76">
        <f t="shared" si="20"/>
        <v>224815.17769873407</v>
      </c>
      <c r="J158" s="76">
        <f t="shared" si="18"/>
        <v>-52924957.54856189</v>
      </c>
      <c r="K158" s="80">
        <f t="shared" si="14"/>
        <v>98289206.87590072</v>
      </c>
    </row>
    <row r="159" spans="1:11" ht="14.25" customHeight="1" hidden="1" outlineLevel="1">
      <c r="A159" s="85">
        <v>150</v>
      </c>
      <c r="B159" s="92">
        <v>46722</v>
      </c>
      <c r="C159" s="81"/>
      <c r="D159" s="81">
        <f t="shared" si="15"/>
        <v>829560.906032602</v>
      </c>
      <c r="E159" s="81"/>
      <c r="F159" s="81">
        <f t="shared" si="19"/>
        <v>1475413.8025</v>
      </c>
      <c r="G159" s="76">
        <f t="shared" si="16"/>
        <v>-645852.896467398</v>
      </c>
      <c r="H159" s="76">
        <f t="shared" si="17"/>
        <v>150568311.52799523</v>
      </c>
      <c r="I159" s="76">
        <f t="shared" si="20"/>
        <v>226048.5137635893</v>
      </c>
      <c r="J159" s="76">
        <f t="shared" si="18"/>
        <v>-52698909.0347983</v>
      </c>
      <c r="K159" s="80">
        <f t="shared" si="14"/>
        <v>97869402.49319693</v>
      </c>
    </row>
    <row r="160" spans="1:11" ht="14.25" customHeight="1" hidden="1" outlineLevel="1">
      <c r="A160" s="85">
        <v>151</v>
      </c>
      <c r="B160" s="92">
        <v>46753</v>
      </c>
      <c r="C160" s="81"/>
      <c r="D160" s="81">
        <f t="shared" si="15"/>
        <v>826017.757042582</v>
      </c>
      <c r="E160" s="81"/>
      <c r="F160" s="81">
        <f t="shared" si="19"/>
        <v>1475413.8025</v>
      </c>
      <c r="G160" s="76">
        <f t="shared" si="16"/>
        <v>-649396.045457418</v>
      </c>
      <c r="H160" s="76">
        <f t="shared" si="17"/>
        <v>149918915.4825378</v>
      </c>
      <c r="I160" s="76">
        <f t="shared" si="20"/>
        <v>227288.61591009627</v>
      </c>
      <c r="J160" s="76">
        <f t="shared" si="18"/>
        <v>-52471620.418888204</v>
      </c>
      <c r="K160" s="80">
        <f t="shared" si="14"/>
        <v>97447295.0636496</v>
      </c>
    </row>
    <row r="161" spans="1:11" ht="14.25" customHeight="1" hidden="1" outlineLevel="1">
      <c r="A161" s="85">
        <v>152</v>
      </c>
      <c r="B161" s="92">
        <v>46784</v>
      </c>
      <c r="C161" s="81"/>
      <c r="D161" s="81">
        <f t="shared" si="15"/>
        <v>822455.1703372025</v>
      </c>
      <c r="E161" s="81"/>
      <c r="F161" s="81">
        <f t="shared" si="19"/>
        <v>1475413.8025</v>
      </c>
      <c r="G161" s="76">
        <f t="shared" si="16"/>
        <v>-652958.6321627975</v>
      </c>
      <c r="H161" s="76">
        <f t="shared" si="17"/>
        <v>149265956.850375</v>
      </c>
      <c r="I161" s="76">
        <f t="shared" si="20"/>
        <v>228535.52125697912</v>
      </c>
      <c r="J161" s="76">
        <f t="shared" si="18"/>
        <v>-52243084.89763123</v>
      </c>
      <c r="K161" s="80">
        <f t="shared" si="14"/>
        <v>97022871.95274377</v>
      </c>
    </row>
    <row r="162" spans="1:11" ht="14.25" customHeight="1" hidden="1" outlineLevel="1">
      <c r="A162" s="85">
        <v>153</v>
      </c>
      <c r="B162" s="92">
        <v>46813</v>
      </c>
      <c r="C162" s="81"/>
      <c r="D162" s="81">
        <f t="shared" si="15"/>
        <v>818873.0392811573</v>
      </c>
      <c r="E162" s="81"/>
      <c r="F162" s="81">
        <f t="shared" si="19"/>
        <v>1475413.8025</v>
      </c>
      <c r="G162" s="76">
        <f t="shared" si="16"/>
        <v>-656540.7632188427</v>
      </c>
      <c r="H162" s="76">
        <f t="shared" si="17"/>
        <v>148609416.08715615</v>
      </c>
      <c r="I162" s="76">
        <f t="shared" si="20"/>
        <v>229789.26712659493</v>
      </c>
      <c r="J162" s="76">
        <f t="shared" si="18"/>
        <v>-52013295.63050463</v>
      </c>
      <c r="K162" s="80">
        <f t="shared" si="14"/>
        <v>96596120.45665151</v>
      </c>
    </row>
    <row r="163" spans="1:11" ht="14.25" customHeight="1" hidden="1" outlineLevel="1">
      <c r="A163" s="85">
        <v>154</v>
      </c>
      <c r="B163" s="92">
        <v>46844</v>
      </c>
      <c r="C163" s="81"/>
      <c r="D163" s="81">
        <f t="shared" si="15"/>
        <v>815271.2566541387</v>
      </c>
      <c r="E163" s="81"/>
      <c r="F163" s="81">
        <f t="shared" si="19"/>
        <v>1475413.8025</v>
      </c>
      <c r="G163" s="76">
        <f t="shared" si="16"/>
        <v>-660142.5458458613</v>
      </c>
      <c r="H163" s="76">
        <f t="shared" si="17"/>
        <v>147949273.54131028</v>
      </c>
      <c r="I163" s="76">
        <f t="shared" si="20"/>
        <v>231049.89104605143</v>
      </c>
      <c r="J163" s="76">
        <f t="shared" si="18"/>
        <v>-51782245.739458576</v>
      </c>
      <c r="K163" s="80">
        <f t="shared" si="14"/>
        <v>96167027.8018517</v>
      </c>
    </row>
    <row r="164" spans="1:11" ht="14.25" customHeight="1" hidden="1" outlineLevel="1">
      <c r="A164" s="85">
        <v>155</v>
      </c>
      <c r="B164" s="92">
        <v>46874</v>
      </c>
      <c r="C164" s="81"/>
      <c r="D164" s="81">
        <f t="shared" si="15"/>
        <v>811649.7146476284</v>
      </c>
      <c r="E164" s="81"/>
      <c r="F164" s="81">
        <f t="shared" si="19"/>
        <v>1475413.8025</v>
      </c>
      <c r="G164" s="76">
        <f t="shared" si="16"/>
        <v>-663764.0878523716</v>
      </c>
      <c r="H164" s="76">
        <f t="shared" si="17"/>
        <v>147285509.45345792</v>
      </c>
      <c r="I164" s="76">
        <f t="shared" si="20"/>
        <v>232317.43074833005</v>
      </c>
      <c r="J164" s="76">
        <f t="shared" si="18"/>
        <v>-51549928.30871025</v>
      </c>
      <c r="K164" s="80">
        <f t="shared" si="14"/>
        <v>95735581.14474767</v>
      </c>
    </row>
    <row r="165" spans="1:12" ht="14.25" customHeight="1" hidden="1" outlineLevel="1">
      <c r="A165" s="85">
        <v>156</v>
      </c>
      <c r="B165" s="92">
        <v>46905</v>
      </c>
      <c r="C165" s="81"/>
      <c r="D165" s="81">
        <f t="shared" si="15"/>
        <v>808008.3048616704</v>
      </c>
      <c r="E165" s="81"/>
      <c r="F165" s="81">
        <f t="shared" si="19"/>
        <v>1475413.8025</v>
      </c>
      <c r="G165" s="76">
        <f t="shared" si="16"/>
        <v>-667405.4976383296</v>
      </c>
      <c r="H165" s="76">
        <f t="shared" si="17"/>
        <v>146618103.9558196</v>
      </c>
      <c r="I165" s="76">
        <f t="shared" si="20"/>
        <v>233591.92417341535</v>
      </c>
      <c r="J165" s="76">
        <f t="shared" si="18"/>
        <v>-51316336.38453683</v>
      </c>
      <c r="K165" s="80">
        <f t="shared" si="14"/>
        <v>95301767.57128277</v>
      </c>
      <c r="L165" s="93"/>
    </row>
    <row r="166" spans="1:11" ht="14.25" customHeight="1" hidden="1" outlineLevel="1">
      <c r="A166" s="85">
        <v>157</v>
      </c>
      <c r="B166" s="92">
        <v>46935</v>
      </c>
      <c r="C166" s="81"/>
      <c r="D166" s="81">
        <f t="shared" si="15"/>
        <v>804346.9183016266</v>
      </c>
      <c r="E166" s="81"/>
      <c r="F166" s="81">
        <f t="shared" si="19"/>
        <v>1475413.8025</v>
      </c>
      <c r="G166" s="76">
        <f t="shared" si="16"/>
        <v>-671066.8841983734</v>
      </c>
      <c r="H166" s="76">
        <f t="shared" si="17"/>
        <v>145947037.07162124</v>
      </c>
      <c r="I166" s="76">
        <f t="shared" si="20"/>
        <v>234873.40946943068</v>
      </c>
      <c r="J166" s="76">
        <f t="shared" si="18"/>
        <v>-51081462.9750674</v>
      </c>
      <c r="K166" s="80">
        <f t="shared" si="14"/>
        <v>94865574.09655383</v>
      </c>
    </row>
    <row r="167" spans="1:11" ht="14.25" customHeight="1" hidden="1" outlineLevel="1">
      <c r="A167" s="85">
        <v>158</v>
      </c>
      <c r="B167" s="92">
        <v>46966</v>
      </c>
      <c r="C167" s="81"/>
      <c r="D167" s="81">
        <f t="shared" si="15"/>
        <v>800665.4453749143</v>
      </c>
      <c r="E167" s="81"/>
      <c r="F167" s="81">
        <f t="shared" si="19"/>
        <v>1475413.8025</v>
      </c>
      <c r="G167" s="76">
        <f t="shared" si="16"/>
        <v>-674748.3571250857</v>
      </c>
      <c r="H167" s="76">
        <f t="shared" si="17"/>
        <v>145272288.71449617</v>
      </c>
      <c r="I167" s="76">
        <f t="shared" si="20"/>
        <v>236161.92499377998</v>
      </c>
      <c r="J167" s="76">
        <f t="shared" si="18"/>
        <v>-50845301.050073616</v>
      </c>
      <c r="K167" s="80">
        <f t="shared" si="14"/>
        <v>94426987.66442254</v>
      </c>
    </row>
    <row r="168" spans="1:11" ht="14.25" customHeight="1" hidden="1" outlineLevel="1">
      <c r="A168" s="85">
        <v>159</v>
      </c>
      <c r="B168" s="92">
        <v>46997</v>
      </c>
      <c r="C168" s="81"/>
      <c r="D168" s="81">
        <f t="shared" si="15"/>
        <v>796963.7758877262</v>
      </c>
      <c r="E168" s="81"/>
      <c r="F168" s="81">
        <f t="shared" si="19"/>
        <v>1475413.8025</v>
      </c>
      <c r="G168" s="76">
        <f t="shared" si="16"/>
        <v>-678450.0266122738</v>
      </c>
      <c r="H168" s="76">
        <f t="shared" si="17"/>
        <v>144593838.68788388</v>
      </c>
      <c r="I168" s="76">
        <f t="shared" si="20"/>
        <v>237457.5093142958</v>
      </c>
      <c r="J168" s="76">
        <f t="shared" si="18"/>
        <v>-50607843.54075932</v>
      </c>
      <c r="K168" s="80">
        <f t="shared" si="14"/>
        <v>93985995.14712456</v>
      </c>
    </row>
    <row r="169" spans="1:11" ht="14.25" customHeight="1" hidden="1" outlineLevel="1">
      <c r="A169" s="85">
        <v>160</v>
      </c>
      <c r="B169" s="92">
        <v>47027</v>
      </c>
      <c r="C169" s="81"/>
      <c r="D169" s="81">
        <f t="shared" si="15"/>
        <v>793241.7990417313</v>
      </c>
      <c r="E169" s="81"/>
      <c r="F169" s="81">
        <f t="shared" si="19"/>
        <v>1475413.8025</v>
      </c>
      <c r="G169" s="76">
        <f t="shared" si="16"/>
        <v>-682172.0034582687</v>
      </c>
      <c r="H169" s="76">
        <f t="shared" si="17"/>
        <v>143911666.68442562</v>
      </c>
      <c r="I169" s="76">
        <f t="shared" si="20"/>
        <v>238760.20121039404</v>
      </c>
      <c r="J169" s="76">
        <f t="shared" si="18"/>
        <v>-50369083.33954892</v>
      </c>
      <c r="K169" s="80">
        <f t="shared" si="14"/>
        <v>93542583.3448767</v>
      </c>
    </row>
    <row r="170" spans="1:11" ht="14.25" customHeight="1" hidden="1" outlineLevel="1">
      <c r="A170" s="85">
        <v>161</v>
      </c>
      <c r="B170" s="92">
        <v>47058</v>
      </c>
      <c r="C170" s="81"/>
      <c r="D170" s="81">
        <f t="shared" si="15"/>
        <v>789499.4034307593</v>
      </c>
      <c r="E170" s="81"/>
      <c r="F170" s="81">
        <f t="shared" si="19"/>
        <v>1475413.8025</v>
      </c>
      <c r="G170" s="76">
        <f t="shared" si="16"/>
        <v>-685914.3990692407</v>
      </c>
      <c r="H170" s="76">
        <f t="shared" si="17"/>
        <v>143225752.28535637</v>
      </c>
      <c r="I170" s="76">
        <f t="shared" si="20"/>
        <v>240070.03967423423</v>
      </c>
      <c r="J170" s="76">
        <f t="shared" si="18"/>
        <v>-50129013.299874686</v>
      </c>
      <c r="K170" s="80">
        <f t="shared" si="14"/>
        <v>93096738.98548168</v>
      </c>
    </row>
    <row r="171" spans="1:11" ht="14.25" customHeight="1" hidden="1" outlineLevel="1">
      <c r="A171" s="85">
        <v>162</v>
      </c>
      <c r="B171" s="92">
        <v>47088</v>
      </c>
      <c r="C171" s="81"/>
      <c r="D171" s="81">
        <f t="shared" si="15"/>
        <v>785736.4770374653</v>
      </c>
      <c r="E171" s="81"/>
      <c r="F171" s="81">
        <f t="shared" si="19"/>
        <v>1475413.8025</v>
      </c>
      <c r="G171" s="76">
        <f t="shared" si="16"/>
        <v>-689677.3254625347</v>
      </c>
      <c r="H171" s="76">
        <f t="shared" si="17"/>
        <v>142536074.95989385</v>
      </c>
      <c r="I171" s="76">
        <f t="shared" si="20"/>
        <v>241387.06391188712</v>
      </c>
      <c r="J171" s="76">
        <f t="shared" si="18"/>
        <v>-49887626.2359628</v>
      </c>
      <c r="K171" s="80">
        <f t="shared" si="14"/>
        <v>92648448.72393104</v>
      </c>
    </row>
    <row r="172" spans="1:11" ht="14.25" customHeight="1" hidden="1" outlineLevel="1">
      <c r="A172" s="85">
        <v>163</v>
      </c>
      <c r="B172" s="92">
        <v>47119</v>
      </c>
      <c r="C172" s="81"/>
      <c r="D172" s="81">
        <f t="shared" si="15"/>
        <v>781952.907229978</v>
      </c>
      <c r="E172" s="81"/>
      <c r="F172" s="81">
        <f t="shared" si="19"/>
        <v>1475413.8025</v>
      </c>
      <c r="G172" s="76">
        <f t="shared" si="16"/>
        <v>-693460.895270022</v>
      </c>
      <c r="H172" s="76">
        <f t="shared" si="17"/>
        <v>141842614.06462383</v>
      </c>
      <c r="I172" s="76">
        <f t="shared" si="20"/>
        <v>242711.31334450768</v>
      </c>
      <c r="J172" s="76">
        <f t="shared" si="18"/>
        <v>-49644914.92261829</v>
      </c>
      <c r="K172" s="80">
        <f t="shared" si="14"/>
        <v>92197699.14200553</v>
      </c>
    </row>
    <row r="173" spans="1:11" ht="14.25" customHeight="1" hidden="1" outlineLevel="1">
      <c r="A173" s="85">
        <v>164</v>
      </c>
      <c r="B173" s="92">
        <v>47150</v>
      </c>
      <c r="C173" s="81"/>
      <c r="D173" s="81">
        <f t="shared" si="15"/>
        <v>778148.5807585267</v>
      </c>
      <c r="E173" s="81"/>
      <c r="F173" s="81">
        <f t="shared" si="19"/>
        <v>1475413.8025</v>
      </c>
      <c r="G173" s="76">
        <f t="shared" si="16"/>
        <v>-697265.2217414733</v>
      </c>
      <c r="H173" s="76">
        <f t="shared" si="17"/>
        <v>141145348.84288236</v>
      </c>
      <c r="I173" s="76">
        <f t="shared" si="20"/>
        <v>244042.82760951563</v>
      </c>
      <c r="J173" s="76">
        <f t="shared" si="18"/>
        <v>-49400872.095008776</v>
      </c>
      <c r="K173" s="80">
        <f t="shared" si="14"/>
        <v>91744476.74787359</v>
      </c>
    </row>
    <row r="174" spans="1:11" ht="14.25" customHeight="1" hidden="1" outlineLevel="1">
      <c r="A174" s="85">
        <v>165</v>
      </c>
      <c r="B174" s="92">
        <v>47178</v>
      </c>
      <c r="C174" s="81"/>
      <c r="D174" s="81">
        <f t="shared" si="15"/>
        <v>774323.383752053</v>
      </c>
      <c r="E174" s="81"/>
      <c r="F174" s="81">
        <f t="shared" si="19"/>
        <v>1475413.8025</v>
      </c>
      <c r="G174" s="76">
        <f t="shared" si="16"/>
        <v>-701090.418747947</v>
      </c>
      <c r="H174" s="76">
        <f t="shared" si="17"/>
        <v>140444258.4241344</v>
      </c>
      <c r="I174" s="76">
        <f t="shared" si="20"/>
        <v>245381.6465617814</v>
      </c>
      <c r="J174" s="76">
        <f t="shared" si="18"/>
        <v>-49155490.448447</v>
      </c>
      <c r="K174" s="80">
        <f t="shared" si="14"/>
        <v>91288767.97568741</v>
      </c>
    </row>
    <row r="175" spans="1:11" ht="14.25" customHeight="1" hidden="1" outlineLevel="1">
      <c r="A175" s="85">
        <v>166</v>
      </c>
      <c r="B175" s="92">
        <v>47209</v>
      </c>
      <c r="C175" s="81"/>
      <c r="D175" s="81">
        <f t="shared" si="15"/>
        <v>770477.2017148017</v>
      </c>
      <c r="E175" s="81"/>
      <c r="F175" s="81">
        <f t="shared" si="19"/>
        <v>1475413.8025</v>
      </c>
      <c r="G175" s="76">
        <f t="shared" si="16"/>
        <v>-704936.6007851983</v>
      </c>
      <c r="H175" s="76">
        <f t="shared" si="17"/>
        <v>139739321.8233492</v>
      </c>
      <c r="I175" s="76">
        <f t="shared" si="20"/>
        <v>246727.81027481938</v>
      </c>
      <c r="J175" s="76">
        <f t="shared" si="18"/>
        <v>-48908762.63817218</v>
      </c>
      <c r="K175" s="80">
        <f t="shared" si="14"/>
        <v>90830559.18517703</v>
      </c>
    </row>
    <row r="176" spans="1:11" ht="14.25" customHeight="1" hidden="1" outlineLevel="1">
      <c r="A176" s="85">
        <v>167</v>
      </c>
      <c r="B176" s="92">
        <v>47239</v>
      </c>
      <c r="C176" s="81"/>
      <c r="D176" s="81">
        <f t="shared" si="15"/>
        <v>766609.9195228941</v>
      </c>
      <c r="E176" s="81"/>
      <c r="F176" s="81">
        <f t="shared" si="19"/>
        <v>1475413.8025</v>
      </c>
      <c r="G176" s="76">
        <f t="shared" si="16"/>
        <v>-708803.8829771059</v>
      </c>
      <c r="H176" s="76">
        <f t="shared" si="17"/>
        <v>139030517.9403721</v>
      </c>
      <c r="I176" s="76">
        <f t="shared" si="20"/>
        <v>248081.35904198705</v>
      </c>
      <c r="J176" s="76">
        <f t="shared" si="18"/>
        <v>-48660681.27913019</v>
      </c>
      <c r="K176" s="80">
        <f t="shared" si="14"/>
        <v>90369836.66124192</v>
      </c>
    </row>
    <row r="177" spans="1:12" ht="14.25" customHeight="1" hidden="1" outlineLevel="1">
      <c r="A177" s="85">
        <v>168</v>
      </c>
      <c r="B177" s="92">
        <v>47270</v>
      </c>
      <c r="C177" s="81"/>
      <c r="D177" s="81">
        <f t="shared" si="15"/>
        <v>762721.4214208818</v>
      </c>
      <c r="E177" s="81"/>
      <c r="F177" s="81">
        <f t="shared" si="19"/>
        <v>1475413.8025</v>
      </c>
      <c r="G177" s="76">
        <f t="shared" si="16"/>
        <v>-712692.3810791182</v>
      </c>
      <c r="H177" s="76">
        <f t="shared" si="17"/>
        <v>138317825.559293</v>
      </c>
      <c r="I177" s="76">
        <f t="shared" si="20"/>
        <v>249442.33337769136</v>
      </c>
      <c r="J177" s="76">
        <f t="shared" si="18"/>
        <v>-48411238.9457525</v>
      </c>
      <c r="K177" s="80">
        <f t="shared" si="14"/>
        <v>89906586.6135405</v>
      </c>
      <c r="L177" s="93"/>
    </row>
    <row r="178" spans="1:11" ht="14.25" customHeight="1" hidden="1" outlineLevel="1">
      <c r="A178" s="85">
        <v>169</v>
      </c>
      <c r="B178" s="92">
        <v>47300</v>
      </c>
      <c r="C178" s="81"/>
      <c r="D178" s="81">
        <f t="shared" si="15"/>
        <v>758811.5910182818</v>
      </c>
      <c r="E178" s="81"/>
      <c r="F178" s="81">
        <f t="shared" si="19"/>
        <v>1475413.8025</v>
      </c>
      <c r="G178" s="76">
        <f t="shared" si="16"/>
        <v>-716602.2114817182</v>
      </c>
      <c r="H178" s="76">
        <f t="shared" si="17"/>
        <v>137601223.34781128</v>
      </c>
      <c r="I178" s="76">
        <f t="shared" si="20"/>
        <v>250810.77401860137</v>
      </c>
      <c r="J178" s="76">
        <f t="shared" si="18"/>
        <v>-48160428.1717339</v>
      </c>
      <c r="K178" s="80">
        <f t="shared" si="14"/>
        <v>89440795.17607738</v>
      </c>
    </row>
    <row r="179" spans="1:11" ht="14.25" customHeight="1" hidden="1" outlineLevel="1">
      <c r="A179" s="85">
        <v>170</v>
      </c>
      <c r="B179" s="92">
        <v>47331</v>
      </c>
      <c r="C179" s="81"/>
      <c r="D179" s="81">
        <f t="shared" si="15"/>
        <v>754880.3112860931</v>
      </c>
      <c r="E179" s="81"/>
      <c r="F179" s="81">
        <f t="shared" si="19"/>
        <v>1475413.8025</v>
      </c>
      <c r="G179" s="76">
        <f t="shared" si="16"/>
        <v>-720533.4912139069</v>
      </c>
      <c r="H179" s="76">
        <f t="shared" si="17"/>
        <v>136880689.85659736</v>
      </c>
      <c r="I179" s="76">
        <f t="shared" si="20"/>
        <v>252186.7219248674</v>
      </c>
      <c r="J179" s="76">
        <f t="shared" si="18"/>
        <v>-47908241.44980904</v>
      </c>
      <c r="K179" s="80">
        <f t="shared" si="14"/>
        <v>88972448.40678832</v>
      </c>
    </row>
    <row r="180" spans="1:11" ht="14.25" customHeight="1" hidden="1" outlineLevel="1">
      <c r="A180" s="85">
        <v>171</v>
      </c>
      <c r="B180" s="92">
        <v>47362</v>
      </c>
      <c r="C180" s="81"/>
      <c r="D180" s="81">
        <f t="shared" si="15"/>
        <v>750927.4645532934</v>
      </c>
      <c r="E180" s="81"/>
      <c r="F180" s="81">
        <f t="shared" si="19"/>
        <v>1475413.8025</v>
      </c>
      <c r="G180" s="76">
        <f t="shared" si="16"/>
        <v>-724486.3379467066</v>
      </c>
      <c r="H180" s="76">
        <f t="shared" si="17"/>
        <v>136156203.51865065</v>
      </c>
      <c r="I180" s="76">
        <f t="shared" si="20"/>
        <v>253570.21828134728</v>
      </c>
      <c r="J180" s="76">
        <f t="shared" si="18"/>
        <v>-47654671.23152769</v>
      </c>
      <c r="K180" s="80">
        <f t="shared" si="14"/>
        <v>88501532.28712296</v>
      </c>
    </row>
    <row r="181" spans="1:11" ht="14.25" customHeight="1" hidden="1" outlineLevel="1">
      <c r="A181" s="85">
        <v>172</v>
      </c>
      <c r="B181" s="92">
        <v>47392</v>
      </c>
      <c r="C181" s="81"/>
      <c r="D181" s="81">
        <f t="shared" si="15"/>
        <v>746952.9325033178</v>
      </c>
      <c r="E181" s="81"/>
      <c r="F181" s="81">
        <f t="shared" si="19"/>
        <v>1475413.8025</v>
      </c>
      <c r="G181" s="76">
        <f t="shared" si="16"/>
        <v>-728460.8699966822</v>
      </c>
      <c r="H181" s="76">
        <f t="shared" si="17"/>
        <v>135427742.64865395</v>
      </c>
      <c r="I181" s="76">
        <f t="shared" si="20"/>
        <v>254961.30449883873</v>
      </c>
      <c r="J181" s="76">
        <f t="shared" si="18"/>
        <v>-47399709.92702886</v>
      </c>
      <c r="K181" s="80">
        <f t="shared" si="14"/>
        <v>88028032.72162509</v>
      </c>
    </row>
    <row r="182" spans="1:11" ht="14.25" customHeight="1" hidden="1" outlineLevel="1">
      <c r="A182" s="85">
        <v>173</v>
      </c>
      <c r="B182" s="92">
        <v>47423</v>
      </c>
      <c r="C182" s="81"/>
      <c r="D182" s="81">
        <f t="shared" si="15"/>
        <v>742956.5961705158</v>
      </c>
      <c r="E182" s="81"/>
      <c r="F182" s="81">
        <f t="shared" si="19"/>
        <v>1475413.8025</v>
      </c>
      <c r="G182" s="76">
        <f t="shared" si="16"/>
        <v>-732457.2063294842</v>
      </c>
      <c r="H182" s="76">
        <f t="shared" si="17"/>
        <v>134695285.44232446</v>
      </c>
      <c r="I182" s="76">
        <f t="shared" si="20"/>
        <v>256360.02221531948</v>
      </c>
      <c r="J182" s="76">
        <f t="shared" si="18"/>
        <v>-47143349.904813536</v>
      </c>
      <c r="K182" s="80">
        <f t="shared" si="14"/>
        <v>87551935.53751093</v>
      </c>
    </row>
    <row r="183" spans="1:11" ht="14.25" customHeight="1" hidden="1" outlineLevel="1">
      <c r="A183" s="85">
        <v>174</v>
      </c>
      <c r="B183" s="92">
        <v>47453</v>
      </c>
      <c r="C183" s="81"/>
      <c r="D183" s="81">
        <f t="shared" si="15"/>
        <v>738938.3359365922</v>
      </c>
      <c r="E183" s="81"/>
      <c r="F183" s="81">
        <f t="shared" si="19"/>
        <v>1475413.8025</v>
      </c>
      <c r="G183" s="76">
        <f t="shared" si="16"/>
        <v>-736475.4665634078</v>
      </c>
      <c r="H183" s="76">
        <f t="shared" si="17"/>
        <v>133958809.97576106</v>
      </c>
      <c r="I183" s="76">
        <f t="shared" si="20"/>
        <v>257766.41329719272</v>
      </c>
      <c r="J183" s="76">
        <f t="shared" si="18"/>
        <v>-46885583.491516344</v>
      </c>
      <c r="K183" s="80">
        <f t="shared" si="14"/>
        <v>87073226.4842447</v>
      </c>
    </row>
    <row r="184" spans="1:11" ht="14.25" customHeight="1" hidden="1" outlineLevel="1">
      <c r="A184" s="85">
        <v>175</v>
      </c>
      <c r="B184" s="92">
        <v>47484</v>
      </c>
      <c r="C184" s="81"/>
      <c r="D184" s="81">
        <f t="shared" si="15"/>
        <v>734898.0315270253</v>
      </c>
      <c r="E184" s="81"/>
      <c r="F184" s="81">
        <f t="shared" si="19"/>
        <v>1475413.8025</v>
      </c>
      <c r="G184" s="76">
        <f t="shared" si="16"/>
        <v>-740515.7709729747</v>
      </c>
      <c r="H184" s="76">
        <f t="shared" si="17"/>
        <v>133218294.20478807</v>
      </c>
      <c r="I184" s="76">
        <f t="shared" si="20"/>
        <v>259180.51984054112</v>
      </c>
      <c r="J184" s="76">
        <f t="shared" si="18"/>
        <v>-46626402.971675806</v>
      </c>
      <c r="K184" s="80">
        <f t="shared" si="14"/>
        <v>86591891.23311228</v>
      </c>
    </row>
    <row r="185" spans="1:11" ht="14.25" customHeight="1" hidden="1" outlineLevel="1">
      <c r="A185" s="85">
        <v>176</v>
      </c>
      <c r="B185" s="92">
        <v>47515</v>
      </c>
      <c r="C185" s="81"/>
      <c r="D185" s="81">
        <f t="shared" si="15"/>
        <v>730835.5620074676</v>
      </c>
      <c r="E185" s="81"/>
      <c r="F185" s="81">
        <f t="shared" si="19"/>
        <v>1475413.8025</v>
      </c>
      <c r="G185" s="76">
        <f t="shared" si="16"/>
        <v>-744578.2404925324</v>
      </c>
      <c r="H185" s="76">
        <f t="shared" si="17"/>
        <v>132473715.96429554</v>
      </c>
      <c r="I185" s="76">
        <f t="shared" si="20"/>
        <v>260602.38417238632</v>
      </c>
      <c r="J185" s="76">
        <f t="shared" si="18"/>
        <v>-46365800.58750342</v>
      </c>
      <c r="K185" s="80">
        <f t="shared" si="14"/>
        <v>86107915.37679212</v>
      </c>
    </row>
    <row r="186" spans="1:11" ht="14.25" customHeight="1" hidden="1" outlineLevel="1">
      <c r="A186" s="85">
        <v>177</v>
      </c>
      <c r="B186" s="92">
        <v>47543</v>
      </c>
      <c r="C186" s="81"/>
      <c r="D186" s="81">
        <f t="shared" si="15"/>
        <v>726750.8057801254</v>
      </c>
      <c r="E186" s="81"/>
      <c r="F186" s="81">
        <f t="shared" si="19"/>
        <v>1475413.8025</v>
      </c>
      <c r="G186" s="76">
        <f t="shared" si="16"/>
        <v>-748662.9967198746</v>
      </c>
      <c r="H186" s="76">
        <f t="shared" si="17"/>
        <v>131725052.96757565</v>
      </c>
      <c r="I186" s="76">
        <f t="shared" si="20"/>
        <v>262032.0488519561</v>
      </c>
      <c r="J186" s="76">
        <f t="shared" si="18"/>
        <v>-46103768.53865146</v>
      </c>
      <c r="K186" s="80">
        <f t="shared" si="14"/>
        <v>85621284.4289242</v>
      </c>
    </row>
    <row r="187" spans="1:11" ht="14.25" customHeight="1" hidden="1" outlineLevel="1">
      <c r="A187" s="85">
        <v>178</v>
      </c>
      <c r="B187" s="92">
        <v>47574</v>
      </c>
      <c r="C187" s="81"/>
      <c r="D187" s="81">
        <f t="shared" si="15"/>
        <v>722643.6405801203</v>
      </c>
      <c r="E187" s="81"/>
      <c r="F187" s="81">
        <f t="shared" si="19"/>
        <v>1475413.8025</v>
      </c>
      <c r="G187" s="76">
        <f t="shared" si="16"/>
        <v>-752770.1619198797</v>
      </c>
      <c r="H187" s="76">
        <f t="shared" si="17"/>
        <v>130972282.80565578</v>
      </c>
      <c r="I187" s="76">
        <f t="shared" si="20"/>
        <v>263469.5566719579</v>
      </c>
      <c r="J187" s="76">
        <f t="shared" si="18"/>
        <v>-45840298.981979504</v>
      </c>
      <c r="K187" s="80">
        <f t="shared" si="14"/>
        <v>85131983.82367627</v>
      </c>
    </row>
    <row r="188" spans="1:11" ht="14.25" customHeight="1" hidden="1" outlineLevel="1">
      <c r="A188" s="85">
        <v>179</v>
      </c>
      <c r="B188" s="92">
        <v>47604</v>
      </c>
      <c r="C188" s="81"/>
      <c r="D188" s="81">
        <f t="shared" si="15"/>
        <v>718513.9434718277</v>
      </c>
      <c r="E188" s="81"/>
      <c r="F188" s="81">
        <f t="shared" si="19"/>
        <v>1475413.8025</v>
      </c>
      <c r="G188" s="76">
        <f t="shared" si="16"/>
        <v>-756899.8590281723</v>
      </c>
      <c r="H188" s="76">
        <f t="shared" si="17"/>
        <v>130215382.9466276</v>
      </c>
      <c r="I188" s="76">
        <f t="shared" si="20"/>
        <v>264914.9506598603</v>
      </c>
      <c r="J188" s="76">
        <f t="shared" si="18"/>
        <v>-45575384.03131964</v>
      </c>
      <c r="K188" s="80">
        <f t="shared" si="14"/>
        <v>84639998.91530797</v>
      </c>
    </row>
    <row r="189" spans="1:12" ht="14.25" customHeight="1" hidden="1" outlineLevel="1">
      <c r="A189" s="85">
        <v>180</v>
      </c>
      <c r="B189" s="92">
        <v>47635</v>
      </c>
      <c r="C189" s="81"/>
      <c r="D189" s="81">
        <f t="shared" si="15"/>
        <v>714361.5908451992</v>
      </c>
      <c r="E189" s="81"/>
      <c r="F189" s="81">
        <f t="shared" si="19"/>
        <v>1475413.8025</v>
      </c>
      <c r="G189" s="76">
        <f t="shared" si="16"/>
        <v>-761052.2116548008</v>
      </c>
      <c r="H189" s="76">
        <f t="shared" si="17"/>
        <v>129454330.7349728</v>
      </c>
      <c r="I189" s="76">
        <f t="shared" si="20"/>
        <v>266368.27407918026</v>
      </c>
      <c r="J189" s="76">
        <f t="shared" si="18"/>
        <v>-45309015.75724046</v>
      </c>
      <c r="K189" s="80">
        <f t="shared" si="14"/>
        <v>84145314.97773235</v>
      </c>
      <c r="L189" s="93"/>
    </row>
    <row r="190" spans="1:11" ht="14.25" customHeight="1" hidden="1" outlineLevel="1">
      <c r="A190" s="85">
        <v>181</v>
      </c>
      <c r="B190" s="92">
        <v>47665</v>
      </c>
      <c r="C190" s="81"/>
      <c r="D190" s="81">
        <f t="shared" si="15"/>
        <v>710186.458412061</v>
      </c>
      <c r="E190" s="81"/>
      <c r="F190" s="81">
        <f t="shared" si="19"/>
        <v>1475413.8025</v>
      </c>
      <c r="G190" s="76">
        <f t="shared" si="16"/>
        <v>-765227.344087939</v>
      </c>
      <c r="H190" s="76">
        <f t="shared" si="17"/>
        <v>128689103.39088486</v>
      </c>
      <c r="I190" s="76">
        <f t="shared" si="20"/>
        <v>267829.57043077867</v>
      </c>
      <c r="J190" s="76">
        <f t="shared" si="18"/>
        <v>-45041186.18680968</v>
      </c>
      <c r="K190" s="80">
        <f t="shared" si="14"/>
        <v>83647917.20407519</v>
      </c>
    </row>
    <row r="191" spans="1:11" ht="14.25" customHeight="1" hidden="1" outlineLevel="1">
      <c r="A191" s="85">
        <v>182</v>
      </c>
      <c r="B191" s="92">
        <v>47696</v>
      </c>
      <c r="C191" s="81"/>
      <c r="D191" s="81">
        <f t="shared" si="15"/>
        <v>705988.4212023945</v>
      </c>
      <c r="E191" s="81"/>
      <c r="F191" s="81">
        <f t="shared" si="19"/>
        <v>1475413.8025</v>
      </c>
      <c r="G191" s="76">
        <f t="shared" si="16"/>
        <v>-769425.3812976055</v>
      </c>
      <c r="H191" s="76">
        <f t="shared" si="17"/>
        <v>127919678.00958726</v>
      </c>
      <c r="I191" s="76">
        <f t="shared" si="20"/>
        <v>269298.88345416187</v>
      </c>
      <c r="J191" s="76">
        <f t="shared" si="18"/>
        <v>-44771887.30335552</v>
      </c>
      <c r="K191" s="80">
        <f t="shared" si="14"/>
        <v>83147790.70623174</v>
      </c>
    </row>
    <row r="192" spans="1:11" ht="14.25" customHeight="1" hidden="1" outlineLevel="1">
      <c r="A192" s="85">
        <v>183</v>
      </c>
      <c r="B192" s="92">
        <v>47727</v>
      </c>
      <c r="C192" s="81"/>
      <c r="D192" s="81">
        <f t="shared" si="15"/>
        <v>701767.3535605959</v>
      </c>
      <c r="E192" s="81"/>
      <c r="F192" s="81">
        <f t="shared" si="19"/>
        <v>1475413.8025</v>
      </c>
      <c r="G192" s="76">
        <f t="shared" si="16"/>
        <v>-773646.4489394041</v>
      </c>
      <c r="H192" s="76">
        <f t="shared" si="17"/>
        <v>127146031.56064786</v>
      </c>
      <c r="I192" s="76">
        <f t="shared" si="20"/>
        <v>270776.2571287914</v>
      </c>
      <c r="J192" s="76">
        <f t="shared" si="18"/>
        <v>-44501111.04622673</v>
      </c>
      <c r="K192" s="80">
        <f t="shared" si="14"/>
        <v>82644920.51442114</v>
      </c>
    </row>
    <row r="193" spans="1:11" ht="14.25" customHeight="1" hidden="1" outlineLevel="1">
      <c r="A193" s="85">
        <v>184</v>
      </c>
      <c r="B193" s="92">
        <v>47757</v>
      </c>
      <c r="C193" s="81"/>
      <c r="D193" s="81">
        <f t="shared" si="15"/>
        <v>697523.1291417143</v>
      </c>
      <c r="E193" s="81"/>
      <c r="F193" s="81">
        <f t="shared" si="19"/>
        <v>1475413.8025</v>
      </c>
      <c r="G193" s="76">
        <f t="shared" si="16"/>
        <v>-777890.6733582857</v>
      </c>
      <c r="H193" s="76">
        <f t="shared" si="17"/>
        <v>126368140.88728957</v>
      </c>
      <c r="I193" s="76">
        <f t="shared" si="20"/>
        <v>272261.73567539995</v>
      </c>
      <c r="J193" s="76">
        <f t="shared" si="18"/>
        <v>-44228849.31055133</v>
      </c>
      <c r="K193" s="80">
        <f t="shared" si="14"/>
        <v>82139291.57673824</v>
      </c>
    </row>
    <row r="194" spans="1:11" ht="14.25" customHeight="1" hidden="1" outlineLevel="1">
      <c r="A194" s="85">
        <v>185</v>
      </c>
      <c r="B194" s="92">
        <v>47788</v>
      </c>
      <c r="C194" s="81"/>
      <c r="D194" s="81">
        <f t="shared" si="15"/>
        <v>693255.6209076707</v>
      </c>
      <c r="E194" s="81"/>
      <c r="F194" s="81">
        <f t="shared" si="19"/>
        <v>1475413.8025</v>
      </c>
      <c r="G194" s="76">
        <f t="shared" si="16"/>
        <v>-782158.1815923293</v>
      </c>
      <c r="H194" s="76">
        <f t="shared" si="17"/>
        <v>125585982.70569724</v>
      </c>
      <c r="I194" s="76">
        <f t="shared" si="20"/>
        <v>273755.36355731526</v>
      </c>
      <c r="J194" s="76">
        <f t="shared" si="18"/>
        <v>-43955093.946994014</v>
      </c>
      <c r="K194" s="80">
        <f t="shared" si="14"/>
        <v>81630888.75870323</v>
      </c>
    </row>
    <row r="195" spans="1:11" ht="14.25" customHeight="1" hidden="1" outlineLevel="1">
      <c r="A195" s="85">
        <v>186</v>
      </c>
      <c r="B195" s="92">
        <v>47818</v>
      </c>
      <c r="C195" s="81"/>
      <c r="D195" s="81">
        <f t="shared" si="15"/>
        <v>688964.7011234552</v>
      </c>
      <c r="E195" s="81"/>
      <c r="F195" s="81">
        <f t="shared" si="19"/>
        <v>1475413.8025</v>
      </c>
      <c r="G195" s="76">
        <f t="shared" si="16"/>
        <v>-786449.1013765448</v>
      </c>
      <c r="H195" s="76">
        <f t="shared" si="17"/>
        <v>124799533.60432069</v>
      </c>
      <c r="I195" s="76">
        <f t="shared" si="20"/>
        <v>275257.1854817907</v>
      </c>
      <c r="J195" s="76">
        <f t="shared" si="18"/>
        <v>-43679836.76151222</v>
      </c>
      <c r="K195" s="80">
        <f t="shared" si="14"/>
        <v>81119696.84280847</v>
      </c>
    </row>
    <row r="196" spans="1:11" ht="14.25" customHeight="1" hidden="1" outlineLevel="1">
      <c r="A196" s="85">
        <v>187</v>
      </c>
      <c r="B196" s="92">
        <v>47849</v>
      </c>
      <c r="C196" s="81"/>
      <c r="D196" s="81">
        <f t="shared" si="15"/>
        <v>684650.2413533034</v>
      </c>
      <c r="E196" s="81"/>
      <c r="F196" s="81">
        <f t="shared" si="19"/>
        <v>1475413.8025</v>
      </c>
      <c r="G196" s="76">
        <f t="shared" si="16"/>
        <v>-790763.5611466966</v>
      </c>
      <c r="H196" s="76">
        <f t="shared" si="17"/>
        <v>124008770.043174</v>
      </c>
      <c r="I196" s="76">
        <f t="shared" si="20"/>
        <v>276767.2464013438</v>
      </c>
      <c r="J196" s="76">
        <f t="shared" si="18"/>
        <v>-43403069.51511087</v>
      </c>
      <c r="K196" s="80">
        <f t="shared" si="14"/>
        <v>80605700.52806312</v>
      </c>
    </row>
    <row r="197" spans="1:11" ht="14.25" customHeight="1" hidden="1" outlineLevel="1">
      <c r="A197" s="85">
        <v>188</v>
      </c>
      <c r="B197" s="92">
        <v>47880</v>
      </c>
      <c r="C197" s="81"/>
      <c r="D197" s="81">
        <f t="shared" si="15"/>
        <v>680312.1124568527</v>
      </c>
      <c r="E197" s="81"/>
      <c r="F197" s="81">
        <f t="shared" si="19"/>
        <v>1475413.8025</v>
      </c>
      <c r="G197" s="76">
        <f t="shared" si="16"/>
        <v>-795101.6900431473</v>
      </c>
      <c r="H197" s="76">
        <f t="shared" si="17"/>
        <v>123213668.35313085</v>
      </c>
      <c r="I197" s="76">
        <f t="shared" si="20"/>
        <v>278285.59151510155</v>
      </c>
      <c r="J197" s="76">
        <f t="shared" si="18"/>
        <v>-43124783.92359577</v>
      </c>
      <c r="K197" s="80">
        <f t="shared" si="14"/>
        <v>80088884.42953508</v>
      </c>
    </row>
    <row r="198" spans="1:11" ht="14.25" customHeight="1" hidden="1" outlineLevel="1">
      <c r="A198" s="85">
        <v>189</v>
      </c>
      <c r="B198" s="92">
        <v>47908</v>
      </c>
      <c r="C198" s="81"/>
      <c r="D198" s="81">
        <f t="shared" si="15"/>
        <v>675950.1845852761</v>
      </c>
      <c r="E198" s="81"/>
      <c r="F198" s="81">
        <f t="shared" si="19"/>
        <v>1475413.8025</v>
      </c>
      <c r="G198" s="76">
        <f t="shared" si="16"/>
        <v>-799463.6179147239</v>
      </c>
      <c r="H198" s="76">
        <f t="shared" si="17"/>
        <v>122414204.73521613</v>
      </c>
      <c r="I198" s="76">
        <f t="shared" si="20"/>
        <v>279812.26627015334</v>
      </c>
      <c r="J198" s="76">
        <f t="shared" si="18"/>
        <v>-42844971.65732562</v>
      </c>
      <c r="K198" s="80">
        <f t="shared" si="14"/>
        <v>79569233.07789052</v>
      </c>
    </row>
    <row r="199" spans="1:11" ht="14.25" customHeight="1" hidden="1" outlineLevel="1">
      <c r="A199" s="85">
        <v>190</v>
      </c>
      <c r="B199" s="92">
        <v>47939</v>
      </c>
      <c r="C199" s="81"/>
      <c r="D199" s="81">
        <f t="shared" si="15"/>
        <v>671564.3271773959</v>
      </c>
      <c r="E199" s="81"/>
      <c r="F199" s="81">
        <f t="shared" si="19"/>
        <v>1475413.8025</v>
      </c>
      <c r="G199" s="76">
        <f t="shared" si="16"/>
        <v>-803849.4753226041</v>
      </c>
      <c r="H199" s="76">
        <f t="shared" si="17"/>
        <v>121610355.25989352</v>
      </c>
      <c r="I199" s="76">
        <f t="shared" si="20"/>
        <v>281347.3163629114</v>
      </c>
      <c r="J199" s="76">
        <f t="shared" si="18"/>
        <v>-42563624.34096271</v>
      </c>
      <c r="K199" s="80">
        <f t="shared" si="14"/>
        <v>79046730.91893081</v>
      </c>
    </row>
    <row r="200" spans="1:11" ht="14.25" customHeight="1" hidden="1" outlineLevel="1">
      <c r="A200" s="85">
        <v>191</v>
      </c>
      <c r="B200" s="92">
        <v>47969</v>
      </c>
      <c r="C200" s="81"/>
      <c r="D200" s="81">
        <f t="shared" si="15"/>
        <v>667154.408955776</v>
      </c>
      <c r="E200" s="81"/>
      <c r="F200" s="81">
        <f t="shared" si="19"/>
        <v>1475413.8025</v>
      </c>
      <c r="G200" s="76">
        <f t="shared" si="16"/>
        <v>-808259.393544224</v>
      </c>
      <c r="H200" s="76">
        <f t="shared" si="17"/>
        <v>120802095.8663493</v>
      </c>
      <c r="I200" s="76">
        <f t="shared" si="20"/>
        <v>282890.78774047835</v>
      </c>
      <c r="J200" s="76">
        <f t="shared" si="18"/>
        <v>-42280733.55322223</v>
      </c>
      <c r="K200" s="80">
        <f t="shared" si="14"/>
        <v>78521362.31312707</v>
      </c>
    </row>
    <row r="201" spans="1:12" ht="14.25" customHeight="1" hidden="1" outlineLevel="1">
      <c r="A201" s="85">
        <v>192</v>
      </c>
      <c r="B201" s="92">
        <v>48000</v>
      </c>
      <c r="C201" s="81"/>
      <c r="D201" s="81">
        <f t="shared" si="15"/>
        <v>662720.2979227925</v>
      </c>
      <c r="E201" s="81"/>
      <c r="F201" s="81">
        <f t="shared" si="19"/>
        <v>1475413.8025</v>
      </c>
      <c r="G201" s="76">
        <f t="shared" si="16"/>
        <v>-812693.5045772075</v>
      </c>
      <c r="H201" s="76">
        <f t="shared" si="17"/>
        <v>119989402.36177209</v>
      </c>
      <c r="I201" s="76">
        <f t="shared" si="20"/>
        <v>284442.7266020226</v>
      </c>
      <c r="J201" s="76">
        <f t="shared" si="18"/>
        <v>-41996290.826620206</v>
      </c>
      <c r="K201" s="80">
        <f aca="true" t="shared" si="21" ref="K201:K264">H201+J201</f>
        <v>77993111.53515188</v>
      </c>
      <c r="L201" s="93"/>
    </row>
    <row r="202" spans="1:11" ht="14.25" customHeight="1" hidden="1" outlineLevel="1">
      <c r="A202" s="85">
        <v>193</v>
      </c>
      <c r="B202" s="92">
        <v>48030</v>
      </c>
      <c r="C202" s="81"/>
      <c r="D202" s="81">
        <f aca="true" t="shared" si="22" ref="D202:D265">K201*$D$2</f>
        <v>658261.8613566819</v>
      </c>
      <c r="E202" s="81"/>
      <c r="F202" s="81">
        <f t="shared" si="19"/>
        <v>1475413.8025</v>
      </c>
      <c r="G202" s="76">
        <f aca="true" t="shared" si="23" ref="G202:G265">C202+D202-E202-F202</f>
        <v>-817151.9411433181</v>
      </c>
      <c r="H202" s="76">
        <f aca="true" t="shared" si="24" ref="H202:H265">H201+G202</f>
        <v>119172250.42062877</v>
      </c>
      <c r="I202" s="76">
        <f t="shared" si="20"/>
        <v>286003.1794001613</v>
      </c>
      <c r="J202" s="76">
        <f aca="true" t="shared" si="25" ref="J202:J265">I202+J201</f>
        <v>-41710287.647220045</v>
      </c>
      <c r="K202" s="80">
        <f t="shared" si="21"/>
        <v>77461962.77340873</v>
      </c>
    </row>
    <row r="203" spans="1:11" ht="14.25" customHeight="1" hidden="1" outlineLevel="1">
      <c r="A203" s="85">
        <v>194</v>
      </c>
      <c r="B203" s="92">
        <v>48061</v>
      </c>
      <c r="C203" s="81"/>
      <c r="D203" s="81">
        <f t="shared" si="22"/>
        <v>653778.9658075696</v>
      </c>
      <c r="E203" s="81"/>
      <c r="F203" s="81">
        <f t="shared" si="19"/>
        <v>1475413.8025</v>
      </c>
      <c r="G203" s="76">
        <f t="shared" si="23"/>
        <v>-821634.8366924304</v>
      </c>
      <c r="H203" s="76">
        <f t="shared" si="24"/>
        <v>118350615.58393633</v>
      </c>
      <c r="I203" s="76">
        <f t="shared" si="20"/>
        <v>287572.19284235063</v>
      </c>
      <c r="J203" s="76">
        <f t="shared" si="25"/>
        <v>-41422715.454377696</v>
      </c>
      <c r="K203" s="80">
        <f t="shared" si="21"/>
        <v>76927900.12955864</v>
      </c>
    </row>
    <row r="204" spans="1:11" ht="14.25" customHeight="1" hidden="1" outlineLevel="1">
      <c r="A204" s="85">
        <v>195</v>
      </c>
      <c r="B204" s="92">
        <v>48092</v>
      </c>
      <c r="C204" s="81"/>
      <c r="D204" s="81">
        <f t="shared" si="22"/>
        <v>649271.4770934748</v>
      </c>
      <c r="E204" s="81"/>
      <c r="F204" s="81">
        <f t="shared" si="19"/>
        <v>1475413.8025</v>
      </c>
      <c r="G204" s="76">
        <f t="shared" si="23"/>
        <v>-826142.3254065252</v>
      </c>
      <c r="H204" s="76">
        <f t="shared" si="24"/>
        <v>117524473.25852981</v>
      </c>
      <c r="I204" s="76">
        <f t="shared" si="20"/>
        <v>289149.81389228377</v>
      </c>
      <c r="J204" s="76">
        <f t="shared" si="25"/>
        <v>-41133565.64048541</v>
      </c>
      <c r="K204" s="80">
        <f t="shared" si="21"/>
        <v>76390907.6180444</v>
      </c>
    </row>
    <row r="205" spans="1:11" ht="14.25" customHeight="1" hidden="1" outlineLevel="1">
      <c r="A205" s="85">
        <v>196</v>
      </c>
      <c r="B205" s="92">
        <v>48122</v>
      </c>
      <c r="C205" s="81"/>
      <c r="D205" s="81">
        <f t="shared" si="22"/>
        <v>644739.2602962947</v>
      </c>
      <c r="E205" s="81"/>
      <c r="F205" s="81">
        <f t="shared" si="19"/>
        <v>1475413.8025</v>
      </c>
      <c r="G205" s="76">
        <f t="shared" si="23"/>
        <v>-830674.5422037053</v>
      </c>
      <c r="H205" s="76">
        <f t="shared" si="24"/>
        <v>116693798.7163261</v>
      </c>
      <c r="I205" s="76">
        <f t="shared" si="20"/>
        <v>290736.0897712968</v>
      </c>
      <c r="J205" s="76">
        <f t="shared" si="25"/>
        <v>-40842829.55071412</v>
      </c>
      <c r="K205" s="80">
        <f t="shared" si="21"/>
        <v>75850969.16561198</v>
      </c>
    </row>
    <row r="206" spans="1:11" ht="14.25" customHeight="1" hidden="1" outlineLevel="1">
      <c r="A206" s="85">
        <v>197</v>
      </c>
      <c r="B206" s="92">
        <v>48153</v>
      </c>
      <c r="C206" s="81"/>
      <c r="D206" s="81">
        <f t="shared" si="22"/>
        <v>640182.1797577651</v>
      </c>
      <c r="E206" s="81"/>
      <c r="F206" s="81">
        <f t="shared" si="19"/>
        <v>1475413.8025</v>
      </c>
      <c r="G206" s="76">
        <f t="shared" si="23"/>
        <v>-835231.6227422348</v>
      </c>
      <c r="H206" s="76">
        <f t="shared" si="24"/>
        <v>115858567.09358387</v>
      </c>
      <c r="I206" s="76">
        <f t="shared" si="20"/>
        <v>292331.0679597822</v>
      </c>
      <c r="J206" s="76">
        <f t="shared" si="25"/>
        <v>-40550498.482754335</v>
      </c>
      <c r="K206" s="80">
        <f t="shared" si="21"/>
        <v>75308068.61082953</v>
      </c>
    </row>
    <row r="207" spans="1:11" ht="14.25" customHeight="1" hidden="1" outlineLevel="1">
      <c r="A207" s="85">
        <v>198</v>
      </c>
      <c r="B207" s="92">
        <v>48183</v>
      </c>
      <c r="C207" s="81"/>
      <c r="D207" s="81">
        <f t="shared" si="22"/>
        <v>635600.0990754012</v>
      </c>
      <c r="E207" s="81"/>
      <c r="F207" s="81">
        <f t="shared" si="19"/>
        <v>1475413.8025</v>
      </c>
      <c r="G207" s="76">
        <f t="shared" si="23"/>
        <v>-839813.7034245988</v>
      </c>
      <c r="H207" s="76">
        <f t="shared" si="24"/>
        <v>115018753.39015926</v>
      </c>
      <c r="I207" s="76">
        <f t="shared" si="20"/>
        <v>293934.7961986096</v>
      </c>
      <c r="J207" s="76">
        <f t="shared" si="25"/>
        <v>-40256563.68655573</v>
      </c>
      <c r="K207" s="80">
        <f t="shared" si="21"/>
        <v>74762189.70360354</v>
      </c>
    </row>
    <row r="208" spans="1:11" ht="14.25" customHeight="1" hidden="1" outlineLevel="1">
      <c r="A208" s="85">
        <v>199</v>
      </c>
      <c r="B208" s="92">
        <v>48214</v>
      </c>
      <c r="C208" s="81"/>
      <c r="D208" s="81">
        <f t="shared" si="22"/>
        <v>630992.8810984138</v>
      </c>
      <c r="E208" s="81"/>
      <c r="F208" s="81">
        <f t="shared" si="19"/>
        <v>1475413.8025</v>
      </c>
      <c r="G208" s="76">
        <f t="shared" si="23"/>
        <v>-844420.9214015862</v>
      </c>
      <c r="H208" s="76">
        <f t="shared" si="24"/>
        <v>114174332.46875767</v>
      </c>
      <c r="I208" s="76">
        <f t="shared" si="20"/>
        <v>295547.3224905551</v>
      </c>
      <c r="J208" s="76">
        <f t="shared" si="25"/>
        <v>-39961016.36406517</v>
      </c>
      <c r="K208" s="80">
        <f t="shared" si="21"/>
        <v>74213316.1046925</v>
      </c>
    </row>
    <row r="209" spans="1:11" ht="14.25" customHeight="1" hidden="1" outlineLevel="1">
      <c r="A209" s="85">
        <v>200</v>
      </c>
      <c r="B209" s="92">
        <v>48245</v>
      </c>
      <c r="C209" s="81"/>
      <c r="D209" s="81">
        <f t="shared" si="22"/>
        <v>626360.3879236047</v>
      </c>
      <c r="E209" s="81"/>
      <c r="F209" s="81">
        <f t="shared" si="19"/>
        <v>1475413.8025</v>
      </c>
      <c r="G209" s="76">
        <f t="shared" si="23"/>
        <v>-849053.4145763953</v>
      </c>
      <c r="H209" s="76">
        <f t="shared" si="24"/>
        <v>113325279.05418128</v>
      </c>
      <c r="I209" s="76">
        <f t="shared" si="20"/>
        <v>297168.6951017383</v>
      </c>
      <c r="J209" s="76">
        <f t="shared" si="25"/>
        <v>-39663847.66896343</v>
      </c>
      <c r="K209" s="80">
        <f t="shared" si="21"/>
        <v>73661431.38521785</v>
      </c>
    </row>
    <row r="210" spans="1:11" ht="14.25" customHeight="1" hidden="1" outlineLevel="1">
      <c r="A210" s="85">
        <v>201</v>
      </c>
      <c r="B210" s="92">
        <v>48274</v>
      </c>
      <c r="C210" s="81"/>
      <c r="D210" s="81">
        <f t="shared" si="22"/>
        <v>621702.4808912385</v>
      </c>
      <c r="E210" s="81"/>
      <c r="F210" s="81">
        <f t="shared" si="19"/>
        <v>1475413.8025</v>
      </c>
      <c r="G210" s="76">
        <f t="shared" si="23"/>
        <v>-853711.3216087614</v>
      </c>
      <c r="H210" s="76">
        <f t="shared" si="24"/>
        <v>112471567.73257251</v>
      </c>
      <c r="I210" s="76">
        <f t="shared" si="20"/>
        <v>298798.9625630665</v>
      </c>
      <c r="J210" s="76">
        <f t="shared" si="25"/>
        <v>-39365048.706400365</v>
      </c>
      <c r="K210" s="80">
        <f t="shared" si="21"/>
        <v>73106519.02617215</v>
      </c>
    </row>
    <row r="211" spans="1:11" ht="14.25" customHeight="1" hidden="1" outlineLevel="1">
      <c r="A211" s="85">
        <v>202</v>
      </c>
      <c r="B211" s="92">
        <v>48305</v>
      </c>
      <c r="C211" s="81"/>
      <c r="D211" s="81">
        <f t="shared" si="22"/>
        <v>617019.0205808929</v>
      </c>
      <c r="E211" s="81"/>
      <c r="F211" s="81">
        <f t="shared" si="19"/>
        <v>1475413.8025</v>
      </c>
      <c r="G211" s="76">
        <f t="shared" si="23"/>
        <v>-858394.7819191071</v>
      </c>
      <c r="H211" s="76">
        <f t="shared" si="24"/>
        <v>111613172.9506534</v>
      </c>
      <c r="I211" s="76">
        <f t="shared" si="20"/>
        <v>300438.17367168743</v>
      </c>
      <c r="J211" s="76">
        <f t="shared" si="25"/>
        <v>-39064610.53272868</v>
      </c>
      <c r="K211" s="80">
        <f t="shared" si="21"/>
        <v>72548562.41792473</v>
      </c>
    </row>
    <row r="212" spans="1:11" ht="14.25" customHeight="1" hidden="1" outlineLevel="1">
      <c r="A212" s="85">
        <v>203</v>
      </c>
      <c r="B212" s="92">
        <v>48335</v>
      </c>
      <c r="C212" s="81"/>
      <c r="D212" s="81">
        <f t="shared" si="22"/>
        <v>612309.8668072848</v>
      </c>
      <c r="E212" s="81"/>
      <c r="F212" s="81">
        <f t="shared" si="19"/>
        <v>1475413.8025</v>
      </c>
      <c r="G212" s="76">
        <f t="shared" si="23"/>
        <v>-863103.9356927152</v>
      </c>
      <c r="H212" s="76">
        <f t="shared" si="24"/>
        <v>110750069.01496069</v>
      </c>
      <c r="I212" s="76">
        <f t="shared" si="20"/>
        <v>302086.3774924503</v>
      </c>
      <c r="J212" s="76">
        <f t="shared" si="25"/>
        <v>-38762524.15523623</v>
      </c>
      <c r="K212" s="80">
        <f t="shared" si="21"/>
        <v>71987544.85972446</v>
      </c>
    </row>
    <row r="213" spans="1:12" ht="14.25" customHeight="1" hidden="1" outlineLevel="1">
      <c r="A213" s="85">
        <v>204</v>
      </c>
      <c r="B213" s="92">
        <v>48366</v>
      </c>
      <c r="C213" s="81"/>
      <c r="D213" s="81">
        <f t="shared" si="22"/>
        <v>607574.8786160744</v>
      </c>
      <c r="E213" s="81"/>
      <c r="F213" s="81">
        <f t="shared" si="19"/>
        <v>1475413.8025</v>
      </c>
      <c r="G213" s="76">
        <f t="shared" si="23"/>
        <v>-867838.9238839255</v>
      </c>
      <c r="H213" s="76">
        <f t="shared" si="24"/>
        <v>109882230.09107676</v>
      </c>
      <c r="I213" s="76">
        <f t="shared" si="20"/>
        <v>303743.62335937395</v>
      </c>
      <c r="J213" s="76">
        <f t="shared" si="25"/>
        <v>-38458780.531876855</v>
      </c>
      <c r="K213" s="80">
        <f t="shared" si="21"/>
        <v>71423449.5591999</v>
      </c>
      <c r="L213" s="93"/>
    </row>
    <row r="214" spans="1:11" ht="14.25" customHeight="1" hidden="1" outlineLevel="1">
      <c r="A214" s="85">
        <v>205</v>
      </c>
      <c r="B214" s="92">
        <v>48396</v>
      </c>
      <c r="C214" s="81"/>
      <c r="D214" s="81">
        <f t="shared" si="22"/>
        <v>602813.9142796472</v>
      </c>
      <c r="E214" s="81"/>
      <c r="F214" s="81">
        <f aca="true" t="shared" si="26" ref="F214:F277">$D$3</f>
        <v>1475413.8025</v>
      </c>
      <c r="G214" s="76">
        <f t="shared" si="23"/>
        <v>-872599.8882203528</v>
      </c>
      <c r="H214" s="76">
        <f t="shared" si="24"/>
        <v>109009630.2028564</v>
      </c>
      <c r="I214" s="76">
        <f t="shared" si="20"/>
        <v>305409.96087712346</v>
      </c>
      <c r="J214" s="76">
        <f t="shared" si="25"/>
        <v>-38153370.570999734</v>
      </c>
      <c r="K214" s="80">
        <f t="shared" si="21"/>
        <v>70856259.63185668</v>
      </c>
    </row>
    <row r="215" spans="1:11" ht="14.25" customHeight="1" hidden="1" outlineLevel="1">
      <c r="A215" s="85">
        <v>206</v>
      </c>
      <c r="B215" s="92">
        <v>48427</v>
      </c>
      <c r="C215" s="81"/>
      <c r="D215" s="81">
        <f t="shared" si="22"/>
        <v>598026.8312928703</v>
      </c>
      <c r="E215" s="81"/>
      <c r="F215" s="81">
        <f t="shared" si="26"/>
        <v>1475413.8025</v>
      </c>
      <c r="G215" s="76">
        <f t="shared" si="23"/>
        <v>-877386.9712071297</v>
      </c>
      <c r="H215" s="76">
        <f t="shared" si="24"/>
        <v>108132243.23164928</v>
      </c>
      <c r="I215" s="76">
        <f aca="true" t="shared" si="27" ref="I215:I278">-G215*0.35</f>
        <v>307085.43992249534</v>
      </c>
      <c r="J215" s="76">
        <f t="shared" si="25"/>
        <v>-37846285.13107724</v>
      </c>
      <c r="K215" s="80">
        <f t="shared" si="21"/>
        <v>70285958.10057205</v>
      </c>
    </row>
    <row r="216" spans="1:11" ht="14.25" customHeight="1" hidden="1" outlineLevel="1">
      <c r="A216" s="85">
        <v>207</v>
      </c>
      <c r="B216" s="92">
        <v>48458</v>
      </c>
      <c r="C216" s="81"/>
      <c r="D216" s="81">
        <f t="shared" si="22"/>
        <v>593213.4863688281</v>
      </c>
      <c r="E216" s="81"/>
      <c r="F216" s="81">
        <f t="shared" si="26"/>
        <v>1475413.8025</v>
      </c>
      <c r="G216" s="76">
        <f t="shared" si="23"/>
        <v>-882200.3161311719</v>
      </c>
      <c r="H216" s="76">
        <f t="shared" si="24"/>
        <v>107250042.9155181</v>
      </c>
      <c r="I216" s="76">
        <f t="shared" si="27"/>
        <v>308770.11064591014</v>
      </c>
      <c r="J216" s="76">
        <f t="shared" si="25"/>
        <v>-37537515.020431325</v>
      </c>
      <c r="K216" s="80">
        <f t="shared" si="21"/>
        <v>69712527.89508678</v>
      </c>
    </row>
    <row r="217" spans="1:11" ht="14.25" customHeight="1" hidden="1" outlineLevel="1">
      <c r="A217" s="85">
        <v>208</v>
      </c>
      <c r="B217" s="92">
        <v>48488</v>
      </c>
      <c r="C217" s="81"/>
      <c r="D217" s="81">
        <f t="shared" si="22"/>
        <v>588373.7354345324</v>
      </c>
      <c r="E217" s="81"/>
      <c r="F217" s="81">
        <f t="shared" si="26"/>
        <v>1475413.8025</v>
      </c>
      <c r="G217" s="76">
        <f t="shared" si="23"/>
        <v>-887040.0670654676</v>
      </c>
      <c r="H217" s="76">
        <f t="shared" si="24"/>
        <v>106363002.84845264</v>
      </c>
      <c r="I217" s="76">
        <f t="shared" si="27"/>
        <v>310464.02347291366</v>
      </c>
      <c r="J217" s="76">
        <f t="shared" si="25"/>
        <v>-37227050.99695841</v>
      </c>
      <c r="K217" s="80">
        <f t="shared" si="21"/>
        <v>69135951.85149422</v>
      </c>
    </row>
    <row r="218" spans="1:11" ht="14.25" customHeight="1" hidden="1" outlineLevel="1">
      <c r="A218" s="85">
        <v>209</v>
      </c>
      <c r="B218" s="92">
        <v>48519</v>
      </c>
      <c r="C218" s="81"/>
      <c r="D218" s="81">
        <f t="shared" si="22"/>
        <v>583507.4336266113</v>
      </c>
      <c r="E218" s="81"/>
      <c r="F218" s="81">
        <f t="shared" si="26"/>
        <v>1475413.8025</v>
      </c>
      <c r="G218" s="76">
        <f t="shared" si="23"/>
        <v>-891906.3688733887</v>
      </c>
      <c r="H218" s="76">
        <f t="shared" si="24"/>
        <v>105471096.47957925</v>
      </c>
      <c r="I218" s="76">
        <f t="shared" si="27"/>
        <v>312167.229105686</v>
      </c>
      <c r="J218" s="76">
        <f t="shared" si="25"/>
        <v>-36914883.76785272</v>
      </c>
      <c r="K218" s="80">
        <f t="shared" si="21"/>
        <v>68556212.71172653</v>
      </c>
    </row>
    <row r="219" spans="1:11" ht="14.25" customHeight="1" hidden="1" outlineLevel="1">
      <c r="A219" s="85">
        <v>210</v>
      </c>
      <c r="B219" s="92">
        <v>48549</v>
      </c>
      <c r="C219" s="81"/>
      <c r="D219" s="81">
        <f t="shared" si="22"/>
        <v>578614.4352869719</v>
      </c>
      <c r="E219" s="81"/>
      <c r="F219" s="81">
        <f t="shared" si="26"/>
        <v>1475413.8025</v>
      </c>
      <c r="G219" s="76">
        <f t="shared" si="23"/>
        <v>-896799.3672130281</v>
      </c>
      <c r="H219" s="76">
        <f t="shared" si="24"/>
        <v>104574297.11236623</v>
      </c>
      <c r="I219" s="76">
        <f t="shared" si="27"/>
        <v>313879.7785245598</v>
      </c>
      <c r="J219" s="76">
        <f t="shared" si="25"/>
        <v>-36601003.98932816</v>
      </c>
      <c r="K219" s="80">
        <f t="shared" si="21"/>
        <v>67973293.12303807</v>
      </c>
    </row>
    <row r="220" spans="1:11" ht="14.25" customHeight="1" hidden="1" outlineLevel="1">
      <c r="A220" s="85">
        <v>211</v>
      </c>
      <c r="B220" s="92">
        <v>48580</v>
      </c>
      <c r="C220" s="81"/>
      <c r="D220" s="81">
        <f t="shared" si="22"/>
        <v>573694.5939584413</v>
      </c>
      <c r="E220" s="81"/>
      <c r="F220" s="81">
        <f t="shared" si="26"/>
        <v>1475413.8025</v>
      </c>
      <c r="G220" s="76">
        <f t="shared" si="23"/>
        <v>-901719.2085415587</v>
      </c>
      <c r="H220" s="76">
        <f t="shared" si="24"/>
        <v>103672577.90382467</v>
      </c>
      <c r="I220" s="76">
        <f t="shared" si="27"/>
        <v>315601.72298954555</v>
      </c>
      <c r="J220" s="76">
        <f t="shared" si="25"/>
        <v>-36285402.26633862</v>
      </c>
      <c r="K220" s="80">
        <f t="shared" si="21"/>
        <v>67387175.63748606</v>
      </c>
    </row>
    <row r="221" spans="1:11" ht="14.25" customHeight="1" hidden="1" outlineLevel="1">
      <c r="A221" s="85">
        <v>212</v>
      </c>
      <c r="B221" s="92">
        <v>48611</v>
      </c>
      <c r="C221" s="81"/>
      <c r="D221" s="81">
        <f t="shared" si="22"/>
        <v>568747.7623803823</v>
      </c>
      <c r="E221" s="81"/>
      <c r="F221" s="81">
        <f t="shared" si="26"/>
        <v>1475413.8025</v>
      </c>
      <c r="G221" s="76">
        <f t="shared" si="23"/>
        <v>-906666.0401196177</v>
      </c>
      <c r="H221" s="76">
        <f t="shared" si="24"/>
        <v>102765911.86370505</v>
      </c>
      <c r="I221" s="76">
        <f t="shared" si="27"/>
        <v>317333.11404186615</v>
      </c>
      <c r="J221" s="76">
        <f t="shared" si="25"/>
        <v>-35968069.15229675</v>
      </c>
      <c r="K221" s="80">
        <f t="shared" si="21"/>
        <v>66797842.7114083</v>
      </c>
    </row>
    <row r="222" spans="1:11" ht="14.25" customHeight="1" hidden="1" outlineLevel="1">
      <c r="A222" s="85">
        <v>213</v>
      </c>
      <c r="B222" s="92">
        <v>48639</v>
      </c>
      <c r="C222" s="81"/>
      <c r="D222" s="81">
        <f t="shared" si="22"/>
        <v>563773.792484286</v>
      </c>
      <c r="E222" s="81"/>
      <c r="F222" s="81">
        <f t="shared" si="26"/>
        <v>1475413.8025</v>
      </c>
      <c r="G222" s="76">
        <f t="shared" si="23"/>
        <v>-911640.010015714</v>
      </c>
      <c r="H222" s="76">
        <f t="shared" si="24"/>
        <v>101854271.85368934</v>
      </c>
      <c r="I222" s="76">
        <f t="shared" si="27"/>
        <v>319074.00350549986</v>
      </c>
      <c r="J222" s="76">
        <f t="shared" si="25"/>
        <v>-35648995.14879125</v>
      </c>
      <c r="K222" s="80">
        <f t="shared" si="21"/>
        <v>66205276.70489809</v>
      </c>
    </row>
    <row r="223" spans="1:11" ht="14.25" customHeight="1" hidden="1" outlineLevel="1">
      <c r="A223" s="85">
        <v>214</v>
      </c>
      <c r="B223" s="92">
        <v>48670</v>
      </c>
      <c r="C223" s="81"/>
      <c r="D223" s="81">
        <f t="shared" si="22"/>
        <v>558772.5353893399</v>
      </c>
      <c r="E223" s="81"/>
      <c r="F223" s="81">
        <f t="shared" si="26"/>
        <v>1475413.8025</v>
      </c>
      <c r="G223" s="76">
        <f t="shared" si="23"/>
        <v>-916641.2671106601</v>
      </c>
      <c r="H223" s="76">
        <f t="shared" si="24"/>
        <v>100937630.58657868</v>
      </c>
      <c r="I223" s="76">
        <f t="shared" si="27"/>
        <v>320824.443488731</v>
      </c>
      <c r="J223" s="76">
        <f t="shared" si="25"/>
        <v>-35328170.70530252</v>
      </c>
      <c r="K223" s="80">
        <f t="shared" si="21"/>
        <v>65609459.88127616</v>
      </c>
    </row>
    <row r="224" spans="1:11" ht="14.25" customHeight="1" hidden="1" outlineLevel="1">
      <c r="A224" s="85">
        <v>215</v>
      </c>
      <c r="B224" s="92">
        <v>48700</v>
      </c>
      <c r="C224" s="81"/>
      <c r="D224" s="81">
        <f t="shared" si="22"/>
        <v>553743.8413979708</v>
      </c>
      <c r="E224" s="81"/>
      <c r="F224" s="81">
        <f t="shared" si="26"/>
        <v>1475413.8025</v>
      </c>
      <c r="G224" s="76">
        <f t="shared" si="23"/>
        <v>-921669.9611020292</v>
      </c>
      <c r="H224" s="76">
        <f t="shared" si="24"/>
        <v>100015960.62547666</v>
      </c>
      <c r="I224" s="76">
        <f t="shared" si="27"/>
        <v>322584.4863857102</v>
      </c>
      <c r="J224" s="76">
        <f t="shared" si="25"/>
        <v>-35005586.21891681</v>
      </c>
      <c r="K224" s="80">
        <f t="shared" si="21"/>
        <v>65010374.40655985</v>
      </c>
    </row>
    <row r="225" spans="1:12" ht="14.25" customHeight="1" hidden="1" outlineLevel="1">
      <c r="A225" s="85">
        <v>216</v>
      </c>
      <c r="B225" s="92">
        <v>48731</v>
      </c>
      <c r="C225" s="81"/>
      <c r="D225" s="81">
        <f t="shared" si="22"/>
        <v>548687.5599913651</v>
      </c>
      <c r="E225" s="81"/>
      <c r="F225" s="81">
        <f t="shared" si="26"/>
        <v>1475413.8025</v>
      </c>
      <c r="G225" s="76">
        <f t="shared" si="23"/>
        <v>-926726.2425086349</v>
      </c>
      <c r="H225" s="76">
        <f t="shared" si="24"/>
        <v>99089234.38296802</v>
      </c>
      <c r="I225" s="76">
        <f t="shared" si="27"/>
        <v>324354.1848780222</v>
      </c>
      <c r="J225" s="76">
        <f t="shared" si="25"/>
        <v>-34681232.03403879</v>
      </c>
      <c r="K225" s="80">
        <f t="shared" si="21"/>
        <v>64408002.348929234</v>
      </c>
      <c r="L225" s="93"/>
    </row>
    <row r="226" spans="1:11" ht="14.25" customHeight="1" hidden="1" outlineLevel="1">
      <c r="A226" s="85">
        <v>217</v>
      </c>
      <c r="B226" s="92">
        <v>48761</v>
      </c>
      <c r="C226" s="81"/>
      <c r="D226" s="81">
        <f t="shared" si="22"/>
        <v>543603.5398249627</v>
      </c>
      <c r="E226" s="81"/>
      <c r="F226" s="81">
        <f t="shared" si="26"/>
        <v>1475413.8025</v>
      </c>
      <c r="G226" s="76">
        <f t="shared" si="23"/>
        <v>-931810.2626750373</v>
      </c>
      <c r="H226" s="76">
        <f t="shared" si="24"/>
        <v>98157424.12029299</v>
      </c>
      <c r="I226" s="76">
        <f t="shared" si="27"/>
        <v>326133.591936263</v>
      </c>
      <c r="J226" s="76">
        <f t="shared" si="25"/>
        <v>-34355098.44210253</v>
      </c>
      <c r="K226" s="80">
        <f t="shared" si="21"/>
        <v>63802325.67819046</v>
      </c>
    </row>
    <row r="227" spans="1:11" ht="14.25" customHeight="1" hidden="1" outlineLevel="1">
      <c r="A227" s="85">
        <v>218</v>
      </c>
      <c r="B227" s="92">
        <v>48792</v>
      </c>
      <c r="C227" s="81"/>
      <c r="D227" s="81">
        <f t="shared" si="22"/>
        <v>538491.6287239274</v>
      </c>
      <c r="E227" s="81"/>
      <c r="F227" s="81">
        <f t="shared" si="26"/>
        <v>1475413.8025</v>
      </c>
      <c r="G227" s="76">
        <f t="shared" si="23"/>
        <v>-936922.1737760726</v>
      </c>
      <c r="H227" s="76">
        <f t="shared" si="24"/>
        <v>97220501.94651692</v>
      </c>
      <c r="I227" s="76">
        <f t="shared" si="27"/>
        <v>327922.76082162536</v>
      </c>
      <c r="J227" s="76">
        <f t="shared" si="25"/>
        <v>-34027175.6812809</v>
      </c>
      <c r="K227" s="80">
        <f t="shared" si="21"/>
        <v>63193326.26523601</v>
      </c>
    </row>
    <row r="228" spans="1:11" ht="14.25" customHeight="1" hidden="1" outlineLevel="1">
      <c r="A228" s="85">
        <v>219</v>
      </c>
      <c r="B228" s="92">
        <v>48823</v>
      </c>
      <c r="C228" s="81"/>
      <c r="D228" s="81">
        <f t="shared" si="22"/>
        <v>533351.673678592</v>
      </c>
      <c r="E228" s="81"/>
      <c r="F228" s="81">
        <f t="shared" si="26"/>
        <v>1475413.8025</v>
      </c>
      <c r="G228" s="76">
        <f t="shared" si="23"/>
        <v>-942062.128821408</v>
      </c>
      <c r="H228" s="76">
        <f t="shared" si="24"/>
        <v>96278439.81769551</v>
      </c>
      <c r="I228" s="76">
        <f t="shared" si="27"/>
        <v>329721.7450874928</v>
      </c>
      <c r="J228" s="76">
        <f t="shared" si="25"/>
        <v>-33697453.936193414</v>
      </c>
      <c r="K228" s="80">
        <f t="shared" si="21"/>
        <v>62580985.8815021</v>
      </c>
    </row>
    <row r="229" spans="1:11" ht="14.25" customHeight="1" hidden="1" outlineLevel="1">
      <c r="A229" s="85">
        <v>220</v>
      </c>
      <c r="B229" s="92">
        <v>48853</v>
      </c>
      <c r="C229" s="81"/>
      <c r="D229" s="81">
        <f t="shared" si="22"/>
        <v>528183.5208398777</v>
      </c>
      <c r="E229" s="81"/>
      <c r="F229" s="81">
        <f t="shared" si="26"/>
        <v>1475413.8025</v>
      </c>
      <c r="G229" s="76">
        <f t="shared" si="23"/>
        <v>-947230.2816601223</v>
      </c>
      <c r="H229" s="76">
        <f t="shared" si="24"/>
        <v>95331209.53603539</v>
      </c>
      <c r="I229" s="76">
        <f t="shared" si="27"/>
        <v>331530.5985810428</v>
      </c>
      <c r="J229" s="76">
        <f t="shared" si="25"/>
        <v>-33365923.337612372</v>
      </c>
      <c r="K229" s="80">
        <f t="shared" si="21"/>
        <v>61965286.19842301</v>
      </c>
    </row>
    <row r="230" spans="1:11" ht="14.25" customHeight="1" hidden="1" outlineLevel="1">
      <c r="A230" s="85">
        <v>221</v>
      </c>
      <c r="B230" s="92">
        <v>48884</v>
      </c>
      <c r="C230" s="81"/>
      <c r="D230" s="81">
        <f t="shared" si="22"/>
        <v>522987.0155146902</v>
      </c>
      <c r="E230" s="81"/>
      <c r="F230" s="81">
        <f t="shared" si="26"/>
        <v>1475413.8025</v>
      </c>
      <c r="G230" s="76">
        <f t="shared" si="23"/>
        <v>-952426.7869853098</v>
      </c>
      <c r="H230" s="76">
        <f t="shared" si="24"/>
        <v>94378782.74905008</v>
      </c>
      <c r="I230" s="76">
        <f t="shared" si="27"/>
        <v>333349.3754448584</v>
      </c>
      <c r="J230" s="76">
        <f t="shared" si="25"/>
        <v>-33032573.962167513</v>
      </c>
      <c r="K230" s="80">
        <f t="shared" si="21"/>
        <v>61346208.786882564</v>
      </c>
    </row>
    <row r="231" spans="1:11" ht="14.25" customHeight="1" hidden="1" outlineLevel="1">
      <c r="A231" s="85">
        <v>222</v>
      </c>
      <c r="B231" s="92">
        <v>48914</v>
      </c>
      <c r="C231" s="81"/>
      <c r="D231" s="81">
        <f t="shared" si="22"/>
        <v>517762.0021612888</v>
      </c>
      <c r="E231" s="81"/>
      <c r="F231" s="81">
        <f t="shared" si="26"/>
        <v>1475413.8025</v>
      </c>
      <c r="G231" s="76">
        <f t="shared" si="23"/>
        <v>-957651.8003387111</v>
      </c>
      <c r="H231" s="76">
        <f t="shared" si="24"/>
        <v>93421130.94871137</v>
      </c>
      <c r="I231" s="76">
        <f t="shared" si="27"/>
        <v>335178.13011854887</v>
      </c>
      <c r="J231" s="76">
        <f t="shared" si="25"/>
        <v>-32697395.832048964</v>
      </c>
      <c r="K231" s="80">
        <f t="shared" si="21"/>
        <v>60723735.1166624</v>
      </c>
    </row>
    <row r="232" spans="1:11" ht="14.25" customHeight="1" hidden="1" outlineLevel="1">
      <c r="A232" s="85">
        <v>223</v>
      </c>
      <c r="B232" s="92">
        <v>48945</v>
      </c>
      <c r="C232" s="81"/>
      <c r="D232" s="81">
        <f t="shared" si="22"/>
        <v>512508.3243846306</v>
      </c>
      <c r="E232" s="81"/>
      <c r="F232" s="81">
        <f t="shared" si="26"/>
        <v>1475413.8025</v>
      </c>
      <c r="G232" s="76">
        <f t="shared" si="23"/>
        <v>-962905.4781153693</v>
      </c>
      <c r="H232" s="76">
        <f t="shared" si="24"/>
        <v>92458225.470596</v>
      </c>
      <c r="I232" s="76">
        <f t="shared" si="27"/>
        <v>337016.91734037927</v>
      </c>
      <c r="J232" s="76">
        <f t="shared" si="25"/>
        <v>-32360378.914708585</v>
      </c>
      <c r="K232" s="80">
        <f t="shared" si="21"/>
        <v>60097846.555887416</v>
      </c>
    </row>
    <row r="233" spans="1:11" ht="14.25" customHeight="1" hidden="1" outlineLevel="1">
      <c r="A233" s="85">
        <v>224</v>
      </c>
      <c r="B233" s="92">
        <v>48976</v>
      </c>
      <c r="C233" s="81"/>
      <c r="D233" s="81">
        <f t="shared" si="22"/>
        <v>507225.82493168977</v>
      </c>
      <c r="E233" s="81"/>
      <c r="F233" s="81">
        <f t="shared" si="26"/>
        <v>1475413.8025</v>
      </c>
      <c r="G233" s="76">
        <f t="shared" si="23"/>
        <v>-968187.9775683102</v>
      </c>
      <c r="H233" s="76">
        <f t="shared" si="24"/>
        <v>91490037.49302769</v>
      </c>
      <c r="I233" s="76">
        <f t="shared" si="27"/>
        <v>338865.79214890854</v>
      </c>
      <c r="J233" s="76">
        <f t="shared" si="25"/>
        <v>-32021513.122559678</v>
      </c>
      <c r="K233" s="80">
        <f t="shared" si="21"/>
        <v>59468524.370468006</v>
      </c>
    </row>
    <row r="234" spans="1:11" ht="14.25" customHeight="1" hidden="1" outlineLevel="1">
      <c r="A234" s="85">
        <v>225</v>
      </c>
      <c r="B234" s="92">
        <v>49004</v>
      </c>
      <c r="C234" s="81"/>
      <c r="D234" s="81">
        <f t="shared" si="22"/>
        <v>501914.34568674996</v>
      </c>
      <c r="E234" s="81"/>
      <c r="F234" s="81">
        <f t="shared" si="26"/>
        <v>1475413.8025</v>
      </c>
      <c r="G234" s="76">
        <f t="shared" si="23"/>
        <v>-973499.45681325</v>
      </c>
      <c r="H234" s="76">
        <f t="shared" si="24"/>
        <v>90516538.03621444</v>
      </c>
      <c r="I234" s="76">
        <f t="shared" si="27"/>
        <v>340724.8098846375</v>
      </c>
      <c r="J234" s="76">
        <f t="shared" si="25"/>
        <v>-31680788.31267504</v>
      </c>
      <c r="K234" s="80">
        <f t="shared" si="21"/>
        <v>58835749.7235394</v>
      </c>
    </row>
    <row r="235" spans="1:11" ht="14.25" customHeight="1" hidden="1" outlineLevel="1">
      <c r="A235" s="85">
        <v>226</v>
      </c>
      <c r="B235" s="92">
        <v>49035</v>
      </c>
      <c r="C235" s="81"/>
      <c r="D235" s="81">
        <f t="shared" si="22"/>
        <v>496573.7276666725</v>
      </c>
      <c r="E235" s="81"/>
      <c r="F235" s="81">
        <f t="shared" si="26"/>
        <v>1475413.8025</v>
      </c>
      <c r="G235" s="76">
        <f t="shared" si="23"/>
        <v>-978840.0748333274</v>
      </c>
      <c r="H235" s="76">
        <f t="shared" si="24"/>
        <v>89537697.96138111</v>
      </c>
      <c r="I235" s="76">
        <f t="shared" si="27"/>
        <v>342594.02619166457</v>
      </c>
      <c r="J235" s="76">
        <f t="shared" si="25"/>
        <v>-31338194.286483377</v>
      </c>
      <c r="K235" s="80">
        <f t="shared" si="21"/>
        <v>58199503.67489773</v>
      </c>
    </row>
    <row r="236" spans="1:11" ht="14.25" customHeight="1" hidden="1" outlineLevel="1">
      <c r="A236" s="85">
        <v>227</v>
      </c>
      <c r="B236" s="92">
        <v>49065</v>
      </c>
      <c r="C236" s="81"/>
      <c r="D236" s="81">
        <f t="shared" si="22"/>
        <v>491203.81101613684</v>
      </c>
      <c r="E236" s="81"/>
      <c r="F236" s="81">
        <f t="shared" si="26"/>
        <v>1475413.8025</v>
      </c>
      <c r="G236" s="76">
        <f t="shared" si="23"/>
        <v>-984209.9914838632</v>
      </c>
      <c r="H236" s="76">
        <f t="shared" si="24"/>
        <v>88553487.96989724</v>
      </c>
      <c r="I236" s="76">
        <f t="shared" si="27"/>
        <v>344473.4970193521</v>
      </c>
      <c r="J236" s="76">
        <f t="shared" si="25"/>
        <v>-30993720.789464027</v>
      </c>
      <c r="K236" s="80">
        <f t="shared" si="21"/>
        <v>57559767.18043321</v>
      </c>
    </row>
    <row r="237" spans="1:12" ht="14.25" customHeight="1" hidden="1" outlineLevel="1">
      <c r="A237" s="85">
        <v>228</v>
      </c>
      <c r="B237" s="92">
        <v>49096</v>
      </c>
      <c r="C237" s="81"/>
      <c r="D237" s="81">
        <f t="shared" si="22"/>
        <v>485804.4350028563</v>
      </c>
      <c r="E237" s="81"/>
      <c r="F237" s="81">
        <f t="shared" si="26"/>
        <v>1475413.8025</v>
      </c>
      <c r="G237" s="76">
        <f t="shared" si="23"/>
        <v>-989609.3674971437</v>
      </c>
      <c r="H237" s="76">
        <f t="shared" si="24"/>
        <v>87563878.6024001</v>
      </c>
      <c r="I237" s="76">
        <f t="shared" si="27"/>
        <v>346363.27862400026</v>
      </c>
      <c r="J237" s="76">
        <f t="shared" si="25"/>
        <v>-30647357.510840025</v>
      </c>
      <c r="K237" s="80">
        <f t="shared" si="21"/>
        <v>56916521.091560066</v>
      </c>
      <c r="L237" s="93"/>
    </row>
    <row r="238" spans="1:11" ht="14.25" customHeight="1" hidden="1" outlineLevel="1">
      <c r="A238" s="85">
        <v>229</v>
      </c>
      <c r="B238" s="92">
        <v>49126</v>
      </c>
      <c r="C238" s="81"/>
      <c r="D238" s="81">
        <f t="shared" si="22"/>
        <v>480375.43801276694</v>
      </c>
      <c r="E238" s="81"/>
      <c r="F238" s="81">
        <f t="shared" si="26"/>
        <v>1475413.8025</v>
      </c>
      <c r="G238" s="76">
        <f t="shared" si="23"/>
        <v>-995038.3644872331</v>
      </c>
      <c r="H238" s="76">
        <f t="shared" si="24"/>
        <v>86568840.23791286</v>
      </c>
      <c r="I238" s="76">
        <f t="shared" si="27"/>
        <v>348263.42757053155</v>
      </c>
      <c r="J238" s="76">
        <f t="shared" si="25"/>
        <v>-30299094.08326949</v>
      </c>
      <c r="K238" s="80">
        <f t="shared" si="21"/>
        <v>56269746.15464337</v>
      </c>
    </row>
    <row r="239" spans="1:11" ht="14.25" customHeight="1" hidden="1" outlineLevel="1">
      <c r="A239" s="85">
        <v>230</v>
      </c>
      <c r="B239" s="92">
        <v>49157</v>
      </c>
      <c r="C239" s="81"/>
      <c r="D239" s="81">
        <f t="shared" si="22"/>
        <v>474916.65754519</v>
      </c>
      <c r="E239" s="81"/>
      <c r="F239" s="81">
        <f t="shared" si="26"/>
        <v>1475413.8025</v>
      </c>
      <c r="G239" s="76">
        <f t="shared" si="23"/>
        <v>-1000497.1449548099</v>
      </c>
      <c r="H239" s="76">
        <f t="shared" si="24"/>
        <v>85568343.09295805</v>
      </c>
      <c r="I239" s="76">
        <f t="shared" si="27"/>
        <v>350174.0007341835</v>
      </c>
      <c r="J239" s="76">
        <f t="shared" si="25"/>
        <v>-29948920.082535308</v>
      </c>
      <c r="K239" s="80">
        <f t="shared" si="21"/>
        <v>55619423.01042274</v>
      </c>
    </row>
    <row r="240" spans="1:11" ht="14.25" customHeight="1" hidden="1" outlineLevel="1">
      <c r="A240" s="85">
        <v>231</v>
      </c>
      <c r="B240" s="92">
        <v>49188</v>
      </c>
      <c r="C240" s="81"/>
      <c r="D240" s="81">
        <f t="shared" si="22"/>
        <v>469427.9302079679</v>
      </c>
      <c r="E240" s="81"/>
      <c r="F240" s="81">
        <f t="shared" si="26"/>
        <v>1475413.8025</v>
      </c>
      <c r="G240" s="76">
        <f t="shared" si="23"/>
        <v>-1005985.8722920321</v>
      </c>
      <c r="H240" s="76">
        <f t="shared" si="24"/>
        <v>84562357.22066602</v>
      </c>
      <c r="I240" s="76">
        <f t="shared" si="27"/>
        <v>352095.0553022112</v>
      </c>
      <c r="J240" s="76">
        <f t="shared" si="25"/>
        <v>-29596825.027233098</v>
      </c>
      <c r="K240" s="80">
        <f t="shared" si="21"/>
        <v>54965532.19343293</v>
      </c>
    </row>
    <row r="241" spans="1:11" ht="14.25" customHeight="1" hidden="1" outlineLevel="1">
      <c r="A241" s="85">
        <v>232</v>
      </c>
      <c r="B241" s="92">
        <v>49218</v>
      </c>
      <c r="C241" s="81"/>
      <c r="D241" s="81">
        <f t="shared" si="22"/>
        <v>463909.0917125739</v>
      </c>
      <c r="E241" s="81"/>
      <c r="F241" s="81">
        <f t="shared" si="26"/>
        <v>1475413.8025</v>
      </c>
      <c r="G241" s="76">
        <f t="shared" si="23"/>
        <v>-1011504.7107874261</v>
      </c>
      <c r="H241" s="76">
        <f t="shared" si="24"/>
        <v>83550852.50987859</v>
      </c>
      <c r="I241" s="76">
        <f t="shared" si="27"/>
        <v>354026.64877559914</v>
      </c>
      <c r="J241" s="76">
        <f t="shared" si="25"/>
        <v>-29242798.378457498</v>
      </c>
      <c r="K241" s="80">
        <f t="shared" si="21"/>
        <v>54308054.13142109</v>
      </c>
    </row>
    <row r="242" spans="1:11" ht="14.25" customHeight="1" hidden="1" outlineLevel="1">
      <c r="A242" s="85">
        <v>233</v>
      </c>
      <c r="B242" s="92">
        <v>49249</v>
      </c>
      <c r="C242" s="81"/>
      <c r="D242" s="81">
        <f t="shared" si="22"/>
        <v>458359.97686919395</v>
      </c>
      <c r="E242" s="81"/>
      <c r="F242" s="81">
        <f t="shared" si="26"/>
        <v>1475413.8025</v>
      </c>
      <c r="G242" s="76">
        <f t="shared" si="23"/>
        <v>-1017053.825630806</v>
      </c>
      <c r="H242" s="76">
        <f t="shared" si="24"/>
        <v>82533798.68424779</v>
      </c>
      <c r="I242" s="76">
        <f t="shared" si="27"/>
        <v>355968.8389707821</v>
      </c>
      <c r="J242" s="76">
        <f t="shared" si="25"/>
        <v>-28886829.539486717</v>
      </c>
      <c r="K242" s="80">
        <f t="shared" si="21"/>
        <v>53646969.14476107</v>
      </c>
    </row>
    <row r="243" spans="1:11" ht="14.25" customHeight="1" hidden="1" outlineLevel="1">
      <c r="A243" s="85">
        <v>234</v>
      </c>
      <c r="B243" s="92">
        <v>49279</v>
      </c>
      <c r="C243" s="81"/>
      <c r="D243" s="81">
        <f t="shared" si="22"/>
        <v>452780.4195817834</v>
      </c>
      <c r="E243" s="81"/>
      <c r="F243" s="81">
        <f t="shared" si="26"/>
        <v>1475413.8025</v>
      </c>
      <c r="G243" s="76">
        <f t="shared" si="23"/>
        <v>-1022633.3829182165</v>
      </c>
      <c r="H243" s="76">
        <f t="shared" si="24"/>
        <v>81511165.30132957</v>
      </c>
      <c r="I243" s="76">
        <f t="shared" si="27"/>
        <v>357921.6840213758</v>
      </c>
      <c r="J243" s="76">
        <f t="shared" si="25"/>
        <v>-28528907.85546534</v>
      </c>
      <c r="K243" s="80">
        <f t="shared" si="21"/>
        <v>52982257.44586423</v>
      </c>
    </row>
    <row r="244" spans="1:11" ht="14.25" customHeight="1" hidden="1" outlineLevel="1">
      <c r="A244" s="85">
        <v>235</v>
      </c>
      <c r="B244" s="92">
        <v>49310</v>
      </c>
      <c r="C244" s="81"/>
      <c r="D244" s="81">
        <f t="shared" si="22"/>
        <v>447170.25284309406</v>
      </c>
      <c r="E244" s="81"/>
      <c r="F244" s="81">
        <f t="shared" si="26"/>
        <v>1475413.8025</v>
      </c>
      <c r="G244" s="76">
        <f t="shared" si="23"/>
        <v>-1028243.5496569059</v>
      </c>
      <c r="H244" s="76">
        <f t="shared" si="24"/>
        <v>80482921.75167266</v>
      </c>
      <c r="I244" s="76">
        <f t="shared" si="27"/>
        <v>359885.24237991706</v>
      </c>
      <c r="J244" s="76">
        <f t="shared" si="25"/>
        <v>-28169022.613085423</v>
      </c>
      <c r="K244" s="80">
        <f t="shared" si="21"/>
        <v>52313899.13858724</v>
      </c>
    </row>
    <row r="245" spans="1:11" ht="14.25" customHeight="1" hidden="1" outlineLevel="1">
      <c r="A245" s="85">
        <v>236</v>
      </c>
      <c r="B245" s="92">
        <v>49341</v>
      </c>
      <c r="C245" s="81"/>
      <c r="D245" s="81">
        <f t="shared" si="22"/>
        <v>441529.30872967624</v>
      </c>
      <c r="E245" s="81"/>
      <c r="F245" s="81">
        <f t="shared" si="26"/>
        <v>1475413.8025</v>
      </c>
      <c r="G245" s="76">
        <f t="shared" si="23"/>
        <v>-1033884.4937703237</v>
      </c>
      <c r="H245" s="76">
        <f t="shared" si="24"/>
        <v>79449037.25790232</v>
      </c>
      <c r="I245" s="76">
        <f t="shared" si="27"/>
        <v>361859.57281961327</v>
      </c>
      <c r="J245" s="76">
        <f t="shared" si="25"/>
        <v>-27807163.04026581</v>
      </c>
      <c r="K245" s="80">
        <f t="shared" si="21"/>
        <v>51641874.21763651</v>
      </c>
    </row>
    <row r="246" spans="1:11" ht="14.25" customHeight="1" hidden="1" outlineLevel="1">
      <c r="A246" s="85">
        <v>237</v>
      </c>
      <c r="B246" s="92">
        <v>49369</v>
      </c>
      <c r="C246" s="81"/>
      <c r="D246" s="81">
        <f t="shared" si="22"/>
        <v>435857.41839685215</v>
      </c>
      <c r="E246" s="81"/>
      <c r="F246" s="81">
        <f t="shared" si="26"/>
        <v>1475413.8025</v>
      </c>
      <c r="G246" s="76">
        <f t="shared" si="23"/>
        <v>-1039556.3841031478</v>
      </c>
      <c r="H246" s="76">
        <f t="shared" si="24"/>
        <v>78409480.87379918</v>
      </c>
      <c r="I246" s="76">
        <f t="shared" si="27"/>
        <v>363844.7344361017</v>
      </c>
      <c r="J246" s="76">
        <f t="shared" si="25"/>
        <v>-27443318.305829708</v>
      </c>
      <c r="K246" s="80">
        <f t="shared" si="21"/>
        <v>50966162.56796947</v>
      </c>
    </row>
    <row r="247" spans="1:11" ht="14.25" customHeight="1" hidden="1" outlineLevel="1">
      <c r="A247" s="85">
        <v>238</v>
      </c>
      <c r="B247" s="92">
        <v>49400</v>
      </c>
      <c r="C247" s="81"/>
      <c r="D247" s="81">
        <f t="shared" si="22"/>
        <v>430154.41207366233</v>
      </c>
      <c r="E247" s="81"/>
      <c r="F247" s="81">
        <f t="shared" si="26"/>
        <v>1475413.8025</v>
      </c>
      <c r="G247" s="76">
        <f t="shared" si="23"/>
        <v>-1045259.3904263377</v>
      </c>
      <c r="H247" s="76">
        <f t="shared" si="24"/>
        <v>77364221.48337284</v>
      </c>
      <c r="I247" s="76">
        <f t="shared" si="27"/>
        <v>365840.7866492182</v>
      </c>
      <c r="J247" s="76">
        <f t="shared" si="25"/>
        <v>-27077477.519180488</v>
      </c>
      <c r="K247" s="80">
        <f t="shared" si="21"/>
        <v>50286743.964192346</v>
      </c>
    </row>
    <row r="248" spans="1:11" ht="14.25" customHeight="1" hidden="1" outlineLevel="1">
      <c r="A248" s="85">
        <v>239</v>
      </c>
      <c r="B248" s="92">
        <v>49430</v>
      </c>
      <c r="C248" s="81"/>
      <c r="D248" s="81">
        <f t="shared" si="22"/>
        <v>424420.1190577834</v>
      </c>
      <c r="E248" s="81"/>
      <c r="F248" s="81">
        <f t="shared" si="26"/>
        <v>1475413.8025</v>
      </c>
      <c r="G248" s="76">
        <f t="shared" si="23"/>
        <v>-1050993.6834422166</v>
      </c>
      <c r="H248" s="76">
        <f t="shared" si="24"/>
        <v>76313227.79993062</v>
      </c>
      <c r="I248" s="76">
        <f t="shared" si="27"/>
        <v>367847.78920477576</v>
      </c>
      <c r="J248" s="76">
        <f t="shared" si="25"/>
        <v>-26709629.72997571</v>
      </c>
      <c r="K248" s="80">
        <f t="shared" si="21"/>
        <v>49603598.0699549</v>
      </c>
    </row>
    <row r="249" spans="1:12" ht="14.25" customHeight="1" hidden="1" outlineLevel="1">
      <c r="A249" s="85">
        <v>240</v>
      </c>
      <c r="B249" s="92">
        <v>49461</v>
      </c>
      <c r="C249" s="81"/>
      <c r="D249" s="81">
        <f t="shared" si="22"/>
        <v>418654.36771041935</v>
      </c>
      <c r="E249" s="81"/>
      <c r="F249" s="81">
        <f t="shared" si="26"/>
        <v>1475413.8025</v>
      </c>
      <c r="G249" s="76">
        <f t="shared" si="23"/>
        <v>-1056759.4347895808</v>
      </c>
      <c r="H249" s="76">
        <f t="shared" si="24"/>
        <v>75256468.36514103</v>
      </c>
      <c r="I249" s="76">
        <f t="shared" si="27"/>
        <v>369865.80217635323</v>
      </c>
      <c r="J249" s="76">
        <f t="shared" si="25"/>
        <v>-26339763.92779936</v>
      </c>
      <c r="K249" s="80">
        <f t="shared" si="21"/>
        <v>48916704.437341675</v>
      </c>
      <c r="L249" s="93"/>
    </row>
    <row r="250" spans="1:11" ht="14.25" customHeight="1" hidden="1" outlineLevel="1">
      <c r="A250" s="85">
        <v>241</v>
      </c>
      <c r="B250" s="92">
        <v>49491</v>
      </c>
      <c r="C250" s="81"/>
      <c r="D250" s="81">
        <f t="shared" si="22"/>
        <v>412856.9854511637</v>
      </c>
      <c r="E250" s="81"/>
      <c r="F250" s="81">
        <f t="shared" si="26"/>
        <v>1475413.8025</v>
      </c>
      <c r="G250" s="76">
        <f t="shared" si="23"/>
        <v>-1062556.8170488363</v>
      </c>
      <c r="H250" s="76">
        <f t="shared" si="24"/>
        <v>74193911.5480922</v>
      </c>
      <c r="I250" s="76">
        <f t="shared" si="27"/>
        <v>371894.88596709265</v>
      </c>
      <c r="J250" s="76">
        <f t="shared" si="25"/>
        <v>-25967869.041832265</v>
      </c>
      <c r="K250" s="80">
        <f t="shared" si="21"/>
        <v>48226042.50625993</v>
      </c>
    </row>
    <row r="251" spans="1:11" ht="14.25" customHeight="1" hidden="1" outlineLevel="1">
      <c r="A251" s="85">
        <v>242</v>
      </c>
      <c r="B251" s="92">
        <v>49522</v>
      </c>
      <c r="C251" s="81"/>
      <c r="D251" s="81">
        <f t="shared" si="22"/>
        <v>407027.7987528338</v>
      </c>
      <c r="E251" s="81"/>
      <c r="F251" s="81">
        <f t="shared" si="26"/>
        <v>1475413.8025</v>
      </c>
      <c r="G251" s="76">
        <f t="shared" si="23"/>
        <v>-1068386.0037471661</v>
      </c>
      <c r="H251" s="76">
        <f t="shared" si="24"/>
        <v>73125525.54434504</v>
      </c>
      <c r="I251" s="76">
        <f t="shared" si="27"/>
        <v>373935.1013115081</v>
      </c>
      <c r="J251" s="76">
        <f t="shared" si="25"/>
        <v>-25593933.940520756</v>
      </c>
      <c r="K251" s="80">
        <f t="shared" si="21"/>
        <v>47531591.60382428</v>
      </c>
    </row>
    <row r="252" spans="1:11" ht="14.25" customHeight="1" hidden="1" outlineLevel="1">
      <c r="A252" s="85">
        <v>243</v>
      </c>
      <c r="B252" s="92">
        <v>49553</v>
      </c>
      <c r="C252" s="81"/>
      <c r="D252" s="81">
        <f t="shared" si="22"/>
        <v>401166.6331362769</v>
      </c>
      <c r="E252" s="81"/>
      <c r="F252" s="81">
        <f t="shared" si="26"/>
        <v>1475413.8025</v>
      </c>
      <c r="G252" s="76">
        <f t="shared" si="23"/>
        <v>-1074247.1693637231</v>
      </c>
      <c r="H252" s="76">
        <f t="shared" si="24"/>
        <v>72051278.37498131</v>
      </c>
      <c r="I252" s="76">
        <f t="shared" si="27"/>
        <v>375986.50927730306</v>
      </c>
      <c r="J252" s="76">
        <f t="shared" si="25"/>
        <v>-25217947.431243453</v>
      </c>
      <c r="K252" s="80">
        <f t="shared" si="21"/>
        <v>46833330.943737864</v>
      </c>
    </row>
    <row r="253" spans="1:11" ht="14.25" customHeight="1" hidden="1" outlineLevel="1">
      <c r="A253" s="85">
        <v>244</v>
      </c>
      <c r="B253" s="92">
        <v>49583</v>
      </c>
      <c r="C253" s="81"/>
      <c r="D253" s="81">
        <f t="shared" si="22"/>
        <v>395273.31316514756</v>
      </c>
      <c r="E253" s="81"/>
      <c r="F253" s="81">
        <f t="shared" si="26"/>
        <v>1475413.8025</v>
      </c>
      <c r="G253" s="76">
        <f t="shared" si="23"/>
        <v>-1080140.4893348524</v>
      </c>
      <c r="H253" s="76">
        <f t="shared" si="24"/>
        <v>70971137.88564646</v>
      </c>
      <c r="I253" s="76">
        <f t="shared" si="27"/>
        <v>378049.17126719834</v>
      </c>
      <c r="J253" s="76">
        <f t="shared" si="25"/>
        <v>-24839898.259976257</v>
      </c>
      <c r="K253" s="80">
        <f t="shared" si="21"/>
        <v>46131239.62567021</v>
      </c>
    </row>
    <row r="254" spans="1:11" ht="14.25" customHeight="1" hidden="1" outlineLevel="1">
      <c r="A254" s="85">
        <v>245</v>
      </c>
      <c r="B254" s="92">
        <v>49614</v>
      </c>
      <c r="C254" s="81"/>
      <c r="D254" s="81">
        <f t="shared" si="22"/>
        <v>389347.66244065657</v>
      </c>
      <c r="E254" s="81"/>
      <c r="F254" s="81">
        <f t="shared" si="26"/>
        <v>1475413.8025</v>
      </c>
      <c r="G254" s="76">
        <f t="shared" si="23"/>
        <v>-1086066.1400593435</v>
      </c>
      <c r="H254" s="76">
        <f t="shared" si="24"/>
        <v>69885071.74558713</v>
      </c>
      <c r="I254" s="76">
        <f t="shared" si="27"/>
        <v>380123.1490207702</v>
      </c>
      <c r="J254" s="76">
        <f t="shared" si="25"/>
        <v>-24459775.110955488</v>
      </c>
      <c r="K254" s="80">
        <f t="shared" si="21"/>
        <v>45425296.634631634</v>
      </c>
    </row>
    <row r="255" spans="1:11" ht="14.25" customHeight="1" hidden="1" outlineLevel="1">
      <c r="A255" s="85">
        <v>246</v>
      </c>
      <c r="B255" s="92">
        <v>49644</v>
      </c>
      <c r="C255" s="81"/>
      <c r="D255" s="81">
        <f t="shared" si="22"/>
        <v>383389.50359629095</v>
      </c>
      <c r="E255" s="81"/>
      <c r="F255" s="81">
        <f t="shared" si="26"/>
        <v>1475413.8025</v>
      </c>
      <c r="G255" s="76">
        <f t="shared" si="23"/>
        <v>-1092024.298903709</v>
      </c>
      <c r="H255" s="76">
        <f t="shared" si="24"/>
        <v>68793047.44668342</v>
      </c>
      <c r="I255" s="76">
        <f t="shared" si="27"/>
        <v>382208.50461629813</v>
      </c>
      <c r="J255" s="76">
        <f t="shared" si="25"/>
        <v>-24077566.60633919</v>
      </c>
      <c r="K255" s="80">
        <f t="shared" si="21"/>
        <v>44715480.840344235</v>
      </c>
    </row>
    <row r="256" spans="1:11" ht="14.25" customHeight="1" hidden="1" outlineLevel="1">
      <c r="A256" s="85">
        <v>247</v>
      </c>
      <c r="B256" s="92">
        <v>49675</v>
      </c>
      <c r="C256" s="81"/>
      <c r="D256" s="81">
        <f t="shared" si="22"/>
        <v>377398.6582925053</v>
      </c>
      <c r="E256" s="81"/>
      <c r="F256" s="81">
        <f t="shared" si="26"/>
        <v>1475413.8025</v>
      </c>
      <c r="G256" s="76">
        <f t="shared" si="23"/>
        <v>-1098015.1442074948</v>
      </c>
      <c r="H256" s="76">
        <f t="shared" si="24"/>
        <v>67695032.30247593</v>
      </c>
      <c r="I256" s="76">
        <f t="shared" si="27"/>
        <v>384305.30047262314</v>
      </c>
      <c r="J256" s="76">
        <f t="shared" si="25"/>
        <v>-23693261.305866566</v>
      </c>
      <c r="K256" s="80">
        <f t="shared" si="21"/>
        <v>44001770.99660936</v>
      </c>
    </row>
    <row r="257" spans="1:11" ht="14.25" customHeight="1" hidden="1" outlineLevel="1">
      <c r="A257" s="85">
        <v>248</v>
      </c>
      <c r="B257" s="92">
        <v>49706</v>
      </c>
      <c r="C257" s="81"/>
      <c r="D257" s="81">
        <f t="shared" si="22"/>
        <v>371374.94721138297</v>
      </c>
      <c r="E257" s="81"/>
      <c r="F257" s="81">
        <f t="shared" si="26"/>
        <v>1475413.8025</v>
      </c>
      <c r="G257" s="76">
        <f t="shared" si="23"/>
        <v>-1104038.855288617</v>
      </c>
      <c r="H257" s="76">
        <f t="shared" si="24"/>
        <v>66590993.44718731</v>
      </c>
      <c r="I257" s="76">
        <f t="shared" si="27"/>
        <v>386413.59935101593</v>
      </c>
      <c r="J257" s="76">
        <f t="shared" si="25"/>
        <v>-23306847.70651555</v>
      </c>
      <c r="K257" s="80">
        <f t="shared" si="21"/>
        <v>43284145.74067176</v>
      </c>
    </row>
    <row r="258" spans="1:11" ht="14.25" customHeight="1" hidden="1" outlineLevel="1">
      <c r="A258" s="85">
        <v>249</v>
      </c>
      <c r="B258" s="92">
        <v>49735</v>
      </c>
      <c r="C258" s="81"/>
      <c r="D258" s="81">
        <f t="shared" si="22"/>
        <v>365318.19005126966</v>
      </c>
      <c r="E258" s="81"/>
      <c r="F258" s="81">
        <f t="shared" si="26"/>
        <v>1475413.8025</v>
      </c>
      <c r="G258" s="76">
        <f t="shared" si="23"/>
        <v>-1110095.6124487303</v>
      </c>
      <c r="H258" s="76">
        <f t="shared" si="24"/>
        <v>65480897.83473858</v>
      </c>
      <c r="I258" s="76">
        <f t="shared" si="27"/>
        <v>388533.46435705555</v>
      </c>
      <c r="J258" s="76">
        <f t="shared" si="25"/>
        <v>-22918314.242158495</v>
      </c>
      <c r="K258" s="80">
        <f t="shared" si="21"/>
        <v>42562583.59258009</v>
      </c>
    </row>
    <row r="259" spans="1:11" ht="14.25" customHeight="1" hidden="1" outlineLevel="1">
      <c r="A259" s="85">
        <v>250</v>
      </c>
      <c r="B259" s="92">
        <v>49766</v>
      </c>
      <c r="C259" s="81"/>
      <c r="D259" s="81">
        <f t="shared" si="22"/>
        <v>359228.20552137593</v>
      </c>
      <c r="E259" s="81"/>
      <c r="F259" s="81">
        <f t="shared" si="26"/>
        <v>1475413.8025</v>
      </c>
      <c r="G259" s="76">
        <f t="shared" si="23"/>
        <v>-1116185.5969786241</v>
      </c>
      <c r="H259" s="76">
        <f t="shared" si="24"/>
        <v>64364712.237759955</v>
      </c>
      <c r="I259" s="76">
        <f t="shared" si="27"/>
        <v>390664.9589425184</v>
      </c>
      <c r="J259" s="76">
        <f t="shared" si="25"/>
        <v>-22527649.283215977</v>
      </c>
      <c r="K259" s="80">
        <f t="shared" si="21"/>
        <v>41837062.95454398</v>
      </c>
    </row>
    <row r="260" spans="1:11" ht="14.25" customHeight="1" hidden="1" outlineLevel="1">
      <c r="A260" s="85">
        <v>251</v>
      </c>
      <c r="B260" s="92">
        <v>49796</v>
      </c>
      <c r="C260" s="81"/>
      <c r="D260" s="81">
        <f t="shared" si="22"/>
        <v>353104.81133635115</v>
      </c>
      <c r="E260" s="81"/>
      <c r="F260" s="81">
        <f t="shared" si="26"/>
        <v>1475413.8025</v>
      </c>
      <c r="G260" s="76">
        <f t="shared" si="23"/>
        <v>-1122308.991163649</v>
      </c>
      <c r="H260" s="76">
        <f t="shared" si="24"/>
        <v>63242403.24659631</v>
      </c>
      <c r="I260" s="76">
        <f t="shared" si="27"/>
        <v>392808.1469072771</v>
      </c>
      <c r="J260" s="76">
        <f t="shared" si="25"/>
        <v>-22134841.1363087</v>
      </c>
      <c r="K260" s="80">
        <f t="shared" si="21"/>
        <v>41107562.11028761</v>
      </c>
    </row>
    <row r="261" spans="1:12" ht="14.25" customHeight="1" hidden="1" outlineLevel="1">
      <c r="A261" s="85">
        <v>252</v>
      </c>
      <c r="B261" s="92">
        <v>49827</v>
      </c>
      <c r="C261" s="81"/>
      <c r="D261" s="81">
        <f t="shared" si="22"/>
        <v>346947.82421082736</v>
      </c>
      <c r="E261" s="81"/>
      <c r="F261" s="81">
        <f t="shared" si="26"/>
        <v>1475413.8025</v>
      </c>
      <c r="G261" s="76">
        <f t="shared" si="23"/>
        <v>-1128465.9782891725</v>
      </c>
      <c r="H261" s="76">
        <f t="shared" si="24"/>
        <v>62113937.268307135</v>
      </c>
      <c r="I261" s="76">
        <f t="shared" si="27"/>
        <v>394963.09240121034</v>
      </c>
      <c r="J261" s="76">
        <f t="shared" si="25"/>
        <v>-21739878.04390749</v>
      </c>
      <c r="K261" s="80">
        <f t="shared" si="21"/>
        <v>40374059.22439964</v>
      </c>
      <c r="L261" s="93"/>
    </row>
    <row r="262" spans="1:11" ht="14.25" customHeight="1" hidden="1" outlineLevel="1">
      <c r="A262" s="85">
        <v>253</v>
      </c>
      <c r="B262" s="92">
        <v>49857</v>
      </c>
      <c r="C262" s="81"/>
      <c r="D262" s="81">
        <f t="shared" si="22"/>
        <v>340757.05985393294</v>
      </c>
      <c r="E262" s="81"/>
      <c r="F262" s="81">
        <f t="shared" si="26"/>
        <v>1475413.8025</v>
      </c>
      <c r="G262" s="76">
        <f t="shared" si="23"/>
        <v>-1134656.742646067</v>
      </c>
      <c r="H262" s="76">
        <f t="shared" si="24"/>
        <v>60979280.525661066</v>
      </c>
      <c r="I262" s="76">
        <f t="shared" si="27"/>
        <v>397129.8599261234</v>
      </c>
      <c r="J262" s="76">
        <f t="shared" si="25"/>
        <v>-21342748.183981366</v>
      </c>
      <c r="K262" s="80">
        <f t="shared" si="21"/>
        <v>39636532.3416797</v>
      </c>
    </row>
    <row r="263" spans="1:11" ht="14.25" customHeight="1" hidden="1" outlineLevel="1">
      <c r="A263" s="85">
        <v>254</v>
      </c>
      <c r="B263" s="92">
        <v>49888</v>
      </c>
      <c r="C263" s="81"/>
      <c r="D263" s="81">
        <f t="shared" si="22"/>
        <v>334532.33296377666</v>
      </c>
      <c r="E263" s="81"/>
      <c r="F263" s="81">
        <f t="shared" si="26"/>
        <v>1475413.8025</v>
      </c>
      <c r="G263" s="76">
        <f t="shared" si="23"/>
        <v>-1140881.4695362234</v>
      </c>
      <c r="H263" s="76">
        <f t="shared" si="24"/>
        <v>59838399.05612484</v>
      </c>
      <c r="I263" s="76">
        <f t="shared" si="27"/>
        <v>399308.5143376782</v>
      </c>
      <c r="J263" s="76">
        <f t="shared" si="25"/>
        <v>-20943439.66964369</v>
      </c>
      <c r="K263" s="80">
        <f t="shared" si="21"/>
        <v>38894959.38648115</v>
      </c>
    </row>
    <row r="264" spans="1:11" ht="14.25" customHeight="1" hidden="1" outlineLevel="1">
      <c r="A264" s="85">
        <v>255</v>
      </c>
      <c r="B264" s="92">
        <v>49919</v>
      </c>
      <c r="C264" s="81"/>
      <c r="D264" s="81">
        <f t="shared" si="22"/>
        <v>328273.45722190087</v>
      </c>
      <c r="E264" s="81"/>
      <c r="F264" s="81">
        <f t="shared" si="26"/>
        <v>1475413.8025</v>
      </c>
      <c r="G264" s="76">
        <f t="shared" si="23"/>
        <v>-1147140.3452780992</v>
      </c>
      <c r="H264" s="76">
        <f t="shared" si="24"/>
        <v>58691258.710846744</v>
      </c>
      <c r="I264" s="76">
        <f t="shared" si="27"/>
        <v>401499.1208473347</v>
      </c>
      <c r="J264" s="76">
        <f t="shared" si="25"/>
        <v>-20541940.548796356</v>
      </c>
      <c r="K264" s="80">
        <f t="shared" si="21"/>
        <v>38149318.16205039</v>
      </c>
    </row>
    <row r="265" spans="1:11" ht="14.25" customHeight="1" hidden="1" outlineLevel="1">
      <c r="A265" s="85">
        <v>256</v>
      </c>
      <c r="B265" s="92">
        <v>49949</v>
      </c>
      <c r="C265" s="81"/>
      <c r="D265" s="81">
        <f t="shared" si="22"/>
        <v>321980.2452877053</v>
      </c>
      <c r="E265" s="81"/>
      <c r="F265" s="81">
        <f t="shared" si="26"/>
        <v>1475413.8025</v>
      </c>
      <c r="G265" s="76">
        <f t="shared" si="23"/>
        <v>-1153433.5572122948</v>
      </c>
      <c r="H265" s="76">
        <f t="shared" si="24"/>
        <v>57537825.15363445</v>
      </c>
      <c r="I265" s="76">
        <f t="shared" si="27"/>
        <v>403701.74502430315</v>
      </c>
      <c r="J265" s="76">
        <f t="shared" si="25"/>
        <v>-20138238.80377205</v>
      </c>
      <c r="K265" s="80">
        <f aca="true" t="shared" si="28" ref="K265:K309">H265+J265</f>
        <v>37399586.3498624</v>
      </c>
    </row>
    <row r="266" spans="1:11" ht="14.25" customHeight="1" hidden="1" outlineLevel="1">
      <c r="A266" s="85">
        <v>257</v>
      </c>
      <c r="B266" s="92">
        <v>49980</v>
      </c>
      <c r="C266" s="81"/>
      <c r="D266" s="81">
        <f aca="true" t="shared" si="29" ref="D266:D309">K265*$D$2</f>
        <v>315652.5087928386</v>
      </c>
      <c r="E266" s="81"/>
      <c r="F266" s="81">
        <f t="shared" si="26"/>
        <v>1475413.8025</v>
      </c>
      <c r="G266" s="76">
        <f aca="true" t="shared" si="30" ref="G266:G309">C266+D266-E266-F266</f>
        <v>-1159761.2937071614</v>
      </c>
      <c r="H266" s="76">
        <f aca="true" t="shared" si="31" ref="H266:H309">H265+G266</f>
        <v>56378063.85992729</v>
      </c>
      <c r="I266" s="76">
        <f t="shared" si="27"/>
        <v>405916.45279750647</v>
      </c>
      <c r="J266" s="76">
        <f aca="true" t="shared" si="32" ref="J266:J309">I266+J265</f>
        <v>-19732322.350974545</v>
      </c>
      <c r="K266" s="80">
        <f t="shared" si="28"/>
        <v>36645741.508952744</v>
      </c>
    </row>
    <row r="267" spans="1:11" ht="14.25" customHeight="1" hidden="1" outlineLevel="1">
      <c r="A267" s="85">
        <v>258</v>
      </c>
      <c r="B267" s="92">
        <v>50010</v>
      </c>
      <c r="C267" s="81"/>
      <c r="D267" s="81">
        <f t="shared" si="29"/>
        <v>309290.05833556113</v>
      </c>
      <c r="E267" s="81"/>
      <c r="F267" s="81">
        <f t="shared" si="26"/>
        <v>1475413.8025</v>
      </c>
      <c r="G267" s="76">
        <f t="shared" si="30"/>
        <v>-1166123.744164439</v>
      </c>
      <c r="H267" s="76">
        <f t="shared" si="31"/>
        <v>55211940.11576285</v>
      </c>
      <c r="I267" s="76">
        <f t="shared" si="27"/>
        <v>408143.3104575536</v>
      </c>
      <c r="J267" s="76">
        <f t="shared" si="32"/>
        <v>-19324179.04051699</v>
      </c>
      <c r="K267" s="80">
        <f t="shared" si="28"/>
        <v>35887761.07524586</v>
      </c>
    </row>
    <row r="268" spans="1:11" ht="14.25" customHeight="1" hidden="1" outlineLevel="1">
      <c r="A268" s="85">
        <v>259</v>
      </c>
      <c r="B268" s="92">
        <v>50041</v>
      </c>
      <c r="C268" s="81"/>
      <c r="D268" s="81">
        <f t="shared" si="29"/>
        <v>302892.703475075</v>
      </c>
      <c r="E268" s="81"/>
      <c r="F268" s="81">
        <f t="shared" si="26"/>
        <v>1475413.8025</v>
      </c>
      <c r="G268" s="76">
        <f t="shared" si="30"/>
        <v>-1172521.099024925</v>
      </c>
      <c r="H268" s="76">
        <f t="shared" si="31"/>
        <v>54039419.01673793</v>
      </c>
      <c r="I268" s="76">
        <f t="shared" si="27"/>
        <v>410382.3846587237</v>
      </c>
      <c r="J268" s="76">
        <f t="shared" si="32"/>
        <v>-18913796.655858267</v>
      </c>
      <c r="K268" s="80">
        <f t="shared" si="28"/>
        <v>35125622.36087966</v>
      </c>
    </row>
    <row r="269" spans="1:11" ht="14.25" customHeight="1" hidden="1" outlineLevel="1">
      <c r="A269" s="85">
        <v>260</v>
      </c>
      <c r="B269" s="92">
        <v>50072</v>
      </c>
      <c r="C269" s="81"/>
      <c r="D269" s="81">
        <f t="shared" si="29"/>
        <v>296460.2527258243</v>
      </c>
      <c r="E269" s="81"/>
      <c r="F269" s="81">
        <f t="shared" si="26"/>
        <v>1475413.8025</v>
      </c>
      <c r="G269" s="76">
        <f t="shared" si="30"/>
        <v>-1178953.5497741757</v>
      </c>
      <c r="H269" s="76">
        <f t="shared" si="31"/>
        <v>52860465.46696375</v>
      </c>
      <c r="I269" s="76">
        <f t="shared" si="27"/>
        <v>412633.7424209615</v>
      </c>
      <c r="J269" s="76">
        <f t="shared" si="32"/>
        <v>-18501162.913437307</v>
      </c>
      <c r="K269" s="80">
        <f t="shared" si="28"/>
        <v>34359302.553526446</v>
      </c>
    </row>
    <row r="270" spans="1:11" ht="14.25" customHeight="1" hidden="1" outlineLevel="1">
      <c r="A270" s="85">
        <v>261</v>
      </c>
      <c r="B270" s="92">
        <v>50100</v>
      </c>
      <c r="C270" s="81"/>
      <c r="D270" s="81">
        <f t="shared" si="29"/>
        <v>289992.5135517632</v>
      </c>
      <c r="E270" s="81"/>
      <c r="F270" s="81">
        <f t="shared" si="26"/>
        <v>1475413.8025</v>
      </c>
      <c r="G270" s="76">
        <f t="shared" si="30"/>
        <v>-1185421.2889482367</v>
      </c>
      <c r="H270" s="76">
        <f t="shared" si="31"/>
        <v>51675044.178015515</v>
      </c>
      <c r="I270" s="76">
        <f t="shared" si="27"/>
        <v>414897.45113188284</v>
      </c>
      <c r="J270" s="76">
        <f t="shared" si="32"/>
        <v>-18086265.462305423</v>
      </c>
      <c r="K270" s="80">
        <f t="shared" si="28"/>
        <v>33588778.71571009</v>
      </c>
    </row>
    <row r="271" spans="1:11" ht="14.25" customHeight="1" hidden="1" outlineLevel="1">
      <c r="A271" s="85">
        <v>262</v>
      </c>
      <c r="B271" s="92">
        <v>50131</v>
      </c>
      <c r="C271" s="81"/>
      <c r="D271" s="81">
        <f t="shared" si="29"/>
        <v>283489.29236059316</v>
      </c>
      <c r="E271" s="81"/>
      <c r="F271" s="81">
        <f t="shared" si="26"/>
        <v>1475413.8025</v>
      </c>
      <c r="G271" s="76">
        <f t="shared" si="30"/>
        <v>-1191924.510139407</v>
      </c>
      <c r="H271" s="76">
        <f t="shared" si="31"/>
        <v>50483119.66787611</v>
      </c>
      <c r="I271" s="76">
        <f t="shared" si="27"/>
        <v>417173.5785487924</v>
      </c>
      <c r="J271" s="76">
        <f t="shared" si="32"/>
        <v>-17669091.88375663</v>
      </c>
      <c r="K271" s="80">
        <f t="shared" si="28"/>
        <v>32814027.78411948</v>
      </c>
    </row>
    <row r="272" spans="1:11" ht="14.25" customHeight="1" hidden="1" outlineLevel="1">
      <c r="A272" s="85">
        <v>263</v>
      </c>
      <c r="B272" s="92">
        <v>50161</v>
      </c>
      <c r="C272" s="81"/>
      <c r="D272" s="81">
        <f t="shared" si="29"/>
        <v>276950.3944979684</v>
      </c>
      <c r="E272" s="81"/>
      <c r="F272" s="81">
        <f t="shared" si="26"/>
        <v>1475413.8025</v>
      </c>
      <c r="G272" s="76">
        <f t="shared" si="30"/>
        <v>-1198463.4080020315</v>
      </c>
      <c r="H272" s="76">
        <f t="shared" si="31"/>
        <v>49284656.259874076</v>
      </c>
      <c r="I272" s="76">
        <f t="shared" si="27"/>
        <v>419462.192800711</v>
      </c>
      <c r="J272" s="76">
        <f t="shared" si="32"/>
        <v>-17249629.69095592</v>
      </c>
      <c r="K272" s="80">
        <f t="shared" si="28"/>
        <v>32035026.568918157</v>
      </c>
    </row>
    <row r="273" spans="1:12" ht="14.25" customHeight="1" hidden="1" outlineLevel="1">
      <c r="A273" s="85">
        <v>264</v>
      </c>
      <c r="B273" s="92">
        <v>50192</v>
      </c>
      <c r="C273" s="81"/>
      <c r="D273" s="81">
        <f t="shared" si="29"/>
        <v>270375.62424166925</v>
      </c>
      <c r="E273" s="81"/>
      <c r="F273" s="81">
        <f t="shared" si="26"/>
        <v>1475413.8025</v>
      </c>
      <c r="G273" s="76">
        <f t="shared" si="30"/>
        <v>-1205038.1782583308</v>
      </c>
      <c r="H273" s="76">
        <f t="shared" si="31"/>
        <v>48079618.081615746</v>
      </c>
      <c r="I273" s="76">
        <f t="shared" si="27"/>
        <v>421763.36239041574</v>
      </c>
      <c r="J273" s="76">
        <f t="shared" si="32"/>
        <v>-16827866.3285655</v>
      </c>
      <c r="K273" s="80">
        <f t="shared" si="28"/>
        <v>31251751.753050245</v>
      </c>
      <c r="L273" s="93"/>
    </row>
    <row r="274" spans="1:11" ht="14.25" customHeight="1" hidden="1" outlineLevel="1">
      <c r="A274" s="85">
        <v>265</v>
      </c>
      <c r="B274" s="92">
        <v>50222</v>
      </c>
      <c r="C274" s="81"/>
      <c r="D274" s="81">
        <f t="shared" si="29"/>
        <v>263764.78479574405</v>
      </c>
      <c r="E274" s="81"/>
      <c r="F274" s="81">
        <f t="shared" si="26"/>
        <v>1475413.8025</v>
      </c>
      <c r="G274" s="76">
        <f t="shared" si="30"/>
        <v>-1211649.0177042559</v>
      </c>
      <c r="H274" s="76">
        <f t="shared" si="31"/>
        <v>46867969.06391149</v>
      </c>
      <c r="I274" s="76">
        <f t="shared" si="27"/>
        <v>424077.1561964895</v>
      </c>
      <c r="J274" s="76">
        <f t="shared" si="32"/>
        <v>-16403789.17236901</v>
      </c>
      <c r="K274" s="80">
        <f t="shared" si="28"/>
        <v>30464179.89154248</v>
      </c>
    </row>
    <row r="275" spans="1:11" ht="14.25" customHeight="1" hidden="1" outlineLevel="1">
      <c r="A275" s="85">
        <v>266</v>
      </c>
      <c r="B275" s="92">
        <v>50253</v>
      </c>
      <c r="C275" s="81"/>
      <c r="D275" s="81">
        <f t="shared" si="29"/>
        <v>257117.6782846185</v>
      </c>
      <c r="E275" s="81"/>
      <c r="F275" s="81">
        <f t="shared" si="26"/>
        <v>1475413.8025</v>
      </c>
      <c r="G275" s="76">
        <f t="shared" si="30"/>
        <v>-1218296.1242153815</v>
      </c>
      <c r="H275" s="76">
        <f t="shared" si="31"/>
        <v>45649672.93969611</v>
      </c>
      <c r="I275" s="76">
        <f t="shared" si="27"/>
        <v>426403.64347538346</v>
      </c>
      <c r="J275" s="76">
        <f t="shared" si="32"/>
        <v>-15977385.528893627</v>
      </c>
      <c r="K275" s="80">
        <f t="shared" si="28"/>
        <v>29672287.410802484</v>
      </c>
    </row>
    <row r="276" spans="1:11" ht="14.25" customHeight="1" hidden="1" outlineLevel="1">
      <c r="A276" s="85">
        <v>267</v>
      </c>
      <c r="B276" s="92">
        <v>50284</v>
      </c>
      <c r="C276" s="81"/>
      <c r="D276" s="81">
        <f t="shared" si="29"/>
        <v>250434.10574717296</v>
      </c>
      <c r="E276" s="81"/>
      <c r="F276" s="81">
        <f t="shared" si="26"/>
        <v>1475413.8025</v>
      </c>
      <c r="G276" s="76">
        <f t="shared" si="30"/>
        <v>-1224979.6967528271</v>
      </c>
      <c r="H276" s="76">
        <f t="shared" si="31"/>
        <v>44424693.24294329</v>
      </c>
      <c r="I276" s="76">
        <f t="shared" si="27"/>
        <v>428742.8938634895</v>
      </c>
      <c r="J276" s="76">
        <f t="shared" si="32"/>
        <v>-15548642.635030137</v>
      </c>
      <c r="K276" s="80">
        <f t="shared" si="28"/>
        <v>28876050.60791315</v>
      </c>
    </row>
    <row r="277" spans="1:11" ht="14.25" customHeight="1" hidden="1" outlineLevel="1">
      <c r="A277" s="85">
        <v>268</v>
      </c>
      <c r="B277" s="92">
        <v>50314</v>
      </c>
      <c r="C277" s="81"/>
      <c r="D277" s="81">
        <f t="shared" si="29"/>
        <v>243713.867130787</v>
      </c>
      <c r="E277" s="81"/>
      <c r="F277" s="81">
        <f t="shared" si="26"/>
        <v>1475413.8025</v>
      </c>
      <c r="G277" s="76">
        <f t="shared" si="30"/>
        <v>-1231699.935369213</v>
      </c>
      <c r="H277" s="76">
        <f t="shared" si="31"/>
        <v>43192993.30757407</v>
      </c>
      <c r="I277" s="76">
        <f t="shared" si="27"/>
        <v>431094.97737922455</v>
      </c>
      <c r="J277" s="76">
        <f t="shared" si="32"/>
        <v>-15117547.657650912</v>
      </c>
      <c r="K277" s="80">
        <f t="shared" si="28"/>
        <v>28075445.64992316</v>
      </c>
    </row>
    <row r="278" spans="1:11" ht="14.25" customHeight="1" hidden="1" outlineLevel="1">
      <c r="A278" s="85">
        <v>269</v>
      </c>
      <c r="B278" s="92">
        <v>50345</v>
      </c>
      <c r="C278" s="81"/>
      <c r="D278" s="81">
        <f t="shared" si="29"/>
        <v>236956.76128535147</v>
      </c>
      <c r="E278" s="81"/>
      <c r="F278" s="81">
        <f aca="true" t="shared" si="33" ref="F278:F309">$D$3</f>
        <v>1475413.8025</v>
      </c>
      <c r="G278" s="76">
        <f t="shared" si="30"/>
        <v>-1238457.0412146486</v>
      </c>
      <c r="H278" s="76">
        <f t="shared" si="31"/>
        <v>41954536.26635942</v>
      </c>
      <c r="I278" s="76">
        <f t="shared" si="27"/>
        <v>433459.964425127</v>
      </c>
      <c r="J278" s="76">
        <f t="shared" si="32"/>
        <v>-14684087.693225786</v>
      </c>
      <c r="K278" s="80">
        <f t="shared" si="28"/>
        <v>27270448.573133633</v>
      </c>
    </row>
    <row r="279" spans="1:11" ht="14.25" customHeight="1" hidden="1" outlineLevel="1">
      <c r="A279" s="85">
        <v>270</v>
      </c>
      <c r="B279" s="92">
        <v>50375</v>
      </c>
      <c r="C279" s="81"/>
      <c r="D279" s="81">
        <f t="shared" si="29"/>
        <v>230162.58595724785</v>
      </c>
      <c r="E279" s="81"/>
      <c r="F279" s="81">
        <f t="shared" si="33"/>
        <v>1475413.8025</v>
      </c>
      <c r="G279" s="76">
        <f t="shared" si="30"/>
        <v>-1245251.2165427522</v>
      </c>
      <c r="H279" s="76">
        <f t="shared" si="31"/>
        <v>40709285.04981667</v>
      </c>
      <c r="I279" s="76">
        <f aca="true" t="shared" si="34" ref="I279:I309">-G279*0.35</f>
        <v>435837.9257899633</v>
      </c>
      <c r="J279" s="76">
        <f t="shared" si="32"/>
        <v>-14248249.767435823</v>
      </c>
      <c r="K279" s="80">
        <f t="shared" si="28"/>
        <v>26461035.282380845</v>
      </c>
    </row>
    <row r="280" spans="1:11" ht="14.25" customHeight="1" hidden="1" outlineLevel="1">
      <c r="A280" s="85">
        <v>271</v>
      </c>
      <c r="B280" s="92">
        <v>50406</v>
      </c>
      <c r="C280" s="81"/>
      <c r="D280" s="81">
        <f t="shared" si="29"/>
        <v>223331.1377832943</v>
      </c>
      <c r="E280" s="81"/>
      <c r="F280" s="81">
        <f t="shared" si="33"/>
        <v>1475413.8025</v>
      </c>
      <c r="G280" s="76">
        <f t="shared" si="30"/>
        <v>-1252082.6647167057</v>
      </c>
      <c r="H280" s="76">
        <f t="shared" si="31"/>
        <v>39457202.38509996</v>
      </c>
      <c r="I280" s="76">
        <f t="shared" si="34"/>
        <v>438228.93265084695</v>
      </c>
      <c r="J280" s="76">
        <f t="shared" si="32"/>
        <v>-13810020.834784975</v>
      </c>
      <c r="K280" s="80">
        <f t="shared" si="28"/>
        <v>25647181.550314985</v>
      </c>
    </row>
    <row r="281" spans="1:11" ht="14.25" customHeight="1" hidden="1" outlineLevel="1">
      <c r="A281" s="85">
        <v>272</v>
      </c>
      <c r="B281" s="92">
        <v>50437</v>
      </c>
      <c r="C281" s="81"/>
      <c r="D281" s="81">
        <f t="shared" si="29"/>
        <v>216462.21228465845</v>
      </c>
      <c r="E281" s="81"/>
      <c r="F281" s="81">
        <f t="shared" si="33"/>
        <v>1475413.8025</v>
      </c>
      <c r="G281" s="76">
        <f t="shared" si="30"/>
        <v>-1258951.5902153417</v>
      </c>
      <c r="H281" s="76">
        <f t="shared" si="31"/>
        <v>38198250.79488462</v>
      </c>
      <c r="I281" s="76">
        <f t="shared" si="34"/>
        <v>440633.05657536956</v>
      </c>
      <c r="J281" s="76">
        <f t="shared" si="32"/>
        <v>-13369387.778209606</v>
      </c>
      <c r="K281" s="80">
        <f t="shared" si="28"/>
        <v>24828863.016675018</v>
      </c>
    </row>
    <row r="282" spans="1:11" ht="14.25" customHeight="1" hidden="1" outlineLevel="1">
      <c r="A282" s="85">
        <v>273</v>
      </c>
      <c r="B282" s="92">
        <v>50465</v>
      </c>
      <c r="C282" s="81"/>
      <c r="D282" s="81">
        <f t="shared" si="29"/>
        <v>209555.60386073714</v>
      </c>
      <c r="E282" s="81"/>
      <c r="F282" s="81">
        <f t="shared" si="33"/>
        <v>1475413.8025</v>
      </c>
      <c r="G282" s="76">
        <f t="shared" si="30"/>
        <v>-1265858.198639263</v>
      </c>
      <c r="H282" s="76">
        <f t="shared" si="31"/>
        <v>36932392.596245356</v>
      </c>
      <c r="I282" s="76">
        <f t="shared" si="34"/>
        <v>443050.369523742</v>
      </c>
      <c r="J282" s="76">
        <f t="shared" si="32"/>
        <v>-12926337.408685865</v>
      </c>
      <c r="K282" s="80">
        <f t="shared" si="28"/>
        <v>24006055.187559493</v>
      </c>
    </row>
    <row r="283" spans="1:11" ht="14.25" customHeight="1" hidden="1" outlineLevel="1">
      <c r="A283" s="85">
        <v>274</v>
      </c>
      <c r="B283" s="92">
        <v>50496</v>
      </c>
      <c r="C283" s="81"/>
      <c r="D283" s="81">
        <f t="shared" si="29"/>
        <v>202611.1057830021</v>
      </c>
      <c r="E283" s="81"/>
      <c r="F283" s="81">
        <f t="shared" si="33"/>
        <v>1475413.8025</v>
      </c>
      <c r="G283" s="76">
        <f t="shared" si="30"/>
        <v>-1272802.6967169978</v>
      </c>
      <c r="H283" s="76">
        <f t="shared" si="31"/>
        <v>35659589.899528354</v>
      </c>
      <c r="I283" s="76">
        <f t="shared" si="34"/>
        <v>445480.9438509492</v>
      </c>
      <c r="J283" s="76">
        <f t="shared" si="32"/>
        <v>-12480856.464834915</v>
      </c>
      <c r="K283" s="80">
        <f t="shared" si="28"/>
        <v>23178733.43469344</v>
      </c>
    </row>
    <row r="284" spans="1:11" ht="14.25" customHeight="1" hidden="1" outlineLevel="1">
      <c r="A284" s="85">
        <v>275</v>
      </c>
      <c r="B284" s="92">
        <v>50526</v>
      </c>
      <c r="C284" s="81"/>
      <c r="D284" s="81">
        <f t="shared" si="29"/>
        <v>195628.51018881262</v>
      </c>
      <c r="E284" s="81"/>
      <c r="F284" s="81">
        <f t="shared" si="33"/>
        <v>1475413.8025</v>
      </c>
      <c r="G284" s="76">
        <f t="shared" si="30"/>
        <v>-1279785.2923111874</v>
      </c>
      <c r="H284" s="76">
        <f t="shared" si="31"/>
        <v>34379804.60721717</v>
      </c>
      <c r="I284" s="76">
        <f t="shared" si="34"/>
        <v>447924.8523089156</v>
      </c>
      <c r="J284" s="76">
        <f t="shared" si="32"/>
        <v>-12032931.612526</v>
      </c>
      <c r="K284" s="80">
        <f t="shared" si="28"/>
        <v>22346872.99469117</v>
      </c>
    </row>
    <row r="285" spans="1:12" ht="14.25" customHeight="1" hidden="1" outlineLevel="1">
      <c r="A285" s="85">
        <v>276</v>
      </c>
      <c r="B285" s="92">
        <v>50557</v>
      </c>
      <c r="C285" s="81"/>
      <c r="D285" s="81">
        <f t="shared" si="29"/>
        <v>188607.60807519348</v>
      </c>
      <c r="E285" s="81"/>
      <c r="F285" s="81">
        <f t="shared" si="33"/>
        <v>1475413.8025</v>
      </c>
      <c r="G285" s="76">
        <f t="shared" si="30"/>
        <v>-1286806.1944248066</v>
      </c>
      <c r="H285" s="76">
        <f t="shared" si="31"/>
        <v>33092998.412792362</v>
      </c>
      <c r="I285" s="76">
        <f t="shared" si="34"/>
        <v>450382.1680486823</v>
      </c>
      <c r="J285" s="76">
        <f t="shared" si="32"/>
        <v>-11582549.444477318</v>
      </c>
      <c r="K285" s="80">
        <f t="shared" si="28"/>
        <v>21510448.968315043</v>
      </c>
      <c r="L285" s="93"/>
    </row>
    <row r="286" spans="1:11" ht="14.25" customHeight="1" hidden="1" outlineLevel="1">
      <c r="A286" s="85">
        <v>277</v>
      </c>
      <c r="B286" s="92">
        <v>50587</v>
      </c>
      <c r="C286" s="81"/>
      <c r="D286" s="81">
        <f t="shared" si="29"/>
        <v>181548.18929257896</v>
      </c>
      <c r="E286" s="81"/>
      <c r="F286" s="81">
        <f t="shared" si="33"/>
        <v>1475413.8025</v>
      </c>
      <c r="G286" s="76">
        <f t="shared" si="30"/>
        <v>-1293865.613207421</v>
      </c>
      <c r="H286" s="76">
        <f t="shared" si="31"/>
        <v>31799132.79958494</v>
      </c>
      <c r="I286" s="76">
        <f t="shared" si="34"/>
        <v>452852.9646225973</v>
      </c>
      <c r="J286" s="76">
        <f t="shared" si="32"/>
        <v>-11129696.47985472</v>
      </c>
      <c r="K286" s="80">
        <f t="shared" si="28"/>
        <v>20669436.319730222</v>
      </c>
    </row>
    <row r="287" spans="1:11" ht="14.25" customHeight="1" hidden="1" outlineLevel="1">
      <c r="A287" s="85">
        <v>278</v>
      </c>
      <c r="B287" s="92">
        <v>50618</v>
      </c>
      <c r="C287" s="81"/>
      <c r="D287" s="81">
        <f t="shared" si="29"/>
        <v>174450.04253852306</v>
      </c>
      <c r="E287" s="81"/>
      <c r="F287" s="81">
        <f t="shared" si="33"/>
        <v>1475413.8025</v>
      </c>
      <c r="G287" s="76">
        <f t="shared" si="30"/>
        <v>-1300963.759961477</v>
      </c>
      <c r="H287" s="76">
        <f t="shared" si="31"/>
        <v>30498169.03962346</v>
      </c>
      <c r="I287" s="76">
        <f t="shared" si="34"/>
        <v>455337.31598651694</v>
      </c>
      <c r="J287" s="76">
        <f t="shared" si="32"/>
        <v>-10674359.163868202</v>
      </c>
      <c r="K287" s="80">
        <f t="shared" si="28"/>
        <v>19823809.875755258</v>
      </c>
    </row>
    <row r="288" spans="1:11" ht="14.25" customHeight="1" hidden="1" outlineLevel="1">
      <c r="A288" s="85">
        <v>279</v>
      </c>
      <c r="B288" s="92">
        <v>50649</v>
      </c>
      <c r="C288" s="81"/>
      <c r="D288" s="81">
        <f t="shared" si="29"/>
        <v>167312.95535137437</v>
      </c>
      <c r="E288" s="81"/>
      <c r="F288" s="81">
        <f t="shared" si="33"/>
        <v>1475413.8025</v>
      </c>
      <c r="G288" s="76">
        <f t="shared" si="30"/>
        <v>-1308100.8471486256</v>
      </c>
      <c r="H288" s="76">
        <f t="shared" si="31"/>
        <v>29190068.192474835</v>
      </c>
      <c r="I288" s="76">
        <f t="shared" si="34"/>
        <v>457835.29650201893</v>
      </c>
      <c r="J288" s="76">
        <f t="shared" si="32"/>
        <v>-10216523.867366184</v>
      </c>
      <c r="K288" s="80">
        <f t="shared" si="28"/>
        <v>18973544.32510865</v>
      </c>
    </row>
    <row r="289" spans="1:11" ht="14.25" customHeight="1" hidden="1" outlineLevel="1">
      <c r="A289" s="85">
        <v>280</v>
      </c>
      <c r="B289" s="92">
        <v>50679</v>
      </c>
      <c r="C289" s="81"/>
      <c r="D289" s="81">
        <f t="shared" si="29"/>
        <v>160136.714103917</v>
      </c>
      <c r="E289" s="81"/>
      <c r="F289" s="81">
        <f t="shared" si="33"/>
        <v>1475413.8025</v>
      </c>
      <c r="G289" s="76">
        <f t="shared" si="30"/>
        <v>-1315277.088396083</v>
      </c>
      <c r="H289" s="76">
        <f t="shared" si="31"/>
        <v>27874791.10407875</v>
      </c>
      <c r="I289" s="76">
        <f t="shared" si="34"/>
        <v>460346.9809386291</v>
      </c>
      <c r="J289" s="76">
        <f t="shared" si="32"/>
        <v>-9756176.886427555</v>
      </c>
      <c r="K289" s="80">
        <f t="shared" si="28"/>
        <v>18118614.217651196</v>
      </c>
    </row>
    <row r="290" spans="1:11" ht="14.25" customHeight="1" hidden="1" outlineLevel="1">
      <c r="A290" s="85">
        <v>281</v>
      </c>
      <c r="B290" s="92">
        <v>50710</v>
      </c>
      <c r="C290" s="81"/>
      <c r="D290" s="81">
        <f t="shared" si="29"/>
        <v>152921.10399697607</v>
      </c>
      <c r="E290" s="81"/>
      <c r="F290" s="81">
        <f t="shared" si="33"/>
        <v>1475413.8025</v>
      </c>
      <c r="G290" s="76">
        <f t="shared" si="30"/>
        <v>-1322492.698503024</v>
      </c>
      <c r="H290" s="76">
        <f t="shared" si="31"/>
        <v>26552298.405575726</v>
      </c>
      <c r="I290" s="76">
        <f t="shared" si="34"/>
        <v>462872.44447605836</v>
      </c>
      <c r="J290" s="76">
        <f t="shared" si="32"/>
        <v>-9293304.441951497</v>
      </c>
      <c r="K290" s="80">
        <f t="shared" si="28"/>
        <v>17258993.96362423</v>
      </c>
    </row>
    <row r="291" spans="1:11" ht="14.25" customHeight="1" hidden="1" outlineLevel="1">
      <c r="A291" s="85">
        <v>282</v>
      </c>
      <c r="B291" s="92">
        <v>50740</v>
      </c>
      <c r="C291" s="81"/>
      <c r="D291" s="81">
        <f t="shared" si="29"/>
        <v>145665.9090529885</v>
      </c>
      <c r="E291" s="81"/>
      <c r="F291" s="81">
        <f t="shared" si="33"/>
        <v>1475413.8025</v>
      </c>
      <c r="G291" s="76">
        <f t="shared" si="30"/>
        <v>-1329747.8934470115</v>
      </c>
      <c r="H291" s="76">
        <f t="shared" si="31"/>
        <v>25222550.512128714</v>
      </c>
      <c r="I291" s="76">
        <f t="shared" si="34"/>
        <v>465411.76270645397</v>
      </c>
      <c r="J291" s="76">
        <f t="shared" si="32"/>
        <v>-8827892.679245042</v>
      </c>
      <c r="K291" s="80">
        <f t="shared" si="28"/>
        <v>16394657.832883673</v>
      </c>
    </row>
    <row r="292" spans="1:11" ht="14.25" customHeight="1" hidden="1" outlineLevel="1">
      <c r="A292" s="85">
        <v>283</v>
      </c>
      <c r="B292" s="92">
        <v>50771</v>
      </c>
      <c r="C292" s="81"/>
      <c r="D292" s="81">
        <f t="shared" si="29"/>
        <v>138370.91210953819</v>
      </c>
      <c r="E292" s="81"/>
      <c r="F292" s="81">
        <f t="shared" si="33"/>
        <v>1475413.8025</v>
      </c>
      <c r="G292" s="76">
        <f t="shared" si="30"/>
        <v>-1337042.8903904618</v>
      </c>
      <c r="H292" s="76">
        <f t="shared" si="31"/>
        <v>23885507.62173825</v>
      </c>
      <c r="I292" s="76">
        <f t="shared" si="34"/>
        <v>467965.0116366616</v>
      </c>
      <c r="J292" s="76">
        <f t="shared" si="32"/>
        <v>-8359927.66760838</v>
      </c>
      <c r="K292" s="80">
        <f t="shared" si="28"/>
        <v>15525579.954129871</v>
      </c>
    </row>
    <row r="293" spans="1:11" ht="14.25" customHeight="1" hidden="1" outlineLevel="1">
      <c r="A293" s="85">
        <v>284</v>
      </c>
      <c r="B293" s="92">
        <v>50802</v>
      </c>
      <c r="C293" s="81"/>
      <c r="D293" s="81">
        <f t="shared" si="29"/>
        <v>131035.8948128561</v>
      </c>
      <c r="E293" s="81"/>
      <c r="F293" s="81">
        <f t="shared" si="33"/>
        <v>1475413.8025</v>
      </c>
      <c r="G293" s="76">
        <f t="shared" si="30"/>
        <v>-1344377.907687144</v>
      </c>
      <c r="H293" s="76">
        <f t="shared" si="31"/>
        <v>22541129.71405111</v>
      </c>
      <c r="I293" s="76">
        <f t="shared" si="34"/>
        <v>470532.2676905003</v>
      </c>
      <c r="J293" s="76">
        <f t="shared" si="32"/>
        <v>-7889395.39991788</v>
      </c>
      <c r="K293" s="80">
        <f t="shared" si="28"/>
        <v>14651734.314133229</v>
      </c>
    </row>
    <row r="294" spans="1:11" ht="14.25" customHeight="1" hidden="1" outlineLevel="1">
      <c r="A294" s="85">
        <v>285</v>
      </c>
      <c r="B294" s="92">
        <v>50830</v>
      </c>
      <c r="C294" s="81"/>
      <c r="D294" s="81">
        <f t="shared" si="29"/>
        <v>123660.63761128444</v>
      </c>
      <c r="E294" s="81"/>
      <c r="F294" s="81">
        <f t="shared" si="33"/>
        <v>1475413.8025</v>
      </c>
      <c r="G294" s="76">
        <f t="shared" si="30"/>
        <v>-1351753.1648887156</v>
      </c>
      <c r="H294" s="76">
        <f t="shared" si="31"/>
        <v>21189376.54916239</v>
      </c>
      <c r="I294" s="76">
        <f t="shared" si="34"/>
        <v>473113.6077110504</v>
      </c>
      <c r="J294" s="76">
        <f t="shared" si="32"/>
        <v>-7416281.792206829</v>
      </c>
      <c r="K294" s="80">
        <f t="shared" si="28"/>
        <v>13773094.756955562</v>
      </c>
    </row>
    <row r="295" spans="1:11" ht="14.25" customHeight="1" hidden="1" outlineLevel="1">
      <c r="A295" s="85">
        <v>286</v>
      </c>
      <c r="B295" s="92">
        <v>50861</v>
      </c>
      <c r="C295" s="81"/>
      <c r="D295" s="81">
        <f t="shared" si="29"/>
        <v>116244.91974870494</v>
      </c>
      <c r="E295" s="81"/>
      <c r="F295" s="81">
        <f t="shared" si="33"/>
        <v>1475413.8025</v>
      </c>
      <c r="G295" s="76">
        <f t="shared" si="30"/>
        <v>-1359168.882751295</v>
      </c>
      <c r="H295" s="76">
        <f t="shared" si="31"/>
        <v>19830207.666411098</v>
      </c>
      <c r="I295" s="76">
        <f t="shared" si="34"/>
        <v>475709.10896295327</v>
      </c>
      <c r="J295" s="76">
        <f t="shared" si="32"/>
        <v>-6940572.683243876</v>
      </c>
      <c r="K295" s="80">
        <f t="shared" si="28"/>
        <v>12889634.983167222</v>
      </c>
    </row>
    <row r="296" spans="1:11" ht="14.25" customHeight="1" hidden="1" outlineLevel="1">
      <c r="A296" s="85">
        <v>287</v>
      </c>
      <c r="B296" s="92">
        <v>50891</v>
      </c>
      <c r="C296" s="81"/>
      <c r="D296" s="81">
        <f t="shared" si="29"/>
        <v>108788.51925793134</v>
      </c>
      <c r="E296" s="81"/>
      <c r="F296" s="81">
        <f t="shared" si="33"/>
        <v>1475413.8025</v>
      </c>
      <c r="G296" s="76">
        <f t="shared" si="30"/>
        <v>-1366625.2832420687</v>
      </c>
      <c r="H296" s="76">
        <f t="shared" si="31"/>
        <v>18463582.38316903</v>
      </c>
      <c r="I296" s="76">
        <f t="shared" si="34"/>
        <v>478318.849134724</v>
      </c>
      <c r="J296" s="76">
        <f t="shared" si="32"/>
        <v>-6462253.834109153</v>
      </c>
      <c r="K296" s="80">
        <f t="shared" si="28"/>
        <v>12001328.549059875</v>
      </c>
    </row>
    <row r="297" spans="1:12" ht="14.25" customHeight="1" hidden="1" outlineLevel="1">
      <c r="A297" s="85">
        <v>288</v>
      </c>
      <c r="B297" s="92">
        <v>50922</v>
      </c>
      <c r="C297" s="81"/>
      <c r="D297" s="81">
        <f t="shared" si="29"/>
        <v>101291.21295406534</v>
      </c>
      <c r="E297" s="81"/>
      <c r="F297" s="81">
        <f t="shared" si="33"/>
        <v>1475413.8025</v>
      </c>
      <c r="G297" s="76">
        <f t="shared" si="30"/>
        <v>-1374122.5895459347</v>
      </c>
      <c r="H297" s="76">
        <f t="shared" si="31"/>
        <v>17089459.793623094</v>
      </c>
      <c r="I297" s="76">
        <f t="shared" si="34"/>
        <v>480942.9063410771</v>
      </c>
      <c r="J297" s="76">
        <f t="shared" si="32"/>
        <v>-5981310.927768076</v>
      </c>
      <c r="K297" s="80">
        <f t="shared" si="28"/>
        <v>11108148.865855018</v>
      </c>
      <c r="L297" s="93"/>
    </row>
    <row r="298" spans="1:11" ht="14.25" customHeight="1" hidden="1" outlineLevel="1">
      <c r="A298" s="85">
        <v>289</v>
      </c>
      <c r="B298" s="92">
        <v>50952</v>
      </c>
      <c r="C298" s="81"/>
      <c r="D298" s="81">
        <f t="shared" si="29"/>
        <v>93752.77642781634</v>
      </c>
      <c r="E298" s="81"/>
      <c r="F298" s="81">
        <f t="shared" si="33"/>
        <v>1475413.8025</v>
      </c>
      <c r="G298" s="76">
        <f t="shared" si="30"/>
        <v>-1381661.0260721836</v>
      </c>
      <c r="H298" s="76">
        <f t="shared" si="31"/>
        <v>15707798.76755091</v>
      </c>
      <c r="I298" s="76">
        <f t="shared" si="34"/>
        <v>483581.3591252642</v>
      </c>
      <c r="J298" s="76">
        <f t="shared" si="32"/>
        <v>-5497729.568642812</v>
      </c>
      <c r="K298" s="80">
        <f t="shared" si="28"/>
        <v>10210069.198908098</v>
      </c>
    </row>
    <row r="299" spans="1:11" ht="14.25" customHeight="1" hidden="1" outlineLevel="1">
      <c r="A299" s="85">
        <v>290</v>
      </c>
      <c r="B299" s="92">
        <v>50983</v>
      </c>
      <c r="C299" s="81"/>
      <c r="D299" s="81">
        <f t="shared" si="29"/>
        <v>86172.98403878434</v>
      </c>
      <c r="E299" s="81"/>
      <c r="F299" s="81">
        <f t="shared" si="33"/>
        <v>1475413.8025</v>
      </c>
      <c r="G299" s="76">
        <f t="shared" si="30"/>
        <v>-1389240.8184612156</v>
      </c>
      <c r="H299" s="76">
        <f t="shared" si="31"/>
        <v>14318557.949089695</v>
      </c>
      <c r="I299" s="76">
        <f t="shared" si="34"/>
        <v>486234.2864614254</v>
      </c>
      <c r="J299" s="76">
        <f t="shared" si="32"/>
        <v>-5011495.282181387</v>
      </c>
      <c r="K299" s="80">
        <f t="shared" si="28"/>
        <v>9307062.666908309</v>
      </c>
    </row>
    <row r="300" spans="1:11" ht="14.25" customHeight="1" hidden="1" outlineLevel="1">
      <c r="A300" s="85">
        <v>291</v>
      </c>
      <c r="B300" s="92">
        <v>51014</v>
      </c>
      <c r="C300" s="81"/>
      <c r="D300" s="81">
        <f t="shared" si="29"/>
        <v>78551.60890870613</v>
      </c>
      <c r="E300" s="81"/>
      <c r="F300" s="81">
        <f t="shared" si="33"/>
        <v>1475413.8025</v>
      </c>
      <c r="G300" s="76">
        <f t="shared" si="30"/>
        <v>-1396862.1935912939</v>
      </c>
      <c r="H300" s="76">
        <f t="shared" si="31"/>
        <v>12921695.755498402</v>
      </c>
      <c r="I300" s="76">
        <f t="shared" si="34"/>
        <v>488901.76775695285</v>
      </c>
      <c r="J300" s="76">
        <f t="shared" si="32"/>
        <v>-4522593.514424434</v>
      </c>
      <c r="K300" s="80">
        <f t="shared" si="28"/>
        <v>8399102.241073968</v>
      </c>
    </row>
    <row r="301" spans="1:11" ht="14.25" customHeight="1" hidden="1" outlineLevel="1">
      <c r="A301" s="85">
        <v>292</v>
      </c>
      <c r="B301" s="92">
        <v>51044</v>
      </c>
      <c r="C301" s="81"/>
      <c r="D301" s="81">
        <f t="shared" si="29"/>
        <v>70888.42291466429</v>
      </c>
      <c r="E301" s="81"/>
      <c r="F301" s="81">
        <f t="shared" si="33"/>
        <v>1475413.8025</v>
      </c>
      <c r="G301" s="76">
        <f t="shared" si="30"/>
        <v>-1404525.3795853357</v>
      </c>
      <c r="H301" s="76">
        <f t="shared" si="31"/>
        <v>11517170.375913067</v>
      </c>
      <c r="I301" s="76">
        <f t="shared" si="34"/>
        <v>491583.8828548675</v>
      </c>
      <c r="J301" s="76">
        <f t="shared" si="32"/>
        <v>-4031009.631569566</v>
      </c>
      <c r="K301" s="80">
        <f t="shared" si="28"/>
        <v>7486160.744343501</v>
      </c>
    </row>
    <row r="302" spans="1:11" ht="14.25" customHeight="1" hidden="1" outlineLevel="1">
      <c r="A302" s="85">
        <v>293</v>
      </c>
      <c r="B302" s="92">
        <v>51075</v>
      </c>
      <c r="C302" s="81"/>
      <c r="D302" s="81">
        <f t="shared" si="29"/>
        <v>63183.19668225914</v>
      </c>
      <c r="E302" s="81"/>
      <c r="F302" s="81">
        <f t="shared" si="33"/>
        <v>1475413.8025</v>
      </c>
      <c r="G302" s="76">
        <f t="shared" si="30"/>
        <v>-1412230.6058177408</v>
      </c>
      <c r="H302" s="76">
        <f t="shared" si="31"/>
        <v>10104939.770095326</v>
      </c>
      <c r="I302" s="76">
        <f t="shared" si="34"/>
        <v>494280.71203620924</v>
      </c>
      <c r="J302" s="76">
        <f t="shared" si="32"/>
        <v>-3536728.919533357</v>
      </c>
      <c r="K302" s="80">
        <f t="shared" si="28"/>
        <v>6568210.850561969</v>
      </c>
    </row>
    <row r="303" spans="1:11" ht="14.25" customHeight="1" hidden="1" outlineLevel="1">
      <c r="A303" s="85">
        <v>294</v>
      </c>
      <c r="B303" s="92">
        <v>51105</v>
      </c>
      <c r="C303" s="81"/>
      <c r="D303" s="81">
        <f t="shared" si="29"/>
        <v>55435.69957874301</v>
      </c>
      <c r="E303" s="81"/>
      <c r="F303" s="81">
        <f t="shared" si="33"/>
        <v>1475413.8025</v>
      </c>
      <c r="G303" s="76">
        <f t="shared" si="30"/>
        <v>-1419978.102921257</v>
      </c>
      <c r="H303" s="76">
        <f t="shared" si="31"/>
        <v>8684961.66717407</v>
      </c>
      <c r="I303" s="76">
        <f t="shared" si="34"/>
        <v>496992.33602243994</v>
      </c>
      <c r="J303" s="76">
        <f t="shared" si="32"/>
        <v>-3039736.583510917</v>
      </c>
      <c r="K303" s="80">
        <f t="shared" si="28"/>
        <v>5645225.0836631525</v>
      </c>
    </row>
    <row r="304" spans="1:11" ht="14.25" customHeight="1" hidden="1" outlineLevel="1">
      <c r="A304" s="85">
        <v>295</v>
      </c>
      <c r="B304" s="92">
        <v>51136</v>
      </c>
      <c r="C304" s="81"/>
      <c r="D304" s="81">
        <f t="shared" si="29"/>
        <v>47645.699706117004</v>
      </c>
      <c r="E304" s="81"/>
      <c r="F304" s="81">
        <f t="shared" si="33"/>
        <v>1475413.8025</v>
      </c>
      <c r="G304" s="76">
        <f t="shared" si="30"/>
        <v>-1427768.102793883</v>
      </c>
      <c r="H304" s="76">
        <f t="shared" si="31"/>
        <v>7257193.564380186</v>
      </c>
      <c r="I304" s="76">
        <f t="shared" si="34"/>
        <v>499718.83597785904</v>
      </c>
      <c r="J304" s="76">
        <f t="shared" si="32"/>
        <v>-2540017.7475330583</v>
      </c>
      <c r="K304" s="80">
        <f t="shared" si="28"/>
        <v>4717175.816847127</v>
      </c>
    </row>
    <row r="305" spans="1:11" ht="14.25" customHeight="1" hidden="1" outlineLevel="1">
      <c r="A305" s="85">
        <v>296</v>
      </c>
      <c r="B305" s="92">
        <v>51167</v>
      </c>
      <c r="C305" s="81"/>
      <c r="D305" s="81">
        <f t="shared" si="29"/>
        <v>39812.96389418975</v>
      </c>
      <c r="E305" s="81"/>
      <c r="F305" s="81">
        <f t="shared" si="33"/>
        <v>1475413.8025</v>
      </c>
      <c r="G305" s="76">
        <f t="shared" si="30"/>
        <v>-1435600.8386058102</v>
      </c>
      <c r="H305" s="76">
        <f t="shared" si="31"/>
        <v>5821592.725774376</v>
      </c>
      <c r="I305" s="76">
        <f t="shared" si="34"/>
        <v>502460.29351203353</v>
      </c>
      <c r="J305" s="76">
        <f t="shared" si="32"/>
        <v>-2037557.4540210248</v>
      </c>
      <c r="K305" s="80">
        <f t="shared" si="28"/>
        <v>3784035.271753351</v>
      </c>
    </row>
    <row r="306" spans="1:11" ht="14.25" customHeight="1" hidden="1" outlineLevel="1">
      <c r="A306" s="85">
        <v>297</v>
      </c>
      <c r="B306" s="92">
        <v>51196</v>
      </c>
      <c r="C306" s="81"/>
      <c r="D306" s="81">
        <f t="shared" si="29"/>
        <v>31937.257693598283</v>
      </c>
      <c r="E306" s="81"/>
      <c r="F306" s="81">
        <f t="shared" si="33"/>
        <v>1475413.8025</v>
      </c>
      <c r="G306" s="76">
        <f t="shared" si="30"/>
        <v>-1443476.5448064017</v>
      </c>
      <c r="H306" s="76">
        <f t="shared" si="31"/>
        <v>4378116.180967974</v>
      </c>
      <c r="I306" s="76">
        <f t="shared" si="34"/>
        <v>505216.79068224056</v>
      </c>
      <c r="J306" s="76">
        <f t="shared" si="32"/>
        <v>-1532340.6633387841</v>
      </c>
      <c r="K306" s="80">
        <f t="shared" si="28"/>
        <v>2845775.5176291894</v>
      </c>
    </row>
    <row r="307" spans="1:11" ht="14.25" customHeight="1" hidden="1" outlineLevel="1">
      <c r="A307" s="85">
        <v>298</v>
      </c>
      <c r="B307" s="92">
        <v>51227</v>
      </c>
      <c r="C307" s="81"/>
      <c r="D307" s="81">
        <f t="shared" si="29"/>
        <v>24018.345368790357</v>
      </c>
      <c r="E307" s="81"/>
      <c r="F307" s="81">
        <f t="shared" si="33"/>
        <v>1475413.8025</v>
      </c>
      <c r="G307" s="76">
        <f t="shared" si="30"/>
        <v>-1451395.4571312096</v>
      </c>
      <c r="H307" s="76">
        <f t="shared" si="31"/>
        <v>2926720.7238367638</v>
      </c>
      <c r="I307" s="76">
        <f t="shared" si="34"/>
        <v>507988.4099959233</v>
      </c>
      <c r="J307" s="76">
        <f t="shared" si="32"/>
        <v>-1024352.2533428608</v>
      </c>
      <c r="K307" s="80">
        <f t="shared" si="28"/>
        <v>1902368.470493903</v>
      </c>
    </row>
    <row r="308" spans="1:11" ht="14.25" collapsed="1">
      <c r="A308" s="85">
        <v>299</v>
      </c>
      <c r="B308" s="92">
        <v>51257</v>
      </c>
      <c r="C308" s="81"/>
      <c r="D308" s="81">
        <f t="shared" si="29"/>
        <v>16055.98989096854</v>
      </c>
      <c r="E308" s="81"/>
      <c r="F308" s="81">
        <f t="shared" si="33"/>
        <v>1475413.8025</v>
      </c>
      <c r="G308" s="76">
        <f t="shared" si="30"/>
        <v>-1459357.8126090316</v>
      </c>
      <c r="H308" s="76">
        <f t="shared" si="31"/>
        <v>1467362.9112277322</v>
      </c>
      <c r="I308" s="76">
        <f t="shared" si="34"/>
        <v>510775.234413161</v>
      </c>
      <c r="J308" s="76">
        <f t="shared" si="32"/>
        <v>-513577.01892969984</v>
      </c>
      <c r="K308" s="80">
        <f t="shared" si="28"/>
        <v>953785.8922980323</v>
      </c>
    </row>
    <row r="309" spans="1:12" ht="14.25">
      <c r="A309" s="96">
        <v>300</v>
      </c>
      <c r="B309" s="97">
        <v>51288</v>
      </c>
      <c r="C309" s="98"/>
      <c r="D309" s="98">
        <f t="shared" si="29"/>
        <v>8049.952930995392</v>
      </c>
      <c r="E309" s="98"/>
      <c r="F309" s="98">
        <f t="shared" si="33"/>
        <v>1475413.8025</v>
      </c>
      <c r="G309" s="77">
        <f t="shared" si="30"/>
        <v>-1467363.8495690045</v>
      </c>
      <c r="H309" s="77">
        <f t="shared" si="31"/>
        <v>-0.938341272296384</v>
      </c>
      <c r="I309" s="77">
        <f t="shared" si="34"/>
        <v>513577.34734915156</v>
      </c>
      <c r="J309" s="77">
        <f t="shared" si="32"/>
        <v>0.3284194517182186</v>
      </c>
      <c r="K309" s="98">
        <f t="shared" si="28"/>
        <v>-0.6099218205781654</v>
      </c>
      <c r="L309" s="93"/>
    </row>
    <row r="310" spans="2:12" ht="14.25">
      <c r="B310" s="82" t="s">
        <v>62</v>
      </c>
      <c r="C310" s="81"/>
      <c r="D310" s="76">
        <f>SUM(D22:D309)</f>
        <v>211614318.13744715</v>
      </c>
      <c r="E310" s="81"/>
      <c r="F310" s="76">
        <f>SUM(F22:F309)</f>
        <v>424919175.1200017</v>
      </c>
      <c r="G310" s="76">
        <f>SUM(G22:G309)</f>
        <v>-213304856.9825525</v>
      </c>
      <c r="H310" s="76"/>
      <c r="I310" s="76">
        <f>SUM(I22:I309)</f>
        <v>74656699.94389336</v>
      </c>
      <c r="J310" s="76"/>
      <c r="K310" s="76"/>
      <c r="L310" s="99"/>
    </row>
  </sheetData>
  <sheetProtection/>
  <mergeCells count="1">
    <mergeCell ref="C7:H7"/>
  </mergeCells>
  <printOptions/>
  <pageMargins left="0.2" right="0.2" top="0.5" bottom="0.5" header="0.3" footer="0.3"/>
  <pageSetup firstPageNumber="6" useFirstPageNumber="1"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2016-08-12T17:31:03Z</cp:lastPrinted>
  <dcterms:created xsi:type="dcterms:W3CDTF">2004-09-28T13:24:13Z</dcterms:created>
  <dcterms:modified xsi:type="dcterms:W3CDTF">2016-08-15T15:35:40Z</dcterms:modified>
  <cp:category/>
  <cp:version/>
  <cp:contentType/>
  <cp:contentStatus/>
</cp:coreProperties>
</file>