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5550" windowWidth="19200" windowHeight="6450" activeTab="1"/>
  </bookViews>
  <sheets>
    <sheet name="Summary Sheet" sheetId="2" r:id="rId1"/>
    <sheet name="Balance Sheet Detail" sheetId="1" r:id="rId2"/>
  </sheets>
  <definedNames>
    <definedName name="_xlnm.Print_Titles" localSheetId="1">'Balance Sheet Detail'!$1:$6</definedName>
  </definedNames>
  <calcPr calcId="145621"/>
</workbook>
</file>

<file path=xl/calcChain.xml><?xml version="1.0" encoding="utf-8"?>
<calcChain xmlns="http://schemas.openxmlformats.org/spreadsheetml/2006/main">
  <c r="E568" i="1" l="1"/>
  <c r="C567" i="1"/>
  <c r="E567" i="1"/>
  <c r="E566" i="1"/>
  <c r="C566" i="1"/>
  <c r="C564" i="1"/>
  <c r="G27" i="2"/>
  <c r="K27" i="2" s="1"/>
  <c r="G28" i="2"/>
  <c r="K28" i="2" s="1"/>
  <c r="G29" i="2"/>
  <c r="K29" i="2" s="1"/>
  <c r="G30" i="2"/>
  <c r="G31" i="2"/>
  <c r="K31" i="2" s="1"/>
  <c r="G32" i="2"/>
  <c r="K32" i="2" s="1"/>
  <c r="G33" i="2"/>
  <c r="K33" i="2" s="1"/>
  <c r="G34" i="2"/>
  <c r="G35" i="2"/>
  <c r="K35" i="2" s="1"/>
  <c r="G36" i="2"/>
  <c r="K36" i="2" s="1"/>
  <c r="G37" i="2"/>
  <c r="K37" i="2" s="1"/>
  <c r="G38" i="2"/>
  <c r="G39" i="2"/>
  <c r="K39" i="2" s="1"/>
  <c r="G40" i="2"/>
  <c r="K40" i="2" s="1"/>
  <c r="G41" i="2"/>
  <c r="K41" i="2" s="1"/>
  <c r="G42" i="2"/>
  <c r="G43" i="2"/>
  <c r="K43" i="2" s="1"/>
  <c r="G44" i="2"/>
  <c r="K44" i="2" s="1"/>
  <c r="G45" i="2"/>
  <c r="K45" i="2" s="1"/>
  <c r="G46" i="2"/>
  <c r="G47" i="2"/>
  <c r="K47" i="2" s="1"/>
  <c r="G48" i="2"/>
  <c r="K48" i="2" s="1"/>
  <c r="G49" i="2"/>
  <c r="K49" i="2" s="1"/>
  <c r="G50" i="2"/>
  <c r="G51" i="2"/>
  <c r="K51" i="2" s="1"/>
  <c r="G52" i="2"/>
  <c r="K52" i="2" s="1"/>
  <c r="G53" i="2"/>
  <c r="K53" i="2" s="1"/>
  <c r="G54" i="2"/>
  <c r="G55" i="2"/>
  <c r="K55" i="2" s="1"/>
  <c r="G56" i="2"/>
  <c r="K56" i="2" s="1"/>
  <c r="G26" i="2"/>
  <c r="K26" i="2" s="1"/>
  <c r="G12" i="2"/>
  <c r="K12" i="2" s="1"/>
  <c r="G14" i="2"/>
  <c r="K14" i="2" s="1"/>
  <c r="G17" i="2"/>
  <c r="K17" i="2" s="1"/>
  <c r="G18" i="2"/>
  <c r="K18" i="2" s="1"/>
  <c r="G19" i="2"/>
  <c r="K19" i="2" s="1"/>
  <c r="G11" i="2"/>
  <c r="K11" i="2" s="1"/>
  <c r="I66" i="2"/>
  <c r="I65" i="2"/>
  <c r="K8" i="2"/>
  <c r="I8" i="2"/>
  <c r="I21" i="2" s="1"/>
  <c r="G8" i="2"/>
  <c r="E8" i="2"/>
  <c r="C8" i="2"/>
  <c r="C21" i="2" s="1"/>
  <c r="K30" i="2"/>
  <c r="K34" i="2"/>
  <c r="K38" i="2"/>
  <c r="K42" i="2"/>
  <c r="K46" i="2"/>
  <c r="K50" i="2"/>
  <c r="K54" i="2"/>
  <c r="C22" i="2"/>
  <c r="G22" i="2" s="1"/>
  <c r="K22" i="2" s="1"/>
  <c r="I67" i="2" l="1"/>
  <c r="C58" i="2"/>
  <c r="K58" i="2"/>
  <c r="I58" i="2"/>
  <c r="G58" i="2"/>
  <c r="E58" i="2"/>
  <c r="C23" i="2"/>
  <c r="E13" i="2"/>
  <c r="E21" i="2" s="1"/>
  <c r="O533" i="1"/>
  <c r="O551" i="1"/>
  <c r="O507" i="1"/>
  <c r="O480" i="1"/>
  <c r="O481" i="1"/>
  <c r="O462" i="1"/>
  <c r="O448" i="1"/>
  <c r="O417" i="1"/>
  <c r="O386" i="1"/>
  <c r="O402" i="1"/>
  <c r="O361" i="1"/>
  <c r="O325" i="1"/>
  <c r="O326" i="1"/>
  <c r="O304" i="1"/>
  <c r="O290" i="1"/>
  <c r="O291" i="1"/>
  <c r="O289" i="1"/>
  <c r="O293" i="1" s="1"/>
  <c r="O286" i="1"/>
  <c r="O283" i="1"/>
  <c r="O284" i="1" s="1"/>
  <c r="O281" i="1"/>
  <c r="O272" i="1"/>
  <c r="O266" i="1"/>
  <c r="O234" i="1"/>
  <c r="O239" i="1"/>
  <c r="O193" i="1"/>
  <c r="O209" i="1"/>
  <c r="O172" i="1"/>
  <c r="O149" i="1"/>
  <c r="O150" i="1" s="1"/>
  <c r="M148" i="1"/>
  <c r="O140" i="1"/>
  <c r="O123" i="1"/>
  <c r="O126" i="1"/>
  <c r="O105" i="1"/>
  <c r="O91" i="1"/>
  <c r="O76" i="1"/>
  <c r="O58" i="1"/>
  <c r="O59" i="1" s="1"/>
  <c r="O43" i="1"/>
  <c r="O37" i="1"/>
  <c r="O23" i="1"/>
  <c r="O26" i="1"/>
  <c r="O15" i="1"/>
  <c r="O10" i="1"/>
  <c r="M543" i="1"/>
  <c r="M150" i="1"/>
  <c r="M532" i="1"/>
  <c r="M533" i="1"/>
  <c r="M531" i="1"/>
  <c r="M519" i="1"/>
  <c r="M520" i="1"/>
  <c r="M521" i="1"/>
  <c r="M522" i="1"/>
  <c r="M524" i="1"/>
  <c r="M525" i="1"/>
  <c r="M544" i="1"/>
  <c r="M545" i="1"/>
  <c r="M546" i="1"/>
  <c r="M547" i="1"/>
  <c r="M548" i="1"/>
  <c r="M549" i="1"/>
  <c r="M550" i="1"/>
  <c r="O550" i="1" s="1"/>
  <c r="M551" i="1"/>
  <c r="M552" i="1"/>
  <c r="M553" i="1"/>
  <c r="M554" i="1"/>
  <c r="M555" i="1"/>
  <c r="M501" i="1"/>
  <c r="M502" i="1"/>
  <c r="M503" i="1"/>
  <c r="M505" i="1"/>
  <c r="M506" i="1"/>
  <c r="M507" i="1"/>
  <c r="M508" i="1"/>
  <c r="M509" i="1"/>
  <c r="M375" i="1"/>
  <c r="M374" i="1"/>
  <c r="M373" i="1"/>
  <c r="M470" i="1"/>
  <c r="M471" i="1"/>
  <c r="M472" i="1"/>
  <c r="M473" i="1"/>
  <c r="M474" i="1"/>
  <c r="M475" i="1"/>
  <c r="M476" i="1"/>
  <c r="M477" i="1"/>
  <c r="M478" i="1"/>
  <c r="M479" i="1"/>
  <c r="M480" i="1"/>
  <c r="M481" i="1"/>
  <c r="M482" i="1"/>
  <c r="M483" i="1"/>
  <c r="M484" i="1"/>
  <c r="M485" i="1"/>
  <c r="M486" i="1"/>
  <c r="M487" i="1"/>
  <c r="M488" i="1"/>
  <c r="M489" i="1"/>
  <c r="M490" i="1"/>
  <c r="M491" i="1"/>
  <c r="M492" i="1"/>
  <c r="M469" i="1"/>
  <c r="M461" i="1"/>
  <c r="M462" i="1"/>
  <c r="M463" i="1"/>
  <c r="M464" i="1"/>
  <c r="M466" i="1"/>
  <c r="M467" i="1"/>
  <c r="M460" i="1"/>
  <c r="M457" i="1"/>
  <c r="M456" i="1"/>
  <c r="M454" i="1"/>
  <c r="M453" i="1"/>
  <c r="M450" i="1"/>
  <c r="M447" i="1"/>
  <c r="M445" i="1"/>
  <c r="M440" i="1"/>
  <c r="M441" i="1"/>
  <c r="M442" i="1"/>
  <c r="M443" i="1"/>
  <c r="M444" i="1"/>
  <c r="M439" i="1"/>
  <c r="M305" i="1"/>
  <c r="M306" i="1"/>
  <c r="M307" i="1"/>
  <c r="M308" i="1"/>
  <c r="M318" i="1" s="1"/>
  <c r="M309" i="1"/>
  <c r="M310" i="1"/>
  <c r="M311" i="1"/>
  <c r="M312" i="1"/>
  <c r="M313" i="1"/>
  <c r="M314" i="1"/>
  <c r="M315" i="1"/>
  <c r="M316" i="1"/>
  <c r="M317" i="1"/>
  <c r="M304" i="1"/>
  <c r="M298" i="1"/>
  <c r="M429" i="1"/>
  <c r="M417" i="1"/>
  <c r="M418" i="1"/>
  <c r="M419" i="1"/>
  <c r="M420" i="1"/>
  <c r="M421" i="1"/>
  <c r="M422" i="1"/>
  <c r="M423" i="1"/>
  <c r="M424" i="1"/>
  <c r="M416" i="1"/>
  <c r="M379" i="1"/>
  <c r="M380" i="1"/>
  <c r="M381" i="1"/>
  <c r="M382" i="1"/>
  <c r="M383" i="1"/>
  <c r="M384" i="1"/>
  <c r="M385" i="1"/>
  <c r="O385" i="1" s="1"/>
  <c r="M386" i="1"/>
  <c r="M387" i="1"/>
  <c r="M388" i="1"/>
  <c r="M389" i="1"/>
  <c r="M390" i="1"/>
  <c r="M391" i="1"/>
  <c r="M392" i="1"/>
  <c r="M393" i="1"/>
  <c r="M394" i="1"/>
  <c r="M395" i="1"/>
  <c r="M396" i="1"/>
  <c r="M397" i="1"/>
  <c r="M398" i="1"/>
  <c r="M399" i="1"/>
  <c r="M400" i="1"/>
  <c r="M401" i="1"/>
  <c r="M402" i="1"/>
  <c r="M403" i="1"/>
  <c r="M404" i="1"/>
  <c r="M405" i="1"/>
  <c r="M406" i="1"/>
  <c r="M407" i="1"/>
  <c r="M408" i="1"/>
  <c r="M409" i="1"/>
  <c r="M410" i="1"/>
  <c r="M411" i="1"/>
  <c r="M412" i="1"/>
  <c r="M413" i="1"/>
  <c r="M378" i="1"/>
  <c r="M360" i="1"/>
  <c r="M361" i="1"/>
  <c r="M362" i="1"/>
  <c r="M363" i="1"/>
  <c r="M364" i="1"/>
  <c r="M365" i="1"/>
  <c r="M366" i="1"/>
  <c r="M367" i="1"/>
  <c r="M368" i="1"/>
  <c r="M369" i="1"/>
  <c r="M370" i="1"/>
  <c r="M357" i="1"/>
  <c r="M358" i="1"/>
  <c r="M359" i="1"/>
  <c r="M338" i="1"/>
  <c r="M339" i="1"/>
  <c r="M340" i="1"/>
  <c r="M341" i="1"/>
  <c r="M342" i="1"/>
  <c r="M343" i="1"/>
  <c r="M344" i="1"/>
  <c r="M345" i="1"/>
  <c r="M346" i="1"/>
  <c r="M347" i="1"/>
  <c r="M348" i="1"/>
  <c r="M349" i="1"/>
  <c r="M350" i="1"/>
  <c r="M351" i="1"/>
  <c r="M352" i="1"/>
  <c r="M353" i="1"/>
  <c r="M354" i="1"/>
  <c r="M337" i="1"/>
  <c r="M237" i="1"/>
  <c r="M233" i="1"/>
  <c r="M218" i="1"/>
  <c r="M219" i="1" s="1"/>
  <c r="M245" i="1"/>
  <c r="M246" i="1"/>
  <c r="M247" i="1"/>
  <c r="M248" i="1"/>
  <c r="M250" i="1"/>
  <c r="M251" i="1"/>
  <c r="M252" i="1"/>
  <c r="M244" i="1"/>
  <c r="M229" i="1"/>
  <c r="M230" i="1"/>
  <c r="M231" i="1"/>
  <c r="M232" i="1"/>
  <c r="M234" i="1"/>
  <c r="M235" i="1"/>
  <c r="M236" i="1"/>
  <c r="M238" i="1"/>
  <c r="M239" i="1"/>
  <c r="M240" i="1"/>
  <c r="M241" i="1"/>
  <c r="M242" i="1"/>
  <c r="M228" i="1"/>
  <c r="M226" i="1"/>
  <c r="M227" i="1" s="1"/>
  <c r="M224" i="1"/>
  <c r="M223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07" i="1"/>
  <c r="M208" i="1"/>
  <c r="M209" i="1"/>
  <c r="M210" i="1"/>
  <c r="M211" i="1"/>
  <c r="M212" i="1"/>
  <c r="M213" i="1"/>
  <c r="M214" i="1"/>
  <c r="M215" i="1"/>
  <c r="M216" i="1"/>
  <c r="M190" i="1"/>
  <c r="M72" i="1"/>
  <c r="M71" i="1"/>
  <c r="M68" i="1"/>
  <c r="K292" i="1"/>
  <c r="O292" i="1" s="1"/>
  <c r="K527" i="1"/>
  <c r="O527" i="1" s="1"/>
  <c r="K476" i="1"/>
  <c r="O476" i="1" s="1"/>
  <c r="K444" i="1"/>
  <c r="O444" i="1" s="1"/>
  <c r="K393" i="1"/>
  <c r="O393" i="1" s="1"/>
  <c r="K339" i="1"/>
  <c r="O339" i="1" s="1"/>
  <c r="K305" i="1"/>
  <c r="O305" i="1" s="1"/>
  <c r="K228" i="1"/>
  <c r="O228" i="1" s="1"/>
  <c r="K210" i="1"/>
  <c r="O210" i="1" s="1"/>
  <c r="K126" i="1"/>
  <c r="K111" i="1"/>
  <c r="O111" i="1" s="1"/>
  <c r="K75" i="1"/>
  <c r="O75" i="1" s="1"/>
  <c r="K47" i="1"/>
  <c r="O47" i="1" s="1"/>
  <c r="G544" i="1"/>
  <c r="K544" i="1" s="1"/>
  <c r="O544" i="1" s="1"/>
  <c r="G545" i="1"/>
  <c r="K545" i="1" s="1"/>
  <c r="O545" i="1" s="1"/>
  <c r="G546" i="1"/>
  <c r="K546" i="1" s="1"/>
  <c r="G547" i="1"/>
  <c r="K547" i="1" s="1"/>
  <c r="O547" i="1" s="1"/>
  <c r="G548" i="1"/>
  <c r="K548" i="1" s="1"/>
  <c r="O548" i="1" s="1"/>
  <c r="G549" i="1"/>
  <c r="K549" i="1" s="1"/>
  <c r="O549" i="1" s="1"/>
  <c r="G550" i="1"/>
  <c r="K550" i="1" s="1"/>
  <c r="G551" i="1"/>
  <c r="K551" i="1" s="1"/>
  <c r="G552" i="1"/>
  <c r="K552" i="1" s="1"/>
  <c r="O552" i="1" s="1"/>
  <c r="G553" i="1"/>
  <c r="K553" i="1" s="1"/>
  <c r="O553" i="1" s="1"/>
  <c r="G554" i="1"/>
  <c r="K554" i="1" s="1"/>
  <c r="G555" i="1"/>
  <c r="K555" i="1" s="1"/>
  <c r="O555" i="1" s="1"/>
  <c r="G543" i="1"/>
  <c r="K543" i="1" s="1"/>
  <c r="O543" i="1" s="1"/>
  <c r="G541" i="1"/>
  <c r="K541" i="1" s="1"/>
  <c r="O541" i="1" s="1"/>
  <c r="G539" i="1"/>
  <c r="K539" i="1" s="1"/>
  <c r="O539" i="1" s="1"/>
  <c r="G536" i="1"/>
  <c r="G533" i="1"/>
  <c r="K533" i="1" s="1"/>
  <c r="G532" i="1"/>
  <c r="K532" i="1" s="1"/>
  <c r="K534" i="1" s="1"/>
  <c r="G531" i="1"/>
  <c r="K531" i="1" s="1"/>
  <c r="O531" i="1" s="1"/>
  <c r="G525" i="1"/>
  <c r="K525" i="1" s="1"/>
  <c r="O525" i="1" s="1"/>
  <c r="G524" i="1"/>
  <c r="K524" i="1" s="1"/>
  <c r="G519" i="1"/>
  <c r="K519" i="1" s="1"/>
  <c r="O519" i="1" s="1"/>
  <c r="G520" i="1"/>
  <c r="K520" i="1" s="1"/>
  <c r="O520" i="1" s="1"/>
  <c r="G521" i="1"/>
  <c r="K521" i="1" s="1"/>
  <c r="O521" i="1" s="1"/>
  <c r="G522" i="1"/>
  <c r="K522" i="1" s="1"/>
  <c r="O522" i="1" s="1"/>
  <c r="G518" i="1"/>
  <c r="K518" i="1" s="1"/>
  <c r="O518" i="1" s="1"/>
  <c r="O523" i="1" s="1"/>
  <c r="G517" i="1"/>
  <c r="K517" i="1" s="1"/>
  <c r="O517" i="1" s="1"/>
  <c r="G515" i="1"/>
  <c r="G509" i="1"/>
  <c r="K509" i="1" s="1"/>
  <c r="O509" i="1" s="1"/>
  <c r="G508" i="1"/>
  <c r="K508" i="1" s="1"/>
  <c r="O508" i="1" s="1"/>
  <c r="G507" i="1"/>
  <c r="K507" i="1" s="1"/>
  <c r="G506" i="1"/>
  <c r="G505" i="1"/>
  <c r="K505" i="1" s="1"/>
  <c r="O505" i="1" s="1"/>
  <c r="G504" i="1"/>
  <c r="G503" i="1"/>
  <c r="K503" i="1" s="1"/>
  <c r="G502" i="1"/>
  <c r="K502" i="1" s="1"/>
  <c r="O502" i="1" s="1"/>
  <c r="G501" i="1"/>
  <c r="K501" i="1" s="1"/>
  <c r="O501" i="1" s="1"/>
  <c r="G500" i="1"/>
  <c r="G499" i="1"/>
  <c r="G492" i="1"/>
  <c r="K492" i="1" s="1"/>
  <c r="O492" i="1" s="1"/>
  <c r="G491" i="1"/>
  <c r="K491" i="1" s="1"/>
  <c r="O491" i="1" s="1"/>
  <c r="G490" i="1"/>
  <c r="K490" i="1" s="1"/>
  <c r="O490" i="1" s="1"/>
  <c r="G489" i="1"/>
  <c r="K489" i="1" s="1"/>
  <c r="O489" i="1" s="1"/>
  <c r="G488" i="1"/>
  <c r="K488" i="1" s="1"/>
  <c r="O488" i="1" s="1"/>
  <c r="G487" i="1"/>
  <c r="K487" i="1" s="1"/>
  <c r="O487" i="1" s="1"/>
  <c r="G486" i="1"/>
  <c r="K486" i="1" s="1"/>
  <c r="O486" i="1" s="1"/>
  <c r="G485" i="1"/>
  <c r="K485" i="1" s="1"/>
  <c r="G484" i="1"/>
  <c r="K484" i="1" s="1"/>
  <c r="O484" i="1" s="1"/>
  <c r="G483" i="1"/>
  <c r="K483" i="1" s="1"/>
  <c r="O483" i="1" s="1"/>
  <c r="G482" i="1"/>
  <c r="K482" i="1" s="1"/>
  <c r="O482" i="1" s="1"/>
  <c r="G481" i="1"/>
  <c r="K481" i="1" s="1"/>
  <c r="G480" i="1"/>
  <c r="K480" i="1" s="1"/>
  <c r="G479" i="1"/>
  <c r="K479" i="1" s="1"/>
  <c r="O479" i="1" s="1"/>
  <c r="G478" i="1"/>
  <c r="K478" i="1" s="1"/>
  <c r="O478" i="1" s="1"/>
  <c r="G477" i="1"/>
  <c r="K477" i="1" s="1"/>
  <c r="G476" i="1"/>
  <c r="G475" i="1"/>
  <c r="K475" i="1" s="1"/>
  <c r="O475" i="1" s="1"/>
  <c r="G474" i="1"/>
  <c r="K474" i="1" s="1"/>
  <c r="O474" i="1" s="1"/>
  <c r="G473" i="1"/>
  <c r="K473" i="1" s="1"/>
  <c r="O473" i="1" s="1"/>
  <c r="G472" i="1"/>
  <c r="K472" i="1" s="1"/>
  <c r="O472" i="1" s="1"/>
  <c r="G471" i="1"/>
  <c r="K471" i="1" s="1"/>
  <c r="O471" i="1" s="1"/>
  <c r="G470" i="1"/>
  <c r="K470" i="1" s="1"/>
  <c r="O470" i="1" s="1"/>
  <c r="G469" i="1"/>
  <c r="K469" i="1" s="1"/>
  <c r="G467" i="1"/>
  <c r="K467" i="1" s="1"/>
  <c r="O467" i="1" s="1"/>
  <c r="G466" i="1"/>
  <c r="G464" i="1"/>
  <c r="K464" i="1" s="1"/>
  <c r="O464" i="1" s="1"/>
  <c r="G463" i="1"/>
  <c r="K463" i="1" s="1"/>
  <c r="O463" i="1" s="1"/>
  <c r="G462" i="1"/>
  <c r="K462" i="1" s="1"/>
  <c r="G461" i="1"/>
  <c r="K461" i="1" s="1"/>
  <c r="O461" i="1" s="1"/>
  <c r="G460" i="1"/>
  <c r="K460" i="1" s="1"/>
  <c r="O460" i="1" s="1"/>
  <c r="G457" i="1"/>
  <c r="K457" i="1" s="1"/>
  <c r="O457" i="1" s="1"/>
  <c r="G456" i="1"/>
  <c r="K456" i="1" s="1"/>
  <c r="O456" i="1" s="1"/>
  <c r="O458" i="1" s="1"/>
  <c r="G453" i="1"/>
  <c r="K453" i="1" s="1"/>
  <c r="G454" i="1"/>
  <c r="K454" i="1" s="1"/>
  <c r="O454" i="1" s="1"/>
  <c r="G450" i="1"/>
  <c r="K450" i="1" s="1"/>
  <c r="O450" i="1" s="1"/>
  <c r="G449" i="1"/>
  <c r="G447" i="1"/>
  <c r="K447" i="1" s="1"/>
  <c r="O447" i="1" s="1"/>
  <c r="G445" i="1"/>
  <c r="K445" i="1" s="1"/>
  <c r="O445" i="1" s="1"/>
  <c r="G444" i="1"/>
  <c r="G443" i="1"/>
  <c r="K443" i="1" s="1"/>
  <c r="O443" i="1" s="1"/>
  <c r="G442" i="1"/>
  <c r="K442" i="1" s="1"/>
  <c r="O442" i="1" s="1"/>
  <c r="G441" i="1"/>
  <c r="K441" i="1" s="1"/>
  <c r="O441" i="1" s="1"/>
  <c r="G440" i="1"/>
  <c r="K440" i="1" s="1"/>
  <c r="O440" i="1" s="1"/>
  <c r="G439" i="1"/>
  <c r="K439" i="1" s="1"/>
  <c r="G436" i="1"/>
  <c r="K436" i="1" s="1"/>
  <c r="O436" i="1" s="1"/>
  <c r="G435" i="1"/>
  <c r="K435" i="1" s="1"/>
  <c r="G434" i="1"/>
  <c r="K434" i="1" s="1"/>
  <c r="O434" i="1" s="1"/>
  <c r="G433" i="1"/>
  <c r="K433" i="1" s="1"/>
  <c r="G430" i="1"/>
  <c r="K430" i="1" s="1"/>
  <c r="O430" i="1" s="1"/>
  <c r="G429" i="1"/>
  <c r="K429" i="1" s="1"/>
  <c r="O429" i="1" s="1"/>
  <c r="O431" i="1" s="1"/>
  <c r="G427" i="1"/>
  <c r="K427" i="1" s="1"/>
  <c r="G424" i="1"/>
  <c r="K424" i="1" s="1"/>
  <c r="G423" i="1"/>
  <c r="K423" i="1" s="1"/>
  <c r="O423" i="1" s="1"/>
  <c r="G422" i="1"/>
  <c r="K422" i="1" s="1"/>
  <c r="O422" i="1" s="1"/>
  <c r="G421" i="1"/>
  <c r="K421" i="1" s="1"/>
  <c r="O421" i="1" s="1"/>
  <c r="G420" i="1"/>
  <c r="K420" i="1" s="1"/>
  <c r="G419" i="1"/>
  <c r="K419" i="1" s="1"/>
  <c r="O419" i="1" s="1"/>
  <c r="G418" i="1"/>
  <c r="K418" i="1" s="1"/>
  <c r="O418" i="1" s="1"/>
  <c r="G417" i="1"/>
  <c r="K417" i="1" s="1"/>
  <c r="G416" i="1"/>
  <c r="K416" i="1" s="1"/>
  <c r="O416" i="1" s="1"/>
  <c r="G379" i="1"/>
  <c r="K379" i="1" s="1"/>
  <c r="O379" i="1" s="1"/>
  <c r="G380" i="1"/>
  <c r="K380" i="1" s="1"/>
  <c r="O380" i="1" s="1"/>
  <c r="G381" i="1"/>
  <c r="K381" i="1" s="1"/>
  <c r="G382" i="1"/>
  <c r="K382" i="1" s="1"/>
  <c r="O382" i="1" s="1"/>
  <c r="G383" i="1"/>
  <c r="K383" i="1" s="1"/>
  <c r="O383" i="1" s="1"/>
  <c r="G384" i="1"/>
  <c r="K384" i="1" s="1"/>
  <c r="O384" i="1" s="1"/>
  <c r="G385" i="1"/>
  <c r="K385" i="1" s="1"/>
  <c r="G386" i="1"/>
  <c r="K386" i="1" s="1"/>
  <c r="G387" i="1"/>
  <c r="K387" i="1" s="1"/>
  <c r="O387" i="1" s="1"/>
  <c r="G388" i="1"/>
  <c r="K388" i="1" s="1"/>
  <c r="O388" i="1" s="1"/>
  <c r="G389" i="1"/>
  <c r="K389" i="1" s="1"/>
  <c r="G390" i="1"/>
  <c r="K390" i="1" s="1"/>
  <c r="O390" i="1" s="1"/>
  <c r="G391" i="1"/>
  <c r="K391" i="1" s="1"/>
  <c r="O391" i="1" s="1"/>
  <c r="G392" i="1"/>
  <c r="K392" i="1" s="1"/>
  <c r="O392" i="1" s="1"/>
  <c r="G393" i="1"/>
  <c r="G394" i="1"/>
  <c r="K394" i="1" s="1"/>
  <c r="O394" i="1" s="1"/>
  <c r="G395" i="1"/>
  <c r="K395" i="1" s="1"/>
  <c r="O395" i="1" s="1"/>
  <c r="G396" i="1"/>
  <c r="K396" i="1" s="1"/>
  <c r="O396" i="1" s="1"/>
  <c r="G397" i="1"/>
  <c r="K397" i="1" s="1"/>
  <c r="G398" i="1"/>
  <c r="K398" i="1" s="1"/>
  <c r="O398" i="1" s="1"/>
  <c r="G399" i="1"/>
  <c r="K399" i="1" s="1"/>
  <c r="O399" i="1" s="1"/>
  <c r="G400" i="1"/>
  <c r="K400" i="1" s="1"/>
  <c r="O400" i="1" s="1"/>
  <c r="G401" i="1"/>
  <c r="K401" i="1" s="1"/>
  <c r="O401" i="1" s="1"/>
  <c r="G402" i="1"/>
  <c r="K402" i="1" s="1"/>
  <c r="G403" i="1"/>
  <c r="K403" i="1" s="1"/>
  <c r="O403" i="1" s="1"/>
  <c r="G404" i="1"/>
  <c r="K404" i="1" s="1"/>
  <c r="O404" i="1" s="1"/>
  <c r="G405" i="1"/>
  <c r="K405" i="1" s="1"/>
  <c r="G406" i="1"/>
  <c r="K406" i="1" s="1"/>
  <c r="O406" i="1" s="1"/>
  <c r="G407" i="1"/>
  <c r="K407" i="1" s="1"/>
  <c r="O407" i="1" s="1"/>
  <c r="G408" i="1"/>
  <c r="K408" i="1" s="1"/>
  <c r="O408" i="1" s="1"/>
  <c r="G409" i="1"/>
  <c r="K409" i="1" s="1"/>
  <c r="O409" i="1" s="1"/>
  <c r="G410" i="1"/>
  <c r="K410" i="1" s="1"/>
  <c r="O410" i="1" s="1"/>
  <c r="G411" i="1"/>
  <c r="K411" i="1" s="1"/>
  <c r="O411" i="1" s="1"/>
  <c r="G412" i="1"/>
  <c r="K412" i="1" s="1"/>
  <c r="O412" i="1" s="1"/>
  <c r="G413" i="1"/>
  <c r="K413" i="1" s="1"/>
  <c r="G378" i="1"/>
  <c r="K378" i="1" s="1"/>
  <c r="O378" i="1" s="1"/>
  <c r="G374" i="1"/>
  <c r="K374" i="1" s="1"/>
  <c r="O374" i="1" s="1"/>
  <c r="G375" i="1"/>
  <c r="K375" i="1" s="1"/>
  <c r="O375" i="1" s="1"/>
  <c r="G373" i="1"/>
  <c r="G358" i="1"/>
  <c r="K358" i="1" s="1"/>
  <c r="O358" i="1" s="1"/>
  <c r="G359" i="1"/>
  <c r="K359" i="1" s="1"/>
  <c r="O359" i="1" s="1"/>
  <c r="G360" i="1"/>
  <c r="K360" i="1" s="1"/>
  <c r="O360" i="1" s="1"/>
  <c r="G361" i="1"/>
  <c r="K361" i="1" s="1"/>
  <c r="G362" i="1"/>
  <c r="K362" i="1" s="1"/>
  <c r="G363" i="1"/>
  <c r="K363" i="1" s="1"/>
  <c r="O363" i="1" s="1"/>
  <c r="G364" i="1"/>
  <c r="K364" i="1" s="1"/>
  <c r="O364" i="1" s="1"/>
  <c r="G365" i="1"/>
  <c r="K365" i="1" s="1"/>
  <c r="O365" i="1" s="1"/>
  <c r="G366" i="1"/>
  <c r="K366" i="1" s="1"/>
  <c r="G367" i="1"/>
  <c r="K367" i="1" s="1"/>
  <c r="O367" i="1" s="1"/>
  <c r="G368" i="1"/>
  <c r="K368" i="1" s="1"/>
  <c r="O368" i="1" s="1"/>
  <c r="G369" i="1"/>
  <c r="K369" i="1" s="1"/>
  <c r="O369" i="1" s="1"/>
  <c r="G370" i="1"/>
  <c r="K370" i="1" s="1"/>
  <c r="G357" i="1"/>
  <c r="K357" i="1" s="1"/>
  <c r="O357" i="1" s="1"/>
  <c r="G338" i="1"/>
  <c r="K338" i="1" s="1"/>
  <c r="O338" i="1" s="1"/>
  <c r="G339" i="1"/>
  <c r="G340" i="1"/>
  <c r="K340" i="1" s="1"/>
  <c r="O340" i="1" s="1"/>
  <c r="G341" i="1"/>
  <c r="K341" i="1" s="1"/>
  <c r="O341" i="1" s="1"/>
  <c r="G342" i="1"/>
  <c r="K342" i="1" s="1"/>
  <c r="O342" i="1" s="1"/>
  <c r="G343" i="1"/>
  <c r="K343" i="1" s="1"/>
  <c r="O343" i="1" s="1"/>
  <c r="G344" i="1"/>
  <c r="K344" i="1" s="1"/>
  <c r="O344" i="1" s="1"/>
  <c r="G345" i="1"/>
  <c r="K345" i="1" s="1"/>
  <c r="O345" i="1" s="1"/>
  <c r="G346" i="1"/>
  <c r="K346" i="1" s="1"/>
  <c r="O346" i="1" s="1"/>
  <c r="G347" i="1"/>
  <c r="K347" i="1" s="1"/>
  <c r="O347" i="1" s="1"/>
  <c r="G348" i="1"/>
  <c r="K348" i="1" s="1"/>
  <c r="O348" i="1" s="1"/>
  <c r="G349" i="1"/>
  <c r="K349" i="1" s="1"/>
  <c r="O349" i="1" s="1"/>
  <c r="G350" i="1"/>
  <c r="K350" i="1" s="1"/>
  <c r="O350" i="1" s="1"/>
  <c r="G351" i="1"/>
  <c r="K351" i="1" s="1"/>
  <c r="O351" i="1" s="1"/>
  <c r="G352" i="1"/>
  <c r="K352" i="1" s="1"/>
  <c r="O352" i="1" s="1"/>
  <c r="G353" i="1"/>
  <c r="K353" i="1" s="1"/>
  <c r="O353" i="1" s="1"/>
  <c r="G354" i="1"/>
  <c r="K354" i="1" s="1"/>
  <c r="O354" i="1" s="1"/>
  <c r="G337" i="1"/>
  <c r="K337" i="1" s="1"/>
  <c r="O337" i="1" s="1"/>
  <c r="G335" i="1"/>
  <c r="K335" i="1" s="1"/>
  <c r="O335" i="1" s="1"/>
  <c r="G334" i="1"/>
  <c r="K334" i="1" s="1"/>
  <c r="O334" i="1" s="1"/>
  <c r="G332" i="1"/>
  <c r="K332" i="1" s="1"/>
  <c r="O332" i="1" s="1"/>
  <c r="G330" i="1"/>
  <c r="K330" i="1" s="1"/>
  <c r="O330" i="1" s="1"/>
  <c r="G327" i="1"/>
  <c r="K327" i="1" s="1"/>
  <c r="O327" i="1" s="1"/>
  <c r="G324" i="1"/>
  <c r="G322" i="1"/>
  <c r="K322" i="1" s="1"/>
  <c r="O322" i="1" s="1"/>
  <c r="G317" i="1"/>
  <c r="K317" i="1" s="1"/>
  <c r="O317" i="1" s="1"/>
  <c r="G316" i="1"/>
  <c r="K316" i="1" s="1"/>
  <c r="G315" i="1"/>
  <c r="K315" i="1" s="1"/>
  <c r="O315" i="1" s="1"/>
  <c r="G314" i="1"/>
  <c r="K314" i="1" s="1"/>
  <c r="O314" i="1" s="1"/>
  <c r="G313" i="1"/>
  <c r="K313" i="1" s="1"/>
  <c r="O313" i="1" s="1"/>
  <c r="G312" i="1"/>
  <c r="K312" i="1" s="1"/>
  <c r="G311" i="1"/>
  <c r="K311" i="1" s="1"/>
  <c r="O311" i="1" s="1"/>
  <c r="G310" i="1"/>
  <c r="K310" i="1" s="1"/>
  <c r="O310" i="1" s="1"/>
  <c r="G309" i="1"/>
  <c r="K309" i="1" s="1"/>
  <c r="O309" i="1" s="1"/>
  <c r="G308" i="1"/>
  <c r="K308" i="1" s="1"/>
  <c r="G307" i="1"/>
  <c r="K307" i="1" s="1"/>
  <c r="O307" i="1" s="1"/>
  <c r="G306" i="1"/>
  <c r="K306" i="1" s="1"/>
  <c r="O306" i="1" s="1"/>
  <c r="G305" i="1"/>
  <c r="G304" i="1"/>
  <c r="K304" i="1" s="1"/>
  <c r="G302" i="1"/>
  <c r="K302" i="1" s="1"/>
  <c r="G299" i="1"/>
  <c r="G298" i="1"/>
  <c r="K298" i="1" s="1"/>
  <c r="O298" i="1" s="1"/>
  <c r="G292" i="1"/>
  <c r="G291" i="1"/>
  <c r="G289" i="1"/>
  <c r="G286" i="1"/>
  <c r="G283" i="1"/>
  <c r="G281" i="1"/>
  <c r="G266" i="1"/>
  <c r="G245" i="1"/>
  <c r="K245" i="1" s="1"/>
  <c r="O245" i="1" s="1"/>
  <c r="G246" i="1"/>
  <c r="K246" i="1" s="1"/>
  <c r="O246" i="1" s="1"/>
  <c r="G247" i="1"/>
  <c r="G248" i="1"/>
  <c r="K248" i="1" s="1"/>
  <c r="G249" i="1"/>
  <c r="K249" i="1" s="1"/>
  <c r="O249" i="1" s="1"/>
  <c r="G250" i="1"/>
  <c r="K250" i="1" s="1"/>
  <c r="O250" i="1" s="1"/>
  <c r="G251" i="1"/>
  <c r="K251" i="1" s="1"/>
  <c r="O251" i="1" s="1"/>
  <c r="G252" i="1"/>
  <c r="K252" i="1" s="1"/>
  <c r="O252" i="1" s="1"/>
  <c r="G244" i="1"/>
  <c r="K244" i="1" s="1"/>
  <c r="O244" i="1" s="1"/>
  <c r="G229" i="1"/>
  <c r="K229" i="1" s="1"/>
  <c r="O229" i="1" s="1"/>
  <c r="G230" i="1"/>
  <c r="K230" i="1" s="1"/>
  <c r="O230" i="1" s="1"/>
  <c r="G231" i="1"/>
  <c r="G232" i="1"/>
  <c r="K232" i="1" s="1"/>
  <c r="O232" i="1" s="1"/>
  <c r="G233" i="1"/>
  <c r="K233" i="1" s="1"/>
  <c r="O233" i="1" s="1"/>
  <c r="G234" i="1"/>
  <c r="K234" i="1" s="1"/>
  <c r="G235" i="1"/>
  <c r="K235" i="1" s="1"/>
  <c r="O235" i="1" s="1"/>
  <c r="G236" i="1"/>
  <c r="K236" i="1" s="1"/>
  <c r="O236" i="1" s="1"/>
  <c r="G237" i="1"/>
  <c r="K237" i="1" s="1"/>
  <c r="O237" i="1" s="1"/>
  <c r="G238" i="1"/>
  <c r="K238" i="1" s="1"/>
  <c r="G239" i="1"/>
  <c r="K239" i="1" s="1"/>
  <c r="G240" i="1"/>
  <c r="K240" i="1" s="1"/>
  <c r="O240" i="1" s="1"/>
  <c r="G241" i="1"/>
  <c r="K241" i="1" s="1"/>
  <c r="O241" i="1" s="1"/>
  <c r="G242" i="1"/>
  <c r="K242" i="1" s="1"/>
  <c r="O242" i="1" s="1"/>
  <c r="G228" i="1"/>
  <c r="G226" i="1"/>
  <c r="G224" i="1"/>
  <c r="K224" i="1" s="1"/>
  <c r="K225" i="1" s="1"/>
  <c r="G223" i="1"/>
  <c r="K223" i="1" s="1"/>
  <c r="O223" i="1" s="1"/>
  <c r="G218" i="1"/>
  <c r="K218" i="1" s="1"/>
  <c r="G191" i="1"/>
  <c r="G192" i="1"/>
  <c r="K192" i="1" s="1"/>
  <c r="O192" i="1" s="1"/>
  <c r="G193" i="1"/>
  <c r="K193" i="1" s="1"/>
  <c r="G194" i="1"/>
  <c r="K194" i="1" s="1"/>
  <c r="O194" i="1" s="1"/>
  <c r="G195" i="1"/>
  <c r="K195" i="1" s="1"/>
  <c r="O195" i="1" s="1"/>
  <c r="G196" i="1"/>
  <c r="K196" i="1" s="1"/>
  <c r="O196" i="1" s="1"/>
  <c r="G197" i="1"/>
  <c r="K197" i="1" s="1"/>
  <c r="O197" i="1" s="1"/>
  <c r="G198" i="1"/>
  <c r="K198" i="1" s="1"/>
  <c r="O198" i="1" s="1"/>
  <c r="G199" i="1"/>
  <c r="K199" i="1" s="1"/>
  <c r="O199" i="1" s="1"/>
  <c r="G200" i="1"/>
  <c r="K200" i="1" s="1"/>
  <c r="O200" i="1" s="1"/>
  <c r="G201" i="1"/>
  <c r="K201" i="1" s="1"/>
  <c r="O201" i="1" s="1"/>
  <c r="G202" i="1"/>
  <c r="K202" i="1" s="1"/>
  <c r="O202" i="1" s="1"/>
  <c r="G203" i="1"/>
  <c r="K203" i="1" s="1"/>
  <c r="O203" i="1" s="1"/>
  <c r="G204" i="1"/>
  <c r="K204" i="1" s="1"/>
  <c r="O204" i="1" s="1"/>
  <c r="G205" i="1"/>
  <c r="K205" i="1" s="1"/>
  <c r="O205" i="1" s="1"/>
  <c r="G206" i="1"/>
  <c r="K206" i="1" s="1"/>
  <c r="O206" i="1" s="1"/>
  <c r="G207" i="1"/>
  <c r="K207" i="1" s="1"/>
  <c r="O207" i="1" s="1"/>
  <c r="G208" i="1"/>
  <c r="K208" i="1" s="1"/>
  <c r="O208" i="1" s="1"/>
  <c r="G209" i="1"/>
  <c r="K209" i="1" s="1"/>
  <c r="G210" i="1"/>
  <c r="G211" i="1"/>
  <c r="K211" i="1" s="1"/>
  <c r="O211" i="1" s="1"/>
  <c r="G212" i="1"/>
  <c r="K212" i="1" s="1"/>
  <c r="O212" i="1" s="1"/>
  <c r="G213" i="1"/>
  <c r="K213" i="1" s="1"/>
  <c r="O213" i="1" s="1"/>
  <c r="G214" i="1"/>
  <c r="K214" i="1" s="1"/>
  <c r="O214" i="1" s="1"/>
  <c r="G215" i="1"/>
  <c r="K215" i="1" s="1"/>
  <c r="O215" i="1" s="1"/>
  <c r="G216" i="1"/>
  <c r="K216" i="1" s="1"/>
  <c r="O216" i="1" s="1"/>
  <c r="G190" i="1"/>
  <c r="K190" i="1" s="1"/>
  <c r="O190" i="1" s="1"/>
  <c r="G180" i="1"/>
  <c r="K180" i="1" s="1"/>
  <c r="O180" i="1" s="1"/>
  <c r="G181" i="1"/>
  <c r="G182" i="1"/>
  <c r="K182" i="1" s="1"/>
  <c r="O182" i="1" s="1"/>
  <c r="G183" i="1"/>
  <c r="K183" i="1" s="1"/>
  <c r="O183" i="1" s="1"/>
  <c r="G184" i="1"/>
  <c r="K184" i="1" s="1"/>
  <c r="O184" i="1" s="1"/>
  <c r="G185" i="1"/>
  <c r="K185" i="1" s="1"/>
  <c r="O185" i="1" s="1"/>
  <c r="G179" i="1"/>
  <c r="K179" i="1" s="1"/>
  <c r="O179" i="1" s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62" i="1"/>
  <c r="G158" i="1"/>
  <c r="K158" i="1" s="1"/>
  <c r="O158" i="1" s="1"/>
  <c r="G159" i="1"/>
  <c r="K159" i="1" s="1"/>
  <c r="O159" i="1" s="1"/>
  <c r="G157" i="1"/>
  <c r="K157" i="1" s="1"/>
  <c r="G154" i="1"/>
  <c r="K154" i="1" s="1"/>
  <c r="O154" i="1" s="1"/>
  <c r="G153" i="1"/>
  <c r="G149" i="1"/>
  <c r="K149" i="1" s="1"/>
  <c r="G145" i="1"/>
  <c r="G146" i="1"/>
  <c r="G147" i="1"/>
  <c r="K147" i="1" s="1"/>
  <c r="O147" i="1" s="1"/>
  <c r="G144" i="1"/>
  <c r="G143" i="1"/>
  <c r="K143" i="1" s="1"/>
  <c r="O143" i="1" s="1"/>
  <c r="G136" i="1"/>
  <c r="K136" i="1" s="1"/>
  <c r="O136" i="1" s="1"/>
  <c r="G137" i="1"/>
  <c r="G138" i="1"/>
  <c r="G139" i="1"/>
  <c r="G140" i="1"/>
  <c r="K140" i="1" s="1"/>
  <c r="G141" i="1"/>
  <c r="G135" i="1"/>
  <c r="G130" i="1"/>
  <c r="G131" i="1"/>
  <c r="G132" i="1"/>
  <c r="G129" i="1"/>
  <c r="G119" i="1"/>
  <c r="K119" i="1" s="1"/>
  <c r="O119" i="1" s="1"/>
  <c r="G120" i="1"/>
  <c r="G121" i="1"/>
  <c r="K121" i="1" s="1"/>
  <c r="O121" i="1" s="1"/>
  <c r="G122" i="1"/>
  <c r="K122" i="1" s="1"/>
  <c r="O122" i="1" s="1"/>
  <c r="G123" i="1"/>
  <c r="K123" i="1" s="1"/>
  <c r="G124" i="1"/>
  <c r="K124" i="1" s="1"/>
  <c r="O124" i="1" s="1"/>
  <c r="G125" i="1"/>
  <c r="K125" i="1" s="1"/>
  <c r="O125" i="1" s="1"/>
  <c r="G126" i="1"/>
  <c r="G118" i="1"/>
  <c r="K118" i="1" s="1"/>
  <c r="O118" i="1" s="1"/>
  <c r="G115" i="1"/>
  <c r="G102" i="1"/>
  <c r="K102" i="1" s="1"/>
  <c r="O102" i="1" s="1"/>
  <c r="G103" i="1"/>
  <c r="K103" i="1" s="1"/>
  <c r="O103" i="1" s="1"/>
  <c r="G104" i="1"/>
  <c r="K104" i="1" s="1"/>
  <c r="O104" i="1" s="1"/>
  <c r="G105" i="1"/>
  <c r="K105" i="1" s="1"/>
  <c r="G106" i="1"/>
  <c r="K106" i="1" s="1"/>
  <c r="O106" i="1" s="1"/>
  <c r="G107" i="1"/>
  <c r="K107" i="1" s="1"/>
  <c r="O107" i="1" s="1"/>
  <c r="G108" i="1"/>
  <c r="K108" i="1" s="1"/>
  <c r="O108" i="1" s="1"/>
  <c r="G109" i="1"/>
  <c r="K109" i="1" s="1"/>
  <c r="O109" i="1" s="1"/>
  <c r="G110" i="1"/>
  <c r="K110" i="1" s="1"/>
  <c r="O110" i="1" s="1"/>
  <c r="G111" i="1"/>
  <c r="G112" i="1"/>
  <c r="K112" i="1" s="1"/>
  <c r="O112" i="1" s="1"/>
  <c r="G101" i="1"/>
  <c r="G85" i="1"/>
  <c r="K85" i="1" s="1"/>
  <c r="O85" i="1" s="1"/>
  <c r="G86" i="1"/>
  <c r="K86" i="1" s="1"/>
  <c r="O86" i="1" s="1"/>
  <c r="G87" i="1"/>
  <c r="G88" i="1"/>
  <c r="K88" i="1" s="1"/>
  <c r="O88" i="1" s="1"/>
  <c r="G89" i="1"/>
  <c r="K89" i="1" s="1"/>
  <c r="O89" i="1" s="1"/>
  <c r="G90" i="1"/>
  <c r="K90" i="1" s="1"/>
  <c r="O90" i="1" s="1"/>
  <c r="G91" i="1"/>
  <c r="K91" i="1" s="1"/>
  <c r="G92" i="1"/>
  <c r="K92" i="1" s="1"/>
  <c r="O92" i="1" s="1"/>
  <c r="G93" i="1"/>
  <c r="K93" i="1" s="1"/>
  <c r="O93" i="1" s="1"/>
  <c r="G94" i="1"/>
  <c r="K94" i="1" s="1"/>
  <c r="O94" i="1" s="1"/>
  <c r="G95" i="1"/>
  <c r="K95" i="1" s="1"/>
  <c r="O95" i="1" s="1"/>
  <c r="G96" i="1"/>
  <c r="K96" i="1" s="1"/>
  <c r="O96" i="1" s="1"/>
  <c r="G97" i="1"/>
  <c r="K97" i="1" s="1"/>
  <c r="O97" i="1" s="1"/>
  <c r="G98" i="1"/>
  <c r="K98" i="1" s="1"/>
  <c r="O98" i="1" s="1"/>
  <c r="G84" i="1"/>
  <c r="K84" i="1" s="1"/>
  <c r="O84" i="1" s="1"/>
  <c r="G81" i="1"/>
  <c r="K81" i="1" s="1"/>
  <c r="K82" i="1" s="1"/>
  <c r="G78" i="1"/>
  <c r="K78" i="1" s="1"/>
  <c r="O78" i="1" s="1"/>
  <c r="G75" i="1"/>
  <c r="G76" i="1"/>
  <c r="K76" i="1" s="1"/>
  <c r="G74" i="1"/>
  <c r="K74" i="1" s="1"/>
  <c r="O74" i="1" s="1"/>
  <c r="G72" i="1"/>
  <c r="G73" i="1" s="1"/>
  <c r="G71" i="1"/>
  <c r="K71" i="1" s="1"/>
  <c r="O71" i="1" s="1"/>
  <c r="G68" i="1"/>
  <c r="K68" i="1" s="1"/>
  <c r="G62" i="1"/>
  <c r="G63" i="1"/>
  <c r="K63" i="1" s="1"/>
  <c r="O63" i="1" s="1"/>
  <c r="G61" i="1"/>
  <c r="K61" i="1" s="1"/>
  <c r="O61" i="1" s="1"/>
  <c r="G58" i="1"/>
  <c r="K58" i="1" s="1"/>
  <c r="K59" i="1" s="1"/>
  <c r="G53" i="1"/>
  <c r="K53" i="1" s="1"/>
  <c r="O53" i="1" s="1"/>
  <c r="G54" i="1"/>
  <c r="K54" i="1" s="1"/>
  <c r="O54" i="1" s="1"/>
  <c r="G55" i="1"/>
  <c r="K55" i="1" s="1"/>
  <c r="O55" i="1" s="1"/>
  <c r="G52" i="1"/>
  <c r="K52" i="1" s="1"/>
  <c r="O52" i="1" s="1"/>
  <c r="G48" i="1"/>
  <c r="K48" i="1" s="1"/>
  <c r="G49" i="1"/>
  <c r="K49" i="1" s="1"/>
  <c r="O49" i="1" s="1"/>
  <c r="G47" i="1"/>
  <c r="G43" i="1"/>
  <c r="K43" i="1" s="1"/>
  <c r="G44" i="1"/>
  <c r="G42" i="1"/>
  <c r="K42" i="1" s="1"/>
  <c r="O42" i="1" s="1"/>
  <c r="G38" i="1"/>
  <c r="K38" i="1" s="1"/>
  <c r="O38" i="1" s="1"/>
  <c r="G37" i="1"/>
  <c r="K37" i="1" s="1"/>
  <c r="G36" i="1"/>
  <c r="G34" i="1"/>
  <c r="K34" i="1" s="1"/>
  <c r="O34" i="1" s="1"/>
  <c r="O35" i="1" s="1"/>
  <c r="G32" i="1"/>
  <c r="G33" i="1" s="1"/>
  <c r="G23" i="1"/>
  <c r="G24" i="1"/>
  <c r="G25" i="1"/>
  <c r="G26" i="1"/>
  <c r="K26" i="1" s="1"/>
  <c r="G27" i="1"/>
  <c r="G22" i="1"/>
  <c r="G18" i="1"/>
  <c r="G19" i="1" s="1"/>
  <c r="G15" i="1"/>
  <c r="K15" i="1" s="1"/>
  <c r="G14" i="1"/>
  <c r="K14" i="1" s="1"/>
  <c r="O14" i="1" s="1"/>
  <c r="O16" i="1" s="1"/>
  <c r="G8" i="1"/>
  <c r="K8" i="1" s="1"/>
  <c r="O8" i="1" s="1"/>
  <c r="G9" i="1"/>
  <c r="G10" i="1"/>
  <c r="G11" i="1"/>
  <c r="G7" i="1"/>
  <c r="M537" i="1"/>
  <c r="M516" i="1"/>
  <c r="M513" i="1"/>
  <c r="M526" i="1"/>
  <c r="M435" i="1"/>
  <c r="M437" i="1" s="1"/>
  <c r="M433" i="1"/>
  <c r="M455" i="1"/>
  <c r="M458" i="1"/>
  <c r="M451" i="1"/>
  <c r="M452" i="1" s="1"/>
  <c r="M448" i="1"/>
  <c r="M300" i="1"/>
  <c r="M431" i="1"/>
  <c r="M186" i="1"/>
  <c r="M64" i="1"/>
  <c r="M160" i="1"/>
  <c r="M155" i="1"/>
  <c r="M50" i="1"/>
  <c r="M39" i="1"/>
  <c r="M35" i="1"/>
  <c r="M33" i="1"/>
  <c r="M127" i="1"/>
  <c r="M116" i="1"/>
  <c r="M113" i="1"/>
  <c r="M99" i="1"/>
  <c r="M73" i="1"/>
  <c r="M77" i="1" s="1"/>
  <c r="M69" i="1"/>
  <c r="I534" i="1"/>
  <c r="I526" i="1"/>
  <c r="I528" i="1" s="1"/>
  <c r="I513" i="1"/>
  <c r="I493" i="1"/>
  <c r="I468" i="1"/>
  <c r="I465" i="1"/>
  <c r="I458" i="1"/>
  <c r="I455" i="1"/>
  <c r="I451" i="1"/>
  <c r="I452" i="1" s="1"/>
  <c r="I448" i="1"/>
  <c r="I446" i="1"/>
  <c r="I437" i="1"/>
  <c r="I431" i="1"/>
  <c r="I425" i="1"/>
  <c r="I414" i="1"/>
  <c r="I371" i="1"/>
  <c r="I355" i="1"/>
  <c r="I328" i="1"/>
  <c r="I318" i="1"/>
  <c r="I300" i="1"/>
  <c r="I264" i="1"/>
  <c r="I278" i="1" s="1"/>
  <c r="I295" i="1" s="1"/>
  <c r="I243" i="1"/>
  <c r="I227" i="1"/>
  <c r="I225" i="1"/>
  <c r="I219" i="1"/>
  <c r="I217" i="1"/>
  <c r="I186" i="1"/>
  <c r="I160" i="1"/>
  <c r="I155" i="1"/>
  <c r="I127" i="1"/>
  <c r="I116" i="1"/>
  <c r="I113" i="1"/>
  <c r="I99" i="1"/>
  <c r="I82" i="1"/>
  <c r="I73" i="1"/>
  <c r="I77" i="1" s="1"/>
  <c r="I69" i="1"/>
  <c r="I59" i="1"/>
  <c r="I56" i="1"/>
  <c r="I50" i="1"/>
  <c r="I45" i="1"/>
  <c r="I39" i="1"/>
  <c r="I35" i="1"/>
  <c r="I33" i="1"/>
  <c r="I16" i="1"/>
  <c r="I293" i="1"/>
  <c r="I284" i="1"/>
  <c r="I275" i="1"/>
  <c r="G562" i="1"/>
  <c r="K562" i="1" s="1"/>
  <c r="O562" i="1" s="1"/>
  <c r="G537" i="1"/>
  <c r="G448" i="1"/>
  <c r="G437" i="1"/>
  <c r="G219" i="1"/>
  <c r="G160" i="1"/>
  <c r="G150" i="1"/>
  <c r="G69" i="1"/>
  <c r="G59" i="1"/>
  <c r="G35" i="1"/>
  <c r="G16" i="1"/>
  <c r="I373" i="1"/>
  <c r="I376" i="1" s="1"/>
  <c r="I506" i="1"/>
  <c r="I505" i="1"/>
  <c r="I504" i="1"/>
  <c r="I500" i="1"/>
  <c r="I499" i="1"/>
  <c r="I536" i="1"/>
  <c r="I537" i="1" s="1"/>
  <c r="E557" i="1"/>
  <c r="C556" i="1"/>
  <c r="E319" i="1"/>
  <c r="E187" i="1"/>
  <c r="K293" i="1"/>
  <c r="K284" i="1"/>
  <c r="K219" i="1"/>
  <c r="K150" i="1"/>
  <c r="K35" i="1"/>
  <c r="I249" i="1"/>
  <c r="I253" i="1" s="1"/>
  <c r="I23" i="1"/>
  <c r="K23" i="1" s="1"/>
  <c r="I24" i="1"/>
  <c r="I25" i="1"/>
  <c r="I27" i="1"/>
  <c r="I22" i="1"/>
  <c r="I145" i="1"/>
  <c r="I146" i="1"/>
  <c r="I144" i="1"/>
  <c r="K144" i="1" s="1"/>
  <c r="O144" i="1" s="1"/>
  <c r="I130" i="1"/>
  <c r="I131" i="1"/>
  <c r="I132" i="1"/>
  <c r="I129" i="1"/>
  <c r="K129" i="1" s="1"/>
  <c r="O129" i="1" s="1"/>
  <c r="I136" i="1"/>
  <c r="I137" i="1"/>
  <c r="I138" i="1"/>
  <c r="I139" i="1"/>
  <c r="I140" i="1"/>
  <c r="I141" i="1"/>
  <c r="I135" i="1"/>
  <c r="I163" i="1"/>
  <c r="I164" i="1"/>
  <c r="K164" i="1" s="1"/>
  <c r="O164" i="1" s="1"/>
  <c r="I165" i="1"/>
  <c r="I166" i="1"/>
  <c r="I167" i="1"/>
  <c r="I168" i="1"/>
  <c r="I169" i="1"/>
  <c r="I170" i="1"/>
  <c r="I171" i="1"/>
  <c r="I172" i="1"/>
  <c r="K172" i="1" s="1"/>
  <c r="I173" i="1"/>
  <c r="I174" i="1"/>
  <c r="I175" i="1"/>
  <c r="I176" i="1"/>
  <c r="I162" i="1"/>
  <c r="I18" i="1"/>
  <c r="I19" i="1" s="1"/>
  <c r="I10" i="1"/>
  <c r="K10" i="1" s="1"/>
  <c r="I11" i="1"/>
  <c r="K11" i="1" s="1"/>
  <c r="O11" i="1" s="1"/>
  <c r="I9" i="1"/>
  <c r="I7" i="1"/>
  <c r="E512" i="1"/>
  <c r="E277" i="1"/>
  <c r="G277" i="1" s="1"/>
  <c r="K277" i="1" s="1"/>
  <c r="O277" i="1" s="1"/>
  <c r="O278" i="1" s="1"/>
  <c r="E269" i="1"/>
  <c r="G269" i="1" s="1"/>
  <c r="K269" i="1" s="1"/>
  <c r="O269" i="1" s="1"/>
  <c r="E270" i="1"/>
  <c r="G270" i="1" s="1"/>
  <c r="K270" i="1" s="1"/>
  <c r="O270" i="1" s="1"/>
  <c r="E271" i="1"/>
  <c r="G271" i="1" s="1"/>
  <c r="E272" i="1"/>
  <c r="G272" i="1" s="1"/>
  <c r="K272" i="1" s="1"/>
  <c r="E273" i="1"/>
  <c r="G273" i="1" s="1"/>
  <c r="K273" i="1" s="1"/>
  <c r="O273" i="1" s="1"/>
  <c r="E274" i="1"/>
  <c r="G274" i="1" s="1"/>
  <c r="K274" i="1" s="1"/>
  <c r="O274" i="1" s="1"/>
  <c r="E268" i="1"/>
  <c r="G268" i="1" s="1"/>
  <c r="K268" i="1" s="1"/>
  <c r="O268" i="1" s="1"/>
  <c r="E263" i="1"/>
  <c r="E326" i="1"/>
  <c r="G326" i="1" s="1"/>
  <c r="E325" i="1"/>
  <c r="E291" i="1"/>
  <c r="E290" i="1"/>
  <c r="G290" i="1" s="1"/>
  <c r="C537" i="1"/>
  <c r="C534" i="1"/>
  <c r="C526" i="1"/>
  <c r="C523" i="1"/>
  <c r="C516" i="1"/>
  <c r="C513" i="1"/>
  <c r="C510" i="1"/>
  <c r="C493" i="1"/>
  <c r="C468" i="1"/>
  <c r="C465" i="1"/>
  <c r="M465" i="1" s="1"/>
  <c r="C458" i="1"/>
  <c r="C455" i="1"/>
  <c r="C451" i="1"/>
  <c r="C452" i="1" s="1"/>
  <c r="G452" i="1" s="1"/>
  <c r="C448" i="1"/>
  <c r="C446" i="1"/>
  <c r="C437" i="1"/>
  <c r="C431" i="1"/>
  <c r="C425" i="1"/>
  <c r="C414" i="1"/>
  <c r="C376" i="1"/>
  <c r="C371" i="1"/>
  <c r="C355" i="1"/>
  <c r="C328" i="1"/>
  <c r="C318" i="1"/>
  <c r="C300" i="1"/>
  <c r="C293" i="1"/>
  <c r="C284" i="1"/>
  <c r="C275" i="1"/>
  <c r="C264" i="1"/>
  <c r="C253" i="1"/>
  <c r="C243" i="1"/>
  <c r="C227" i="1"/>
  <c r="C225" i="1"/>
  <c r="C219" i="1"/>
  <c r="C217" i="1"/>
  <c r="C186" i="1"/>
  <c r="C177" i="1"/>
  <c r="C160" i="1"/>
  <c r="C155" i="1"/>
  <c r="C150" i="1"/>
  <c r="C148" i="1"/>
  <c r="C142" i="1"/>
  <c r="C151" i="1" s="1"/>
  <c r="C133" i="1"/>
  <c r="C127" i="1"/>
  <c r="C116" i="1"/>
  <c r="C113" i="1"/>
  <c r="C99" i="1"/>
  <c r="C82" i="1"/>
  <c r="C73" i="1"/>
  <c r="C77" i="1" s="1"/>
  <c r="C69" i="1"/>
  <c r="C64" i="1"/>
  <c r="C59" i="1"/>
  <c r="C56" i="1"/>
  <c r="C50" i="1"/>
  <c r="C45" i="1"/>
  <c r="C39" i="1"/>
  <c r="C35" i="1"/>
  <c r="C33" i="1"/>
  <c r="C28" i="1"/>
  <c r="C19" i="1"/>
  <c r="C16" i="1"/>
  <c r="C12" i="1"/>
  <c r="E23" i="2" l="1"/>
  <c r="E60" i="2" s="1"/>
  <c r="G13" i="2"/>
  <c r="G21" i="2" s="1"/>
  <c r="I23" i="2"/>
  <c r="I60" i="2" s="1"/>
  <c r="C60" i="2"/>
  <c r="C71" i="2" s="1"/>
  <c r="O148" i="1"/>
  <c r="O435" i="1"/>
  <c r="K9" i="1"/>
  <c r="O9" i="1" s="1"/>
  <c r="K7" i="1"/>
  <c r="O7" i="1" s="1"/>
  <c r="O12" i="1" s="1"/>
  <c r="G28" i="1"/>
  <c r="K50" i="1"/>
  <c r="K146" i="1"/>
  <c r="O146" i="1" s="1"/>
  <c r="K162" i="1"/>
  <c r="O162" i="1" s="1"/>
  <c r="K169" i="1"/>
  <c r="O169" i="1" s="1"/>
  <c r="K165" i="1"/>
  <c r="O165" i="1" s="1"/>
  <c r="O295" i="1"/>
  <c r="K448" i="1"/>
  <c r="G225" i="1"/>
  <c r="G534" i="1"/>
  <c r="O56" i="1"/>
  <c r="K69" i="1"/>
  <c r="O68" i="1"/>
  <c r="O69" i="1" s="1"/>
  <c r="K160" i="1"/>
  <c r="O157" i="1"/>
  <c r="O160" i="1" s="1"/>
  <c r="K176" i="1"/>
  <c r="O176" i="1" s="1"/>
  <c r="K168" i="1"/>
  <c r="O168" i="1" s="1"/>
  <c r="O218" i="1"/>
  <c r="O219" i="1" s="1"/>
  <c r="O248" i="1"/>
  <c r="G284" i="1"/>
  <c r="O308" i="1"/>
  <c r="O312" i="1"/>
  <c r="O318" i="1" s="1"/>
  <c r="O316" i="1"/>
  <c r="O370" i="1"/>
  <c r="O366" i="1"/>
  <c r="O362" i="1"/>
  <c r="O420" i="1"/>
  <c r="O425" i="1" s="1"/>
  <c r="O424" i="1"/>
  <c r="K437" i="1"/>
  <c r="O433" i="1"/>
  <c r="O439" i="1"/>
  <c r="O446" i="1" s="1"/>
  <c r="K506" i="1"/>
  <c r="O506" i="1" s="1"/>
  <c r="K32" i="1"/>
  <c r="O48" i="1"/>
  <c r="O224" i="1"/>
  <c r="O225" i="1" s="1"/>
  <c r="K132" i="1"/>
  <c r="O132" i="1" s="1"/>
  <c r="O50" i="1"/>
  <c r="K452" i="1"/>
  <c r="K131" i="1"/>
  <c r="O131" i="1" s="1"/>
  <c r="K173" i="1"/>
  <c r="O173" i="1" s="1"/>
  <c r="K455" i="1"/>
  <c r="O453" i="1"/>
  <c r="O455" i="1" s="1"/>
  <c r="K526" i="1"/>
  <c r="O524" i="1"/>
  <c r="O526" i="1" s="1"/>
  <c r="O528" i="1" s="1"/>
  <c r="O532" i="1"/>
  <c r="O534" i="1" s="1"/>
  <c r="I557" i="1"/>
  <c r="G431" i="1"/>
  <c r="K135" i="1"/>
  <c r="O135" i="1" s="1"/>
  <c r="O238" i="1"/>
  <c r="O355" i="1"/>
  <c r="K373" i="1"/>
  <c r="O413" i="1"/>
  <c r="O405" i="1"/>
  <c r="O397" i="1"/>
  <c r="O414" i="1" s="1"/>
  <c r="O389" i="1"/>
  <c r="O381" i="1"/>
  <c r="O469" i="1"/>
  <c r="O477" i="1"/>
  <c r="O485" i="1"/>
  <c r="K499" i="1"/>
  <c r="O499" i="1" s="1"/>
  <c r="O503" i="1"/>
  <c r="O554" i="1"/>
  <c r="O546" i="1"/>
  <c r="O556" i="1" s="1"/>
  <c r="O81" i="1"/>
  <c r="O82" i="1" s="1"/>
  <c r="M225" i="1"/>
  <c r="O371" i="1"/>
  <c r="K62" i="1"/>
  <c r="G64" i="1"/>
  <c r="K101" i="1"/>
  <c r="G113" i="1"/>
  <c r="G186" i="1"/>
  <c r="K181" i="1"/>
  <c r="O181" i="1" s="1"/>
  <c r="O186" i="1" s="1"/>
  <c r="G217" i="1"/>
  <c r="K191" i="1"/>
  <c r="K56" i="1"/>
  <c r="C254" i="1"/>
  <c r="K27" i="1"/>
  <c r="O27" i="1" s="1"/>
  <c r="K449" i="1"/>
  <c r="G451" i="1"/>
  <c r="M243" i="1"/>
  <c r="K36" i="1"/>
  <c r="G39" i="1"/>
  <c r="G40" i="1" s="1"/>
  <c r="K115" i="1"/>
  <c r="G116" i="1"/>
  <c r="G127" i="1"/>
  <c r="K120" i="1"/>
  <c r="O120" i="1" s="1"/>
  <c r="O127" i="1" s="1"/>
  <c r="K226" i="1"/>
  <c r="G227" i="1"/>
  <c r="K466" i="1"/>
  <c r="G468" i="1"/>
  <c r="K24" i="1"/>
  <c r="K145" i="1"/>
  <c r="O145" i="1" s="1"/>
  <c r="C528" i="1"/>
  <c r="C558" i="1" s="1"/>
  <c r="G293" i="1"/>
  <c r="E264" i="1"/>
  <c r="G263" i="1"/>
  <c r="K22" i="1"/>
  <c r="O22" i="1" s="1"/>
  <c r="G82" i="1"/>
  <c r="G45" i="1"/>
  <c r="K44" i="1"/>
  <c r="G275" i="1"/>
  <c r="K271" i="1"/>
  <c r="O271" i="1" s="1"/>
  <c r="O275" i="1" s="1"/>
  <c r="E513" i="1"/>
  <c r="G512" i="1"/>
  <c r="G50" i="1"/>
  <c r="K127" i="1"/>
  <c r="K141" i="1"/>
  <c r="O141" i="1" s="1"/>
  <c r="K137" i="1"/>
  <c r="O137" i="1" s="1"/>
  <c r="K148" i="1"/>
  <c r="K299" i="1"/>
  <c r="O299" i="1" s="1"/>
  <c r="O300" i="1" s="1"/>
  <c r="G300" i="1"/>
  <c r="K536" i="1"/>
  <c r="I40" i="1"/>
  <c r="I65" i="1" s="1"/>
  <c r="I79" i="1"/>
  <c r="I319" i="1"/>
  <c r="I459" i="1"/>
  <c r="I494" i="1" s="1"/>
  <c r="I495" i="1" s="1"/>
  <c r="G99" i="1"/>
  <c r="G133" i="1"/>
  <c r="K139" i="1"/>
  <c r="O139" i="1" s="1"/>
  <c r="G243" i="1"/>
  <c r="G254" i="1" s="1"/>
  <c r="K318" i="1"/>
  <c r="K324" i="1"/>
  <c r="O324" i="1" s="1"/>
  <c r="O328" i="1" s="1"/>
  <c r="K72" i="1"/>
  <c r="M217" i="1"/>
  <c r="M253" i="1"/>
  <c r="M510" i="1"/>
  <c r="C557" i="1"/>
  <c r="E328" i="1"/>
  <c r="E495" i="1" s="1"/>
  <c r="M40" i="1"/>
  <c r="M319" i="1"/>
  <c r="G142" i="1"/>
  <c r="G151" i="1" s="1"/>
  <c r="K138" i="1"/>
  <c r="O138" i="1" s="1"/>
  <c r="K175" i="1"/>
  <c r="O175" i="1" s="1"/>
  <c r="K171" i="1"/>
  <c r="O171" i="1" s="1"/>
  <c r="K167" i="1"/>
  <c r="O167" i="1" s="1"/>
  <c r="K163" i="1"/>
  <c r="G253" i="1"/>
  <c r="K247" i="1"/>
  <c r="G325" i="1"/>
  <c r="G328" i="1" s="1"/>
  <c r="G516" i="1"/>
  <c r="K515" i="1"/>
  <c r="K231" i="1"/>
  <c r="M493" i="1"/>
  <c r="M556" i="1"/>
  <c r="G56" i="1"/>
  <c r="G148" i="1"/>
  <c r="G155" i="1"/>
  <c r="K153" i="1"/>
  <c r="O153" i="1" s="1"/>
  <c r="O155" i="1" s="1"/>
  <c r="K174" i="1"/>
  <c r="O174" i="1" s="1"/>
  <c r="K170" i="1"/>
  <c r="O170" i="1" s="1"/>
  <c r="G177" i="1"/>
  <c r="K166" i="1"/>
  <c r="O166" i="1" s="1"/>
  <c r="K186" i="1"/>
  <c r="K355" i="1"/>
  <c r="K500" i="1"/>
  <c r="K504" i="1"/>
  <c r="O504" i="1" s="1"/>
  <c r="K556" i="1"/>
  <c r="K87" i="1"/>
  <c r="K130" i="1"/>
  <c r="M355" i="1"/>
  <c r="M414" i="1"/>
  <c r="M446" i="1"/>
  <c r="M371" i="1"/>
  <c r="M468" i="1"/>
  <c r="M376" i="1"/>
  <c r="M151" i="1"/>
  <c r="M425" i="1"/>
  <c r="M534" i="1"/>
  <c r="M523" i="1"/>
  <c r="M528" i="1" s="1"/>
  <c r="M557" i="1"/>
  <c r="M220" i="1"/>
  <c r="M79" i="1"/>
  <c r="K446" i="1"/>
  <c r="K431" i="1"/>
  <c r="K155" i="1"/>
  <c r="G77" i="1"/>
  <c r="G79" i="1" s="1"/>
  <c r="K25" i="1"/>
  <c r="O25" i="1" s="1"/>
  <c r="K16" i="1"/>
  <c r="G12" i="1"/>
  <c r="M459" i="1"/>
  <c r="E275" i="1"/>
  <c r="K414" i="1"/>
  <c r="I254" i="1"/>
  <c r="G446" i="1"/>
  <c r="G493" i="1"/>
  <c r="G523" i="1"/>
  <c r="K523" i="1" s="1"/>
  <c r="G556" i="1"/>
  <c r="K493" i="1"/>
  <c r="I220" i="1"/>
  <c r="K425" i="1"/>
  <c r="K465" i="1"/>
  <c r="O465" i="1" s="1"/>
  <c r="C20" i="1"/>
  <c r="C29" i="1" s="1"/>
  <c r="C278" i="1"/>
  <c r="C295" i="1" s="1"/>
  <c r="G220" i="1"/>
  <c r="G458" i="1"/>
  <c r="K458" i="1" s="1"/>
  <c r="K371" i="1"/>
  <c r="K18" i="1"/>
  <c r="K528" i="1"/>
  <c r="I142" i="1"/>
  <c r="C40" i="1"/>
  <c r="C65" i="1" s="1"/>
  <c r="C319" i="1"/>
  <c r="I177" i="1"/>
  <c r="I133" i="1"/>
  <c r="I148" i="1"/>
  <c r="I28" i="1"/>
  <c r="I29" i="1" s="1"/>
  <c r="G20" i="1"/>
  <c r="G29" i="1" s="1"/>
  <c r="C220" i="1"/>
  <c r="C459" i="1"/>
  <c r="C494" i="1" s="1"/>
  <c r="C495" i="1" s="1"/>
  <c r="E293" i="1"/>
  <c r="I12" i="1"/>
  <c r="G455" i="1"/>
  <c r="G465" i="1"/>
  <c r="G510" i="1"/>
  <c r="G526" i="1"/>
  <c r="C79" i="1"/>
  <c r="C187" i="1" s="1"/>
  <c r="E278" i="1"/>
  <c r="E558" i="1"/>
  <c r="G425" i="1"/>
  <c r="G318" i="1"/>
  <c r="G319" i="1" s="1"/>
  <c r="G414" i="1"/>
  <c r="G376" i="1"/>
  <c r="G371" i="1"/>
  <c r="G355" i="1"/>
  <c r="I510" i="1"/>
  <c r="I558" i="1" s="1"/>
  <c r="K13" i="2" l="1"/>
  <c r="G23" i="2"/>
  <c r="G60" i="2" s="1"/>
  <c r="I560" i="1"/>
  <c r="I564" i="1" s="1"/>
  <c r="I567" i="1" s="1"/>
  <c r="K510" i="1"/>
  <c r="O500" i="1"/>
  <c r="O510" i="1" s="1"/>
  <c r="K73" i="1"/>
  <c r="K77" i="1" s="1"/>
  <c r="K79" i="1" s="1"/>
  <c r="O72" i="1"/>
  <c r="O73" i="1" s="1"/>
  <c r="O77" i="1" s="1"/>
  <c r="O79" i="1" s="1"/>
  <c r="O319" i="1"/>
  <c r="K64" i="1"/>
  <c r="O62" i="1"/>
  <c r="O64" i="1" s="1"/>
  <c r="M558" i="1"/>
  <c r="K537" i="1"/>
  <c r="K557" i="1" s="1"/>
  <c r="O536" i="1"/>
  <c r="O537" i="1" s="1"/>
  <c r="O557" i="1" s="1"/>
  <c r="K468" i="1"/>
  <c r="O466" i="1"/>
  <c r="K39" i="1"/>
  <c r="O36" i="1"/>
  <c r="O39" i="1" s="1"/>
  <c r="K328" i="1"/>
  <c r="O493" i="1"/>
  <c r="K12" i="1"/>
  <c r="K275" i="1"/>
  <c r="M494" i="1"/>
  <c r="K516" i="1"/>
  <c r="O515" i="1"/>
  <c r="O516" i="1" s="1"/>
  <c r="K300" i="1"/>
  <c r="K319" i="1" s="1"/>
  <c r="K45" i="1"/>
  <c r="O44" i="1"/>
  <c r="O45" i="1" s="1"/>
  <c r="M254" i="1"/>
  <c r="K113" i="1"/>
  <c r="O101" i="1"/>
  <c r="O113" i="1" s="1"/>
  <c r="K33" i="1"/>
  <c r="K40" i="1" s="1"/>
  <c r="O32" i="1"/>
  <c r="O33" i="1" s="1"/>
  <c r="O40" i="1" s="1"/>
  <c r="C560" i="1"/>
  <c r="K133" i="1"/>
  <c r="O130" i="1"/>
  <c r="O133" i="1" s="1"/>
  <c r="K451" i="1"/>
  <c r="O449" i="1"/>
  <c r="O451" i="1" s="1"/>
  <c r="O452" i="1" s="1"/>
  <c r="G528" i="1"/>
  <c r="K99" i="1"/>
  <c r="O87" i="1"/>
  <c r="O99" i="1" s="1"/>
  <c r="K243" i="1"/>
  <c r="O231" i="1"/>
  <c r="O243" i="1" s="1"/>
  <c r="K253" i="1"/>
  <c r="O253" i="1" s="1"/>
  <c r="O247" i="1"/>
  <c r="K217" i="1"/>
  <c r="K220" i="1" s="1"/>
  <c r="O191" i="1"/>
  <c r="O217" i="1" s="1"/>
  <c r="O220" i="1" s="1"/>
  <c r="O437" i="1"/>
  <c r="O151" i="1"/>
  <c r="G459" i="1"/>
  <c r="K459" i="1" s="1"/>
  <c r="O459" i="1" s="1"/>
  <c r="O468" i="1" s="1"/>
  <c r="K19" i="1"/>
  <c r="O18" i="1"/>
  <c r="O19" i="1" s="1"/>
  <c r="G557" i="1"/>
  <c r="K177" i="1"/>
  <c r="K187" i="1" s="1"/>
  <c r="O163" i="1"/>
  <c r="O177" i="1" s="1"/>
  <c r="K28" i="1"/>
  <c r="O28" i="1" s="1"/>
  <c r="O24" i="1"/>
  <c r="K227" i="1"/>
  <c r="O226" i="1"/>
  <c r="O227" i="1" s="1"/>
  <c r="K116" i="1"/>
  <c r="O115" i="1"/>
  <c r="O116" i="1" s="1"/>
  <c r="K376" i="1"/>
  <c r="O373" i="1"/>
  <c r="O376" i="1" s="1"/>
  <c r="O142" i="1"/>
  <c r="M560" i="1"/>
  <c r="M564" i="1" s="1"/>
  <c r="M567" i="1" s="1"/>
  <c r="M187" i="1"/>
  <c r="K512" i="1"/>
  <c r="G513" i="1"/>
  <c r="K65" i="1"/>
  <c r="M65" i="1"/>
  <c r="G65" i="1"/>
  <c r="K142" i="1"/>
  <c r="K151" i="1" s="1"/>
  <c r="K263" i="1"/>
  <c r="G264" i="1"/>
  <c r="G278" i="1" s="1"/>
  <c r="G295" i="1" s="1"/>
  <c r="M495" i="1"/>
  <c r="K494" i="1"/>
  <c r="K495" i="1" s="1"/>
  <c r="G187" i="1"/>
  <c r="I151" i="1"/>
  <c r="I187" i="1" s="1"/>
  <c r="I256" i="1" s="1"/>
  <c r="I566" i="1" s="1"/>
  <c r="I568" i="1" s="1"/>
  <c r="E295" i="1"/>
  <c r="C256" i="1"/>
  <c r="K23" i="2" l="1"/>
  <c r="K60" i="2" s="1"/>
  <c r="K21" i="2"/>
  <c r="O495" i="1"/>
  <c r="G494" i="1"/>
  <c r="G495" i="1" s="1"/>
  <c r="G560" i="1" s="1"/>
  <c r="G564" i="1" s="1"/>
  <c r="G567" i="1" s="1"/>
  <c r="G568" i="1" s="1"/>
  <c r="K254" i="1"/>
  <c r="O494" i="1"/>
  <c r="O558" i="1"/>
  <c r="O187" i="1"/>
  <c r="K513" i="1"/>
  <c r="K558" i="1" s="1"/>
  <c r="O512" i="1"/>
  <c r="O513" i="1" s="1"/>
  <c r="O254" i="1"/>
  <c r="K264" i="1"/>
  <c r="K278" i="1" s="1"/>
  <c r="K295" i="1" s="1"/>
  <c r="O263" i="1"/>
  <c r="O264" i="1" s="1"/>
  <c r="G558" i="1"/>
  <c r="M256" i="1"/>
  <c r="M566" i="1" s="1"/>
  <c r="M568" i="1" s="1"/>
  <c r="K20" i="1"/>
  <c r="O65" i="1"/>
  <c r="G256" i="1"/>
  <c r="G566" i="1" s="1"/>
  <c r="E560" i="1"/>
  <c r="E564" i="1" s="1"/>
  <c r="O560" i="1" l="1"/>
  <c r="O564" i="1" s="1"/>
  <c r="O567" i="1" s="1"/>
  <c r="K560" i="1"/>
  <c r="K564" i="1" s="1"/>
  <c r="K567" i="1" s="1"/>
  <c r="O20" i="1"/>
  <c r="O29" i="1" s="1"/>
  <c r="O256" i="1" s="1"/>
  <c r="O566" i="1" s="1"/>
  <c r="O568" i="1" s="1"/>
  <c r="K29" i="1"/>
  <c r="K256" i="1" s="1"/>
  <c r="K566" i="1" s="1"/>
  <c r="K568" i="1" l="1"/>
</calcChain>
</file>

<file path=xl/sharedStrings.xml><?xml version="1.0" encoding="utf-8"?>
<sst xmlns="http://schemas.openxmlformats.org/spreadsheetml/2006/main" count="608" uniqueCount="529">
  <si>
    <t>ASSETS</t>
  </si>
  <si>
    <t>Plant in Service</t>
  </si>
  <si>
    <t>Plant In Service-Transmission</t>
  </si>
  <si>
    <t>Capital Leases</t>
  </si>
  <si>
    <t>Held For Fut Use</t>
  </si>
  <si>
    <t>Const Not Classifd</t>
  </si>
  <si>
    <t>Plant In Service</t>
  </si>
  <si>
    <t>Capital Leases - Gen &amp; Misc</t>
  </si>
  <si>
    <t>Accrued Capital Leases</t>
  </si>
  <si>
    <t>General Plant</t>
  </si>
  <si>
    <t>CWIP - Project</t>
  </si>
  <si>
    <t>Construction Work-In-Progress</t>
  </si>
  <si>
    <t>ELECTRIC UTILITY PLANT</t>
  </si>
  <si>
    <t>Prov-Leased Assets</t>
  </si>
  <si>
    <t>A/P for Deprec of Plt</t>
  </si>
  <si>
    <t>RWIP - Project Detail</t>
  </si>
  <si>
    <t>Cost of Removal Reserve</t>
  </si>
  <si>
    <t>ARO Removal Deprec - Accretion</t>
  </si>
  <si>
    <t>A/P for Amort of Plt</t>
  </si>
  <si>
    <t>less Accum Provision - Depre, Depl, Amort.</t>
  </si>
  <si>
    <t>NET ELECTRIC UTILITY PLANT</t>
  </si>
  <si>
    <t>Nonutility Property - Owned</t>
  </si>
  <si>
    <t>Gross NonUtility Property</t>
  </si>
  <si>
    <t>Depr&amp;Amrt of Nonutl Prop-Ownd</t>
  </si>
  <si>
    <t>Less Depr &amp; Amort NonUtility Property</t>
  </si>
  <si>
    <t>Other Property - CCNC</t>
  </si>
  <si>
    <t>Other Property - RWIP</t>
  </si>
  <si>
    <t>Other Property - CPR</t>
  </si>
  <si>
    <t>Other Property Investments</t>
  </si>
  <si>
    <t>Net NonUtility Property</t>
  </si>
  <si>
    <t xml:space="preserve"> Investment in Consol Subsidiaries</t>
  </si>
  <si>
    <t xml:space="preserve"> Investment in NonConsol Subsidiaries</t>
  </si>
  <si>
    <t xml:space="preserve"> Investment in NonConsol Subs Cost Basis</t>
  </si>
  <si>
    <t>Investment in Subsidiary &amp; Associated</t>
  </si>
  <si>
    <t>Oth Investments-Nonassociated</t>
  </si>
  <si>
    <t>Deferred Compensation Benefits</t>
  </si>
  <si>
    <t>Fbr Opt Lns-In Kind Sv-Invest</t>
  </si>
  <si>
    <t>Other Investments</t>
  </si>
  <si>
    <t>Pension Net Funded Position</t>
  </si>
  <si>
    <t>Non-UMWA PRW Funded Position</t>
  </si>
  <si>
    <t>SFAS 106 - Non-UMWA PRW</t>
  </si>
  <si>
    <t>SFAS 87 - Pension</t>
  </si>
  <si>
    <t>Other Special Funds</t>
  </si>
  <si>
    <t>SO2 Allowance Inventory</t>
  </si>
  <si>
    <t>Allowance - NonCurrent</t>
  </si>
  <si>
    <t>Long-Term Unreal Gns - Non Aff</t>
  </si>
  <si>
    <t>L/T Asset MTM Collateral</t>
  </si>
  <si>
    <t>L/T Asset for Commodity Hedges</t>
  </si>
  <si>
    <t>Long Term Energy Trading Contracts</t>
  </si>
  <si>
    <t>OTHER PROPERTY AND INVESTMENTS</t>
  </si>
  <si>
    <t>Cash</t>
  </si>
  <si>
    <t>Cash and Cash Equivalents</t>
  </si>
  <si>
    <t>Spec Deposit Mizuho Securities</t>
  </si>
  <si>
    <t>Spec Depost RBC</t>
  </si>
  <si>
    <t>Special Deposits</t>
  </si>
  <si>
    <t>Other Intercompany Adj Working Funds</t>
  </si>
  <si>
    <t>Miscellaneous Working Funds</t>
  </si>
  <si>
    <t>Auction Rate Securities</t>
  </si>
  <si>
    <t>Special Deposits and Working Funds</t>
  </si>
  <si>
    <t>Temporary Cash Investments</t>
  </si>
  <si>
    <t>Corp Borrow Prg (NR-Assoc)</t>
  </si>
  <si>
    <t>Advances to Affiliates</t>
  </si>
  <si>
    <t>Customer A/R - Electric</t>
  </si>
  <si>
    <t>Customer A/R-System Sales</t>
  </si>
  <si>
    <t>Transmission Sales Receivable</t>
  </si>
  <si>
    <t>Cust A/R - Factored</t>
  </si>
  <si>
    <t>Cust A/R-System Sales - MLR</t>
  </si>
  <si>
    <t>Cust A/R-Options &amp; Swaps - MLR</t>
  </si>
  <si>
    <t>Low Inc Energy Asst Pr (LIEAP)</t>
  </si>
  <si>
    <t>Customer A/R - Estimated</t>
  </si>
  <si>
    <t>PJM AR Accrual</t>
  </si>
  <si>
    <t>Gas Accruals</t>
  </si>
  <si>
    <t>AR Coal Trading</t>
  </si>
  <si>
    <t>Accrued Power Brokers</t>
  </si>
  <si>
    <t>Customer A/R - REC activity</t>
  </si>
  <si>
    <t>Other Accounts Rec - Cust</t>
  </si>
  <si>
    <t>AR Peoplesoft Billing - Cust</t>
  </si>
  <si>
    <t>Acct Rec - Customers</t>
  </si>
  <si>
    <t>2001 Employee Biweekly Pay Cnv</t>
  </si>
  <si>
    <t>A/R PeopleSoft Billing System</t>
  </si>
  <si>
    <t>Damage Recovery - Third Party</t>
  </si>
  <si>
    <t>Damage Recovery Offset Demand</t>
  </si>
  <si>
    <t>A/R - Benefits Billing</t>
  </si>
  <si>
    <t>Other Accounts Rec - Misc</t>
  </si>
  <si>
    <t>AR Peoplesoft Billing - Misc</t>
  </si>
  <si>
    <t>Interest Receivable -FIT -LT</t>
  </si>
  <si>
    <t>Interest Receivable -FIT -ST</t>
  </si>
  <si>
    <t>Interest Receivable -SIT -LT</t>
  </si>
  <si>
    <t>Interest Receivable. -SIT -ST</t>
  </si>
  <si>
    <t>Rents Receivable</t>
  </si>
  <si>
    <t>Acct Rec - Miscellaneous</t>
  </si>
  <si>
    <t>Uncoll Accts-Other Receivables</t>
  </si>
  <si>
    <t>Acct Rec - AP for Uncollectible Accounts</t>
  </si>
  <si>
    <t>A/R Assoc Co - InterUnit G/L</t>
  </si>
  <si>
    <t>A/R Assoc Co - Allowances</t>
  </si>
  <si>
    <t>A/R Assoc Co - Intercompany</t>
  </si>
  <si>
    <t>A/R Assoc Co - InterUnit A/P</t>
  </si>
  <si>
    <t>A/R Assoc Co - Multi Pmts</t>
  </si>
  <si>
    <t>A/R-Assoc Co-AEPSC-Agent</t>
  </si>
  <si>
    <t>A/R Assoc Co - System Sales</t>
  </si>
  <si>
    <t>Fleet - M4 - A/R</t>
  </si>
  <si>
    <t>A/R Assc Co-Realization Sharng</t>
  </si>
  <si>
    <t>Acct Rec - Associated Companies</t>
  </si>
  <si>
    <t>Fuel Stock - Coal</t>
  </si>
  <si>
    <t>Fuel Stock - Oil</t>
  </si>
  <si>
    <t>Fuel Stock Coal - Intransit</t>
  </si>
  <si>
    <t>Fuel Stock Exp Undistributed</t>
  </si>
  <si>
    <t>Fuel Stock</t>
  </si>
  <si>
    <t>M&amp;S - Regular</t>
  </si>
  <si>
    <t>M&amp;S -  Exempt Material</t>
  </si>
  <si>
    <t>M&amp;S - Lime and Limestone</t>
  </si>
  <si>
    <t>Materials &amp; Supplies - Urea</t>
  </si>
  <si>
    <t>Transportation Inventory</t>
  </si>
  <si>
    <t>M&amp;S-Lime &amp; Limestone Intransit</t>
  </si>
  <si>
    <t>M&amp;S Inv - Urea In-Transit</t>
  </si>
  <si>
    <t>Plant Materials and Supplies</t>
  </si>
  <si>
    <t>Merchandise</t>
  </si>
  <si>
    <t>SO2 Allowance Inventory - Curr</t>
  </si>
  <si>
    <t>NOx Allowance Inventory - Curr</t>
  </si>
  <si>
    <t>An. NOx Comp lnv - Curr</t>
  </si>
  <si>
    <t>CSAPR Current SO2 Inv</t>
  </si>
  <si>
    <t>Allowance Inventory</t>
  </si>
  <si>
    <t>Stores Exp - Big Sandy Plant</t>
  </si>
  <si>
    <t>Stores Expenses</t>
  </si>
  <si>
    <t>Materials and Supplies</t>
  </si>
  <si>
    <t>Accrued Utility Revenues</t>
  </si>
  <si>
    <t>Acrd Utility Rev-Factored-Assc</t>
  </si>
  <si>
    <t>Curr. Unreal Gains - NonAffil</t>
  </si>
  <si>
    <t>S/T Asset MTM Collateral</t>
  </si>
  <si>
    <t>S/T Asset for Commodity Hedges</t>
  </si>
  <si>
    <t>Energy Trading</t>
  </si>
  <si>
    <t>Prepaid Insurance</t>
  </si>
  <si>
    <t>Prepaid Taxes</t>
  </si>
  <si>
    <t>Prepaid Carry Cost-Factored AR</t>
  </si>
  <si>
    <t>Prepaid Pension Benefits</t>
  </si>
  <si>
    <t>Prepaid Sales Taxes</t>
  </si>
  <si>
    <t>Prepaid Use Taxes</t>
  </si>
  <si>
    <t>FAS 158 Qual Contra Asset</t>
  </si>
  <si>
    <t>Prepaid Insurance - EIS</t>
  </si>
  <si>
    <t>Prepaid Lease</t>
  </si>
  <si>
    <t>PRW Without MED-D Benefits</t>
  </si>
  <si>
    <t>PRW for Med-D Benefits</t>
  </si>
  <si>
    <t>FAS158 Contra-PRW Exclud Med-D</t>
  </si>
  <si>
    <t>Prepayments</t>
  </si>
  <si>
    <t>Spec Allowance Inv NOx</t>
  </si>
  <si>
    <t>Spec Deposits - Elect Trading</t>
  </si>
  <si>
    <t>Spec Deposit UBS Securities</t>
  </si>
  <si>
    <t>Spec Deposits-Trading Contra</t>
  </si>
  <si>
    <t>Non-Highway Fuel Tx Credt-2012</t>
  </si>
  <si>
    <t>Billings and Deferred Projects</t>
  </si>
  <si>
    <t>Other Current Assets</t>
  </si>
  <si>
    <t>CURRENT ASSETS</t>
  </si>
  <si>
    <t>SFAS 112 Postemployment Benef</t>
  </si>
  <si>
    <t>DSM Incentives</t>
  </si>
  <si>
    <t>Energy Efficiency Recovery</t>
  </si>
  <si>
    <t>DSM Lost Revenues</t>
  </si>
  <si>
    <t>DSM Program Costs</t>
  </si>
  <si>
    <t>HRJ 765kV Post Service AFUDC</t>
  </si>
  <si>
    <t>HRJ 765kV Depreciation Expense</t>
  </si>
  <si>
    <t>Unrecovered Fuel Cost</t>
  </si>
  <si>
    <t>Unreal Loss on Fwd Commitments</t>
  </si>
  <si>
    <t>Deferred Storm Expense</t>
  </si>
  <si>
    <t>Asset Retirement Obligations</t>
  </si>
  <si>
    <t>Defd Equity Carry Chg-Non Fuel</t>
  </si>
  <si>
    <t>BridgeCo TO Funding</t>
  </si>
  <si>
    <t>PJM Integration Payments</t>
  </si>
  <si>
    <t>Other PJM Integration</t>
  </si>
  <si>
    <t>Carry Chgs-RTO Startup Costs</t>
  </si>
  <si>
    <t>Alliance RTO Deferred Expense</t>
  </si>
  <si>
    <t>REG ASSET FAS 158 QUAL PLAN</t>
  </si>
  <si>
    <t>REG ASSET FAS 158 OPEB PLAN</t>
  </si>
  <si>
    <t>REG Asset FAS 158 SERP Plan</t>
  </si>
  <si>
    <t>Deferred Carbon Mgmt Research</t>
  </si>
  <si>
    <t>SFAS 106 Medicare Subsidy</t>
  </si>
  <si>
    <t>SFAS 109 Flow Thru Defd FIT</t>
  </si>
  <si>
    <t>SFAS 109 Flow Thru Defrd SIT</t>
  </si>
  <si>
    <t>Net CCS FEED Study Costs</t>
  </si>
  <si>
    <t>CCS FEED Study Reserve</t>
  </si>
  <si>
    <t>ATR Under-Recovery</t>
  </si>
  <si>
    <t>Miscellaneous Regulatory Assets</t>
  </si>
  <si>
    <t>Loss Rec Debt-Debentures</t>
  </si>
  <si>
    <t>Unamortized Loss on Reacquired Debt</t>
  </si>
  <si>
    <t>REGULATORY ASSETS</t>
  </si>
  <si>
    <t>Unamort Debt Exp - Inst Pur Cn</t>
  </si>
  <si>
    <t>Unamort Debt Exp - Sr Unsec Nt</t>
  </si>
  <si>
    <t>Unamortized Debt Expense</t>
  </si>
  <si>
    <t>Transp-Assigned Vehicles</t>
  </si>
  <si>
    <t>Clearing Accounts</t>
  </si>
  <si>
    <t>Prelimin Surv&amp;Investgtn Chrgs</t>
  </si>
  <si>
    <t>Prelim Survey &amp; Invstgtn Resrv</t>
  </si>
  <si>
    <t>MDD-Internal Billing Only</t>
  </si>
  <si>
    <t>Allowances</t>
  </si>
  <si>
    <t>Deferred Property Taxes</t>
  </si>
  <si>
    <t>Railroad Cars Subleased</t>
  </si>
  <si>
    <t>Agency Fees - Factored A/R</t>
  </si>
  <si>
    <t>Defd Property Tax - Cap Leases</t>
  </si>
  <si>
    <t>Estimated Barging Bills</t>
  </si>
  <si>
    <t>Unamortized Credit Line Fees</t>
  </si>
  <si>
    <t>Deferred Expenses - Current</t>
  </si>
  <si>
    <t>Def Lease Assets - Non Taxable</t>
  </si>
  <si>
    <t>Local Credit Line Fees</t>
  </si>
  <si>
    <t>Other Deferred Debits</t>
  </si>
  <si>
    <t>ADIT Federal - SFAS 133 Nonaff</t>
  </si>
  <si>
    <t>ADIT Federal - Pension OCI NAf</t>
  </si>
  <si>
    <t>ADIT Federal - Pension OCI</t>
  </si>
  <si>
    <t>ADIT Federal Non-UMWA PRW OCI</t>
  </si>
  <si>
    <t>ADIT-Fed-Hdg-CF-Int Rate</t>
  </si>
  <si>
    <t>Accum Deferred FIT - Other</t>
  </si>
  <si>
    <t>Accum Defd FIT - Oth Inc &amp; Ded</t>
  </si>
  <si>
    <t>Acc Dfd FIT - FAS109 Flow Thru</t>
  </si>
  <si>
    <t>Accum Dfd FIT - FAS 109 Excess</t>
  </si>
  <si>
    <t>Accumulated Deferred Income Taxes</t>
  </si>
  <si>
    <t>TOTAL DEFERRED CHARGES</t>
  </si>
  <si>
    <t>TOTAL ASSETS</t>
  </si>
  <si>
    <t xml:space="preserve"> </t>
  </si>
  <si>
    <t>CAPITALIZATION and LIABILITIES</t>
  </si>
  <si>
    <t>COMMON STOCK</t>
  </si>
  <si>
    <t>Authorized: 2,000,000 Shares</t>
  </si>
  <si>
    <t>Outstanding: 1,009,000 Shares</t>
  </si>
  <si>
    <t>Common Stock Issued-Affiliated</t>
  </si>
  <si>
    <t>Common Stock</t>
  </si>
  <si>
    <t>Premium on Capital Stock</t>
  </si>
  <si>
    <t>Donations Recvd from Stckhldrs</t>
  </si>
  <si>
    <t>Miscellaneous Paid-In Capital</t>
  </si>
  <si>
    <t>DSIT Apportionment Adj.</t>
  </si>
  <si>
    <t>OCI-Min Pen Liab FAS 158-Qual</t>
  </si>
  <si>
    <t>OCI-Min Pen Liab FAS 158-OPEB</t>
  </si>
  <si>
    <t>OCI for Commodity Hedges</t>
  </si>
  <si>
    <t>Accum OCI-Hdg-CF-Int Rate</t>
  </si>
  <si>
    <t>Paid-In-Capital</t>
  </si>
  <si>
    <t>Retained Earnings</t>
  </si>
  <si>
    <t>COMMON SHAREHOLDERS' EQUITY</t>
  </si>
  <si>
    <t>PS Subject To Mandatory Redemption</t>
  </si>
  <si>
    <t>PS Not Subject Mandatory Redemption</t>
  </si>
  <si>
    <t>CUMULATIVE PREFERRED STOCK</t>
  </si>
  <si>
    <t>TRUST PREFERRED SECURITIES</t>
  </si>
  <si>
    <t>Advances from Associated Co</t>
  </si>
  <si>
    <t>Other Long Term Debt - Other</t>
  </si>
  <si>
    <t>Senior Unsecured Notes</t>
  </si>
  <si>
    <t>Unam Disc LTD-Dr-Sr Unsec Note</t>
  </si>
  <si>
    <t>Long-Term Debt Less Amt Due 1 Yr</t>
  </si>
  <si>
    <t>CAPITALIZATION</t>
  </si>
  <si>
    <t>Obligatns Undr Cap Lse-Noncurr</t>
  </si>
  <si>
    <t>Accrued Noncur Lease Oblig</t>
  </si>
  <si>
    <t>Obligations Under Capital  Lease-NonCurrent</t>
  </si>
  <si>
    <t>Accumulated Provision Rate Relief</t>
  </si>
  <si>
    <t>Accm Prv I/D - Worker's Com</t>
  </si>
  <si>
    <t>Accm Prv for Pensions&amp;Benefits</t>
  </si>
  <si>
    <t>Supplemental Savings Plan</t>
  </si>
  <si>
    <t>SFAS 106 Post Retirement Benef</t>
  </si>
  <si>
    <t>SFAS 87 - Pensions</t>
  </si>
  <si>
    <t>Perf Share Incentive Plan</t>
  </si>
  <si>
    <t>Incentive Comp Deferral Plan</t>
  </si>
  <si>
    <t>FAS 158 SERP Payable Long Term</t>
  </si>
  <si>
    <t>FAS 158 Qual Payable Long Term</t>
  </si>
  <si>
    <t>FAS 158 OPEB Payable Long Term</t>
  </si>
  <si>
    <t>SFAS 106 Med Part-D</t>
  </si>
  <si>
    <t>Econ. Development Fund NonCurr</t>
  </si>
  <si>
    <t>Accumlated Provision - Miscellanous</t>
  </si>
  <si>
    <t>Other NonCurrent Liabilities</t>
  </si>
  <si>
    <t>Preferred Stock Due Within 1 Year</t>
  </si>
  <si>
    <t>IPCs Reaquired - Current</t>
  </si>
  <si>
    <t>Advances from Assoc Co-Current</t>
  </si>
  <si>
    <t>Instl Purchase Contracts-Curr</t>
  </si>
  <si>
    <t>Oth LTD - Other - Current</t>
  </si>
  <si>
    <t>Long-Term Debt Due Within 1 Year</t>
  </si>
  <si>
    <t>Accumulated Provision Due Within 1 Year</t>
  </si>
  <si>
    <t>Short-Term Debt</t>
  </si>
  <si>
    <t>Corp Borrow Program (NP-Assoc)</t>
  </si>
  <si>
    <t>Advances from Affiliates</t>
  </si>
  <si>
    <t>Accounts Payable - Regular</t>
  </si>
  <si>
    <t>Unvouchered Invoices</t>
  </si>
  <si>
    <t>Retention</t>
  </si>
  <si>
    <t>Uninvoiced Fuel</t>
  </si>
  <si>
    <t>Coal Trading</t>
  </si>
  <si>
    <t>Accounts Payable - Purch Power</t>
  </si>
  <si>
    <t>Elect Trad-Options&amp;Swaps</t>
  </si>
  <si>
    <t>Emission Allowance Trading</t>
  </si>
  <si>
    <t>Gas Physicals</t>
  </si>
  <si>
    <t>Broker Fees Payable</t>
  </si>
  <si>
    <t>A/P Misc Dedic. Power</t>
  </si>
  <si>
    <t>Corporate Credit Card Liab</t>
  </si>
  <si>
    <t>INDUS Unvouchered Liabilities</t>
  </si>
  <si>
    <t>Broker Commisn Spark/Merch Gen</t>
  </si>
  <si>
    <t>PJM Net AP Accrual</t>
  </si>
  <si>
    <t>Accrued Broker - Power</t>
  </si>
  <si>
    <t>MISO AP Accrual</t>
  </si>
  <si>
    <t>Customer A/P - REC Activity</t>
  </si>
  <si>
    <t>A/P General</t>
  </si>
  <si>
    <t>PCRB Note-Assoc-Current</t>
  </si>
  <si>
    <t>PCRB Note-Assoc-Reacq-Current</t>
  </si>
  <si>
    <t>A/P Assoc Co - InterUnit G/L</t>
  </si>
  <si>
    <t>A/P Assoc Co - Allowances</t>
  </si>
  <si>
    <t>A/P-Assc Co-AEPSC-Agent</t>
  </si>
  <si>
    <t>A/P Assoc-PCRB Interest</t>
  </si>
  <si>
    <t>A/P Assoc Co - CM Bills</t>
  </si>
  <si>
    <t>A/P Assoc Co - Intercompany</t>
  </si>
  <si>
    <t>A/P Assoc Co - AEPSC Bills</t>
  </si>
  <si>
    <t>A/P Assoc Co - InterUnit A/P</t>
  </si>
  <si>
    <t>A/P Assoc Co - Multi Pmts</t>
  </si>
  <si>
    <t>Fleet - M4 - A/P</t>
  </si>
  <si>
    <t>A/P Assoc-Global Borrowing Int</t>
  </si>
  <si>
    <t>A/P Assoc-PCRB Reacq Int</t>
  </si>
  <si>
    <t>A/P Associated Companies</t>
  </si>
  <si>
    <t>Customer Deposits-Active</t>
  </si>
  <si>
    <t>Deposits - Trading Activity</t>
  </si>
  <si>
    <t>Deposits - Trading Contra</t>
  </si>
  <si>
    <t>Customer Deposits</t>
  </si>
  <si>
    <t>Federal Income Tax</t>
  </si>
  <si>
    <t>State Income Taxes</t>
  </si>
  <si>
    <t>FICA</t>
  </si>
  <si>
    <t>Federal Unemployment Tax</t>
  </si>
  <si>
    <t>State Unemployment Tax</t>
  </si>
  <si>
    <t>State Sales and Use Taxes</t>
  </si>
  <si>
    <t>Real Personal Property Taxes</t>
  </si>
  <si>
    <t>Federal Excise Taxes</t>
  </si>
  <si>
    <t>State Franchise Taxes</t>
  </si>
  <si>
    <t>State Business Occupatn Taxes</t>
  </si>
  <si>
    <t>State Gross Receipts Tax</t>
  </si>
  <si>
    <t>Municipal License Fees Accrd</t>
  </si>
  <si>
    <t>Pers Prop Tax-Cap Leases</t>
  </si>
  <si>
    <t>Real Prop Tax-Cap Leases</t>
  </si>
  <si>
    <t>FICA - Incentive accrual</t>
  </si>
  <si>
    <t>State Inc Tax-Short Term FIN48</t>
  </si>
  <si>
    <t>Fed Inc Tax-Long Term FIN48</t>
  </si>
  <si>
    <t>State Inc Tax-Long Term FIN48</t>
  </si>
  <si>
    <t>SEC Accum Defd FIT-Util FIN 48</t>
  </si>
  <si>
    <t>SEC Accum Defd SIT - FIN 48</t>
  </si>
  <si>
    <t>Federal Income Tax - IRS Audit</t>
  </si>
  <si>
    <t>Accum Defd FIT- IRS Audit</t>
  </si>
  <si>
    <t>Taxes Accrued</t>
  </si>
  <si>
    <t>Interest Accrued-Inst Pur Con</t>
  </si>
  <si>
    <t>Interest Accrd-Other LT Debt</t>
  </si>
  <si>
    <t>Interest Accrd-Sen Unsec Notes</t>
  </si>
  <si>
    <t>Interest Accrd-Customer Depsts</t>
  </si>
  <si>
    <t>Accrued Margin Interest</t>
  </si>
  <si>
    <t>Acrd Int.- FIT Reserve - LT</t>
  </si>
  <si>
    <t>Interest Accrd - IPC Buybacks</t>
  </si>
  <si>
    <t>Acrd Int. - FIT Reserve - ST</t>
  </si>
  <si>
    <t>Acrd Int. - SIT Reserve - ST</t>
  </si>
  <si>
    <t>Interest Accrued</t>
  </si>
  <si>
    <t>Dividends Accrued</t>
  </si>
  <si>
    <t>Oblig Under Cap Leases - Curr</t>
  </si>
  <si>
    <t>Accrued Cur Lease Oblig</t>
  </si>
  <si>
    <t>Obligation Under Capital Leases</t>
  </si>
  <si>
    <t>Curr. Unreal Losses - NonAffil</t>
  </si>
  <si>
    <t>S/T Option Premium Receipts</t>
  </si>
  <si>
    <t>S/T Liability MTM Collateral</t>
  </si>
  <si>
    <t>S/T Liability-Commodity Hedges</t>
  </si>
  <si>
    <t>Energy Contracts Current</t>
  </si>
  <si>
    <t>Federal Income Tax Withheld</t>
  </si>
  <si>
    <t>State Income Tax Withheld</t>
  </si>
  <si>
    <t>Local Income Tax Withheld</t>
  </si>
  <si>
    <t>State Sales Tax Collected</t>
  </si>
  <si>
    <t>School District Tax Withheld</t>
  </si>
  <si>
    <t>Franchise Fee Collected</t>
  </si>
  <si>
    <t>KY Utility Gr Receipts Lic Tax</t>
  </si>
  <si>
    <t>Tax Collections Payable</t>
  </si>
  <si>
    <t>Revenue Refunds Accrued</t>
  </si>
  <si>
    <t>Revenue Refunds Accured</t>
  </si>
  <si>
    <t>Accrued Rents - Affiliated</t>
  </si>
  <si>
    <t>Accrued Lease Expense</t>
  </si>
  <si>
    <t>Accrued Rents - NonAffiliated</t>
  </si>
  <si>
    <t>Accrued Rents</t>
  </si>
  <si>
    <t>Vacation Pay - This Year</t>
  </si>
  <si>
    <t>Vacation Pay - Next Year</t>
  </si>
  <si>
    <t>Accrued Vacations</t>
  </si>
  <si>
    <t>Non-Productive Payroll</t>
  </si>
  <si>
    <t>Miscellaneous Employee Benefits</t>
  </si>
  <si>
    <t>Employee Benefits</t>
  </si>
  <si>
    <t>P/R Ded - Medical Insurance</t>
  </si>
  <si>
    <t>P/R Ded - Dental Insurance</t>
  </si>
  <si>
    <t>P/R Ded - LTD Ins Premiums</t>
  </si>
  <si>
    <t>P/R Ded-Crt Ordr/Grnshmt/Tx Lv</t>
  </si>
  <si>
    <t>P/R Withholdings</t>
  </si>
  <si>
    <t>Payroll Deductions</t>
  </si>
  <si>
    <t>Worker's Comp Admin Fee</t>
  </si>
  <si>
    <t>Adm Liab-Cur-S/Ins-W/C</t>
  </si>
  <si>
    <t>Accrued Workers' Compensation</t>
  </si>
  <si>
    <t>FAS 112 CURRENT LIAB</t>
  </si>
  <si>
    <t>FAS 158 SERP Payable - Current</t>
  </si>
  <si>
    <t>P/R Ded - Vision Plan</t>
  </si>
  <si>
    <t>P/R - Payroll Adjustment</t>
  </si>
  <si>
    <t>P/R Savings Plan - Incentive</t>
  </si>
  <si>
    <t>Engage to Gain Incentive</t>
  </si>
  <si>
    <t>Econ. Development Fund Curr</t>
  </si>
  <si>
    <t>Workers Comp NC Admin Fee</t>
  </si>
  <si>
    <t>Est Financing Cost - Bonds</t>
  </si>
  <si>
    <t>Control Cash Disburse Account</t>
  </si>
  <si>
    <t>Unclaimed Funds</t>
  </si>
  <si>
    <t>Acc Cash Franchise Req</t>
  </si>
  <si>
    <t>Admitted Liab NC-Self/Ins-W/C</t>
  </si>
  <si>
    <t>Sales Use Tax - Lease Equip</t>
  </si>
  <si>
    <t>Accrued Payroll</t>
  </si>
  <si>
    <t>Distr, Cust Ops &amp; Reg Svcs ICP</t>
  </si>
  <si>
    <t>Corp &amp; Shrd Srv Incentive Plan</t>
  </si>
  <si>
    <t>Generation Incentive Plan</t>
  </si>
  <si>
    <t>Accrued Audit Fees</t>
  </si>
  <si>
    <t>Reorg Misc HR Exp Accrual</t>
  </si>
  <si>
    <t>Federal Mitigation Accru (NSR)</t>
  </si>
  <si>
    <t>AEP Transmission ICP</t>
  </si>
  <si>
    <t>ST State Mitigation Def (NSR)</t>
  </si>
  <si>
    <t>Miscellaneous Current and Accrued Liab</t>
  </si>
  <si>
    <t>Other Current and Accrued Liabilities</t>
  </si>
  <si>
    <t>Current Liabilities</t>
  </si>
  <si>
    <t>Acc Dfd FIT - Accel Amort Prop</t>
  </si>
  <si>
    <t>Accum Defd FIT - Utility Prop</t>
  </si>
  <si>
    <t>Acc Dfrd FIT FAS 109 Flow Thru</t>
  </si>
  <si>
    <t>Acc Dfrd FIT - SFAS 109 Excess</t>
  </si>
  <si>
    <t>Accum Deferred SIT - Other</t>
  </si>
  <si>
    <t>Acc Dfd SIT-WV Pollution Cntrl</t>
  </si>
  <si>
    <t>Accum Dfrd FIT - Oth Inc &amp; Ded</t>
  </si>
  <si>
    <t>Acc Dfd FIT FAS 109 Flow Thru</t>
  </si>
  <si>
    <t>Acc Dfrd SIT FAS 109 Flow Thru</t>
  </si>
  <si>
    <t>Deferred Income Taxes</t>
  </si>
  <si>
    <t>Accum Deferred ITC - Federal</t>
  </si>
  <si>
    <t>Deferred Investment Tax Credits</t>
  </si>
  <si>
    <t>Over Recovered Fuel Cost</t>
  </si>
  <si>
    <t>Over Recover of Fuel Cost</t>
  </si>
  <si>
    <t>SFAS 106 OPEB</t>
  </si>
  <si>
    <t>Demand Side Management Credit</t>
  </si>
  <si>
    <t>Other Regulatory Liabilities</t>
  </si>
  <si>
    <t>Unreal Gain on Fwd Commitments</t>
  </si>
  <si>
    <t>Home Energy Assist Prgm - KPCO</t>
  </si>
  <si>
    <t>Green Pricing Option</t>
  </si>
  <si>
    <t>Other Regulatory Liability</t>
  </si>
  <si>
    <t>SFAS109 Flow Thru Def FIT Liab</t>
  </si>
  <si>
    <t>SFAS 109 Exces Deferred FIT</t>
  </si>
  <si>
    <t>FAS109 DFIT Reclass (Acct 254)</t>
  </si>
  <si>
    <t>Unamortized Gain on Reacquired Debt</t>
  </si>
  <si>
    <t>Regulatory Liabilities</t>
  </si>
  <si>
    <t>LT Unreal Losses - Non Affil</t>
  </si>
  <si>
    <t>L/T Liability MTM Collateral</t>
  </si>
  <si>
    <t>L/T Liability-Commodity Hedges</t>
  </si>
  <si>
    <t>Long-Term Energy Trading Contracts</t>
  </si>
  <si>
    <t>Customer Adv for Construction</t>
  </si>
  <si>
    <t>Customer Advances for Construction</t>
  </si>
  <si>
    <t>Deferred Gains on Sale/Leaseback</t>
  </si>
  <si>
    <t>Deferred Gains on Dispostion of Utility Plant</t>
  </si>
  <si>
    <t>Other Deferred Credits</t>
  </si>
  <si>
    <t>Customer Advance Receipts</t>
  </si>
  <si>
    <t>Deferred Rev -Pole Attachments</t>
  </si>
  <si>
    <t>IPP - System Upgrade Credits</t>
  </si>
  <si>
    <t>Fbr Opt Lns-In Kind Sv-Dfd Gns</t>
  </si>
  <si>
    <t>MACSS Unidentified EDI Cash</t>
  </si>
  <si>
    <t>Other Deferred Credits-Curr</t>
  </si>
  <si>
    <t>Federl Mitigation Deferal(NSR)</t>
  </si>
  <si>
    <t>Contr In Aid of Constr Advance</t>
  </si>
  <si>
    <t>Fbr Opt Lns-Sold-Defd Rev</t>
  </si>
  <si>
    <t>Deferred Rev-Bonus Lease Curr</t>
  </si>
  <si>
    <t>Deferred Rev-Bonus Lease NC</t>
  </si>
  <si>
    <t>Deferred Credits</t>
  </si>
  <si>
    <t>DEFERRED CREDITS &amp; REGULATED LIABILITIES</t>
  </si>
  <si>
    <t>CAPITAL &amp; LIABILITIES</t>
  </si>
  <si>
    <t>Per Books 9/30/2014</t>
  </si>
  <si>
    <t>Capitalization</t>
  </si>
  <si>
    <t>Rate Base</t>
  </si>
  <si>
    <t>Accounts Receivable / Cash Working Capital</t>
  </si>
  <si>
    <t>Reconciliation</t>
  </si>
  <si>
    <t>Adjustments</t>
  </si>
  <si>
    <t>*</t>
  </si>
  <si>
    <t>Weather Normalization</t>
  </si>
  <si>
    <t>Customer Annualization</t>
  </si>
  <si>
    <t>Remove AEP Pool</t>
  </si>
  <si>
    <t xml:space="preserve">System Sales Margin </t>
  </si>
  <si>
    <t>O&amp;M Expense Interest on Customer Deposit</t>
  </si>
  <si>
    <t xml:space="preserve">Normalization Major Storms  </t>
  </si>
  <si>
    <t>Amortization Storm Cost Deferral</t>
  </si>
  <si>
    <t>Rate Case Expense</t>
  </si>
  <si>
    <t>Postage Rate Increase</t>
  </si>
  <si>
    <t xml:space="preserve">Eliminate Advertising Expense        </t>
  </si>
  <si>
    <t>Annualization of Lease Costs</t>
  </si>
  <si>
    <t>Reliability</t>
  </si>
  <si>
    <t xml:space="preserve">Pension and OPEB Expense  </t>
  </si>
  <si>
    <t>Amortization of Deferred IGCC Costs</t>
  </si>
  <si>
    <t>Amortization of Deferred CCS FEED Study Costs</t>
  </si>
  <si>
    <t>Amortization of Deferred CARRS Site Costs</t>
  </si>
  <si>
    <t>Amortization of Deferred Preliminary Big Sandy FGD Costs</t>
  </si>
  <si>
    <t>Incentive Compensation Plan</t>
  </si>
  <si>
    <t>KPCo T&amp;D Annualization Employee Related Expense</t>
  </si>
  <si>
    <t>Remove Big Sandy O&amp;M</t>
  </si>
  <si>
    <t>PJM Charges and Credits Adjustment to Reflect Pool Termination, Removal of Big Sandy</t>
  </si>
  <si>
    <t>Adjustments to Include Test Year Mitchell Plant O&amp;M</t>
  </si>
  <si>
    <t>Mitchell Plant Maintenance Normalization</t>
  </si>
  <si>
    <t>Eliminate Mitchell O&amp;M FGD</t>
  </si>
  <si>
    <t>Cost of Removal Adjustment 2014</t>
  </si>
  <si>
    <t>Removal of Big Sandy M&amp;S form Rate Base</t>
  </si>
  <si>
    <t>Removal of Big Sandy CWIP form Rate Base</t>
  </si>
  <si>
    <t>FGD Movement from Base to Environmental (Mitchell)</t>
  </si>
  <si>
    <t>Mitchell Coal Stock</t>
  </si>
  <si>
    <t>Big Sandy Coal Stock</t>
  </si>
  <si>
    <t>Removal of Coal Related Assets</t>
  </si>
  <si>
    <t>Adjustment Subtotals</t>
  </si>
  <si>
    <t>Proforma Debt Adjustment</t>
  </si>
  <si>
    <t>FRECO A/C 124 Property</t>
  </si>
  <si>
    <t>CARRS Site</t>
  </si>
  <si>
    <t>Non-Utility</t>
  </si>
  <si>
    <t>Going-Level Adjustments</t>
  </si>
  <si>
    <t>Electric Plant in Service - Net</t>
  </si>
  <si>
    <t>Cash Working Capital</t>
  </si>
  <si>
    <t>Construction Work in Progress</t>
  </si>
  <si>
    <t>Jurisdictional Allocation Adjustment</t>
  </si>
  <si>
    <t>Subtotal of Reconciling Items</t>
  </si>
  <si>
    <t>Difference</t>
  </si>
  <si>
    <t>Values from Section II, Page 392</t>
  </si>
  <si>
    <t>KPSC Jurisdiction Rate Base</t>
  </si>
  <si>
    <t>KPSC Jurisdiction Capitalization</t>
  </si>
  <si>
    <t>Schedule 3</t>
  </si>
  <si>
    <t>Section V Exhibit 1</t>
  </si>
  <si>
    <t>Schedule 4</t>
  </si>
  <si>
    <t>Difference in</t>
  </si>
  <si>
    <t>Capitalization &amp;</t>
  </si>
  <si>
    <t>Section II, Pg 392</t>
  </si>
  <si>
    <t xml:space="preserve">Included in </t>
  </si>
  <si>
    <t xml:space="preserve">Not Included in </t>
  </si>
  <si>
    <t>All Balance Sheet</t>
  </si>
  <si>
    <t>Section IV</t>
  </si>
  <si>
    <t>Page 3 &amp; 4</t>
  </si>
  <si>
    <t>Assets</t>
  </si>
  <si>
    <t>Liabilities</t>
  </si>
  <si>
    <t>Totals from Balance Sheet Detail:</t>
  </si>
  <si>
    <t>Section V, Exhibit 1, Schedule 4, Column 3</t>
  </si>
  <si>
    <t>Subtotal</t>
  </si>
  <si>
    <t>Total</t>
  </si>
  <si>
    <t>Three accounts inadvertantly included twice in Section II, Page 392 reconciliation.</t>
  </si>
  <si>
    <t>Adjusted Total</t>
  </si>
  <si>
    <t>KPCO Balance Sheet Detail</t>
  </si>
  <si>
    <t>KPCO Capitalization to Rate Base Reconciliation Summary</t>
  </si>
  <si>
    <t>Items Funded by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</si>
</sst>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8" formatCode="&quot;$&quot;#,##0.00_);[Red]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* #,##0.0_);_(* \(#,##0.0\);&quot;&quot;;_(@_)"/>
    <numFmt numFmtId="166" formatCode="[Blue]#,##0,_);[Red]\(#,##0,\)"/>
  </numFmts>
  <fonts count="7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u/>
      <sz val="11"/>
      <color theme="1"/>
      <name val="Calibri"/>
      <family val="2"/>
      <scheme val="minor"/>
    </font>
    <font>
      <sz val="10"/>
      <name val="Arial Unicode MS"/>
      <family val="2"/>
    </font>
    <font>
      <sz val="12"/>
      <name val="Arial MT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0"/>
      <color indexed="8"/>
      <name val="Tahoma"/>
      <family val="2"/>
    </font>
    <font>
      <sz val="11"/>
      <color indexed="9"/>
      <name val="Calibri"/>
      <family val="2"/>
    </font>
    <font>
      <sz val="10"/>
      <color indexed="9"/>
      <name val="Arial"/>
      <family val="2"/>
    </font>
    <font>
      <sz val="10"/>
      <color indexed="9"/>
      <name val="Tahoma"/>
      <family val="2"/>
    </font>
    <font>
      <sz val="11"/>
      <color indexed="20"/>
      <name val="Calibri"/>
      <family val="2"/>
    </font>
    <font>
      <sz val="10"/>
      <color indexed="20"/>
      <name val="Arial"/>
      <family val="2"/>
    </font>
    <font>
      <sz val="10"/>
      <color indexed="20"/>
      <name val="Tahoma"/>
      <family val="2"/>
    </font>
    <font>
      <b/>
      <sz val="11"/>
      <color indexed="52"/>
      <name val="Calibri"/>
      <family val="2"/>
    </font>
    <font>
      <b/>
      <sz val="10"/>
      <color indexed="52"/>
      <name val="Arial"/>
      <family val="2"/>
    </font>
    <font>
      <b/>
      <sz val="10"/>
      <color indexed="52"/>
      <name val="Tahoma"/>
      <family val="2"/>
    </font>
    <font>
      <b/>
      <sz val="11"/>
      <color indexed="9"/>
      <name val="Calibri"/>
      <family val="2"/>
    </font>
    <font>
      <b/>
      <sz val="10"/>
      <color indexed="9"/>
      <name val="Arial"/>
      <family val="2"/>
    </font>
    <font>
      <b/>
      <sz val="10"/>
      <color indexed="9"/>
      <name val="Tahoma"/>
      <family val="2"/>
    </font>
    <font>
      <b/>
      <sz val="10"/>
      <name val="Arial Unicode MS"/>
      <family val="2"/>
    </font>
    <font>
      <sz val="10"/>
      <name val="MS Sans Serif"/>
      <family val="2"/>
    </font>
    <font>
      <i/>
      <sz val="11"/>
      <color indexed="23"/>
      <name val="Calibri"/>
      <family val="2"/>
    </font>
    <font>
      <i/>
      <sz val="10"/>
      <color indexed="23"/>
      <name val="Arial"/>
      <family val="2"/>
    </font>
    <font>
      <i/>
      <sz val="10"/>
      <color indexed="23"/>
      <name val="Tahoma"/>
      <family val="2"/>
    </font>
    <font>
      <sz val="11"/>
      <color indexed="17"/>
      <name val="Calibri"/>
      <family val="2"/>
    </font>
    <font>
      <sz val="10"/>
      <color indexed="17"/>
      <name val="Arial"/>
      <family val="2"/>
    </font>
    <font>
      <sz val="10"/>
      <color indexed="17"/>
      <name val="Tahoma"/>
      <family val="2"/>
    </font>
    <font>
      <b/>
      <sz val="15"/>
      <color indexed="62"/>
      <name val="Calibri"/>
      <family val="2"/>
    </font>
    <font>
      <b/>
      <sz val="15"/>
      <color indexed="62"/>
      <name val="Arial"/>
      <family val="2"/>
    </font>
    <font>
      <b/>
      <sz val="15"/>
      <color indexed="56"/>
      <name val="Tahoma"/>
      <family val="2"/>
    </font>
    <font>
      <b/>
      <sz val="15"/>
      <color indexed="56"/>
      <name val="Arial"/>
      <family val="2"/>
    </font>
    <font>
      <b/>
      <sz val="15"/>
      <color indexed="56"/>
      <name val="Calibri"/>
      <family val="2"/>
    </font>
    <font>
      <b/>
      <sz val="13"/>
      <color indexed="62"/>
      <name val="Calibri"/>
      <family val="2"/>
    </font>
    <font>
      <b/>
      <sz val="13"/>
      <color indexed="62"/>
      <name val="Arial"/>
      <family val="2"/>
    </font>
    <font>
      <b/>
      <sz val="13"/>
      <color indexed="56"/>
      <name val="Tahoma"/>
      <family val="2"/>
    </font>
    <font>
      <b/>
      <sz val="13"/>
      <color indexed="56"/>
      <name val="Arial"/>
      <family val="2"/>
    </font>
    <font>
      <b/>
      <sz val="13"/>
      <color indexed="56"/>
      <name val="Calibri"/>
      <family val="2"/>
    </font>
    <font>
      <b/>
      <sz val="11"/>
      <color indexed="62"/>
      <name val="Calibri"/>
      <family val="2"/>
    </font>
    <font>
      <b/>
      <sz val="11"/>
      <color indexed="62"/>
      <name val="Arial"/>
      <family val="2"/>
    </font>
    <font>
      <b/>
      <sz val="11"/>
      <color indexed="56"/>
      <name val="Tahoma"/>
      <family val="2"/>
    </font>
    <font>
      <b/>
      <sz val="11"/>
      <color indexed="56"/>
      <name val="Arial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0"/>
      <color indexed="62"/>
      <name val="Arial"/>
      <family val="2"/>
    </font>
    <font>
      <sz val="10"/>
      <color indexed="62"/>
      <name val="Tahoma"/>
      <family val="2"/>
    </font>
    <font>
      <b/>
      <sz val="12"/>
      <color indexed="12"/>
      <name val="Arial"/>
      <family val="2"/>
    </font>
    <font>
      <sz val="11"/>
      <color indexed="52"/>
      <name val="Calibri"/>
      <family val="2"/>
    </font>
    <font>
      <sz val="10"/>
      <color indexed="52"/>
      <name val="Arial"/>
      <family val="2"/>
    </font>
    <font>
      <sz val="10"/>
      <color indexed="52"/>
      <name val="Tahoma"/>
      <family val="2"/>
    </font>
    <font>
      <sz val="11"/>
      <color indexed="60"/>
      <name val="Calibri"/>
      <family val="2"/>
    </font>
    <font>
      <sz val="10"/>
      <color indexed="60"/>
      <name val="Arial"/>
      <family val="2"/>
    </font>
    <font>
      <sz val="10"/>
      <color indexed="60"/>
      <name val="Tahoma"/>
      <family val="2"/>
    </font>
    <font>
      <sz val="10"/>
      <color theme="1"/>
      <name val="Arial"/>
      <family val="2"/>
    </font>
    <font>
      <sz val="10"/>
      <color indexed="64"/>
      <name val="Arial"/>
      <family val="2"/>
    </font>
    <font>
      <sz val="8"/>
      <color indexed="48"/>
      <name val="Arial"/>
      <family val="2"/>
    </font>
    <font>
      <b/>
      <sz val="11"/>
      <color indexed="63"/>
      <name val="Calibri"/>
      <family val="2"/>
    </font>
    <font>
      <b/>
      <sz val="10"/>
      <color indexed="63"/>
      <name val="Arial"/>
      <family val="2"/>
    </font>
    <font>
      <b/>
      <sz val="10"/>
      <color indexed="63"/>
      <name val="Tahoma"/>
      <family val="2"/>
    </font>
    <font>
      <b/>
      <sz val="10"/>
      <name val="MS Sans Serif"/>
      <family val="2"/>
    </font>
    <font>
      <b/>
      <sz val="18"/>
      <color indexed="6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b/>
      <sz val="10"/>
      <color indexed="8"/>
      <name val="Arial"/>
      <family val="2"/>
    </font>
    <font>
      <b/>
      <sz val="10"/>
      <color indexed="8"/>
      <name val="Tahoma"/>
      <family val="2"/>
    </font>
    <font>
      <sz val="11"/>
      <color indexed="10"/>
      <name val="Calibri"/>
      <family val="2"/>
    </font>
    <font>
      <sz val="10"/>
      <color indexed="10"/>
      <name val="Arial"/>
      <family val="2"/>
    </font>
    <font>
      <sz val="10"/>
      <color indexed="10"/>
      <name val="Tahoma"/>
      <family val="2"/>
    </font>
    <font>
      <sz val="11"/>
      <name val="Calibri"/>
      <family val="2"/>
      <scheme val="minor"/>
    </font>
    <font>
      <u/>
      <sz val="11"/>
      <name val="Calibri"/>
      <family val="2"/>
      <scheme val="minor"/>
    </font>
    <font>
      <u val="singleAccounting"/>
      <sz val="11"/>
      <color theme="1"/>
      <name val="Calibri"/>
      <family val="2"/>
      <scheme val="minor"/>
    </font>
    <font>
      <b/>
      <u val="singleAccounting"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28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14"/>
      </patternFill>
    </fill>
    <fill>
      <patternFill patternType="solid">
        <fgColor indexed="55"/>
      </patternFill>
    </fill>
    <fill>
      <patternFill patternType="mediumGray">
        <fgColor indexed="22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708">
    <xf numFmtId="0" fontId="0" fillId="0" borderId="0"/>
    <xf numFmtId="43" fontId="1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9" fillId="3" borderId="0" applyNumberFormat="0" applyBorder="0" applyAlignment="0" applyProtection="0"/>
    <xf numFmtId="0" fontId="8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9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9" fillId="6" borderId="0" applyNumberFormat="0" applyBorder="0" applyAlignment="0" applyProtection="0"/>
    <xf numFmtId="0" fontId="8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9" fillId="7" borderId="0" applyNumberFormat="0" applyBorder="0" applyAlignment="0" applyProtection="0"/>
    <xf numFmtId="0" fontId="8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9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9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9" fillId="11" borderId="0" applyNumberFormat="0" applyBorder="0" applyAlignment="0" applyProtection="0"/>
    <xf numFmtId="0" fontId="8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9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9" fillId="14" borderId="0" applyNumberFormat="0" applyBorder="0" applyAlignment="0" applyProtection="0"/>
    <xf numFmtId="0" fontId="8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9" fillId="7" borderId="0" applyNumberFormat="0" applyBorder="0" applyAlignment="0" applyProtection="0"/>
    <xf numFmtId="0" fontId="8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9" fillId="11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9" fillId="15" borderId="0" applyNumberFormat="0" applyBorder="0" applyAlignment="0" applyProtection="0"/>
    <xf numFmtId="0" fontId="8" fillId="15" borderId="0" applyNumberFormat="0" applyBorder="0" applyAlignment="0" applyProtection="0"/>
    <xf numFmtId="0" fontId="7" fillId="15" borderId="0" applyNumberFormat="0" applyBorder="0" applyAlignment="0" applyProtection="0"/>
    <xf numFmtId="0" fontId="10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2" fillId="17" borderId="0" applyNumberFormat="0" applyBorder="0" applyAlignment="0" applyProtection="0"/>
    <xf numFmtId="0" fontId="11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2" fillId="12" borderId="0" applyNumberFormat="0" applyBorder="0" applyAlignment="0" applyProtection="0"/>
    <xf numFmtId="0" fontId="10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2" fillId="14" borderId="0" applyNumberFormat="0" applyBorder="0" applyAlignment="0" applyProtection="0"/>
    <xf numFmtId="0" fontId="11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2" fillId="18" borderId="0" applyNumberFormat="0" applyBorder="0" applyAlignment="0" applyProtection="0"/>
    <xf numFmtId="0" fontId="11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2" fillId="16" borderId="0" applyNumberFormat="0" applyBorder="0" applyAlignment="0" applyProtection="0"/>
    <xf numFmtId="0" fontId="10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2" fillId="19" borderId="0" applyNumberFormat="0" applyBorder="0" applyAlignment="0" applyProtection="0"/>
    <xf numFmtId="0" fontId="11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2" fillId="20" borderId="0" applyNumberFormat="0" applyBorder="0" applyAlignment="0" applyProtection="0"/>
    <xf numFmtId="0" fontId="11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2" fillId="21" borderId="0" applyNumberFormat="0" applyBorder="0" applyAlignment="0" applyProtection="0"/>
    <xf numFmtId="0" fontId="10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2" fillId="22" borderId="0" applyNumberFormat="0" applyBorder="0" applyAlignment="0" applyProtection="0"/>
    <xf numFmtId="0" fontId="10" fillId="23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12" fillId="18" borderId="0" applyNumberFormat="0" applyBorder="0" applyAlignment="0" applyProtection="0"/>
    <xf numFmtId="0" fontId="11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2" fillId="16" borderId="0" applyNumberFormat="0" applyBorder="0" applyAlignment="0" applyProtection="0"/>
    <xf numFmtId="0" fontId="10" fillId="24" borderId="0" applyNumberFormat="0" applyBorder="0" applyAlignment="0" applyProtection="0"/>
    <xf numFmtId="0" fontId="11" fillId="24" borderId="0" applyNumberFormat="0" applyBorder="0" applyAlignment="0" applyProtection="0"/>
    <xf numFmtId="0" fontId="11" fillId="24" borderId="0" applyNumberFormat="0" applyBorder="0" applyAlignment="0" applyProtection="0"/>
    <xf numFmtId="0" fontId="11" fillId="24" borderId="0" applyNumberFormat="0" applyBorder="0" applyAlignment="0" applyProtection="0"/>
    <xf numFmtId="0" fontId="12" fillId="24" borderId="0" applyNumberFormat="0" applyBorder="0" applyAlignment="0" applyProtection="0"/>
    <xf numFmtId="0" fontId="13" fillId="25" borderId="0" applyNumberFormat="0" applyBorder="0" applyAlignment="0" applyProtection="0"/>
    <xf numFmtId="0" fontId="14" fillId="25" borderId="0" applyNumberFormat="0" applyBorder="0" applyAlignment="0" applyProtection="0"/>
    <xf numFmtId="0" fontId="14" fillId="25" borderId="0" applyNumberFormat="0" applyBorder="0" applyAlignment="0" applyProtection="0"/>
    <xf numFmtId="0" fontId="14" fillId="25" borderId="0" applyNumberFormat="0" applyBorder="0" applyAlignment="0" applyProtection="0"/>
    <xf numFmtId="0" fontId="15" fillId="4" borderId="0" applyNumberFormat="0" applyBorder="0" applyAlignment="0" applyProtection="0"/>
    <xf numFmtId="0" fontId="14" fillId="4" borderId="0" applyNumberFormat="0" applyBorder="0" applyAlignment="0" applyProtection="0"/>
    <xf numFmtId="0" fontId="13" fillId="4" borderId="0" applyNumberFormat="0" applyBorder="0" applyAlignment="0" applyProtection="0"/>
    <xf numFmtId="0" fontId="16" fillId="2" borderId="2" applyNumberFormat="0" applyAlignment="0" applyProtection="0"/>
    <xf numFmtId="0" fontId="17" fillId="2" borderId="2" applyNumberFormat="0" applyAlignment="0" applyProtection="0"/>
    <xf numFmtId="0" fontId="17" fillId="2" borderId="2" applyNumberFormat="0" applyAlignment="0" applyProtection="0"/>
    <xf numFmtId="0" fontId="17" fillId="2" borderId="2" applyNumberFormat="0" applyAlignment="0" applyProtection="0"/>
    <xf numFmtId="0" fontId="18" fillId="2" borderId="2" applyNumberFormat="0" applyAlignment="0" applyProtection="0"/>
    <xf numFmtId="0" fontId="19" fillId="10" borderId="3" applyNumberFormat="0" applyAlignment="0" applyProtection="0"/>
    <xf numFmtId="0" fontId="20" fillId="10" borderId="3" applyNumberFormat="0" applyAlignment="0" applyProtection="0"/>
    <xf numFmtId="0" fontId="20" fillId="10" borderId="3" applyNumberFormat="0" applyAlignment="0" applyProtection="0"/>
    <xf numFmtId="0" fontId="20" fillId="10" borderId="3" applyNumberFormat="0" applyAlignment="0" applyProtection="0"/>
    <xf numFmtId="0" fontId="21" fillId="26" borderId="3" applyNumberFormat="0" applyAlignment="0" applyProtection="0"/>
    <xf numFmtId="0" fontId="20" fillId="26" borderId="3" applyNumberFormat="0" applyAlignment="0" applyProtection="0"/>
    <xf numFmtId="0" fontId="19" fillId="26" borderId="3" applyNumberFormat="0" applyAlignment="0" applyProtection="0"/>
    <xf numFmtId="43" fontId="3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2" fillId="0" borderId="0" applyFont="0" applyFill="0" applyBorder="0" applyAlignment="0" applyProtection="0"/>
    <xf numFmtId="40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0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43" fontId="3" fillId="0" borderId="0" applyFont="0" applyFill="0" applyBorder="0" applyAlignment="0" applyProtection="0"/>
    <xf numFmtId="40" fontId="2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8" fontId="23" fillId="0" borderId="0" applyFont="0" applyFill="0" applyBorder="0" applyAlignment="0" applyProtection="0"/>
    <xf numFmtId="8" fontId="2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6" borderId="0" applyNumberFormat="0" applyBorder="0" applyAlignment="0" applyProtection="0"/>
    <xf numFmtId="0" fontId="28" fillId="6" borderId="0" applyNumberFormat="0" applyBorder="0" applyAlignment="0" applyProtection="0"/>
    <xf numFmtId="0" fontId="28" fillId="6" borderId="0" applyNumberFormat="0" applyBorder="0" applyAlignment="0" applyProtection="0"/>
    <xf numFmtId="0" fontId="28" fillId="6" borderId="0" applyNumberFormat="0" applyBorder="0" applyAlignment="0" applyProtection="0"/>
    <xf numFmtId="0" fontId="29" fillId="6" borderId="0" applyNumberFormat="0" applyBorder="0" applyAlignment="0" applyProtection="0"/>
    <xf numFmtId="0" fontId="30" fillId="0" borderId="4" applyNumberFormat="0" applyFill="0" applyAlignment="0" applyProtection="0"/>
    <xf numFmtId="0" fontId="31" fillId="0" borderId="4" applyNumberFormat="0" applyFill="0" applyAlignment="0" applyProtection="0"/>
    <xf numFmtId="0" fontId="31" fillId="0" borderId="4" applyNumberFormat="0" applyFill="0" applyAlignment="0" applyProtection="0"/>
    <xf numFmtId="0" fontId="31" fillId="0" borderId="4" applyNumberFormat="0" applyFill="0" applyAlignment="0" applyProtection="0"/>
    <xf numFmtId="0" fontId="32" fillId="0" borderId="5" applyNumberFormat="0" applyFill="0" applyAlignment="0" applyProtection="0"/>
    <xf numFmtId="0" fontId="33" fillId="0" borderId="5" applyNumberFormat="0" applyFill="0" applyAlignment="0" applyProtection="0"/>
    <xf numFmtId="0" fontId="34" fillId="0" borderId="5" applyNumberFormat="0" applyFill="0" applyAlignment="0" applyProtection="0"/>
    <xf numFmtId="0" fontId="35" fillId="0" borderId="6" applyNumberFormat="0" applyFill="0" applyAlignment="0" applyProtection="0"/>
    <xf numFmtId="0" fontId="36" fillId="0" borderId="6" applyNumberFormat="0" applyFill="0" applyAlignment="0" applyProtection="0"/>
    <xf numFmtId="0" fontId="36" fillId="0" borderId="6" applyNumberFormat="0" applyFill="0" applyAlignment="0" applyProtection="0"/>
    <xf numFmtId="0" fontId="36" fillId="0" borderId="6" applyNumberFormat="0" applyFill="0" applyAlignment="0" applyProtection="0"/>
    <xf numFmtId="0" fontId="37" fillId="0" borderId="7" applyNumberFormat="0" applyFill="0" applyAlignment="0" applyProtection="0"/>
    <xf numFmtId="0" fontId="38" fillId="0" borderId="7" applyNumberFormat="0" applyFill="0" applyAlignment="0" applyProtection="0"/>
    <xf numFmtId="0" fontId="39" fillId="0" borderId="7" applyNumberFormat="0" applyFill="0" applyAlignment="0" applyProtection="0"/>
    <xf numFmtId="0" fontId="40" fillId="0" borderId="8" applyNumberFormat="0" applyFill="0" applyAlignment="0" applyProtection="0"/>
    <xf numFmtId="0" fontId="41" fillId="0" borderId="8" applyNumberFormat="0" applyFill="0" applyAlignment="0" applyProtection="0"/>
    <xf numFmtId="0" fontId="41" fillId="0" borderId="8" applyNumberFormat="0" applyFill="0" applyAlignment="0" applyProtection="0"/>
    <xf numFmtId="0" fontId="41" fillId="0" borderId="8" applyNumberFormat="0" applyFill="0" applyAlignment="0" applyProtection="0"/>
    <xf numFmtId="0" fontId="42" fillId="0" borderId="9" applyNumberFormat="0" applyFill="0" applyAlignment="0" applyProtection="0"/>
    <xf numFmtId="0" fontId="43" fillId="0" borderId="9" applyNumberFormat="0" applyFill="0" applyAlignment="0" applyProtection="0"/>
    <xf numFmtId="0" fontId="44" fillId="0" borderId="9" applyNumberFormat="0" applyFill="0" applyAlignment="0" applyProtection="0"/>
    <xf numFmtId="0" fontId="40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9" borderId="2" applyNumberFormat="0" applyAlignment="0" applyProtection="0"/>
    <xf numFmtId="0" fontId="46" fillId="9" borderId="2" applyNumberFormat="0" applyAlignment="0" applyProtection="0"/>
    <xf numFmtId="0" fontId="46" fillId="9" borderId="2" applyNumberFormat="0" applyAlignment="0" applyProtection="0"/>
    <xf numFmtId="0" fontId="46" fillId="9" borderId="2" applyNumberFormat="0" applyAlignment="0" applyProtection="0"/>
    <xf numFmtId="0" fontId="47" fillId="9" borderId="2" applyNumberFormat="0" applyAlignment="0" applyProtection="0"/>
    <xf numFmtId="41" fontId="48" fillId="0" borderId="0">
      <alignment horizontal="left"/>
    </xf>
    <xf numFmtId="0" fontId="49" fillId="0" borderId="10" applyNumberFormat="0" applyFill="0" applyAlignment="0" applyProtection="0"/>
    <xf numFmtId="0" fontId="50" fillId="0" borderId="10" applyNumberFormat="0" applyFill="0" applyAlignment="0" applyProtection="0"/>
    <xf numFmtId="0" fontId="50" fillId="0" borderId="10" applyNumberFormat="0" applyFill="0" applyAlignment="0" applyProtection="0"/>
    <xf numFmtId="0" fontId="50" fillId="0" borderId="10" applyNumberFormat="0" applyFill="0" applyAlignment="0" applyProtection="0"/>
    <xf numFmtId="0" fontId="51" fillId="0" borderId="10" applyNumberFormat="0" applyFill="0" applyAlignment="0" applyProtection="0"/>
    <xf numFmtId="0" fontId="52" fillId="13" borderId="0" applyNumberFormat="0" applyBorder="0" applyAlignment="0" applyProtection="0"/>
    <xf numFmtId="0" fontId="53" fillId="13" borderId="0" applyNumberFormat="0" applyBorder="0" applyAlignment="0" applyProtection="0"/>
    <xf numFmtId="0" fontId="53" fillId="13" borderId="0" applyNumberFormat="0" applyBorder="0" applyAlignment="0" applyProtection="0"/>
    <xf numFmtId="0" fontId="53" fillId="13" borderId="0" applyNumberFormat="0" applyBorder="0" applyAlignment="0" applyProtection="0"/>
    <xf numFmtId="0" fontId="54" fillId="13" borderId="0" applyNumberFormat="0" applyBorder="0" applyAlignment="0" applyProtection="0"/>
    <xf numFmtId="0" fontId="55" fillId="0" borderId="0"/>
    <xf numFmtId="0" fontId="5" fillId="0" borderId="0"/>
    <xf numFmtId="37" fontId="6" fillId="0" borderId="0"/>
    <xf numFmtId="0" fontId="6" fillId="0" borderId="0"/>
    <xf numFmtId="0" fontId="23" fillId="0" borderId="0"/>
    <xf numFmtId="0" fontId="1" fillId="0" borderId="0"/>
    <xf numFmtId="38" fontId="3" fillId="0" borderId="0"/>
    <xf numFmtId="38" fontId="3" fillId="0" borderId="0"/>
    <xf numFmtId="38" fontId="3" fillId="0" borderId="0"/>
    <xf numFmtId="38" fontId="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38" fontId="3" fillId="0" borderId="0"/>
    <xf numFmtId="38" fontId="3" fillId="0" borderId="0"/>
    <xf numFmtId="38" fontId="3" fillId="0" borderId="0"/>
    <xf numFmtId="38" fontId="3" fillId="0" borderId="0"/>
    <xf numFmtId="38" fontId="3" fillId="0" borderId="0"/>
    <xf numFmtId="38" fontId="3" fillId="0" borderId="0"/>
    <xf numFmtId="38" fontId="3" fillId="0" borderId="0"/>
    <xf numFmtId="38" fontId="3" fillId="0" borderId="0"/>
    <xf numFmtId="38" fontId="3" fillId="0" borderId="0"/>
    <xf numFmtId="38" fontId="3" fillId="0" borderId="0"/>
    <xf numFmtId="0" fontId="5" fillId="0" borderId="0"/>
    <xf numFmtId="0" fontId="56" fillId="0" borderId="0"/>
    <xf numFmtId="0" fontId="56" fillId="0" borderId="0"/>
    <xf numFmtId="0" fontId="5" fillId="0" borderId="0"/>
    <xf numFmtId="0" fontId="56" fillId="0" borderId="0"/>
    <xf numFmtId="38" fontId="3" fillId="0" borderId="0"/>
    <xf numFmtId="38" fontId="3" fillId="0" borderId="0"/>
    <xf numFmtId="38" fontId="3" fillId="0" borderId="0"/>
    <xf numFmtId="38" fontId="3" fillId="0" borderId="0"/>
    <xf numFmtId="38" fontId="3" fillId="0" borderId="0"/>
    <xf numFmtId="0" fontId="1" fillId="0" borderId="0"/>
    <xf numFmtId="0" fontId="5" fillId="0" borderId="0"/>
    <xf numFmtId="0" fontId="3" fillId="0" borderId="0"/>
    <xf numFmtId="0" fontId="3" fillId="0" borderId="0"/>
    <xf numFmtId="0" fontId="55" fillId="0" borderId="0"/>
    <xf numFmtId="0" fontId="55" fillId="0" borderId="0"/>
    <xf numFmtId="0" fontId="55" fillId="0" borderId="0"/>
    <xf numFmtId="0" fontId="3" fillId="5" borderId="11" applyNumberFormat="0" applyFont="0" applyAlignment="0" applyProtection="0"/>
    <xf numFmtId="0" fontId="3" fillId="5" borderId="2" applyNumberFormat="0" applyFont="0" applyAlignment="0" applyProtection="0"/>
    <xf numFmtId="0" fontId="3" fillId="5" borderId="2" applyNumberFormat="0" applyFont="0" applyAlignment="0" applyProtection="0"/>
    <xf numFmtId="0" fontId="3" fillId="5" borderId="2" applyNumberFormat="0" applyFont="0" applyAlignment="0" applyProtection="0"/>
    <xf numFmtId="0" fontId="3" fillId="5" borderId="2" applyNumberFormat="0" applyFont="0" applyAlignment="0" applyProtection="0"/>
    <xf numFmtId="0" fontId="3" fillId="5" borderId="2" applyNumberFormat="0" applyFont="0" applyAlignment="0" applyProtection="0"/>
    <xf numFmtId="0" fontId="3" fillId="5" borderId="2" applyNumberFormat="0" applyFont="0" applyAlignment="0" applyProtection="0"/>
    <xf numFmtId="0" fontId="3" fillId="5" borderId="2" applyNumberFormat="0" applyFont="0" applyAlignment="0" applyProtection="0"/>
    <xf numFmtId="0" fontId="3" fillId="5" borderId="2" applyNumberFormat="0" applyFont="0" applyAlignment="0" applyProtection="0"/>
    <xf numFmtId="0" fontId="3" fillId="5" borderId="2" applyNumberFormat="0" applyFont="0" applyAlignment="0" applyProtection="0"/>
    <xf numFmtId="0" fontId="3" fillId="5" borderId="2" applyNumberFormat="0" applyFont="0" applyAlignment="0" applyProtection="0"/>
    <xf numFmtId="0" fontId="3" fillId="5" borderId="2" applyNumberFormat="0" applyFont="0" applyAlignment="0" applyProtection="0"/>
    <xf numFmtId="0" fontId="3" fillId="5" borderId="2" applyNumberFormat="0" applyFont="0" applyAlignment="0" applyProtection="0"/>
    <xf numFmtId="0" fontId="3" fillId="5" borderId="2" applyNumberFormat="0" applyFont="0" applyAlignment="0" applyProtection="0"/>
    <xf numFmtId="0" fontId="3" fillId="5" borderId="2" applyNumberFormat="0" applyFont="0" applyAlignment="0" applyProtection="0"/>
    <xf numFmtId="0" fontId="3" fillId="5" borderId="2" applyNumberFormat="0" applyFont="0" applyAlignment="0" applyProtection="0"/>
    <xf numFmtId="0" fontId="3" fillId="5" borderId="2" applyNumberFormat="0" applyFont="0" applyAlignment="0" applyProtection="0"/>
    <xf numFmtId="0" fontId="3" fillId="5" borderId="2" applyNumberFormat="0" applyFont="0" applyAlignment="0" applyProtection="0"/>
    <xf numFmtId="0" fontId="3" fillId="5" borderId="2" applyNumberFormat="0" applyFont="0" applyAlignment="0" applyProtection="0"/>
    <xf numFmtId="0" fontId="3" fillId="5" borderId="2" applyNumberFormat="0" applyFont="0" applyAlignment="0" applyProtection="0"/>
    <xf numFmtId="43" fontId="46" fillId="0" borderId="0"/>
    <xf numFmtId="166" fontId="57" fillId="0" borderId="0"/>
    <xf numFmtId="0" fontId="58" fillId="2" borderId="12" applyNumberFormat="0" applyAlignment="0" applyProtection="0"/>
    <xf numFmtId="0" fontId="59" fillId="2" borderId="12" applyNumberFormat="0" applyAlignment="0" applyProtection="0"/>
    <xf numFmtId="0" fontId="59" fillId="2" borderId="12" applyNumberFormat="0" applyAlignment="0" applyProtection="0"/>
    <xf numFmtId="0" fontId="59" fillId="2" borderId="12" applyNumberFormat="0" applyAlignment="0" applyProtection="0"/>
    <xf numFmtId="0" fontId="60" fillId="2" borderId="12" applyNumberFormat="0" applyAlignment="0" applyProtection="0"/>
    <xf numFmtId="9" fontId="2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3" fillId="0" borderId="0" applyNumberFormat="0" applyFont="0" applyFill="0" applyBorder="0" applyAlignment="0" applyProtection="0">
      <alignment horizontal="left"/>
    </xf>
    <xf numFmtId="0" fontId="23" fillId="0" borderId="0" applyNumberFormat="0" applyFont="0" applyFill="0" applyBorder="0" applyAlignment="0" applyProtection="0">
      <alignment horizontal="left"/>
    </xf>
    <xf numFmtId="0" fontId="23" fillId="0" borderId="0" applyNumberFormat="0" applyFont="0" applyFill="0" applyBorder="0" applyAlignment="0" applyProtection="0">
      <alignment horizontal="left"/>
    </xf>
    <xf numFmtId="0" fontId="23" fillId="0" borderId="0" applyNumberFormat="0" applyFont="0" applyFill="0" applyBorder="0" applyAlignment="0" applyProtection="0">
      <alignment horizontal="left"/>
    </xf>
    <xf numFmtId="0" fontId="23" fillId="0" borderId="0" applyNumberFormat="0" applyFont="0" applyFill="0" applyBorder="0" applyAlignment="0" applyProtection="0">
      <alignment horizontal="left"/>
    </xf>
    <xf numFmtId="0" fontId="23" fillId="0" borderId="0" applyNumberFormat="0" applyFont="0" applyFill="0" applyBorder="0" applyAlignment="0" applyProtection="0">
      <alignment horizontal="left"/>
    </xf>
    <xf numFmtId="0" fontId="23" fillId="0" borderId="0" applyNumberFormat="0" applyFont="0" applyFill="0" applyBorder="0" applyAlignment="0" applyProtection="0">
      <alignment horizontal="left"/>
    </xf>
    <xf numFmtId="0" fontId="23" fillId="0" borderId="0" applyNumberFormat="0" applyFont="0" applyFill="0" applyBorder="0" applyAlignment="0" applyProtection="0">
      <alignment horizontal="left"/>
    </xf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15" fontId="23" fillId="0" borderId="0" applyFont="0" applyFill="0" applyBorder="0" applyAlignment="0" applyProtection="0"/>
    <xf numFmtId="15" fontId="23" fillId="0" borderId="0" applyFont="0" applyFill="0" applyBorder="0" applyAlignment="0" applyProtection="0"/>
    <xf numFmtId="15" fontId="23" fillId="0" borderId="0" applyFont="0" applyFill="0" applyBorder="0" applyAlignment="0" applyProtection="0"/>
    <xf numFmtId="15" fontId="23" fillId="0" borderId="0" applyFont="0" applyFill="0" applyBorder="0" applyAlignment="0" applyProtection="0"/>
    <xf numFmtId="15" fontId="23" fillId="0" borderId="0" applyFont="0" applyFill="0" applyBorder="0" applyAlignment="0" applyProtection="0"/>
    <xf numFmtId="15" fontId="23" fillId="0" borderId="0" applyFont="0" applyFill="0" applyBorder="0" applyAlignment="0" applyProtection="0"/>
    <xf numFmtId="15" fontId="23" fillId="0" borderId="0" applyFont="0" applyFill="0" applyBorder="0" applyAlignment="0" applyProtection="0"/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61" fillId="0" borderId="13">
      <alignment horizontal="center"/>
    </xf>
    <xf numFmtId="0" fontId="61" fillId="0" borderId="13">
      <alignment horizontal="center"/>
    </xf>
    <xf numFmtId="0" fontId="61" fillId="0" borderId="13">
      <alignment horizontal="center"/>
    </xf>
    <xf numFmtId="0" fontId="61" fillId="0" borderId="13">
      <alignment horizontal="center"/>
    </xf>
    <xf numFmtId="0" fontId="61" fillId="0" borderId="13">
      <alignment horizontal="center"/>
    </xf>
    <xf numFmtId="0" fontId="61" fillId="0" borderId="13">
      <alignment horizontal="center"/>
    </xf>
    <xf numFmtId="0" fontId="61" fillId="0" borderId="13">
      <alignment horizontal="center"/>
    </xf>
    <xf numFmtId="0" fontId="61" fillId="0" borderId="13">
      <alignment horizontal="center"/>
    </xf>
    <xf numFmtId="0" fontId="61" fillId="0" borderId="13">
      <alignment horizontal="center"/>
    </xf>
    <xf numFmtId="0" fontId="61" fillId="0" borderId="13">
      <alignment horizontal="center"/>
    </xf>
    <xf numFmtId="0" fontId="61" fillId="0" borderId="13">
      <alignment horizontal="center"/>
    </xf>
    <xf numFmtId="0" fontId="61" fillId="0" borderId="13">
      <alignment horizontal="center"/>
    </xf>
    <xf numFmtId="0" fontId="61" fillId="0" borderId="13">
      <alignment horizontal="center"/>
    </xf>
    <xf numFmtId="0" fontId="61" fillId="0" borderId="13">
      <alignment horizontal="center"/>
    </xf>
    <xf numFmtId="0" fontId="61" fillId="0" borderId="13">
      <alignment horizontal="center"/>
    </xf>
    <xf numFmtId="0" fontId="61" fillId="0" borderId="13">
      <alignment horizontal="center"/>
    </xf>
    <xf numFmtId="0" fontId="61" fillId="0" borderId="13">
      <alignment horizontal="center"/>
    </xf>
    <xf numFmtId="3" fontId="23" fillId="0" borderId="0" applyFont="0" applyFill="0" applyBorder="0" applyAlignment="0" applyProtection="0"/>
    <xf numFmtId="3" fontId="23" fillId="0" borderId="0" applyFont="0" applyFill="0" applyBorder="0" applyAlignment="0" applyProtection="0"/>
    <xf numFmtId="3" fontId="23" fillId="0" borderId="0" applyFont="0" applyFill="0" applyBorder="0" applyAlignment="0" applyProtection="0"/>
    <xf numFmtId="3" fontId="23" fillId="0" borderId="0" applyFont="0" applyFill="0" applyBorder="0" applyAlignment="0" applyProtection="0"/>
    <xf numFmtId="3" fontId="23" fillId="0" borderId="0" applyFont="0" applyFill="0" applyBorder="0" applyAlignment="0" applyProtection="0"/>
    <xf numFmtId="3" fontId="23" fillId="0" borderId="0" applyFont="0" applyFill="0" applyBorder="0" applyAlignment="0" applyProtection="0"/>
    <xf numFmtId="3" fontId="23" fillId="0" borderId="0" applyFont="0" applyFill="0" applyBorder="0" applyAlignment="0" applyProtection="0"/>
    <xf numFmtId="3" fontId="23" fillId="0" borderId="0" applyFont="0" applyFill="0" applyBorder="0" applyAlignment="0" applyProtection="0"/>
    <xf numFmtId="3" fontId="23" fillId="0" borderId="0" applyFont="0" applyFill="0" applyBorder="0" applyAlignment="0" applyProtection="0"/>
    <xf numFmtId="0" fontId="23" fillId="27" borderId="0" applyNumberFormat="0" applyFont="0" applyBorder="0" applyAlignment="0" applyProtection="0"/>
    <xf numFmtId="0" fontId="23" fillId="27" borderId="0" applyNumberFormat="0" applyFont="0" applyBorder="0" applyAlignment="0" applyProtection="0"/>
    <xf numFmtId="0" fontId="23" fillId="27" borderId="0" applyNumberFormat="0" applyFont="0" applyBorder="0" applyAlignment="0" applyProtection="0"/>
    <xf numFmtId="0" fontId="23" fillId="27" borderId="0" applyNumberFormat="0" applyFont="0" applyBorder="0" applyAlignment="0" applyProtection="0"/>
    <xf numFmtId="0" fontId="23" fillId="27" borderId="0" applyNumberFormat="0" applyFont="0" applyBorder="0" applyAlignment="0" applyProtection="0"/>
    <xf numFmtId="0" fontId="23" fillId="27" borderId="0" applyNumberFormat="0" applyFont="0" applyBorder="0" applyAlignment="0" applyProtection="0"/>
    <xf numFmtId="0" fontId="23" fillId="27" borderId="0" applyNumberFormat="0" applyFont="0" applyBorder="0" applyAlignment="0" applyProtection="0"/>
    <xf numFmtId="0" fontId="23" fillId="27" borderId="0" applyNumberFormat="0" applyFont="0" applyBorder="0" applyAlignment="0" applyProtection="0"/>
    <xf numFmtId="0" fontId="23" fillId="27" borderId="0" applyNumberFormat="0" applyFont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4" fillId="0" borderId="14" applyNumberFormat="0" applyFill="0" applyAlignment="0" applyProtection="0"/>
    <xf numFmtId="0" fontId="65" fillId="0" borderId="14" applyNumberFormat="0" applyFill="0" applyAlignment="0" applyProtection="0"/>
    <xf numFmtId="0" fontId="65" fillId="0" borderId="14" applyNumberFormat="0" applyFill="0" applyAlignment="0" applyProtection="0"/>
    <xf numFmtId="0" fontId="65" fillId="0" borderId="14" applyNumberFormat="0" applyFill="0" applyAlignment="0" applyProtection="0"/>
    <xf numFmtId="0" fontId="66" fillId="0" borderId="15" applyNumberFormat="0" applyFill="0" applyAlignment="0" applyProtection="0"/>
    <xf numFmtId="0" fontId="65" fillId="0" borderId="15" applyNumberFormat="0" applyFill="0" applyAlignment="0" applyProtection="0"/>
    <xf numFmtId="0" fontId="64" fillId="0" borderId="15" applyNumberFormat="0" applyFill="0" applyAlignment="0" applyProtection="0"/>
    <xf numFmtId="0" fontId="67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23" fillId="0" borderId="0"/>
    <xf numFmtId="44" fontId="2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0" fontId="23" fillId="0" borderId="0"/>
    <xf numFmtId="9" fontId="23" fillId="0" borderId="0" applyFont="0" applyFill="0" applyBorder="0" applyAlignment="0" applyProtection="0"/>
    <xf numFmtId="0" fontId="1" fillId="0" borderId="0"/>
    <xf numFmtId="44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0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1" fillId="0" borderId="0"/>
    <xf numFmtId="0" fontId="5" fillId="0" borderId="0"/>
    <xf numFmtId="0" fontId="1" fillId="0" borderId="0"/>
    <xf numFmtId="0" fontId="5" fillId="0" borderId="0"/>
    <xf numFmtId="0" fontId="3" fillId="0" borderId="0"/>
    <xf numFmtId="0" fontId="3" fillId="0" borderId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4">
    <xf numFmtId="0" fontId="0" fillId="0" borderId="0" xfId="0"/>
    <xf numFmtId="0" fontId="0" fillId="0" borderId="0" xfId="0" applyFill="1"/>
    <xf numFmtId="4" fontId="0" fillId="0" borderId="0" xfId="0" applyNumberFormat="1" applyFill="1"/>
    <xf numFmtId="164" fontId="0" fillId="0" borderId="0" xfId="1" applyNumberFormat="1" applyFont="1" applyFill="1"/>
    <xf numFmtId="164" fontId="2" fillId="0" borderId="0" xfId="1" applyNumberFormat="1" applyFont="1" applyFill="1"/>
    <xf numFmtId="37" fontId="0" fillId="0" borderId="0" xfId="1" applyNumberFormat="1" applyFont="1" applyFill="1" applyAlignment="1"/>
    <xf numFmtId="37" fontId="0" fillId="0" borderId="1" xfId="1" applyNumberFormat="1" applyFont="1" applyFill="1" applyBorder="1" applyAlignment="1"/>
    <xf numFmtId="37" fontId="2" fillId="0" borderId="0" xfId="1" applyNumberFormat="1" applyFont="1" applyFill="1" applyAlignment="1"/>
    <xf numFmtId="37" fontId="4" fillId="0" borderId="0" xfId="1" applyNumberFormat="1" applyFont="1" applyFill="1" applyBorder="1" applyAlignment="1"/>
    <xf numFmtId="37" fontId="4" fillId="0" borderId="0" xfId="1" applyNumberFormat="1" applyFont="1" applyFill="1" applyAlignment="1"/>
    <xf numFmtId="37" fontId="4" fillId="0" borderId="0" xfId="1" applyNumberFormat="1" applyFont="1" applyFill="1" applyAlignment="1">
      <alignment horizontal="center"/>
    </xf>
    <xf numFmtId="37" fontId="0" fillId="0" borderId="0" xfId="1" applyNumberFormat="1" applyFont="1" applyFill="1" applyBorder="1" applyAlignment="1"/>
    <xf numFmtId="164" fontId="0" fillId="0" borderId="0" xfId="1" applyNumberFormat="1" applyFont="1"/>
    <xf numFmtId="37" fontId="4" fillId="0" borderId="0" xfId="0" applyNumberFormat="1" applyFont="1" applyFill="1"/>
    <xf numFmtId="37" fontId="0" fillId="0" borderId="0" xfId="0" applyNumberFormat="1" applyFill="1"/>
    <xf numFmtId="0" fontId="4" fillId="0" borderId="0" xfId="0" applyFont="1" applyFill="1" applyAlignment="1">
      <alignment horizontal="center"/>
    </xf>
    <xf numFmtId="37" fontId="4" fillId="0" borderId="0" xfId="0" applyNumberFormat="1" applyFont="1" applyFill="1" applyAlignment="1">
      <alignment horizontal="center"/>
    </xf>
    <xf numFmtId="0" fontId="2" fillId="0" borderId="0" xfId="0" applyFont="1" applyFill="1"/>
    <xf numFmtId="37" fontId="0" fillId="0" borderId="1" xfId="0" applyNumberFormat="1" applyFill="1" applyBorder="1"/>
    <xf numFmtId="37" fontId="0" fillId="0" borderId="0" xfId="0" applyNumberFormat="1" applyFill="1" applyBorder="1"/>
    <xf numFmtId="37" fontId="4" fillId="0" borderId="0" xfId="0" applyNumberFormat="1" applyFont="1" applyFill="1" applyBorder="1"/>
    <xf numFmtId="37" fontId="2" fillId="0" borderId="0" xfId="0" applyNumberFormat="1" applyFont="1" applyFill="1"/>
    <xf numFmtId="49" fontId="70" fillId="0" borderId="0" xfId="5" applyNumberFormat="1" applyFont="1" applyFill="1" applyAlignment="1">
      <alignment horizontal="left" vertical="center"/>
    </xf>
    <xf numFmtId="164" fontId="0" fillId="0" borderId="0" xfId="1" applyNumberFormat="1" applyFont="1" applyBorder="1"/>
    <xf numFmtId="0" fontId="0" fillId="0" borderId="0" xfId="0" applyBorder="1" applyAlignment="1">
      <alignment horizontal="center"/>
    </xf>
    <xf numFmtId="164" fontId="0" fillId="0" borderId="1" xfId="1" applyNumberFormat="1" applyFont="1" applyBorder="1"/>
    <xf numFmtId="164" fontId="1" fillId="0" borderId="1" xfId="1" applyNumberFormat="1" applyFont="1" applyBorder="1"/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center" vertical="center"/>
    </xf>
    <xf numFmtId="49" fontId="71" fillId="0" borderId="0" xfId="5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0" fillId="0" borderId="0" xfId="0" applyBorder="1" applyAlignment="1">
      <alignment vertical="center"/>
    </xf>
    <xf numFmtId="164" fontId="72" fillId="0" borderId="1" xfId="1" applyNumberFormat="1" applyFont="1" applyBorder="1"/>
    <xf numFmtId="49" fontId="70" fillId="0" borderId="0" xfId="2" applyNumberFormat="1" applyFont="1" applyFill="1" applyAlignment="1">
      <alignment horizontal="left" vertical="center" wrapText="1"/>
    </xf>
    <xf numFmtId="0" fontId="0" fillId="0" borderId="0" xfId="0" applyFill="1" applyAlignment="1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vertical="center"/>
    </xf>
    <xf numFmtId="0" fontId="0" fillId="0" borderId="0" xfId="0" applyBorder="1"/>
    <xf numFmtId="164" fontId="0" fillId="0" borderId="0" xfId="1" applyNumberFormat="1" applyFont="1" applyBorder="1" applyAlignment="1">
      <alignment horizontal="right"/>
    </xf>
    <xf numFmtId="0" fontId="0" fillId="0" borderId="0" xfId="0" applyBorder="1" applyAlignment="1">
      <alignment horizontal="right"/>
    </xf>
    <xf numFmtId="164" fontId="0" fillId="0" borderId="0" xfId="1" applyNumberFormat="1" applyFont="1" applyAlignment="1">
      <alignment horizontal="right"/>
    </xf>
    <xf numFmtId="164" fontId="0" fillId="0" borderId="0" xfId="1" applyNumberFormat="1" applyFont="1" applyAlignment="1">
      <alignment horizontal="right" vertical="center"/>
    </xf>
    <xf numFmtId="0" fontId="0" fillId="0" borderId="0" xfId="0" applyBorder="1" applyAlignment="1">
      <alignment horizontal="right" vertical="center"/>
    </xf>
    <xf numFmtId="37" fontId="4" fillId="0" borderId="0" xfId="0" applyNumberFormat="1" applyFont="1" applyFill="1" applyAlignment="1">
      <alignment horizontal="center" vertical="center"/>
    </xf>
    <xf numFmtId="164" fontId="2" fillId="0" borderId="0" xfId="1" applyNumberFormat="1" applyFont="1"/>
    <xf numFmtId="0" fontId="0" fillId="0" borderId="13" xfId="0" applyBorder="1" applyAlignment="1">
      <alignment vertical="center"/>
    </xf>
    <xf numFmtId="164" fontId="0" fillId="0" borderId="13" xfId="1" applyNumberFormat="1" applyFont="1" applyBorder="1"/>
    <xf numFmtId="0" fontId="2" fillId="0" borderId="0" xfId="0" applyFont="1" applyAlignment="1">
      <alignment horizontal="right" vertical="center"/>
    </xf>
    <xf numFmtId="49" fontId="70" fillId="0" borderId="0" xfId="5" applyNumberFormat="1" applyFont="1" applyFill="1" applyAlignment="1">
      <alignment horizontal="right" vertical="center"/>
    </xf>
    <xf numFmtId="0" fontId="0" fillId="0" borderId="0" xfId="0" applyFill="1" applyAlignment="1">
      <alignment horizontal="right"/>
    </xf>
    <xf numFmtId="164" fontId="73" fillId="0" borderId="0" xfId="1" applyNumberFormat="1" applyFont="1" applyBorder="1" applyAlignment="1">
      <alignment horizontal="center" vertical="center"/>
    </xf>
    <xf numFmtId="0" fontId="74" fillId="0" borderId="0" xfId="0" applyFont="1" applyAlignment="1">
      <alignment horizontal="center" vertical="center"/>
    </xf>
    <xf numFmtId="37" fontId="74" fillId="0" borderId="0" xfId="1" applyNumberFormat="1" applyFont="1" applyFill="1" applyAlignment="1">
      <alignment horizontal="center"/>
    </xf>
  </cellXfs>
  <cellStyles count="708">
    <cellStyle name="20% - Accent1 2" xfId="9"/>
    <cellStyle name="20% - Accent1 2 2" xfId="10"/>
    <cellStyle name="20% - Accent1 3" xfId="11"/>
    <cellStyle name="20% - Accent1 4" xfId="12"/>
    <cellStyle name="20% - Accent1 5" xfId="13"/>
    <cellStyle name="20% - Accent1 6" xfId="14"/>
    <cellStyle name="20% - Accent1 7" xfId="15"/>
    <cellStyle name="20% - Accent1 8" xfId="16"/>
    <cellStyle name="20% - Accent2 2" xfId="17"/>
    <cellStyle name="20% - Accent2 2 2" xfId="18"/>
    <cellStyle name="20% - Accent2 3" xfId="19"/>
    <cellStyle name="20% - Accent2 4" xfId="20"/>
    <cellStyle name="20% - Accent2 5" xfId="21"/>
    <cellStyle name="20% - Accent2 6" xfId="22"/>
    <cellStyle name="20% - Accent3 2" xfId="23"/>
    <cellStyle name="20% - Accent3 2 2" xfId="24"/>
    <cellStyle name="20% - Accent3 3" xfId="25"/>
    <cellStyle name="20% - Accent3 4" xfId="26"/>
    <cellStyle name="20% - Accent3 5" xfId="27"/>
    <cellStyle name="20% - Accent3 6" xfId="28"/>
    <cellStyle name="20% - Accent3 7" xfId="29"/>
    <cellStyle name="20% - Accent3 8" xfId="30"/>
    <cellStyle name="20% - Accent4 2" xfId="31"/>
    <cellStyle name="20% - Accent4 2 2" xfId="32"/>
    <cellStyle name="20% - Accent4 3" xfId="33"/>
    <cellStyle name="20% - Accent4 4" xfId="34"/>
    <cellStyle name="20% - Accent4 5" xfId="35"/>
    <cellStyle name="20% - Accent4 6" xfId="36"/>
    <cellStyle name="20% - Accent4 7" xfId="37"/>
    <cellStyle name="20% - Accent4 8" xfId="38"/>
    <cellStyle name="20% - Accent5 2" xfId="39"/>
    <cellStyle name="20% - Accent5 2 2" xfId="40"/>
    <cellStyle name="20% - Accent5 3" xfId="41"/>
    <cellStyle name="20% - Accent5 4" xfId="42"/>
    <cellStyle name="20% - Accent5 5" xfId="43"/>
    <cellStyle name="20% - Accent5 6" xfId="44"/>
    <cellStyle name="20% - Accent6 2" xfId="45"/>
    <cellStyle name="20% - Accent6 2 2" xfId="46"/>
    <cellStyle name="20% - Accent6 3" xfId="47"/>
    <cellStyle name="20% - Accent6 4" xfId="48"/>
    <cellStyle name="20% - Accent6 5" xfId="49"/>
    <cellStyle name="20% - Accent6 6" xfId="50"/>
    <cellStyle name="40% - Accent1 2" xfId="51"/>
    <cellStyle name="40% - Accent1 2 2" xfId="52"/>
    <cellStyle name="40% - Accent1 3" xfId="53"/>
    <cellStyle name="40% - Accent1 4" xfId="54"/>
    <cellStyle name="40% - Accent1 5" xfId="55"/>
    <cellStyle name="40% - Accent1 6" xfId="56"/>
    <cellStyle name="40% - Accent1 7" xfId="57"/>
    <cellStyle name="40% - Accent1 8" xfId="58"/>
    <cellStyle name="40% - Accent2 2" xfId="59"/>
    <cellStyle name="40% - Accent2 2 2" xfId="60"/>
    <cellStyle name="40% - Accent2 3" xfId="61"/>
    <cellStyle name="40% - Accent2 4" xfId="62"/>
    <cellStyle name="40% - Accent2 5" xfId="63"/>
    <cellStyle name="40% - Accent2 6" xfId="64"/>
    <cellStyle name="40% - Accent3 2" xfId="65"/>
    <cellStyle name="40% - Accent3 2 2" xfId="66"/>
    <cellStyle name="40% - Accent3 3" xfId="67"/>
    <cellStyle name="40% - Accent3 4" xfId="68"/>
    <cellStyle name="40% - Accent3 5" xfId="69"/>
    <cellStyle name="40% - Accent3 6" xfId="70"/>
    <cellStyle name="40% - Accent3 7" xfId="71"/>
    <cellStyle name="40% - Accent3 8" xfId="72"/>
    <cellStyle name="40% - Accent4 2" xfId="73"/>
    <cellStyle name="40% - Accent4 2 2" xfId="74"/>
    <cellStyle name="40% - Accent4 3" xfId="75"/>
    <cellStyle name="40% - Accent4 4" xfId="76"/>
    <cellStyle name="40% - Accent4 5" xfId="77"/>
    <cellStyle name="40% - Accent4 6" xfId="78"/>
    <cellStyle name="40% - Accent4 7" xfId="79"/>
    <cellStyle name="40% - Accent4 8" xfId="80"/>
    <cellStyle name="40% - Accent5 2" xfId="81"/>
    <cellStyle name="40% - Accent5 2 2" xfId="82"/>
    <cellStyle name="40% - Accent5 3" xfId="83"/>
    <cellStyle name="40% - Accent5 4" xfId="84"/>
    <cellStyle name="40% - Accent5 5" xfId="85"/>
    <cellStyle name="40% - Accent5 6" xfId="86"/>
    <cellStyle name="40% - Accent6 2" xfId="87"/>
    <cellStyle name="40% - Accent6 2 2" xfId="88"/>
    <cellStyle name="40% - Accent6 3" xfId="89"/>
    <cellStyle name="40% - Accent6 4" xfId="90"/>
    <cellStyle name="40% - Accent6 5" xfId="91"/>
    <cellStyle name="40% - Accent6 6" xfId="92"/>
    <cellStyle name="40% - Accent6 7" xfId="93"/>
    <cellStyle name="40% - Accent6 8" xfId="94"/>
    <cellStyle name="60% - Accent1 2" xfId="95"/>
    <cellStyle name="60% - Accent1 3" xfId="96"/>
    <cellStyle name="60% - Accent1 4" xfId="97"/>
    <cellStyle name="60% - Accent1 5" xfId="98"/>
    <cellStyle name="60% - Accent1 6" xfId="99"/>
    <cellStyle name="60% - Accent1 7" xfId="100"/>
    <cellStyle name="60% - Accent1 8" xfId="101"/>
    <cellStyle name="60% - Accent2 2" xfId="102"/>
    <cellStyle name="60% - Accent2 3" xfId="103"/>
    <cellStyle name="60% - Accent2 4" xfId="104"/>
    <cellStyle name="60% - Accent2 5" xfId="105"/>
    <cellStyle name="60% - Accent2 6" xfId="106"/>
    <cellStyle name="60% - Accent3 2" xfId="107"/>
    <cellStyle name="60% - Accent3 3" xfId="108"/>
    <cellStyle name="60% - Accent3 4" xfId="109"/>
    <cellStyle name="60% - Accent3 5" xfId="110"/>
    <cellStyle name="60% - Accent3 6" xfId="111"/>
    <cellStyle name="60% - Accent3 7" xfId="112"/>
    <cellStyle name="60% - Accent3 8" xfId="113"/>
    <cellStyle name="60% - Accent4 2" xfId="114"/>
    <cellStyle name="60% - Accent4 3" xfId="115"/>
    <cellStyle name="60% - Accent4 4" xfId="116"/>
    <cellStyle name="60% - Accent4 5" xfId="117"/>
    <cellStyle name="60% - Accent4 6" xfId="118"/>
    <cellStyle name="60% - Accent4 7" xfId="119"/>
    <cellStyle name="60% - Accent4 8" xfId="120"/>
    <cellStyle name="60% - Accent5 2" xfId="121"/>
    <cellStyle name="60% - Accent5 3" xfId="122"/>
    <cellStyle name="60% - Accent5 4" xfId="123"/>
    <cellStyle name="60% - Accent5 5" xfId="124"/>
    <cellStyle name="60% - Accent5 6" xfId="125"/>
    <cellStyle name="60% - Accent6 2" xfId="126"/>
    <cellStyle name="60% - Accent6 3" xfId="127"/>
    <cellStyle name="60% - Accent6 4" xfId="128"/>
    <cellStyle name="60% - Accent6 5" xfId="129"/>
    <cellStyle name="60% - Accent6 6" xfId="130"/>
    <cellStyle name="60% - Accent6 7" xfId="131"/>
    <cellStyle name="60% - Accent6 8" xfId="132"/>
    <cellStyle name="Accent1 2" xfId="133"/>
    <cellStyle name="Accent1 3" xfId="134"/>
    <cellStyle name="Accent1 4" xfId="135"/>
    <cellStyle name="Accent1 5" xfId="136"/>
    <cellStyle name="Accent1 6" xfId="137"/>
    <cellStyle name="Accent1 7" xfId="138"/>
    <cellStyle name="Accent1 8" xfId="139"/>
    <cellStyle name="Accent2 2" xfId="140"/>
    <cellStyle name="Accent2 3" xfId="141"/>
    <cellStyle name="Accent2 4" xfId="142"/>
    <cellStyle name="Accent2 5" xfId="143"/>
    <cellStyle name="Accent2 6" xfId="144"/>
    <cellStyle name="Accent3 2" xfId="145"/>
    <cellStyle name="Accent3 3" xfId="146"/>
    <cellStyle name="Accent3 4" xfId="147"/>
    <cellStyle name="Accent3 5" xfId="148"/>
    <cellStyle name="Accent3 6" xfId="149"/>
    <cellStyle name="Accent4 2" xfId="150"/>
    <cellStyle name="Accent4 3" xfId="151"/>
    <cellStyle name="Accent4 4" xfId="152"/>
    <cellStyle name="Accent4 5" xfId="153"/>
    <cellStyle name="Accent4 6" xfId="154"/>
    <cellStyle name="Accent4 7" xfId="155"/>
    <cellStyle name="Accent4 8" xfId="156"/>
    <cellStyle name="Accent5 2" xfId="157"/>
    <cellStyle name="Accent5 3" xfId="158"/>
    <cellStyle name="Accent5 4" xfId="159"/>
    <cellStyle name="Accent5 5" xfId="160"/>
    <cellStyle name="Accent5 6" xfId="161"/>
    <cellStyle name="Accent6 2" xfId="162"/>
    <cellStyle name="Accent6 3" xfId="163"/>
    <cellStyle name="Accent6 4" xfId="164"/>
    <cellStyle name="Accent6 5" xfId="165"/>
    <cellStyle name="Accent6 6" xfId="166"/>
    <cellStyle name="Bad 2" xfId="167"/>
    <cellStyle name="Bad 3" xfId="168"/>
    <cellStyle name="Bad 4" xfId="169"/>
    <cellStyle name="Bad 5" xfId="170"/>
    <cellStyle name="Bad 6" xfId="171"/>
    <cellStyle name="Bad 7" xfId="172"/>
    <cellStyle name="Bad 8" xfId="173"/>
    <cellStyle name="Calculation 2" xfId="174"/>
    <cellStyle name="Calculation 3" xfId="175"/>
    <cellStyle name="Calculation 4" xfId="176"/>
    <cellStyle name="Calculation 5" xfId="177"/>
    <cellStyle name="Calculation 6" xfId="178"/>
    <cellStyle name="Check Cell 2" xfId="179"/>
    <cellStyle name="Check Cell 3" xfId="180"/>
    <cellStyle name="Check Cell 4" xfId="181"/>
    <cellStyle name="Check Cell 5" xfId="182"/>
    <cellStyle name="Check Cell 6" xfId="183"/>
    <cellStyle name="Check Cell 7" xfId="184"/>
    <cellStyle name="Check Cell 8" xfId="185"/>
    <cellStyle name="Comma" xfId="1" builtinId="3"/>
    <cellStyle name="Comma 10" xfId="186"/>
    <cellStyle name="Comma 11" xfId="187"/>
    <cellStyle name="Comma 12" xfId="188"/>
    <cellStyle name="Comma 13" xfId="189"/>
    <cellStyle name="Comma 14" xfId="190"/>
    <cellStyle name="Comma 15" xfId="191"/>
    <cellStyle name="Comma 16" xfId="6"/>
    <cellStyle name="Comma 17" xfId="192"/>
    <cellStyle name="Comma 17 2" xfId="474"/>
    <cellStyle name="Comma 17 2 2" xfId="523"/>
    <cellStyle name="Comma 17 2 2 2" xfId="647"/>
    <cellStyle name="Comma 17 2 3" xfId="606"/>
    <cellStyle name="Comma 17 3" xfId="502"/>
    <cellStyle name="Comma 17 3 2" xfId="524"/>
    <cellStyle name="Comma 17 3 2 2" xfId="648"/>
    <cellStyle name="Comma 17 3 3" xfId="626"/>
    <cellStyle name="Comma 17 4" xfId="522"/>
    <cellStyle name="Comma 17 4 2" xfId="646"/>
    <cellStyle name="Comma 17 5" xfId="584"/>
    <cellStyle name="Comma 18" xfId="193"/>
    <cellStyle name="Comma 19" xfId="7"/>
    <cellStyle name="Comma 2" xfId="194"/>
    <cellStyle name="Comma 2 2" xfId="195"/>
    <cellStyle name="Comma 2 2 2" xfId="453"/>
    <cellStyle name="Comma 2 2 3" xfId="475"/>
    <cellStyle name="Comma 2 3" xfId="196"/>
    <cellStyle name="Comma 2 4" xfId="197"/>
    <cellStyle name="Comma 2_Allocators" xfId="198"/>
    <cellStyle name="Comma 20" xfId="199"/>
    <cellStyle name="Comma 20 2" xfId="476"/>
    <cellStyle name="Comma 20 2 2" xfId="526"/>
    <cellStyle name="Comma 20 2 2 2" xfId="650"/>
    <cellStyle name="Comma 20 2 3" xfId="607"/>
    <cellStyle name="Comma 20 3" xfId="503"/>
    <cellStyle name="Comma 20 3 2" xfId="527"/>
    <cellStyle name="Comma 20 3 2 2" xfId="651"/>
    <cellStyle name="Comma 20 3 3" xfId="627"/>
    <cellStyle name="Comma 20 4" xfId="525"/>
    <cellStyle name="Comma 20 4 2" xfId="649"/>
    <cellStyle name="Comma 20 5" xfId="585"/>
    <cellStyle name="Comma 21" xfId="3"/>
    <cellStyle name="Comma 3" xfId="200"/>
    <cellStyle name="Comma 3 10" xfId="470"/>
    <cellStyle name="Comma 3 10 2" xfId="500"/>
    <cellStyle name="Comma 3 10 2 2" xfId="529"/>
    <cellStyle name="Comma 3 10 2 2 2" xfId="653"/>
    <cellStyle name="Comma 3 10 2 3" xfId="624"/>
    <cellStyle name="Comma 3 10 3" xfId="520"/>
    <cellStyle name="Comma 3 10 3 2" xfId="530"/>
    <cellStyle name="Comma 3 10 3 2 2" xfId="654"/>
    <cellStyle name="Comma 3 10 3 3" xfId="644"/>
    <cellStyle name="Comma 3 10 4" xfId="528"/>
    <cellStyle name="Comma 3 10 4 2" xfId="652"/>
    <cellStyle name="Comma 3 10 5" xfId="602"/>
    <cellStyle name="Comma 3 11" xfId="477"/>
    <cellStyle name="Comma 3 12" xfId="472"/>
    <cellStyle name="Comma 3 12 2" xfId="531"/>
    <cellStyle name="Comma 3 12 2 2" xfId="655"/>
    <cellStyle name="Comma 3 12 3" xfId="604"/>
    <cellStyle name="Comma 3 2" xfId="201"/>
    <cellStyle name="Comma 3 3" xfId="202"/>
    <cellStyle name="Comma 3 4" xfId="454"/>
    <cellStyle name="Comma 3 4 2" xfId="488"/>
    <cellStyle name="Comma 3 4 2 2" xfId="533"/>
    <cellStyle name="Comma 3 4 2 2 2" xfId="657"/>
    <cellStyle name="Comma 3 4 2 3" xfId="612"/>
    <cellStyle name="Comma 3 4 3" xfId="508"/>
    <cellStyle name="Comma 3 4 3 2" xfId="534"/>
    <cellStyle name="Comma 3 4 3 2 2" xfId="658"/>
    <cellStyle name="Comma 3 4 3 3" xfId="632"/>
    <cellStyle name="Comma 3 4 4" xfId="532"/>
    <cellStyle name="Comma 3 4 4 2" xfId="656"/>
    <cellStyle name="Comma 3 4 5" xfId="590"/>
    <cellStyle name="Comma 3 5" xfId="460"/>
    <cellStyle name="Comma 3 5 2" xfId="490"/>
    <cellStyle name="Comma 3 5 2 2" xfId="536"/>
    <cellStyle name="Comma 3 5 2 2 2" xfId="660"/>
    <cellStyle name="Comma 3 5 2 3" xfId="614"/>
    <cellStyle name="Comma 3 5 3" xfId="510"/>
    <cellStyle name="Comma 3 5 3 2" xfId="537"/>
    <cellStyle name="Comma 3 5 3 2 2" xfId="661"/>
    <cellStyle name="Comma 3 5 3 3" xfId="634"/>
    <cellStyle name="Comma 3 5 4" xfId="535"/>
    <cellStyle name="Comma 3 5 4 2" xfId="659"/>
    <cellStyle name="Comma 3 5 5" xfId="592"/>
    <cellStyle name="Comma 3 6" xfId="462"/>
    <cellStyle name="Comma 3 6 2" xfId="492"/>
    <cellStyle name="Comma 3 6 2 2" xfId="539"/>
    <cellStyle name="Comma 3 6 2 2 2" xfId="663"/>
    <cellStyle name="Comma 3 6 2 3" xfId="616"/>
    <cellStyle name="Comma 3 6 3" xfId="512"/>
    <cellStyle name="Comma 3 6 3 2" xfId="540"/>
    <cellStyle name="Comma 3 6 3 2 2" xfId="664"/>
    <cellStyle name="Comma 3 6 3 3" xfId="636"/>
    <cellStyle name="Comma 3 6 4" xfId="538"/>
    <cellStyle name="Comma 3 6 4 2" xfId="662"/>
    <cellStyle name="Comma 3 6 5" xfId="594"/>
    <cellStyle name="Comma 3 7" xfId="464"/>
    <cellStyle name="Comma 3 7 2" xfId="494"/>
    <cellStyle name="Comma 3 7 2 2" xfId="542"/>
    <cellStyle name="Comma 3 7 2 2 2" xfId="666"/>
    <cellStyle name="Comma 3 7 2 3" xfId="618"/>
    <cellStyle name="Comma 3 7 3" xfId="514"/>
    <cellStyle name="Comma 3 7 3 2" xfId="543"/>
    <cellStyle name="Comma 3 7 3 2 2" xfId="667"/>
    <cellStyle name="Comma 3 7 3 3" xfId="638"/>
    <cellStyle name="Comma 3 7 4" xfId="541"/>
    <cellStyle name="Comma 3 7 4 2" xfId="665"/>
    <cellStyle name="Comma 3 7 5" xfId="596"/>
    <cellStyle name="Comma 3 8" xfId="466"/>
    <cellStyle name="Comma 3 8 2" xfId="496"/>
    <cellStyle name="Comma 3 8 2 2" xfId="545"/>
    <cellStyle name="Comma 3 8 2 2 2" xfId="669"/>
    <cellStyle name="Comma 3 8 2 3" xfId="620"/>
    <cellStyle name="Comma 3 8 3" xfId="516"/>
    <cellStyle name="Comma 3 8 3 2" xfId="546"/>
    <cellStyle name="Comma 3 8 3 2 2" xfId="670"/>
    <cellStyle name="Comma 3 8 3 3" xfId="640"/>
    <cellStyle name="Comma 3 8 4" xfId="544"/>
    <cellStyle name="Comma 3 8 4 2" xfId="668"/>
    <cellStyle name="Comma 3 8 5" xfId="598"/>
    <cellStyle name="Comma 3 9" xfId="468"/>
    <cellStyle name="Comma 3 9 2" xfId="498"/>
    <cellStyle name="Comma 3 9 2 2" xfId="548"/>
    <cellStyle name="Comma 3 9 2 2 2" xfId="672"/>
    <cellStyle name="Comma 3 9 2 3" xfId="622"/>
    <cellStyle name="Comma 3 9 3" xfId="518"/>
    <cellStyle name="Comma 3 9 3 2" xfId="549"/>
    <cellStyle name="Comma 3 9 3 2 2" xfId="673"/>
    <cellStyle name="Comma 3 9 3 3" xfId="642"/>
    <cellStyle name="Comma 3 9 4" xfId="547"/>
    <cellStyle name="Comma 3 9 4 2" xfId="671"/>
    <cellStyle name="Comma 3 9 5" xfId="600"/>
    <cellStyle name="Comma 4" xfId="203"/>
    <cellStyle name="Comma 4 2" xfId="8"/>
    <cellStyle name="Comma 4 3" xfId="204"/>
    <cellStyle name="Comma 5" xfId="205"/>
    <cellStyle name="Comma 6" xfId="206"/>
    <cellStyle name="Comma 6 2" xfId="207"/>
    <cellStyle name="Comma 7" xfId="208"/>
    <cellStyle name="Comma 7 2" xfId="209"/>
    <cellStyle name="Comma 8" xfId="210"/>
    <cellStyle name="Comma 8 2" xfId="211"/>
    <cellStyle name="Comma 9" xfId="212"/>
    <cellStyle name="CommaBlank" xfId="213"/>
    <cellStyle name="CommaBlank 2" xfId="214"/>
    <cellStyle name="Currency 10" xfId="215"/>
    <cellStyle name="Currency 10 2" xfId="478"/>
    <cellStyle name="Currency 10 2 2" xfId="551"/>
    <cellStyle name="Currency 10 2 2 2" xfId="675"/>
    <cellStyle name="Currency 10 2 3" xfId="608"/>
    <cellStyle name="Currency 10 3" xfId="504"/>
    <cellStyle name="Currency 10 3 2" xfId="552"/>
    <cellStyle name="Currency 10 3 2 2" xfId="676"/>
    <cellStyle name="Currency 10 3 3" xfId="628"/>
    <cellStyle name="Currency 10 4" xfId="550"/>
    <cellStyle name="Currency 10 4 2" xfId="674"/>
    <cellStyle name="Currency 10 5" xfId="586"/>
    <cellStyle name="Currency 11" xfId="459"/>
    <cellStyle name="Currency 2" xfId="216"/>
    <cellStyle name="Currency 2 2" xfId="217"/>
    <cellStyle name="Currency 2 3" xfId="452"/>
    <cellStyle name="Currency 3" xfId="218"/>
    <cellStyle name="Currency 3 2" xfId="219"/>
    <cellStyle name="Currency 3 3" xfId="220"/>
    <cellStyle name="Currency 3 4" xfId="221"/>
    <cellStyle name="Currency 3 5" xfId="479"/>
    <cellStyle name="Currency 4" xfId="222"/>
    <cellStyle name="Currency 4 2" xfId="223"/>
    <cellStyle name="Currency 4 3" xfId="224"/>
    <cellStyle name="Currency 4 4" xfId="225"/>
    <cellStyle name="Currency 5" xfId="226"/>
    <cellStyle name="Currency 6" xfId="227"/>
    <cellStyle name="Currency 7" xfId="228"/>
    <cellStyle name="Currency 8" xfId="229"/>
    <cellStyle name="Currency 9" xfId="230"/>
    <cellStyle name="Explanatory Text 2" xfId="231"/>
    <cellStyle name="Explanatory Text 3" xfId="232"/>
    <cellStyle name="Explanatory Text 4" xfId="233"/>
    <cellStyle name="Explanatory Text 5" xfId="234"/>
    <cellStyle name="Explanatory Text 6" xfId="235"/>
    <cellStyle name="Good 2" xfId="236"/>
    <cellStyle name="Good 3" xfId="237"/>
    <cellStyle name="Good 4" xfId="238"/>
    <cellStyle name="Good 5" xfId="239"/>
    <cellStyle name="Good 6" xfId="240"/>
    <cellStyle name="Heading 1 2" xfId="241"/>
    <cellStyle name="Heading 1 3" xfId="242"/>
    <cellStyle name="Heading 1 4" xfId="243"/>
    <cellStyle name="Heading 1 5" xfId="244"/>
    <cellStyle name="Heading 1 6" xfId="245"/>
    <cellStyle name="Heading 1 7" xfId="246"/>
    <cellStyle name="Heading 1 8" xfId="247"/>
    <cellStyle name="Heading 2 2" xfId="248"/>
    <cellStyle name="Heading 2 3" xfId="249"/>
    <cellStyle name="Heading 2 4" xfId="250"/>
    <cellStyle name="Heading 2 5" xfId="251"/>
    <cellStyle name="Heading 2 6" xfId="252"/>
    <cellStyle name="Heading 2 7" xfId="253"/>
    <cellStyle name="Heading 2 8" xfId="254"/>
    <cellStyle name="Heading 3 2" xfId="255"/>
    <cellStyle name="Heading 3 3" xfId="256"/>
    <cellStyle name="Heading 3 4" xfId="257"/>
    <cellStyle name="Heading 3 5" xfId="258"/>
    <cellStyle name="Heading 3 6" xfId="259"/>
    <cellStyle name="Heading 3 7" xfId="260"/>
    <cellStyle name="Heading 3 8" xfId="261"/>
    <cellStyle name="Heading 4 2" xfId="262"/>
    <cellStyle name="Heading 4 3" xfId="263"/>
    <cellStyle name="Heading 4 4" xfId="264"/>
    <cellStyle name="Heading 4 5" xfId="265"/>
    <cellStyle name="Heading 4 6" xfId="266"/>
    <cellStyle name="Heading 4 7" xfId="267"/>
    <cellStyle name="Heading 4 8" xfId="268"/>
    <cellStyle name="Input 2" xfId="269"/>
    <cellStyle name="Input 3" xfId="270"/>
    <cellStyle name="Input 4" xfId="271"/>
    <cellStyle name="Input 5" xfId="272"/>
    <cellStyle name="Input 6" xfId="273"/>
    <cellStyle name="kirkdollars" xfId="274"/>
    <cellStyle name="Linked Cell 2" xfId="275"/>
    <cellStyle name="Linked Cell 3" xfId="276"/>
    <cellStyle name="Linked Cell 4" xfId="277"/>
    <cellStyle name="Linked Cell 5" xfId="278"/>
    <cellStyle name="Linked Cell 6" xfId="279"/>
    <cellStyle name="Neutral 2" xfId="280"/>
    <cellStyle name="Neutral 3" xfId="281"/>
    <cellStyle name="Neutral 4" xfId="282"/>
    <cellStyle name="Neutral 5" xfId="283"/>
    <cellStyle name="Neutral 6" xfId="284"/>
    <cellStyle name="Normal" xfId="0" builtinId="0"/>
    <cellStyle name="Normal 10" xfId="285"/>
    <cellStyle name="Normal 11" xfId="286"/>
    <cellStyle name="Normal 12" xfId="287"/>
    <cellStyle name="Normal 13" xfId="288"/>
    <cellStyle name="Normal 14" xfId="289"/>
    <cellStyle name="Normal 15" xfId="290"/>
    <cellStyle name="Normal 15 2" xfId="480"/>
    <cellStyle name="Normal 15 2 2" xfId="554"/>
    <cellStyle name="Normal 15 2 2 2" xfId="678"/>
    <cellStyle name="Normal 15 2 3" xfId="609"/>
    <cellStyle name="Normal 15 3" xfId="505"/>
    <cellStyle name="Normal 15 3 2" xfId="555"/>
    <cellStyle name="Normal 15 3 2 2" xfId="679"/>
    <cellStyle name="Normal 15 3 3" xfId="629"/>
    <cellStyle name="Normal 15 4" xfId="553"/>
    <cellStyle name="Normal 15 4 2" xfId="677"/>
    <cellStyle name="Normal 15 5" xfId="587"/>
    <cellStyle name="Normal 16" xfId="291"/>
    <cellStyle name="Normal 17" xfId="292"/>
    <cellStyle name="Normal 18" xfId="293"/>
    <cellStyle name="Normal 19" xfId="294"/>
    <cellStyle name="Normal 2" xfId="295"/>
    <cellStyle name="Normal 2 2" xfId="296"/>
    <cellStyle name="Normal 2 3" xfId="5"/>
    <cellStyle name="Normal 2 4" xfId="297"/>
    <cellStyle name="Normal 2_Adjustment WP" xfId="298"/>
    <cellStyle name="Normal 20" xfId="299"/>
    <cellStyle name="Normal 21" xfId="300"/>
    <cellStyle name="Normal 22" xfId="301"/>
    <cellStyle name="Normal 23" xfId="302"/>
    <cellStyle name="Normal 24" xfId="303"/>
    <cellStyle name="Normal 25" xfId="304"/>
    <cellStyle name="Normal 26" xfId="305"/>
    <cellStyle name="Normal 27" xfId="306"/>
    <cellStyle name="Normal 28" xfId="307"/>
    <cellStyle name="Normal 29" xfId="308"/>
    <cellStyle name="Normal 3" xfId="309"/>
    <cellStyle name="Normal 3 2" xfId="310"/>
    <cellStyle name="Normal 3 3" xfId="311"/>
    <cellStyle name="Normal 3 4" xfId="312"/>
    <cellStyle name="Normal 3 5" xfId="451"/>
    <cellStyle name="Normal 3 6" xfId="481"/>
    <cellStyle name="Normal 3_108 Summary" xfId="313"/>
    <cellStyle name="Normal 30" xfId="314"/>
    <cellStyle name="Normal 31" xfId="315"/>
    <cellStyle name="Normal 32" xfId="316"/>
    <cellStyle name="Normal 33" xfId="317"/>
    <cellStyle name="Normal 34" xfId="318"/>
    <cellStyle name="Normal 35" xfId="319"/>
    <cellStyle name="Normal 35 2" xfId="482"/>
    <cellStyle name="Normal 35 2 2" xfId="557"/>
    <cellStyle name="Normal 35 2 2 2" xfId="681"/>
    <cellStyle name="Normal 35 2 3" xfId="610"/>
    <cellStyle name="Normal 35 3" xfId="506"/>
    <cellStyle name="Normal 35 3 2" xfId="558"/>
    <cellStyle name="Normal 35 3 2 2" xfId="682"/>
    <cellStyle name="Normal 35 3 3" xfId="630"/>
    <cellStyle name="Normal 35 4" xfId="556"/>
    <cellStyle name="Normal 35 4 2" xfId="680"/>
    <cellStyle name="Normal 35 5" xfId="588"/>
    <cellStyle name="Normal 36" xfId="2"/>
    <cellStyle name="Normal 4" xfId="320"/>
    <cellStyle name="Normal 4 2" xfId="455"/>
    <cellStyle name="Normal 4 3" xfId="483"/>
    <cellStyle name="Normal 5" xfId="321"/>
    <cellStyle name="Normal 5 2" xfId="456"/>
    <cellStyle name="Normal 5 3" xfId="484"/>
    <cellStyle name="Normal 6" xfId="322"/>
    <cellStyle name="Normal 6 10" xfId="473"/>
    <cellStyle name="Normal 6 10 2" xfId="559"/>
    <cellStyle name="Normal 6 10 2 2" xfId="683"/>
    <cellStyle name="Normal 6 10 3" xfId="605"/>
    <cellStyle name="Normal 6 2" xfId="458"/>
    <cellStyle name="Normal 6 2 2" xfId="489"/>
    <cellStyle name="Normal 6 2 2 2" xfId="561"/>
    <cellStyle name="Normal 6 2 2 2 2" xfId="685"/>
    <cellStyle name="Normal 6 2 2 3" xfId="613"/>
    <cellStyle name="Normal 6 2 3" xfId="509"/>
    <cellStyle name="Normal 6 2 3 2" xfId="562"/>
    <cellStyle name="Normal 6 2 3 2 2" xfId="686"/>
    <cellStyle name="Normal 6 2 3 3" xfId="633"/>
    <cellStyle name="Normal 6 2 4" xfId="560"/>
    <cellStyle name="Normal 6 2 4 2" xfId="684"/>
    <cellStyle name="Normal 6 2 5" xfId="591"/>
    <cellStyle name="Normal 6 3" xfId="461"/>
    <cellStyle name="Normal 6 3 2" xfId="491"/>
    <cellStyle name="Normal 6 3 2 2" xfId="564"/>
    <cellStyle name="Normal 6 3 2 2 2" xfId="688"/>
    <cellStyle name="Normal 6 3 2 3" xfId="615"/>
    <cellStyle name="Normal 6 3 3" xfId="511"/>
    <cellStyle name="Normal 6 3 3 2" xfId="565"/>
    <cellStyle name="Normal 6 3 3 2 2" xfId="689"/>
    <cellStyle name="Normal 6 3 3 3" xfId="635"/>
    <cellStyle name="Normal 6 3 4" xfId="563"/>
    <cellStyle name="Normal 6 3 4 2" xfId="687"/>
    <cellStyle name="Normal 6 3 5" xfId="593"/>
    <cellStyle name="Normal 6 4" xfId="463"/>
    <cellStyle name="Normal 6 4 2" xfId="493"/>
    <cellStyle name="Normal 6 4 2 2" xfId="567"/>
    <cellStyle name="Normal 6 4 2 2 2" xfId="691"/>
    <cellStyle name="Normal 6 4 2 3" xfId="617"/>
    <cellStyle name="Normal 6 4 3" xfId="513"/>
    <cellStyle name="Normal 6 4 3 2" xfId="568"/>
    <cellStyle name="Normal 6 4 3 2 2" xfId="692"/>
    <cellStyle name="Normal 6 4 3 3" xfId="637"/>
    <cellStyle name="Normal 6 4 4" xfId="566"/>
    <cellStyle name="Normal 6 4 4 2" xfId="690"/>
    <cellStyle name="Normal 6 4 5" xfId="595"/>
    <cellStyle name="Normal 6 5" xfId="465"/>
    <cellStyle name="Normal 6 5 2" xfId="495"/>
    <cellStyle name="Normal 6 5 2 2" xfId="570"/>
    <cellStyle name="Normal 6 5 2 2 2" xfId="694"/>
    <cellStyle name="Normal 6 5 2 3" xfId="619"/>
    <cellStyle name="Normal 6 5 3" xfId="515"/>
    <cellStyle name="Normal 6 5 3 2" xfId="571"/>
    <cellStyle name="Normal 6 5 3 2 2" xfId="695"/>
    <cellStyle name="Normal 6 5 3 3" xfId="639"/>
    <cellStyle name="Normal 6 5 4" xfId="569"/>
    <cellStyle name="Normal 6 5 4 2" xfId="693"/>
    <cellStyle name="Normal 6 5 5" xfId="597"/>
    <cellStyle name="Normal 6 6" xfId="467"/>
    <cellStyle name="Normal 6 6 2" xfId="497"/>
    <cellStyle name="Normal 6 6 2 2" xfId="573"/>
    <cellStyle name="Normal 6 6 2 2 2" xfId="697"/>
    <cellStyle name="Normal 6 6 2 3" xfId="621"/>
    <cellStyle name="Normal 6 6 3" xfId="517"/>
    <cellStyle name="Normal 6 6 3 2" xfId="574"/>
    <cellStyle name="Normal 6 6 3 2 2" xfId="698"/>
    <cellStyle name="Normal 6 6 3 3" xfId="641"/>
    <cellStyle name="Normal 6 6 4" xfId="572"/>
    <cellStyle name="Normal 6 6 4 2" xfId="696"/>
    <cellStyle name="Normal 6 6 5" xfId="599"/>
    <cellStyle name="Normal 6 7" xfId="469"/>
    <cellStyle name="Normal 6 7 2" xfId="499"/>
    <cellStyle name="Normal 6 7 2 2" xfId="576"/>
    <cellStyle name="Normal 6 7 2 2 2" xfId="700"/>
    <cellStyle name="Normal 6 7 2 3" xfId="623"/>
    <cellStyle name="Normal 6 7 3" xfId="519"/>
    <cellStyle name="Normal 6 7 3 2" xfId="577"/>
    <cellStyle name="Normal 6 7 3 2 2" xfId="701"/>
    <cellStyle name="Normal 6 7 3 3" xfId="643"/>
    <cellStyle name="Normal 6 7 4" xfId="575"/>
    <cellStyle name="Normal 6 7 4 2" xfId="699"/>
    <cellStyle name="Normal 6 7 5" xfId="601"/>
    <cellStyle name="Normal 6 8" xfId="471"/>
    <cellStyle name="Normal 6 8 2" xfId="501"/>
    <cellStyle name="Normal 6 8 2 2" xfId="579"/>
    <cellStyle name="Normal 6 8 2 2 2" xfId="703"/>
    <cellStyle name="Normal 6 8 2 3" xfId="625"/>
    <cellStyle name="Normal 6 8 3" xfId="521"/>
    <cellStyle name="Normal 6 8 3 2" xfId="580"/>
    <cellStyle name="Normal 6 8 3 2 2" xfId="704"/>
    <cellStyle name="Normal 6 8 3 3" xfId="645"/>
    <cellStyle name="Normal 6 8 4" xfId="578"/>
    <cellStyle name="Normal 6 8 4 2" xfId="702"/>
    <cellStyle name="Normal 6 8 5" xfId="603"/>
    <cellStyle name="Normal 6 9" xfId="485"/>
    <cellStyle name="Normal 7" xfId="323"/>
    <cellStyle name="Normal 8" xfId="324"/>
    <cellStyle name="Normal 9" xfId="325"/>
    <cellStyle name="Note 10" xfId="326"/>
    <cellStyle name="Note 11" xfId="327"/>
    <cellStyle name="Note 2" xfId="328"/>
    <cellStyle name="Note 2 2" xfId="329"/>
    <cellStyle name="Note 2_Allocators" xfId="330"/>
    <cellStyle name="Note 3" xfId="331"/>
    <cellStyle name="Note 3 2" xfId="332"/>
    <cellStyle name="Note 3 3" xfId="333"/>
    <cellStyle name="Note 3_Allocators" xfId="334"/>
    <cellStyle name="Note 4" xfId="335"/>
    <cellStyle name="Note 4 2" xfId="336"/>
    <cellStyle name="Note 4_Allocators" xfId="337"/>
    <cellStyle name="Note 5" xfId="338"/>
    <cellStyle name="Note 6" xfId="339"/>
    <cellStyle name="Note 6 2" xfId="340"/>
    <cellStyle name="Note 6_Allocators" xfId="341"/>
    <cellStyle name="Note 7" xfId="342"/>
    <cellStyle name="Note 7 2" xfId="343"/>
    <cellStyle name="Note 8" xfId="344"/>
    <cellStyle name="Note 9" xfId="345"/>
    <cellStyle name="nPlosion" xfId="346"/>
    <cellStyle name="nvision" xfId="347"/>
    <cellStyle name="Output 2" xfId="348"/>
    <cellStyle name="Output 3" xfId="349"/>
    <cellStyle name="Output 4" xfId="350"/>
    <cellStyle name="Output 5" xfId="351"/>
    <cellStyle name="Output 6" xfId="352"/>
    <cellStyle name="Percent 10" xfId="353"/>
    <cellStyle name="Percent 11" xfId="354"/>
    <cellStyle name="Percent 12" xfId="355"/>
    <cellStyle name="Percent 13" xfId="356"/>
    <cellStyle name="Percent 13 2" xfId="486"/>
    <cellStyle name="Percent 13 2 2" xfId="582"/>
    <cellStyle name="Percent 13 2 2 2" xfId="706"/>
    <cellStyle name="Percent 13 2 3" xfId="611"/>
    <cellStyle name="Percent 13 3" xfId="507"/>
    <cellStyle name="Percent 13 3 2" xfId="583"/>
    <cellStyle name="Percent 13 3 2 2" xfId="707"/>
    <cellStyle name="Percent 13 3 3" xfId="631"/>
    <cellStyle name="Percent 13 4" xfId="581"/>
    <cellStyle name="Percent 13 4 2" xfId="705"/>
    <cellStyle name="Percent 13 5" xfId="589"/>
    <cellStyle name="Percent 14" xfId="4"/>
    <cellStyle name="Percent 2" xfId="357"/>
    <cellStyle name="Percent 2 2" xfId="358"/>
    <cellStyle name="Percent 3" xfId="359"/>
    <cellStyle name="Percent 3 2" xfId="360"/>
    <cellStyle name="Percent 3 3" xfId="361"/>
    <cellStyle name="Percent 3 4" xfId="457"/>
    <cellStyle name="Percent 3 5" xfId="487"/>
    <cellStyle name="Percent 4" xfId="362"/>
    <cellStyle name="Percent 4 2" xfId="363"/>
    <cellStyle name="Percent 4 3" xfId="364"/>
    <cellStyle name="Percent 4 4" xfId="365"/>
    <cellStyle name="Percent 5" xfId="366"/>
    <cellStyle name="Percent 5 2" xfId="367"/>
    <cellStyle name="Percent 6" xfId="368"/>
    <cellStyle name="Percent 6 2" xfId="369"/>
    <cellStyle name="Percent 7" xfId="370"/>
    <cellStyle name="Percent 8" xfId="371"/>
    <cellStyle name="Percent 9" xfId="372"/>
    <cellStyle name="PSChar" xfId="373"/>
    <cellStyle name="PSChar 2" xfId="374"/>
    <cellStyle name="PSChar 2 2" xfId="375"/>
    <cellStyle name="PSChar 2 3" xfId="376"/>
    <cellStyle name="PSChar 3" xfId="377"/>
    <cellStyle name="PSChar 3 2" xfId="378"/>
    <cellStyle name="PSChar 4" xfId="379"/>
    <cellStyle name="PSChar 5" xfId="380"/>
    <cellStyle name="PSChar 6" xfId="381"/>
    <cellStyle name="PSDate" xfId="382"/>
    <cellStyle name="PSDate 2" xfId="383"/>
    <cellStyle name="PSDate 2 2" xfId="384"/>
    <cellStyle name="PSDate 2 3" xfId="385"/>
    <cellStyle name="PSDate 3" xfId="386"/>
    <cellStyle name="PSDate 3 2" xfId="387"/>
    <cellStyle name="PSDate 4" xfId="388"/>
    <cellStyle name="PSDate 5" xfId="389"/>
    <cellStyle name="PSDate 6" xfId="390"/>
    <cellStyle name="PSDec" xfId="391"/>
    <cellStyle name="PSDec 2" xfId="392"/>
    <cellStyle name="PSDec 2 2" xfId="393"/>
    <cellStyle name="PSDec 2 3" xfId="394"/>
    <cellStyle name="PSDec 3" xfId="395"/>
    <cellStyle name="PSDec 3 2" xfId="396"/>
    <cellStyle name="PSDec 4" xfId="397"/>
    <cellStyle name="PSDec 5" xfId="398"/>
    <cellStyle name="PSDec 6" xfId="399"/>
    <cellStyle name="PSHeading" xfId="400"/>
    <cellStyle name="PSHeading 10" xfId="401"/>
    <cellStyle name="PSHeading 11" xfId="402"/>
    <cellStyle name="PSHeading 2" xfId="403"/>
    <cellStyle name="PSHeading 2 2" xfId="404"/>
    <cellStyle name="PSHeading 2 3" xfId="405"/>
    <cellStyle name="PSHeading 2_108 Summary" xfId="406"/>
    <cellStyle name="PSHeading 3" xfId="407"/>
    <cellStyle name="PSHeading 3 2" xfId="408"/>
    <cellStyle name="PSHeading 3_108 Summary" xfId="409"/>
    <cellStyle name="PSHeading 4" xfId="410"/>
    <cellStyle name="PSHeading 5" xfId="411"/>
    <cellStyle name="PSHeading 6" xfId="412"/>
    <cellStyle name="PSHeading 7" xfId="413"/>
    <cellStyle name="PSHeading 8" xfId="414"/>
    <cellStyle name="PSHeading 9" xfId="415"/>
    <cellStyle name="PSHeading_101 check" xfId="416"/>
    <cellStyle name="PSInt" xfId="417"/>
    <cellStyle name="PSInt 2" xfId="418"/>
    <cellStyle name="PSInt 2 2" xfId="419"/>
    <cellStyle name="PSInt 2 3" xfId="420"/>
    <cellStyle name="PSInt 3" xfId="421"/>
    <cellStyle name="PSInt 3 2" xfId="422"/>
    <cellStyle name="PSInt 4" xfId="423"/>
    <cellStyle name="PSInt 5" xfId="424"/>
    <cellStyle name="PSInt 6" xfId="425"/>
    <cellStyle name="PSSpacer" xfId="426"/>
    <cellStyle name="PSSpacer 2" xfId="427"/>
    <cellStyle name="PSSpacer 2 2" xfId="428"/>
    <cellStyle name="PSSpacer 2 3" xfId="429"/>
    <cellStyle name="PSSpacer 3" xfId="430"/>
    <cellStyle name="PSSpacer 3 2" xfId="431"/>
    <cellStyle name="PSSpacer 4" xfId="432"/>
    <cellStyle name="PSSpacer 5" xfId="433"/>
    <cellStyle name="PSSpacer 6" xfId="434"/>
    <cellStyle name="Title 2" xfId="435"/>
    <cellStyle name="Title 3" xfId="436"/>
    <cellStyle name="Title 4" xfId="437"/>
    <cellStyle name="Title 5" xfId="438"/>
    <cellStyle name="Total 2" xfId="439"/>
    <cellStyle name="Total 3" xfId="440"/>
    <cellStyle name="Total 4" xfId="441"/>
    <cellStyle name="Total 5" xfId="442"/>
    <cellStyle name="Total 6" xfId="443"/>
    <cellStyle name="Total 7" xfId="444"/>
    <cellStyle name="Total 8" xfId="445"/>
    <cellStyle name="Warning Text 2" xfId="446"/>
    <cellStyle name="Warning Text 3" xfId="447"/>
    <cellStyle name="Warning Text 4" xfId="448"/>
    <cellStyle name="Warning Text 5" xfId="449"/>
    <cellStyle name="Warning Text 6" xfId="45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21"/>
  <sheetViews>
    <sheetView zoomScaleNormal="100" workbookViewId="0">
      <selection activeCell="G21" sqref="G21"/>
    </sheetView>
  </sheetViews>
  <sheetFormatPr defaultRowHeight="15"/>
  <cols>
    <col min="1" max="1" width="41.140625" style="37" customWidth="1"/>
    <col min="2" max="2" width="2.7109375" customWidth="1"/>
    <col min="3" max="3" width="23.42578125" bestFit="1" customWidth="1"/>
    <col min="4" max="4" width="2.7109375" customWidth="1"/>
    <col min="5" max="5" width="16.85546875" bestFit="1" customWidth="1"/>
    <col min="6" max="6" width="2.7109375" customWidth="1"/>
    <col min="7" max="7" width="16" bestFit="1" customWidth="1"/>
    <col min="8" max="8" width="2.7109375" customWidth="1"/>
    <col min="9" max="9" width="15.85546875" bestFit="1" customWidth="1"/>
    <col min="10" max="10" width="2.7109375" customWidth="1"/>
    <col min="11" max="11" width="15.85546875" bestFit="1" customWidth="1"/>
  </cols>
  <sheetData>
    <row r="1" spans="1:14">
      <c r="A1" s="52" t="s">
        <v>527</v>
      </c>
      <c r="B1" s="52"/>
      <c r="C1" s="52"/>
      <c r="D1" s="52"/>
      <c r="E1" s="52"/>
      <c r="F1" s="52"/>
      <c r="G1" s="52"/>
      <c r="H1" s="52"/>
      <c r="I1" s="52"/>
      <c r="J1" s="52"/>
      <c r="K1" s="52"/>
    </row>
    <row r="4" spans="1:14" s="1" customFormat="1">
      <c r="A4" s="35"/>
      <c r="C4" s="16" t="s">
        <v>508</v>
      </c>
      <c r="D4" s="14"/>
      <c r="E4" s="13" t="s">
        <v>508</v>
      </c>
      <c r="F4" s="14"/>
      <c r="G4" s="16" t="s">
        <v>510</v>
      </c>
      <c r="I4" s="15" t="s">
        <v>513</v>
      </c>
      <c r="K4" s="15" t="s">
        <v>514</v>
      </c>
      <c r="L4" s="15"/>
      <c r="M4" s="15"/>
    </row>
    <row r="5" spans="1:14" s="1" customFormat="1">
      <c r="A5" s="35"/>
      <c r="C5" s="16" t="s">
        <v>507</v>
      </c>
      <c r="D5" s="14"/>
      <c r="E5" s="16" t="s">
        <v>509</v>
      </c>
      <c r="F5" s="14"/>
      <c r="G5" s="16" t="s">
        <v>511</v>
      </c>
      <c r="I5" s="16" t="s">
        <v>512</v>
      </c>
      <c r="J5" s="14"/>
      <c r="K5" s="16" t="s">
        <v>512</v>
      </c>
      <c r="L5" s="16"/>
      <c r="M5" s="15"/>
      <c r="N5" s="15"/>
    </row>
    <row r="6" spans="1:14" s="15" customFormat="1">
      <c r="A6" s="31"/>
      <c r="C6" s="16" t="s">
        <v>455</v>
      </c>
      <c r="D6" s="16"/>
      <c r="E6" s="16" t="s">
        <v>456</v>
      </c>
      <c r="F6" s="16"/>
      <c r="G6" s="16" t="s">
        <v>456</v>
      </c>
      <c r="I6" s="16" t="s">
        <v>458</v>
      </c>
      <c r="J6" s="16"/>
      <c r="K6" s="16" t="s">
        <v>458</v>
      </c>
      <c r="L6" s="16"/>
    </row>
    <row r="8" spans="1:14">
      <c r="A8" t="s">
        <v>520</v>
      </c>
      <c r="B8" s="3"/>
      <c r="C8" s="3">
        <f>'Balance Sheet Detail'!E564</f>
        <v>1568317355.7</v>
      </c>
      <c r="D8" s="12"/>
      <c r="E8" s="12">
        <f>'Balance Sheet Detail'!I568</f>
        <v>1672428594.6500001</v>
      </c>
      <c r="F8" s="12"/>
      <c r="G8" s="12">
        <f>'Balance Sheet Detail'!K568</f>
        <v>-104111238.93999994</v>
      </c>
      <c r="H8" s="12"/>
      <c r="I8" s="12">
        <f>'Balance Sheet Detail'!M568</f>
        <v>-50304627.529999971</v>
      </c>
      <c r="J8" s="12"/>
      <c r="K8" s="12">
        <f>'Balance Sheet Detail'!O568</f>
        <v>-53806611.409999996</v>
      </c>
    </row>
    <row r="9" spans="1:14">
      <c r="B9" s="12"/>
      <c r="C9" s="12"/>
      <c r="D9" s="12"/>
      <c r="E9" s="12"/>
      <c r="F9" s="12"/>
      <c r="G9" s="12"/>
      <c r="H9" s="12"/>
      <c r="I9" s="12"/>
      <c r="J9" s="12"/>
      <c r="K9" s="12"/>
    </row>
    <row r="10" spans="1:14">
      <c r="A10" s="29" t="s">
        <v>459</v>
      </c>
      <c r="B10" s="12"/>
      <c r="C10" s="12"/>
      <c r="D10" s="12"/>
      <c r="E10" s="12"/>
      <c r="F10" s="12"/>
      <c r="G10" s="12"/>
      <c r="H10" s="12"/>
      <c r="I10" s="12"/>
      <c r="J10" s="12"/>
      <c r="K10" s="12"/>
    </row>
    <row r="11" spans="1:14">
      <c r="A11" s="37" t="s">
        <v>493</v>
      </c>
      <c r="B11" s="12"/>
      <c r="C11" s="12">
        <v>5000000</v>
      </c>
      <c r="D11" s="12"/>
      <c r="E11" s="12"/>
      <c r="F11" s="12"/>
      <c r="G11" s="12">
        <f>C11-E11</f>
        <v>5000000</v>
      </c>
      <c r="H11" s="12"/>
      <c r="I11" s="12"/>
      <c r="J11" s="12"/>
      <c r="K11" s="12">
        <f>G11-I11</f>
        <v>5000000</v>
      </c>
    </row>
    <row r="12" spans="1:14">
      <c r="A12" s="37" t="s">
        <v>494</v>
      </c>
      <c r="B12" s="12"/>
      <c r="C12" s="12">
        <v>-4534316</v>
      </c>
      <c r="D12" s="12"/>
      <c r="E12" s="12"/>
      <c r="F12" s="12"/>
      <c r="G12" s="12">
        <f>C12-E12</f>
        <v>-4534316</v>
      </c>
      <c r="H12" s="12"/>
      <c r="I12" s="12"/>
      <c r="J12" s="12"/>
      <c r="K12" s="12">
        <f t="shared" ref="K12:K19" si="0">G12-I12</f>
        <v>-4534316</v>
      </c>
    </row>
    <row r="13" spans="1:14">
      <c r="A13" s="37" t="s">
        <v>495</v>
      </c>
      <c r="B13" s="12"/>
      <c r="C13" s="12">
        <v>-6778355</v>
      </c>
      <c r="D13" s="12"/>
      <c r="E13" s="12">
        <f>C13</f>
        <v>-6778355</v>
      </c>
      <c r="F13" s="12"/>
      <c r="G13" s="12">
        <f>C13-E13</f>
        <v>0</v>
      </c>
      <c r="H13" s="12"/>
      <c r="I13" s="12"/>
      <c r="J13" s="12"/>
      <c r="K13" s="12">
        <f t="shared" si="0"/>
        <v>0</v>
      </c>
    </row>
    <row r="14" spans="1:14">
      <c r="A14" s="37" t="s">
        <v>496</v>
      </c>
      <c r="B14" s="12"/>
      <c r="C14" s="12">
        <v>-995120</v>
      </c>
      <c r="D14" s="12"/>
      <c r="E14" s="12"/>
      <c r="F14" s="12"/>
      <c r="G14" s="12">
        <f>C14-E14</f>
        <v>-995120</v>
      </c>
      <c r="H14" s="12"/>
      <c r="I14" s="12"/>
      <c r="J14" s="12"/>
      <c r="K14" s="12">
        <f t="shared" si="0"/>
        <v>-995120</v>
      </c>
    </row>
    <row r="15" spans="1:14">
      <c r="A15" s="22"/>
      <c r="B15" s="12"/>
      <c r="C15" s="23"/>
      <c r="D15" s="12"/>
      <c r="E15" s="12"/>
      <c r="F15" s="12"/>
      <c r="G15" s="12"/>
      <c r="H15" s="12"/>
      <c r="I15" s="12"/>
      <c r="J15" s="12"/>
      <c r="K15" s="12"/>
    </row>
    <row r="16" spans="1:14">
      <c r="A16" s="30" t="s">
        <v>521</v>
      </c>
      <c r="B16" s="12"/>
      <c r="C16" s="23"/>
      <c r="D16" s="12"/>
      <c r="E16" s="12"/>
      <c r="F16" s="12"/>
      <c r="G16" s="12"/>
      <c r="H16" s="12"/>
      <c r="I16" s="12"/>
      <c r="J16" s="12"/>
      <c r="K16" s="12"/>
    </row>
    <row r="17" spans="1:11">
      <c r="A17" s="22" t="s">
        <v>498</v>
      </c>
      <c r="B17" s="12"/>
      <c r="C17" s="23"/>
      <c r="D17" s="12"/>
      <c r="E17" s="12">
        <v>-61174525</v>
      </c>
      <c r="F17" s="12"/>
      <c r="G17" s="12">
        <f>C17-E17</f>
        <v>61174525</v>
      </c>
      <c r="H17" s="12"/>
      <c r="I17" s="12"/>
      <c r="J17" s="12"/>
      <c r="K17" s="12">
        <f t="shared" si="0"/>
        <v>61174525</v>
      </c>
    </row>
    <row r="18" spans="1:11">
      <c r="A18" s="22" t="s">
        <v>499</v>
      </c>
      <c r="B18" s="12"/>
      <c r="C18" s="23"/>
      <c r="D18" s="12"/>
      <c r="E18" s="12">
        <v>-30953848</v>
      </c>
      <c r="F18" s="12"/>
      <c r="G18" s="12">
        <f>C18-E18</f>
        <v>30953848</v>
      </c>
      <c r="H18" s="12"/>
      <c r="I18" s="12"/>
      <c r="J18" s="12"/>
      <c r="K18" s="12">
        <f t="shared" si="0"/>
        <v>30953848</v>
      </c>
    </row>
    <row r="19" spans="1:11" ht="17.25">
      <c r="A19" s="22" t="s">
        <v>500</v>
      </c>
      <c r="B19" s="12"/>
      <c r="C19" s="33"/>
      <c r="D19" s="12"/>
      <c r="E19" s="26">
        <v>-21313</v>
      </c>
      <c r="F19" s="12"/>
      <c r="G19" s="25">
        <f>C19-E19</f>
        <v>21313</v>
      </c>
      <c r="H19" s="12"/>
      <c r="I19" s="25"/>
      <c r="J19" s="12"/>
      <c r="K19" s="25">
        <f t="shared" si="0"/>
        <v>21313</v>
      </c>
    </row>
    <row r="20" spans="1:11">
      <c r="A20" s="22"/>
      <c r="B20" s="12"/>
      <c r="C20" s="23"/>
      <c r="D20" s="12"/>
      <c r="E20" s="12"/>
      <c r="F20" s="12"/>
      <c r="G20" s="12"/>
      <c r="H20" s="12"/>
      <c r="I20" s="12"/>
      <c r="J20" s="12"/>
      <c r="K20" s="12"/>
    </row>
    <row r="21" spans="1:11">
      <c r="A21" s="49" t="s">
        <v>522</v>
      </c>
      <c r="B21" s="12"/>
      <c r="C21" s="23">
        <f>SUM(C8:C19)</f>
        <v>1561009564.7</v>
      </c>
      <c r="D21" s="12"/>
      <c r="E21" s="23">
        <f>SUM(E8:E19)</f>
        <v>1573500553.6500001</v>
      </c>
      <c r="F21" s="12"/>
      <c r="G21" s="23">
        <f>SUM(G8:G19)</f>
        <v>-12490988.939999938</v>
      </c>
      <c r="H21" s="12"/>
      <c r="I21" s="23">
        <f>SUM(I8:I19)</f>
        <v>-50304627.529999971</v>
      </c>
      <c r="J21" s="12"/>
      <c r="K21" s="23">
        <f>SUM(K8:K19)</f>
        <v>37813638.590000004</v>
      </c>
    </row>
    <row r="22" spans="1:11">
      <c r="A22" s="22" t="s">
        <v>501</v>
      </c>
      <c r="B22" s="12"/>
      <c r="C22" s="25">
        <f>1147480328-1160243001</f>
        <v>-12762673</v>
      </c>
      <c r="D22" s="12"/>
      <c r="E22" s="25">
        <v>-16577921</v>
      </c>
      <c r="F22" s="12"/>
      <c r="G22" s="25">
        <f>C22-E22</f>
        <v>3815248</v>
      </c>
      <c r="H22" s="12"/>
      <c r="I22" s="25"/>
      <c r="J22" s="12"/>
      <c r="K22" s="25">
        <f>G22-I22</f>
        <v>3815248</v>
      </c>
    </row>
    <row r="23" spans="1:11">
      <c r="A23" s="49" t="s">
        <v>522</v>
      </c>
      <c r="B23" s="12"/>
      <c r="C23" s="23">
        <f>SUM(C21:C22)</f>
        <v>1548246891.7</v>
      </c>
      <c r="D23" s="12"/>
      <c r="E23" s="23">
        <f>SUM(E21:E22)</f>
        <v>1556922632.6500001</v>
      </c>
      <c r="F23" s="12"/>
      <c r="G23" s="23">
        <f>SUM(G21:G22)</f>
        <v>-8675740.939999938</v>
      </c>
      <c r="H23" s="12"/>
      <c r="I23" s="23">
        <f>SUM(I21:I22)</f>
        <v>-50304627.529999971</v>
      </c>
      <c r="J23" s="12"/>
      <c r="K23" s="23">
        <f>SUM(K21:K22)</f>
        <v>41628886.590000004</v>
      </c>
    </row>
    <row r="24" spans="1:11">
      <c r="A24" s="22"/>
      <c r="B24" s="12"/>
      <c r="C24" s="23"/>
      <c r="D24" s="12"/>
      <c r="E24" s="12"/>
      <c r="F24" s="12"/>
      <c r="G24" s="12"/>
      <c r="H24" s="12"/>
      <c r="I24" s="12"/>
      <c r="J24" s="12"/>
      <c r="K24" s="12"/>
    </row>
    <row r="25" spans="1:11">
      <c r="A25" s="30" t="s">
        <v>497</v>
      </c>
      <c r="B25" s="12"/>
      <c r="C25" s="23"/>
      <c r="D25" s="12"/>
      <c r="E25" s="12"/>
      <c r="F25" s="12"/>
      <c r="G25" s="12"/>
      <c r="H25" s="12"/>
      <c r="I25" s="12"/>
      <c r="J25" s="12"/>
      <c r="K25" s="12"/>
    </row>
    <row r="26" spans="1:11">
      <c r="A26" s="37" t="s">
        <v>461</v>
      </c>
      <c r="B26" s="12"/>
      <c r="C26" s="12"/>
      <c r="D26" s="12"/>
      <c r="E26" s="12">
        <v>-443589</v>
      </c>
      <c r="F26" s="12"/>
      <c r="G26" s="12">
        <f t="shared" ref="G26:G56" si="1">C26-E26</f>
        <v>443589</v>
      </c>
      <c r="H26" s="12"/>
      <c r="I26" s="12"/>
      <c r="J26" s="12"/>
      <c r="K26" s="12">
        <f>G26-I26</f>
        <v>443589</v>
      </c>
    </row>
    <row r="27" spans="1:11">
      <c r="A27" s="37" t="s">
        <v>462</v>
      </c>
      <c r="B27" s="12"/>
      <c r="C27" s="12"/>
      <c r="D27" s="12"/>
      <c r="E27" s="12">
        <v>-29882</v>
      </c>
      <c r="F27" s="12"/>
      <c r="G27" s="12">
        <f t="shared" si="1"/>
        <v>29882</v>
      </c>
      <c r="H27" s="12"/>
      <c r="I27" s="12"/>
      <c r="J27" s="12"/>
      <c r="K27" s="12">
        <f t="shared" ref="K27:K56" si="2">G27-I27</f>
        <v>29882</v>
      </c>
    </row>
    <row r="28" spans="1:11">
      <c r="A28" s="37" t="s">
        <v>463</v>
      </c>
      <c r="B28" s="12"/>
      <c r="C28" s="12"/>
      <c r="D28" s="12"/>
      <c r="E28" s="12">
        <v>-1310105</v>
      </c>
      <c r="F28" s="12"/>
      <c r="G28" s="12">
        <f t="shared" si="1"/>
        <v>1310105</v>
      </c>
      <c r="H28" s="12"/>
      <c r="I28" s="12"/>
      <c r="J28" s="12"/>
      <c r="K28" s="12">
        <f t="shared" si="2"/>
        <v>1310105</v>
      </c>
    </row>
    <row r="29" spans="1:11">
      <c r="A29" s="37" t="s">
        <v>464</v>
      </c>
      <c r="B29" s="12"/>
      <c r="C29" s="12"/>
      <c r="D29" s="12"/>
      <c r="E29" s="12">
        <v>7590356</v>
      </c>
      <c r="F29" s="12"/>
      <c r="G29" s="12">
        <f t="shared" si="1"/>
        <v>-7590356</v>
      </c>
      <c r="H29" s="12"/>
      <c r="I29" s="12"/>
      <c r="J29" s="12"/>
      <c r="K29" s="12">
        <f t="shared" si="2"/>
        <v>-7590356</v>
      </c>
    </row>
    <row r="30" spans="1:11">
      <c r="A30" s="37" t="s">
        <v>465</v>
      </c>
      <c r="B30" s="12"/>
      <c r="C30" s="12"/>
      <c r="D30" s="12"/>
      <c r="E30" s="12">
        <v>-303</v>
      </c>
      <c r="F30" s="12"/>
      <c r="G30" s="12">
        <f t="shared" si="1"/>
        <v>303</v>
      </c>
      <c r="H30" s="12"/>
      <c r="I30" s="12"/>
      <c r="J30" s="12"/>
      <c r="K30" s="12">
        <f t="shared" si="2"/>
        <v>303</v>
      </c>
    </row>
    <row r="31" spans="1:11">
      <c r="A31" s="37" t="s">
        <v>466</v>
      </c>
      <c r="B31" s="12"/>
      <c r="C31" s="12"/>
      <c r="D31" s="12"/>
      <c r="E31" s="12">
        <v>-80970</v>
      </c>
      <c r="F31" s="12"/>
      <c r="G31" s="12">
        <f t="shared" si="1"/>
        <v>80970</v>
      </c>
      <c r="H31" s="12"/>
      <c r="I31" s="12"/>
      <c r="J31" s="12"/>
      <c r="K31" s="12">
        <f t="shared" si="2"/>
        <v>80970</v>
      </c>
    </row>
    <row r="32" spans="1:11">
      <c r="A32" s="37" t="s">
        <v>467</v>
      </c>
      <c r="B32" s="12"/>
      <c r="C32" s="12"/>
      <c r="D32" s="12"/>
      <c r="E32" s="12">
        <v>-279684</v>
      </c>
      <c r="F32" s="12"/>
      <c r="G32" s="12">
        <f t="shared" si="1"/>
        <v>279684</v>
      </c>
      <c r="H32" s="12"/>
      <c r="I32" s="12"/>
      <c r="J32" s="12"/>
      <c r="K32" s="12">
        <f t="shared" si="2"/>
        <v>279684</v>
      </c>
    </row>
    <row r="33" spans="1:11">
      <c r="A33" s="37" t="s">
        <v>468</v>
      </c>
      <c r="B33" s="12"/>
      <c r="C33" s="12"/>
      <c r="D33" s="12"/>
      <c r="E33" s="12">
        <v>32255</v>
      </c>
      <c r="F33" s="12"/>
      <c r="G33" s="12">
        <f t="shared" si="1"/>
        <v>-32255</v>
      </c>
      <c r="H33" s="12"/>
      <c r="I33" s="12"/>
      <c r="J33" s="12"/>
      <c r="K33" s="12">
        <f t="shared" si="2"/>
        <v>-32255</v>
      </c>
    </row>
    <row r="34" spans="1:11">
      <c r="A34" s="37" t="s">
        <v>469</v>
      </c>
      <c r="B34" s="12"/>
      <c r="C34" s="12"/>
      <c r="D34" s="12"/>
      <c r="E34" s="12">
        <v>1527</v>
      </c>
      <c r="F34" s="12"/>
      <c r="G34" s="12">
        <f t="shared" si="1"/>
        <v>-1527</v>
      </c>
      <c r="H34" s="12"/>
      <c r="I34" s="12"/>
      <c r="J34" s="12"/>
      <c r="K34" s="12">
        <f t="shared" si="2"/>
        <v>-1527</v>
      </c>
    </row>
    <row r="35" spans="1:11">
      <c r="A35" s="37" t="s">
        <v>470</v>
      </c>
      <c r="B35" s="12"/>
      <c r="C35" s="12"/>
      <c r="D35" s="12"/>
      <c r="E35" s="12">
        <v>-3826</v>
      </c>
      <c r="F35" s="12"/>
      <c r="G35" s="12">
        <f t="shared" si="1"/>
        <v>3826</v>
      </c>
      <c r="H35" s="12"/>
      <c r="I35" s="12"/>
      <c r="J35" s="12"/>
      <c r="K35" s="12">
        <f t="shared" si="2"/>
        <v>3826</v>
      </c>
    </row>
    <row r="36" spans="1:11">
      <c r="A36" s="37" t="s">
        <v>471</v>
      </c>
      <c r="B36" s="12"/>
      <c r="C36" s="12"/>
      <c r="D36" s="12"/>
      <c r="E36" s="12">
        <v>9122</v>
      </c>
      <c r="F36" s="12"/>
      <c r="G36" s="12">
        <f t="shared" si="1"/>
        <v>-9122</v>
      </c>
      <c r="H36" s="12"/>
      <c r="I36" s="12"/>
      <c r="J36" s="12"/>
      <c r="K36" s="12">
        <f t="shared" si="2"/>
        <v>-9122</v>
      </c>
    </row>
    <row r="37" spans="1:11">
      <c r="A37" s="37" t="s">
        <v>472</v>
      </c>
      <c r="B37" s="12"/>
      <c r="C37" s="12"/>
      <c r="D37" s="12"/>
      <c r="E37" s="12">
        <v>1331988</v>
      </c>
      <c r="F37" s="12"/>
      <c r="G37" s="12">
        <f t="shared" si="1"/>
        <v>-1331988</v>
      </c>
      <c r="H37" s="12"/>
      <c r="I37" s="12"/>
      <c r="J37" s="12"/>
      <c r="K37" s="12">
        <f t="shared" si="2"/>
        <v>-1331988</v>
      </c>
    </row>
    <row r="38" spans="1:11">
      <c r="A38" s="37" t="s">
        <v>473</v>
      </c>
      <c r="B38" s="12"/>
      <c r="C38" s="12"/>
      <c r="D38" s="12"/>
      <c r="E38" s="12">
        <v>-25823</v>
      </c>
      <c r="F38" s="12"/>
      <c r="G38" s="12">
        <f t="shared" si="1"/>
        <v>25823</v>
      </c>
      <c r="H38" s="12"/>
      <c r="I38" s="12"/>
      <c r="J38" s="12"/>
      <c r="K38" s="12">
        <f t="shared" si="2"/>
        <v>25823</v>
      </c>
    </row>
    <row r="39" spans="1:11">
      <c r="A39" s="37" t="s">
        <v>474</v>
      </c>
      <c r="B39" s="12"/>
      <c r="C39" s="12"/>
      <c r="D39" s="12"/>
      <c r="E39" s="12">
        <v>6563</v>
      </c>
      <c r="F39" s="12"/>
      <c r="G39" s="12">
        <f t="shared" si="1"/>
        <v>-6563</v>
      </c>
      <c r="H39" s="12"/>
      <c r="I39" s="12"/>
      <c r="J39" s="12"/>
      <c r="K39" s="12">
        <f t="shared" si="2"/>
        <v>-6563</v>
      </c>
    </row>
    <row r="40" spans="1:11" ht="30">
      <c r="A40" s="27" t="s">
        <v>475</v>
      </c>
      <c r="B40" s="12"/>
      <c r="C40" s="12"/>
      <c r="D40" s="12"/>
      <c r="E40" s="12">
        <v>4303</v>
      </c>
      <c r="F40" s="12"/>
      <c r="G40" s="12">
        <f t="shared" si="1"/>
        <v>-4303</v>
      </c>
      <c r="H40" s="12"/>
      <c r="I40" s="12"/>
      <c r="J40" s="12"/>
      <c r="K40" s="12">
        <f t="shared" si="2"/>
        <v>-4303</v>
      </c>
    </row>
    <row r="41" spans="1:11">
      <c r="A41" s="37" t="s">
        <v>476</v>
      </c>
      <c r="B41" s="12"/>
      <c r="C41" s="12"/>
      <c r="D41" s="12"/>
      <c r="E41" s="12">
        <v>12916</v>
      </c>
      <c r="F41" s="12"/>
      <c r="G41" s="12">
        <f t="shared" si="1"/>
        <v>-12916</v>
      </c>
      <c r="H41" s="12"/>
      <c r="I41" s="12"/>
      <c r="J41" s="12"/>
      <c r="K41" s="12">
        <f t="shared" si="2"/>
        <v>-12916</v>
      </c>
    </row>
    <row r="42" spans="1:11" ht="30">
      <c r="A42" s="27" t="s">
        <v>477</v>
      </c>
      <c r="B42" s="12"/>
      <c r="C42" s="12"/>
      <c r="D42" s="12"/>
      <c r="E42" s="12">
        <v>138162</v>
      </c>
      <c r="F42" s="12"/>
      <c r="G42" s="12">
        <f t="shared" si="1"/>
        <v>-138162</v>
      </c>
      <c r="H42" s="12"/>
      <c r="I42" s="12"/>
      <c r="J42" s="12"/>
      <c r="K42" s="12">
        <f t="shared" si="2"/>
        <v>-138162</v>
      </c>
    </row>
    <row r="43" spans="1:11">
      <c r="A43" s="37" t="s">
        <v>478</v>
      </c>
      <c r="B43" s="12"/>
      <c r="C43" s="12"/>
      <c r="D43" s="12"/>
      <c r="E43" s="12">
        <v>-121689</v>
      </c>
      <c r="F43" s="12"/>
      <c r="G43" s="12">
        <f t="shared" si="1"/>
        <v>121689</v>
      </c>
      <c r="H43" s="12"/>
      <c r="I43" s="12"/>
      <c r="J43" s="12"/>
      <c r="K43" s="12">
        <f t="shared" si="2"/>
        <v>121689</v>
      </c>
    </row>
    <row r="44" spans="1:11" ht="30">
      <c r="A44" s="27" t="s">
        <v>479</v>
      </c>
      <c r="B44" s="12"/>
      <c r="C44" s="12"/>
      <c r="D44" s="12"/>
      <c r="E44" s="12">
        <v>3697</v>
      </c>
      <c r="F44" s="12"/>
      <c r="G44" s="12">
        <f t="shared" si="1"/>
        <v>-3697</v>
      </c>
      <c r="H44" s="12"/>
      <c r="I44" s="12"/>
      <c r="J44" s="12"/>
      <c r="K44" s="12">
        <f t="shared" si="2"/>
        <v>-3697</v>
      </c>
    </row>
    <row r="45" spans="1:11">
      <c r="A45" s="37" t="s">
        <v>480</v>
      </c>
      <c r="B45" s="12"/>
      <c r="C45" s="12"/>
      <c r="D45" s="12"/>
      <c r="E45" s="12">
        <v>-5339667</v>
      </c>
      <c r="F45" s="12"/>
      <c r="G45" s="12">
        <f t="shared" si="1"/>
        <v>5339667</v>
      </c>
      <c r="H45" s="12"/>
      <c r="I45" s="12"/>
      <c r="J45" s="12"/>
      <c r="K45" s="12">
        <f t="shared" si="2"/>
        <v>5339667</v>
      </c>
    </row>
    <row r="46" spans="1:11" ht="45">
      <c r="A46" s="27" t="s">
        <v>481</v>
      </c>
      <c r="B46" s="12"/>
      <c r="C46" s="12"/>
      <c r="D46" s="12"/>
      <c r="E46" s="12">
        <v>948038</v>
      </c>
      <c r="F46" s="12"/>
      <c r="G46" s="12">
        <f t="shared" si="1"/>
        <v>-948038</v>
      </c>
      <c r="H46" s="12"/>
      <c r="I46" s="12"/>
      <c r="J46" s="12"/>
      <c r="K46" s="12">
        <f t="shared" si="2"/>
        <v>-948038</v>
      </c>
    </row>
    <row r="47" spans="1:11" ht="30">
      <c r="A47" s="27" t="s">
        <v>482</v>
      </c>
      <c r="B47" s="12"/>
      <c r="C47" s="12"/>
      <c r="D47" s="12"/>
      <c r="E47" s="12">
        <v>1104981</v>
      </c>
      <c r="F47" s="12"/>
      <c r="G47" s="12">
        <f t="shared" si="1"/>
        <v>-1104981</v>
      </c>
      <c r="H47" s="12"/>
      <c r="I47" s="12"/>
      <c r="J47" s="12"/>
      <c r="K47" s="12">
        <f t="shared" si="2"/>
        <v>-1104981</v>
      </c>
    </row>
    <row r="48" spans="1:11">
      <c r="A48" s="37" t="s">
        <v>483</v>
      </c>
      <c r="B48" s="12"/>
      <c r="C48" s="12"/>
      <c r="D48" s="12"/>
      <c r="E48" s="12">
        <v>402976</v>
      </c>
      <c r="F48" s="12"/>
      <c r="G48" s="12">
        <f t="shared" si="1"/>
        <v>-402976</v>
      </c>
      <c r="H48" s="12"/>
      <c r="I48" s="12"/>
      <c r="J48" s="12"/>
      <c r="K48" s="12">
        <f t="shared" si="2"/>
        <v>-402976</v>
      </c>
    </row>
    <row r="49" spans="1:11">
      <c r="A49" s="37" t="s">
        <v>484</v>
      </c>
      <c r="B49" s="12"/>
      <c r="C49" s="12"/>
      <c r="D49" s="12"/>
      <c r="E49" s="12">
        <v>-1859919</v>
      </c>
      <c r="F49" s="12"/>
      <c r="G49" s="12">
        <f t="shared" si="1"/>
        <v>1859919</v>
      </c>
      <c r="H49" s="12"/>
      <c r="I49" s="12"/>
      <c r="J49" s="12"/>
      <c r="K49" s="12">
        <f t="shared" si="2"/>
        <v>1859919</v>
      </c>
    </row>
    <row r="50" spans="1:11">
      <c r="A50" s="37" t="s">
        <v>485</v>
      </c>
      <c r="B50" s="12"/>
      <c r="C50" s="12"/>
      <c r="D50" s="12"/>
      <c r="E50" s="12">
        <v>-60983</v>
      </c>
      <c r="F50" s="12"/>
      <c r="G50" s="12">
        <f t="shared" si="1"/>
        <v>60983</v>
      </c>
      <c r="H50" s="12"/>
      <c r="I50" s="12"/>
      <c r="J50" s="12"/>
      <c r="K50" s="12">
        <f t="shared" si="2"/>
        <v>60983</v>
      </c>
    </row>
    <row r="51" spans="1:11" ht="30">
      <c r="A51" s="34" t="s">
        <v>488</v>
      </c>
      <c r="B51" s="12"/>
      <c r="C51" s="12">
        <v>-223164406</v>
      </c>
      <c r="D51" s="12"/>
      <c r="E51" s="12">
        <v>-223164406</v>
      </c>
      <c r="F51" s="12"/>
      <c r="G51" s="12">
        <f t="shared" si="1"/>
        <v>0</v>
      </c>
      <c r="H51" s="12"/>
      <c r="I51" s="12"/>
      <c r="J51" s="12"/>
      <c r="K51" s="12">
        <f t="shared" si="2"/>
        <v>0</v>
      </c>
    </row>
    <row r="52" spans="1:11">
      <c r="A52" s="22" t="s">
        <v>489</v>
      </c>
      <c r="B52" s="12"/>
      <c r="C52" s="12">
        <v>664080</v>
      </c>
      <c r="D52" s="12"/>
      <c r="E52" s="12">
        <v>664080</v>
      </c>
      <c r="F52" s="12"/>
      <c r="G52" s="12">
        <f t="shared" si="1"/>
        <v>0</v>
      </c>
      <c r="H52" s="12"/>
      <c r="I52" s="12"/>
      <c r="J52" s="12"/>
      <c r="K52" s="12">
        <f t="shared" si="2"/>
        <v>0</v>
      </c>
    </row>
    <row r="53" spans="1:11">
      <c r="A53" s="22" t="s">
        <v>490</v>
      </c>
      <c r="B53" s="12"/>
      <c r="C53" s="12">
        <v>-18709274</v>
      </c>
      <c r="D53" s="12"/>
      <c r="E53" s="12">
        <v>-18709274</v>
      </c>
      <c r="F53" s="12"/>
      <c r="G53" s="12">
        <f t="shared" si="1"/>
        <v>0</v>
      </c>
      <c r="H53" s="12"/>
      <c r="I53" s="12"/>
      <c r="J53" s="12"/>
      <c r="K53" s="12">
        <f t="shared" si="2"/>
        <v>0</v>
      </c>
    </row>
    <row r="54" spans="1:11">
      <c r="A54" s="22" t="s">
        <v>491</v>
      </c>
      <c r="B54" s="12"/>
      <c r="C54" s="12">
        <v>-147983065</v>
      </c>
      <c r="D54" s="12"/>
      <c r="E54" s="12">
        <v>-147983065</v>
      </c>
      <c r="F54" s="12"/>
      <c r="G54" s="12">
        <f t="shared" si="1"/>
        <v>0</v>
      </c>
      <c r="H54" s="12"/>
      <c r="I54" s="12"/>
      <c r="J54" s="12"/>
      <c r="K54" s="12">
        <f t="shared" si="2"/>
        <v>0</v>
      </c>
    </row>
    <row r="55" spans="1:11">
      <c r="A55" s="22" t="s">
        <v>486</v>
      </c>
      <c r="B55" s="12"/>
      <c r="C55" s="12">
        <v>-6268345</v>
      </c>
      <c r="D55" s="12"/>
      <c r="E55" s="12">
        <v>-6268345</v>
      </c>
      <c r="F55" s="12"/>
      <c r="G55" s="12">
        <f t="shared" si="1"/>
        <v>0</v>
      </c>
      <c r="H55" s="12"/>
      <c r="I55" s="12"/>
      <c r="J55" s="12"/>
      <c r="K55" s="12">
        <f t="shared" si="2"/>
        <v>0</v>
      </c>
    </row>
    <row r="56" spans="1:11">
      <c r="A56" s="22" t="s">
        <v>487</v>
      </c>
      <c r="B56" s="12"/>
      <c r="C56" s="25">
        <v>-5305554</v>
      </c>
      <c r="D56" s="12"/>
      <c r="E56" s="25">
        <v>-5305554</v>
      </c>
      <c r="F56" s="12"/>
      <c r="G56" s="25">
        <f t="shared" si="1"/>
        <v>0</v>
      </c>
      <c r="H56" s="12"/>
      <c r="I56" s="25"/>
      <c r="J56" s="12"/>
      <c r="K56" s="25">
        <f t="shared" si="2"/>
        <v>0</v>
      </c>
    </row>
    <row r="57" spans="1:11">
      <c r="A57" s="28"/>
      <c r="B57" s="12"/>
      <c r="C57" s="12"/>
      <c r="D57" s="12"/>
      <c r="E57" s="12"/>
      <c r="F57" s="12"/>
      <c r="G57" s="12"/>
      <c r="H57" s="12"/>
      <c r="I57" s="12"/>
      <c r="J57" s="12"/>
      <c r="K57" s="12"/>
    </row>
    <row r="58" spans="1:11">
      <c r="A58" s="36" t="s">
        <v>492</v>
      </c>
      <c r="B58" s="12"/>
      <c r="C58" s="12">
        <f>SUM(C26:C57)</f>
        <v>-400766564</v>
      </c>
      <c r="D58" s="12"/>
      <c r="E58" s="12">
        <f>SUM(E26:E57)</f>
        <v>-398736120</v>
      </c>
      <c r="F58" s="12"/>
      <c r="G58" s="12">
        <f>SUM(G26:G57)</f>
        <v>-2030444</v>
      </c>
      <c r="H58" s="12"/>
      <c r="I58" s="12">
        <f>SUM(I26:I57)</f>
        <v>0</v>
      </c>
      <c r="J58" s="12"/>
      <c r="K58" s="12">
        <f>SUM(K26:K57)</f>
        <v>-2030444</v>
      </c>
    </row>
    <row r="59" spans="1:11" ht="15.75" thickBot="1">
      <c r="A59" s="46"/>
      <c r="B59" s="47"/>
      <c r="C59" s="47"/>
      <c r="D59" s="47"/>
      <c r="E59" s="47"/>
      <c r="F59" s="47"/>
      <c r="G59" s="47"/>
      <c r="H59" s="47"/>
      <c r="I59" s="47"/>
      <c r="J59" s="47"/>
      <c r="K59" s="47"/>
    </row>
    <row r="60" spans="1:11">
      <c r="A60" s="48" t="s">
        <v>523</v>
      </c>
      <c r="B60" s="45"/>
      <c r="C60" s="45">
        <f>C23+C58</f>
        <v>1147480327.7</v>
      </c>
      <c r="D60" s="45"/>
      <c r="E60" s="45">
        <f>E23+E58</f>
        <v>1158186512.6500001</v>
      </c>
      <c r="F60" s="45"/>
      <c r="G60" s="45">
        <f>G23+G58</f>
        <v>-10706184.939999938</v>
      </c>
      <c r="H60" s="45"/>
      <c r="I60" s="45">
        <f>I23+I58</f>
        <v>-50304627.529999971</v>
      </c>
      <c r="J60" s="45"/>
      <c r="K60" s="45">
        <f>K23+K58</f>
        <v>39598442.590000004</v>
      </c>
    </row>
    <row r="61" spans="1:11" s="38" customFormat="1">
      <c r="A61" s="32"/>
      <c r="B61" s="23"/>
      <c r="C61" s="23"/>
      <c r="D61" s="23"/>
      <c r="E61" s="23"/>
      <c r="F61" s="23"/>
      <c r="G61" s="23"/>
      <c r="H61" s="23"/>
      <c r="I61" s="23"/>
      <c r="J61" s="23"/>
      <c r="K61" s="23"/>
    </row>
    <row r="62" spans="1:11" s="38" customFormat="1" ht="17.25">
      <c r="A62" s="51" t="s">
        <v>504</v>
      </c>
      <c r="B62" s="51"/>
      <c r="C62" s="51"/>
      <c r="D62" s="51"/>
      <c r="E62" s="51"/>
      <c r="F62" s="51"/>
      <c r="G62" s="51"/>
      <c r="H62" s="51"/>
      <c r="I62" s="51"/>
      <c r="J62" s="51"/>
      <c r="K62" s="51"/>
    </row>
    <row r="63" spans="1:11" s="38" customFormat="1">
      <c r="A63" s="39" t="s">
        <v>505</v>
      </c>
      <c r="B63" s="23"/>
      <c r="C63" s="23"/>
      <c r="D63" s="23"/>
      <c r="E63" s="23">
        <v>1158186514</v>
      </c>
      <c r="F63" s="23"/>
      <c r="G63" s="23"/>
      <c r="H63" s="23"/>
      <c r="I63" s="23"/>
      <c r="J63" s="23"/>
      <c r="K63" s="23"/>
    </row>
    <row r="64" spans="1:11" s="38" customFormat="1">
      <c r="A64" s="40"/>
      <c r="B64" s="23"/>
      <c r="C64" s="43"/>
      <c r="D64" s="23"/>
      <c r="E64" s="23"/>
      <c r="F64" s="23"/>
      <c r="J64" s="23"/>
      <c r="K64" s="23"/>
    </row>
    <row r="65" spans="1:11" s="38" customFormat="1">
      <c r="A65" s="39" t="s">
        <v>502</v>
      </c>
      <c r="B65" s="23"/>
      <c r="C65" s="36"/>
      <c r="D65" s="23"/>
      <c r="E65" s="23"/>
      <c r="F65" s="23"/>
      <c r="I65" s="23">
        <f>-91775197</f>
        <v>-91775197</v>
      </c>
      <c r="J65" s="23"/>
      <c r="K65" s="23"/>
    </row>
    <row r="66" spans="1:11" s="38" customFormat="1">
      <c r="A66" s="39" t="s">
        <v>499</v>
      </c>
      <c r="B66" s="23"/>
      <c r="C66" s="23"/>
      <c r="D66" s="23"/>
      <c r="E66" s="23"/>
      <c r="F66" s="23"/>
      <c r="I66" s="25">
        <f>41470569</f>
        <v>41470569</v>
      </c>
      <c r="J66" s="23"/>
      <c r="K66" s="23"/>
    </row>
    <row r="67" spans="1:11" s="38" customFormat="1">
      <c r="A67" s="39" t="s">
        <v>522</v>
      </c>
      <c r="B67" s="23"/>
      <c r="C67" s="23"/>
      <c r="D67" s="23"/>
      <c r="E67" s="23"/>
      <c r="F67" s="23"/>
      <c r="G67" s="23"/>
      <c r="I67" s="23">
        <f>SUM(I65:I66)</f>
        <v>-50304628</v>
      </c>
      <c r="J67" s="23"/>
      <c r="K67" s="23"/>
    </row>
    <row r="68" spans="1:11" s="38" customFormat="1">
      <c r="A68" s="39"/>
      <c r="B68" s="23"/>
      <c r="C68" s="23"/>
      <c r="D68" s="23"/>
      <c r="E68" s="23"/>
      <c r="F68" s="23"/>
      <c r="G68" s="24"/>
      <c r="J68" s="23"/>
      <c r="K68" s="23"/>
    </row>
    <row r="69" spans="1:11">
      <c r="A69" s="41" t="s">
        <v>503</v>
      </c>
      <c r="B69" s="12"/>
      <c r="C69" s="12"/>
      <c r="D69" s="12"/>
      <c r="E69" s="12"/>
      <c r="F69" s="12"/>
      <c r="G69" s="24"/>
      <c r="I69" s="12"/>
      <c r="J69" s="12"/>
      <c r="K69" s="12">
        <v>39598442</v>
      </c>
    </row>
    <row r="70" spans="1:11">
      <c r="A70" s="36"/>
      <c r="B70" s="12"/>
      <c r="C70" s="42"/>
      <c r="D70" s="12"/>
      <c r="E70" s="12"/>
      <c r="F70" s="12"/>
      <c r="G70" s="12"/>
      <c r="H70" s="12"/>
      <c r="I70" s="12"/>
      <c r="J70" s="12"/>
      <c r="K70" s="12"/>
    </row>
    <row r="71" spans="1:11">
      <c r="A71" s="39" t="s">
        <v>506</v>
      </c>
      <c r="B71" s="12"/>
      <c r="C71" s="12">
        <f>C60</f>
        <v>1147480327.7</v>
      </c>
      <c r="D71" s="12"/>
      <c r="E71" s="12"/>
      <c r="F71" s="12"/>
      <c r="G71" s="12"/>
      <c r="H71" s="12"/>
      <c r="I71" s="12"/>
      <c r="J71" s="12"/>
      <c r="K71" s="12"/>
    </row>
    <row r="72" spans="1:11">
      <c r="B72" s="12"/>
      <c r="C72" s="12"/>
      <c r="D72" s="12"/>
      <c r="E72" s="12"/>
      <c r="F72" s="12"/>
      <c r="G72" s="12"/>
      <c r="H72" s="12"/>
      <c r="I72" s="12"/>
      <c r="J72" s="12"/>
      <c r="K72" s="12"/>
    </row>
    <row r="73" spans="1:11">
      <c r="B73" s="12"/>
      <c r="C73" s="12"/>
      <c r="D73" s="12"/>
      <c r="E73" s="12"/>
      <c r="F73" s="12"/>
      <c r="G73" s="12"/>
      <c r="H73" s="12"/>
      <c r="I73" s="12"/>
      <c r="J73" s="12"/>
      <c r="K73" s="12"/>
    </row>
    <row r="74" spans="1:11">
      <c r="B74" s="12"/>
      <c r="C74" s="12"/>
      <c r="D74" s="12"/>
      <c r="E74" s="12"/>
      <c r="F74" s="12"/>
      <c r="G74" s="12"/>
      <c r="H74" s="12"/>
      <c r="I74" s="12"/>
      <c r="J74" s="12"/>
      <c r="K74" s="12"/>
    </row>
    <row r="75" spans="1:11">
      <c r="B75" s="12"/>
      <c r="C75" s="12"/>
      <c r="D75" s="12"/>
      <c r="E75" s="12"/>
      <c r="F75" s="12"/>
      <c r="G75" s="12"/>
      <c r="H75" s="12"/>
      <c r="I75" s="12"/>
      <c r="J75" s="12"/>
      <c r="K75" s="12"/>
    </row>
    <row r="76" spans="1:11">
      <c r="B76" s="12"/>
      <c r="C76" s="12"/>
      <c r="D76" s="12"/>
      <c r="E76" s="12"/>
      <c r="F76" s="12"/>
      <c r="G76" s="12"/>
      <c r="H76" s="12"/>
      <c r="I76" s="12"/>
      <c r="J76" s="12"/>
      <c r="K76" s="12"/>
    </row>
    <row r="77" spans="1:11">
      <c r="B77" s="12"/>
      <c r="C77" s="12"/>
      <c r="D77" s="12"/>
      <c r="E77" s="12"/>
      <c r="F77" s="12"/>
      <c r="G77" s="12"/>
      <c r="H77" s="12"/>
      <c r="I77" s="12"/>
      <c r="J77" s="12"/>
      <c r="K77" s="12"/>
    </row>
    <row r="78" spans="1:11">
      <c r="B78" s="12"/>
      <c r="C78" s="12"/>
      <c r="D78" s="12"/>
      <c r="E78" s="12"/>
      <c r="F78" s="12"/>
      <c r="G78" s="12"/>
      <c r="H78" s="12"/>
      <c r="I78" s="12"/>
      <c r="J78" s="12"/>
      <c r="K78" s="12"/>
    </row>
    <row r="79" spans="1:11">
      <c r="B79" s="12"/>
      <c r="C79" s="12"/>
      <c r="D79" s="12"/>
      <c r="E79" s="12"/>
      <c r="F79" s="12"/>
      <c r="G79" s="12"/>
      <c r="H79" s="12"/>
      <c r="I79" s="12"/>
      <c r="J79" s="12"/>
      <c r="K79" s="12"/>
    </row>
    <row r="80" spans="1:11">
      <c r="B80" s="12"/>
      <c r="C80" s="12"/>
      <c r="D80" s="12"/>
      <c r="E80" s="12"/>
      <c r="F80" s="12"/>
      <c r="G80" s="12"/>
      <c r="H80" s="12"/>
      <c r="I80" s="12"/>
      <c r="J80" s="12"/>
      <c r="K80" s="12"/>
    </row>
    <row r="81" spans="2:11">
      <c r="B81" s="12"/>
      <c r="C81" s="12"/>
      <c r="D81" s="12"/>
      <c r="E81" s="12"/>
      <c r="F81" s="12"/>
      <c r="G81" s="12"/>
      <c r="H81" s="12"/>
      <c r="I81" s="12"/>
      <c r="J81" s="12"/>
      <c r="K81" s="12"/>
    </row>
    <row r="82" spans="2:11">
      <c r="B82" s="12"/>
      <c r="C82" s="12"/>
      <c r="D82" s="12"/>
      <c r="E82" s="12"/>
      <c r="F82" s="12"/>
      <c r="G82" s="12"/>
      <c r="H82" s="12"/>
      <c r="I82" s="12"/>
      <c r="J82" s="12"/>
      <c r="K82" s="12"/>
    </row>
    <row r="83" spans="2:11">
      <c r="B83" s="12"/>
      <c r="C83" s="12"/>
      <c r="D83" s="12"/>
      <c r="E83" s="12"/>
      <c r="F83" s="12"/>
      <c r="G83" s="12"/>
      <c r="H83" s="12"/>
      <c r="I83" s="12"/>
      <c r="J83" s="12"/>
      <c r="K83" s="12"/>
    </row>
    <row r="84" spans="2:11">
      <c r="B84" s="12"/>
      <c r="C84" s="12"/>
      <c r="D84" s="12"/>
      <c r="E84" s="12"/>
      <c r="F84" s="12"/>
      <c r="G84" s="12"/>
      <c r="H84" s="12"/>
      <c r="I84" s="12"/>
      <c r="J84" s="12"/>
      <c r="K84" s="12"/>
    </row>
    <row r="85" spans="2:11">
      <c r="B85" s="12"/>
      <c r="C85" s="12"/>
      <c r="D85" s="12"/>
      <c r="E85" s="12"/>
      <c r="F85" s="12"/>
      <c r="G85" s="12"/>
      <c r="H85" s="12"/>
      <c r="I85" s="12"/>
      <c r="J85" s="12"/>
      <c r="K85" s="12"/>
    </row>
    <row r="86" spans="2:11">
      <c r="B86" s="12"/>
      <c r="C86" s="12"/>
      <c r="D86" s="12"/>
      <c r="E86" s="12"/>
      <c r="F86" s="12"/>
      <c r="G86" s="12"/>
      <c r="H86" s="12"/>
      <c r="I86" s="12"/>
      <c r="J86" s="12"/>
      <c r="K86" s="12"/>
    </row>
    <row r="87" spans="2:11">
      <c r="B87" s="12"/>
      <c r="C87" s="12"/>
      <c r="D87" s="12"/>
      <c r="E87" s="12"/>
      <c r="F87" s="12"/>
      <c r="G87" s="12"/>
      <c r="H87" s="12"/>
      <c r="I87" s="12"/>
      <c r="J87" s="12"/>
      <c r="K87" s="12"/>
    </row>
    <row r="88" spans="2:11">
      <c r="B88" s="12"/>
      <c r="C88" s="12"/>
      <c r="D88" s="12"/>
      <c r="E88" s="12"/>
      <c r="F88" s="12"/>
      <c r="G88" s="12"/>
      <c r="H88" s="12"/>
      <c r="I88" s="12"/>
      <c r="J88" s="12"/>
      <c r="K88" s="12"/>
    </row>
    <row r="89" spans="2:11">
      <c r="B89" s="12"/>
      <c r="C89" s="12"/>
      <c r="D89" s="12"/>
      <c r="E89" s="12"/>
      <c r="F89" s="12"/>
      <c r="G89" s="12"/>
      <c r="H89" s="12"/>
      <c r="I89" s="12"/>
      <c r="J89" s="12"/>
      <c r="K89" s="12"/>
    </row>
    <row r="90" spans="2:11">
      <c r="B90" s="12"/>
      <c r="C90" s="12"/>
      <c r="D90" s="12"/>
      <c r="E90" s="12"/>
      <c r="F90" s="12"/>
      <c r="G90" s="12"/>
      <c r="H90" s="12"/>
      <c r="I90" s="12"/>
      <c r="J90" s="12"/>
      <c r="K90" s="12"/>
    </row>
    <row r="91" spans="2:11">
      <c r="B91" s="12"/>
      <c r="C91" s="12"/>
      <c r="D91" s="12"/>
      <c r="E91" s="12"/>
      <c r="F91" s="12"/>
      <c r="G91" s="12"/>
      <c r="H91" s="12"/>
      <c r="I91" s="12"/>
      <c r="J91" s="12"/>
      <c r="K91" s="12"/>
    </row>
    <row r="92" spans="2:11">
      <c r="B92" s="12"/>
      <c r="C92" s="12"/>
      <c r="D92" s="12"/>
      <c r="E92" s="12"/>
      <c r="F92" s="12"/>
      <c r="G92" s="12"/>
      <c r="H92" s="12"/>
      <c r="I92" s="12"/>
      <c r="J92" s="12"/>
      <c r="K92" s="12"/>
    </row>
    <row r="93" spans="2:11">
      <c r="B93" s="12"/>
      <c r="C93" s="12"/>
      <c r="D93" s="12"/>
      <c r="E93" s="12"/>
      <c r="F93" s="12"/>
      <c r="G93" s="12"/>
      <c r="H93" s="12"/>
      <c r="I93" s="12"/>
      <c r="J93" s="12"/>
      <c r="K93" s="12"/>
    </row>
    <row r="94" spans="2:11">
      <c r="B94" s="12"/>
      <c r="C94" s="12"/>
      <c r="D94" s="12"/>
      <c r="E94" s="12"/>
      <c r="F94" s="12"/>
      <c r="G94" s="12"/>
      <c r="H94" s="12"/>
      <c r="I94" s="12"/>
      <c r="J94" s="12"/>
      <c r="K94" s="12"/>
    </row>
    <row r="95" spans="2:11">
      <c r="B95" s="12"/>
      <c r="C95" s="12"/>
      <c r="D95" s="12"/>
      <c r="E95" s="12"/>
      <c r="F95" s="12"/>
      <c r="G95" s="12"/>
      <c r="H95" s="12"/>
      <c r="I95" s="12"/>
      <c r="J95" s="12"/>
      <c r="K95" s="12"/>
    </row>
    <row r="96" spans="2:11">
      <c r="B96" s="12"/>
      <c r="C96" s="12"/>
      <c r="D96" s="12"/>
      <c r="E96" s="12"/>
      <c r="F96" s="12"/>
      <c r="G96" s="12"/>
      <c r="H96" s="12"/>
      <c r="I96" s="12"/>
      <c r="J96" s="12"/>
      <c r="K96" s="12"/>
    </row>
    <row r="97" spans="2:11">
      <c r="B97" s="12"/>
      <c r="C97" s="12"/>
      <c r="D97" s="12"/>
      <c r="E97" s="12"/>
      <c r="F97" s="12"/>
      <c r="G97" s="12"/>
      <c r="H97" s="12"/>
      <c r="I97" s="12"/>
      <c r="J97" s="12"/>
      <c r="K97" s="12"/>
    </row>
    <row r="98" spans="2:11">
      <c r="B98" s="12"/>
      <c r="C98" s="12"/>
      <c r="D98" s="12"/>
      <c r="E98" s="12"/>
      <c r="F98" s="12"/>
      <c r="G98" s="12"/>
      <c r="H98" s="12"/>
      <c r="I98" s="12"/>
      <c r="J98" s="12"/>
      <c r="K98" s="12"/>
    </row>
    <row r="99" spans="2:11">
      <c r="B99" s="12"/>
      <c r="C99" s="12"/>
      <c r="D99" s="12"/>
      <c r="E99" s="12"/>
      <c r="F99" s="12"/>
      <c r="G99" s="12"/>
      <c r="H99" s="12"/>
      <c r="I99" s="12"/>
      <c r="J99" s="12"/>
      <c r="K99" s="12"/>
    </row>
    <row r="100" spans="2:11">
      <c r="B100" s="12"/>
      <c r="C100" s="12"/>
      <c r="D100" s="12"/>
      <c r="E100" s="12"/>
      <c r="F100" s="12"/>
      <c r="G100" s="12"/>
      <c r="H100" s="12"/>
      <c r="I100" s="12"/>
      <c r="J100" s="12"/>
      <c r="K100" s="12"/>
    </row>
    <row r="101" spans="2:11">
      <c r="B101" s="12"/>
      <c r="C101" s="12"/>
      <c r="D101" s="12"/>
      <c r="E101" s="12"/>
      <c r="F101" s="12"/>
      <c r="G101" s="12"/>
      <c r="H101" s="12"/>
      <c r="I101" s="12"/>
      <c r="J101" s="12"/>
      <c r="K101" s="12"/>
    </row>
    <row r="102" spans="2:11">
      <c r="B102" s="12"/>
      <c r="C102" s="12"/>
      <c r="D102" s="12"/>
      <c r="E102" s="12"/>
      <c r="F102" s="12"/>
      <c r="G102" s="12"/>
      <c r="H102" s="12"/>
      <c r="I102" s="12"/>
      <c r="J102" s="12"/>
      <c r="K102" s="12"/>
    </row>
    <row r="103" spans="2:11">
      <c r="B103" s="12"/>
      <c r="C103" s="12"/>
      <c r="D103" s="12"/>
      <c r="E103" s="12"/>
      <c r="F103" s="12"/>
      <c r="G103" s="12"/>
      <c r="H103" s="12"/>
      <c r="I103" s="12"/>
      <c r="J103" s="12"/>
      <c r="K103" s="12"/>
    </row>
    <row r="104" spans="2:11">
      <c r="B104" s="12"/>
      <c r="C104" s="12"/>
      <c r="D104" s="12"/>
      <c r="E104" s="12"/>
      <c r="F104" s="12"/>
      <c r="G104" s="12"/>
      <c r="H104" s="12"/>
      <c r="I104" s="12"/>
      <c r="J104" s="12"/>
      <c r="K104" s="12"/>
    </row>
    <row r="105" spans="2:11">
      <c r="B105" s="12"/>
      <c r="C105" s="12"/>
      <c r="D105" s="12"/>
      <c r="E105" s="12"/>
      <c r="F105" s="12"/>
      <c r="G105" s="12"/>
      <c r="H105" s="12"/>
      <c r="I105" s="12"/>
      <c r="J105" s="12"/>
      <c r="K105" s="12"/>
    </row>
    <row r="106" spans="2:11">
      <c r="B106" s="12"/>
      <c r="C106" s="12"/>
      <c r="D106" s="12"/>
      <c r="E106" s="12"/>
      <c r="F106" s="12"/>
      <c r="G106" s="12"/>
      <c r="H106" s="12"/>
      <c r="I106" s="12"/>
      <c r="J106" s="12"/>
      <c r="K106" s="12"/>
    </row>
    <row r="107" spans="2:11">
      <c r="B107" s="12"/>
      <c r="C107" s="12"/>
      <c r="D107" s="12"/>
      <c r="E107" s="12"/>
      <c r="F107" s="12"/>
      <c r="G107" s="12"/>
      <c r="H107" s="12"/>
      <c r="I107" s="12"/>
      <c r="J107" s="12"/>
      <c r="K107" s="12"/>
    </row>
    <row r="108" spans="2:11">
      <c r="B108" s="12"/>
      <c r="C108" s="12"/>
      <c r="D108" s="12"/>
      <c r="E108" s="12"/>
      <c r="F108" s="12"/>
      <c r="G108" s="12"/>
      <c r="H108" s="12"/>
      <c r="I108" s="12"/>
      <c r="J108" s="12"/>
      <c r="K108" s="12"/>
    </row>
    <row r="109" spans="2:11">
      <c r="B109" s="12"/>
      <c r="C109" s="12"/>
      <c r="D109" s="12"/>
      <c r="E109" s="12"/>
      <c r="F109" s="12"/>
      <c r="G109" s="12"/>
      <c r="H109" s="12"/>
      <c r="I109" s="12"/>
      <c r="J109" s="12"/>
      <c r="K109" s="12"/>
    </row>
    <row r="110" spans="2:11">
      <c r="B110" s="12"/>
      <c r="C110" s="12"/>
      <c r="D110" s="12"/>
      <c r="E110" s="12"/>
      <c r="F110" s="12"/>
      <c r="G110" s="12"/>
      <c r="H110" s="12"/>
      <c r="I110" s="12"/>
      <c r="J110" s="12"/>
      <c r="K110" s="12"/>
    </row>
    <row r="111" spans="2:11">
      <c r="B111" s="12"/>
      <c r="C111" s="12"/>
      <c r="D111" s="12"/>
      <c r="E111" s="12"/>
      <c r="F111" s="12"/>
      <c r="G111" s="12"/>
      <c r="H111" s="12"/>
      <c r="I111" s="12"/>
      <c r="J111" s="12"/>
      <c r="K111" s="12"/>
    </row>
    <row r="112" spans="2:11">
      <c r="B112" s="12"/>
      <c r="C112" s="12"/>
      <c r="D112" s="12"/>
      <c r="E112" s="12"/>
      <c r="F112" s="12"/>
      <c r="G112" s="12"/>
      <c r="H112" s="12"/>
      <c r="I112" s="12"/>
      <c r="J112" s="12"/>
      <c r="K112" s="12"/>
    </row>
    <row r="113" spans="2:11">
      <c r="B113" s="12"/>
      <c r="C113" s="12"/>
      <c r="D113" s="12"/>
      <c r="E113" s="12"/>
      <c r="F113" s="12"/>
      <c r="G113" s="12"/>
      <c r="H113" s="12"/>
      <c r="I113" s="12"/>
      <c r="J113" s="12"/>
      <c r="K113" s="12"/>
    </row>
    <row r="114" spans="2:11">
      <c r="B114" s="12"/>
      <c r="C114" s="12"/>
      <c r="D114" s="12"/>
      <c r="E114" s="12"/>
      <c r="F114" s="12"/>
      <c r="G114" s="12"/>
      <c r="H114" s="12"/>
      <c r="I114" s="12"/>
      <c r="J114" s="12"/>
      <c r="K114" s="12"/>
    </row>
    <row r="115" spans="2:11">
      <c r="B115" s="12"/>
      <c r="C115" s="12"/>
      <c r="D115" s="12"/>
      <c r="E115" s="12"/>
      <c r="F115" s="12"/>
      <c r="G115" s="12"/>
      <c r="H115" s="12"/>
      <c r="I115" s="12"/>
      <c r="J115" s="12"/>
      <c r="K115" s="12"/>
    </row>
    <row r="116" spans="2:11">
      <c r="B116" s="12"/>
      <c r="C116" s="12"/>
      <c r="D116" s="12"/>
      <c r="E116" s="12"/>
      <c r="F116" s="12"/>
      <c r="G116" s="12"/>
      <c r="H116" s="12"/>
      <c r="I116" s="12"/>
      <c r="J116" s="12"/>
      <c r="K116" s="12"/>
    </row>
    <row r="117" spans="2:11">
      <c r="B117" s="12"/>
      <c r="C117" s="12"/>
      <c r="D117" s="12"/>
      <c r="E117" s="12"/>
      <c r="F117" s="12"/>
      <c r="G117" s="12"/>
      <c r="H117" s="12"/>
      <c r="I117" s="12"/>
      <c r="J117" s="12"/>
      <c r="K117" s="12"/>
    </row>
    <row r="118" spans="2:11">
      <c r="B118" s="12"/>
      <c r="C118" s="12"/>
      <c r="D118" s="12"/>
      <c r="E118" s="12"/>
      <c r="F118" s="12"/>
      <c r="G118" s="12"/>
      <c r="H118" s="12"/>
      <c r="I118" s="12"/>
      <c r="J118" s="12"/>
      <c r="K118" s="12"/>
    </row>
    <row r="119" spans="2:11">
      <c r="B119" s="12"/>
      <c r="C119" s="12"/>
      <c r="D119" s="12"/>
      <c r="E119" s="12"/>
      <c r="F119" s="12"/>
      <c r="G119" s="12"/>
      <c r="H119" s="12"/>
      <c r="I119" s="12"/>
      <c r="J119" s="12"/>
      <c r="K119" s="12"/>
    </row>
    <row r="120" spans="2:11">
      <c r="B120" s="12"/>
      <c r="C120" s="12"/>
      <c r="D120" s="12"/>
      <c r="E120" s="12"/>
      <c r="F120" s="12"/>
      <c r="G120" s="12"/>
      <c r="H120" s="12"/>
      <c r="I120" s="12"/>
      <c r="J120" s="12"/>
      <c r="K120" s="12"/>
    </row>
    <row r="121" spans="2:11">
      <c r="B121" s="12"/>
      <c r="C121" s="12"/>
      <c r="D121" s="12"/>
      <c r="E121" s="12"/>
      <c r="F121" s="12"/>
      <c r="G121" s="12"/>
      <c r="H121" s="12"/>
      <c r="I121" s="12"/>
      <c r="J121" s="12"/>
      <c r="K121" s="12"/>
    </row>
  </sheetData>
  <mergeCells count="2">
    <mergeCell ref="A62:K62"/>
    <mergeCell ref="A1:K1"/>
  </mergeCells>
  <pageMargins left="0.7" right="0.45" top="1" bottom="0.5" header="0.55000000000000004" footer="0.3"/>
  <pageSetup scale="60" orientation="portrait" r:id="rId1"/>
  <headerFooter>
    <oddHeader>&amp;RKPSC Case No. 2014-00396
AG's Initial Set of Data Requests
Dated January 29, 2015
Item No. 285
Attachment 1
Page &amp;P of 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70"/>
  <sheetViews>
    <sheetView tabSelected="1" zoomScale="90" zoomScaleNormal="90" workbookViewId="0">
      <pane xSplit="2" ySplit="5" topLeftCell="D6" activePane="bottomRight" state="frozen"/>
      <selection pane="topRight" activeCell="C1" sqref="C1"/>
      <selection pane="bottomLeft" activeCell="A6" sqref="A6"/>
      <selection pane="bottomRight" activeCell="G5" sqref="G5"/>
    </sheetView>
  </sheetViews>
  <sheetFormatPr defaultRowHeight="15"/>
  <cols>
    <col min="1" max="1" width="11.140625" style="1" bestFit="1" customWidth="1"/>
    <col min="2" max="2" width="41.5703125" style="1" bestFit="1" customWidth="1"/>
    <col min="3" max="3" width="19.140625" style="5" bestFit="1" customWidth="1"/>
    <col min="4" max="4" width="2.7109375" style="1" customWidth="1"/>
    <col min="5" max="5" width="17.5703125" style="14" bestFit="1" customWidth="1"/>
    <col min="6" max="6" width="2.7109375" style="14" customWidth="1"/>
    <col min="7" max="7" width="16.42578125" style="14" bestFit="1" customWidth="1"/>
    <col min="8" max="8" width="2.7109375" style="14" customWidth="1"/>
    <col min="9" max="9" width="17.5703125" style="14" bestFit="1" customWidth="1"/>
    <col min="10" max="10" width="2.7109375" style="14" customWidth="1"/>
    <col min="11" max="11" width="15.5703125" style="14" bestFit="1" customWidth="1"/>
    <col min="12" max="12" width="2.5703125" style="1" customWidth="1"/>
    <col min="13" max="13" width="16.140625" style="1" bestFit="1" customWidth="1"/>
    <col min="14" max="14" width="2.5703125" style="1" customWidth="1"/>
    <col min="15" max="15" width="16.140625" style="1" bestFit="1" customWidth="1"/>
    <col min="16" max="16" width="2.7109375" style="1" customWidth="1"/>
    <col min="17" max="18" width="20.42578125" style="1" customWidth="1"/>
    <col min="19" max="16384" width="9.140625" style="1"/>
  </cols>
  <sheetData>
    <row r="1" spans="1:18">
      <c r="A1" s="53" t="s">
        <v>526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</row>
    <row r="3" spans="1:18">
      <c r="C3" s="10" t="s">
        <v>516</v>
      </c>
      <c r="E3" s="16" t="s">
        <v>508</v>
      </c>
      <c r="G3" s="44" t="s">
        <v>515</v>
      </c>
      <c r="I3" s="13" t="s">
        <v>508</v>
      </c>
      <c r="K3" s="16" t="s">
        <v>510</v>
      </c>
      <c r="M3" s="15" t="s">
        <v>513</v>
      </c>
      <c r="O3" s="15" t="s">
        <v>514</v>
      </c>
      <c r="P3" s="15"/>
      <c r="Q3" s="15"/>
    </row>
    <row r="4" spans="1:18">
      <c r="C4" s="10" t="s">
        <v>517</v>
      </c>
      <c r="E4" s="16" t="s">
        <v>507</v>
      </c>
      <c r="G4" s="16" t="s">
        <v>528</v>
      </c>
      <c r="I4" s="16" t="s">
        <v>509</v>
      </c>
      <c r="K4" s="16" t="s">
        <v>511</v>
      </c>
      <c r="M4" s="16" t="s">
        <v>512</v>
      </c>
      <c r="N4" s="14"/>
      <c r="O4" s="16" t="s">
        <v>512</v>
      </c>
      <c r="P4" s="16"/>
      <c r="Q4" s="15"/>
      <c r="R4" s="15"/>
    </row>
    <row r="5" spans="1:18" s="15" customFormat="1">
      <c r="B5" s="15" t="s">
        <v>0</v>
      </c>
      <c r="C5" s="10" t="s">
        <v>454</v>
      </c>
      <c r="E5" s="16" t="s">
        <v>455</v>
      </c>
      <c r="F5" s="16"/>
      <c r="G5" s="16" t="s">
        <v>455</v>
      </c>
      <c r="H5" s="16"/>
      <c r="I5" s="16" t="s">
        <v>456</v>
      </c>
      <c r="J5" s="16"/>
      <c r="K5" s="16" t="s">
        <v>456</v>
      </c>
      <c r="M5" s="16" t="s">
        <v>458</v>
      </c>
      <c r="N5" s="16"/>
      <c r="O5" s="16" t="s">
        <v>458</v>
      </c>
      <c r="P5" s="16"/>
    </row>
    <row r="7" spans="1:18">
      <c r="A7" s="1">
        <v>1010001</v>
      </c>
      <c r="B7" s="1" t="s">
        <v>1</v>
      </c>
      <c r="C7" s="5">
        <v>2731720183.9200001</v>
      </c>
      <c r="G7" s="5">
        <f>C7-E7</f>
        <v>2731720183.9200001</v>
      </c>
      <c r="I7" s="14">
        <f>C7</f>
        <v>2731720183.9200001</v>
      </c>
      <c r="K7" s="5">
        <f>G7-I7</f>
        <v>0</v>
      </c>
      <c r="O7" s="14">
        <f>K7-M7</f>
        <v>0</v>
      </c>
      <c r="P7" s="14"/>
    </row>
    <row r="8" spans="1:18">
      <c r="A8" s="1">
        <v>1010002</v>
      </c>
      <c r="B8" s="1" t="s">
        <v>2</v>
      </c>
      <c r="C8" s="5">
        <v>0</v>
      </c>
      <c r="G8" s="5">
        <f t="shared" ref="G8:G11" si="0">C8-E8</f>
        <v>0</v>
      </c>
      <c r="K8" s="5">
        <f t="shared" ref="K8:K11" si="1">G8-I8</f>
        <v>0</v>
      </c>
      <c r="O8" s="14">
        <f t="shared" ref="O8:O11" si="2">K8-M8</f>
        <v>0</v>
      </c>
      <c r="P8" s="14"/>
    </row>
    <row r="9" spans="1:18">
      <c r="A9" s="1">
        <v>1011001</v>
      </c>
      <c r="B9" s="1" t="s">
        <v>3</v>
      </c>
      <c r="C9" s="5">
        <v>6651761.9299999997</v>
      </c>
      <c r="G9" s="5">
        <f t="shared" si="0"/>
        <v>6651761.9299999997</v>
      </c>
      <c r="I9" s="14">
        <f>C9</f>
        <v>6651761.9299999997</v>
      </c>
      <c r="K9" s="5">
        <f t="shared" si="1"/>
        <v>0</v>
      </c>
      <c r="O9" s="14">
        <f t="shared" si="2"/>
        <v>0</v>
      </c>
      <c r="P9" s="14"/>
    </row>
    <row r="10" spans="1:18">
      <c r="A10" s="1">
        <v>1050001</v>
      </c>
      <c r="B10" s="1" t="s">
        <v>4</v>
      </c>
      <c r="C10" s="5">
        <v>7405958.7300000004</v>
      </c>
      <c r="G10" s="5">
        <f t="shared" si="0"/>
        <v>7405958.7300000004</v>
      </c>
      <c r="I10" s="14">
        <f>C10</f>
        <v>7405958.7300000004</v>
      </c>
      <c r="K10" s="5">
        <f t="shared" si="1"/>
        <v>0</v>
      </c>
      <c r="O10" s="14">
        <f t="shared" si="2"/>
        <v>0</v>
      </c>
      <c r="P10" s="14"/>
    </row>
    <row r="11" spans="1:18">
      <c r="A11" s="1">
        <v>1060001</v>
      </c>
      <c r="B11" s="1" t="s">
        <v>5</v>
      </c>
      <c r="C11" s="6">
        <v>148935471.08000001</v>
      </c>
      <c r="G11" s="6">
        <f t="shared" si="0"/>
        <v>148935471.08000001</v>
      </c>
      <c r="I11" s="18">
        <f>C11</f>
        <v>148935471.08000001</v>
      </c>
      <c r="J11" s="19"/>
      <c r="K11" s="6">
        <f t="shared" si="1"/>
        <v>0</v>
      </c>
      <c r="O11" s="13">
        <f t="shared" si="2"/>
        <v>0</v>
      </c>
      <c r="P11" s="13"/>
    </row>
    <row r="12" spans="1:18">
      <c r="B12" s="1" t="s">
        <v>6</v>
      </c>
      <c r="C12" s="5">
        <f>SUM(C7:C11)</f>
        <v>2894713375.6599998</v>
      </c>
      <c r="G12" s="5">
        <f>SUM(G7:G11)</f>
        <v>2894713375.6599998</v>
      </c>
      <c r="I12" s="14">
        <f>SUM(I7:I11)</f>
        <v>2894713375.6599998</v>
      </c>
      <c r="K12" s="5">
        <f>SUM(K7:K11)</f>
        <v>0</v>
      </c>
      <c r="O12" s="14">
        <f>SUM(O7:O11)</f>
        <v>0</v>
      </c>
      <c r="P12" s="14"/>
    </row>
    <row r="13" spans="1:18">
      <c r="G13" s="5"/>
      <c r="K13" s="5"/>
    </row>
    <row r="14" spans="1:18">
      <c r="A14" s="1">
        <v>1011004</v>
      </c>
      <c r="B14" s="1" t="s">
        <v>7</v>
      </c>
      <c r="C14" s="5">
        <v>0</v>
      </c>
      <c r="G14" s="5">
        <f>C14-E14</f>
        <v>0</v>
      </c>
      <c r="K14" s="5">
        <f t="shared" ref="K14:K15" si="3">G14-I14</f>
        <v>0</v>
      </c>
      <c r="O14" s="14">
        <f>K14-M14</f>
        <v>0</v>
      </c>
      <c r="P14" s="14"/>
    </row>
    <row r="15" spans="1:18">
      <c r="A15" s="1">
        <v>1011012</v>
      </c>
      <c r="B15" s="1" t="s">
        <v>8</v>
      </c>
      <c r="C15" s="6">
        <v>0</v>
      </c>
      <c r="G15" s="6">
        <f>C15-E15</f>
        <v>0</v>
      </c>
      <c r="I15" s="18"/>
      <c r="K15" s="6">
        <f t="shared" si="3"/>
        <v>0</v>
      </c>
      <c r="O15" s="13">
        <f>K15-M15</f>
        <v>0</v>
      </c>
      <c r="P15" s="13"/>
    </row>
    <row r="16" spans="1:18">
      <c r="B16" s="1" t="s">
        <v>9</v>
      </c>
      <c r="C16" s="5">
        <f>SUM(C14:C15)</f>
        <v>0</v>
      </c>
      <c r="G16" s="5">
        <f>SUM(G14:G15)</f>
        <v>0</v>
      </c>
      <c r="I16" s="14">
        <f>SUM(I14:I15)</f>
        <v>0</v>
      </c>
      <c r="K16" s="5">
        <f>SUM(K14:K15)</f>
        <v>0</v>
      </c>
      <c r="O16" s="14">
        <f>SUM(O14:O15)</f>
        <v>0</v>
      </c>
      <c r="P16" s="14"/>
    </row>
    <row r="17" spans="1:16">
      <c r="G17" s="5"/>
      <c r="K17" s="5"/>
    </row>
    <row r="18" spans="1:16">
      <c r="A18" s="1">
        <v>1070001</v>
      </c>
      <c r="B18" s="1" t="s">
        <v>10</v>
      </c>
      <c r="C18" s="6">
        <v>80210717.920000002</v>
      </c>
      <c r="G18" s="6">
        <f>C18-E18</f>
        <v>80210717.920000002</v>
      </c>
      <c r="I18" s="18">
        <f>C18</f>
        <v>80210717.920000002</v>
      </c>
      <c r="J18" s="19"/>
      <c r="K18" s="6">
        <f>G18-I18</f>
        <v>0</v>
      </c>
      <c r="O18" s="13">
        <f>K18-M18</f>
        <v>0</v>
      </c>
      <c r="P18" s="13"/>
    </row>
    <row r="19" spans="1:16">
      <c r="B19" s="1" t="s">
        <v>11</v>
      </c>
      <c r="C19" s="5">
        <f>SUM(C18)</f>
        <v>80210717.920000002</v>
      </c>
      <c r="G19" s="5">
        <f>SUM(G18)</f>
        <v>80210717.920000002</v>
      </c>
      <c r="I19" s="14">
        <f>SUM(I18)</f>
        <v>80210717.920000002</v>
      </c>
      <c r="K19" s="5">
        <f>SUM(K18)</f>
        <v>0</v>
      </c>
      <c r="O19" s="14">
        <f>SUM(O18)</f>
        <v>0</v>
      </c>
      <c r="P19" s="14"/>
    </row>
    <row r="20" spans="1:16" s="17" customFormat="1">
      <c r="B20" s="17" t="s">
        <v>12</v>
      </c>
      <c r="C20" s="7">
        <f>C12+C19</f>
        <v>2974924093.5799999</v>
      </c>
      <c r="E20" s="21"/>
      <c r="F20" s="21"/>
      <c r="G20" s="7">
        <f>G12+G19</f>
        <v>2974924093.5799999</v>
      </c>
      <c r="H20" s="21"/>
      <c r="I20" s="21">
        <v>2974924093.5799999</v>
      </c>
      <c r="J20" s="21"/>
      <c r="K20" s="7">
        <f>K12+K19</f>
        <v>0</v>
      </c>
      <c r="O20" s="21">
        <f>K20-M20</f>
        <v>0</v>
      </c>
      <c r="P20" s="21"/>
    </row>
    <row r="21" spans="1:16">
      <c r="G21" s="5"/>
      <c r="K21" s="5"/>
    </row>
    <row r="22" spans="1:16">
      <c r="A22" s="1">
        <v>1011006</v>
      </c>
      <c r="B22" s="1" t="s">
        <v>13</v>
      </c>
      <c r="C22" s="5">
        <v>-2145480.06</v>
      </c>
      <c r="G22" s="5">
        <f>C22-E22</f>
        <v>-2145480.06</v>
      </c>
      <c r="I22" s="14">
        <f>C22</f>
        <v>-2145480.06</v>
      </c>
      <c r="K22" s="5">
        <f>G22-I22</f>
        <v>0</v>
      </c>
      <c r="O22" s="14">
        <f>K22-M22</f>
        <v>0</v>
      </c>
      <c r="P22" s="14"/>
    </row>
    <row r="23" spans="1:16">
      <c r="A23" s="1">
        <v>1080001</v>
      </c>
      <c r="B23" s="1" t="s">
        <v>14</v>
      </c>
      <c r="C23" s="5">
        <v>-987826643.14999998</v>
      </c>
      <c r="G23" s="5">
        <f t="shared" ref="G23:G27" si="4">C23-E23</f>
        <v>-987826643.14999998</v>
      </c>
      <c r="I23" s="14">
        <f t="shared" ref="I23:I27" si="5">C23</f>
        <v>-987826643.14999998</v>
      </c>
      <c r="K23" s="5">
        <f t="shared" ref="K23:K27" si="6">G23-I23</f>
        <v>0</v>
      </c>
      <c r="O23" s="14">
        <f t="shared" ref="O23:O28" si="7">K23-M23</f>
        <v>0</v>
      </c>
      <c r="P23" s="14"/>
    </row>
    <row r="24" spans="1:16">
      <c r="A24" s="1">
        <v>1080005</v>
      </c>
      <c r="B24" s="1" t="s">
        <v>15</v>
      </c>
      <c r="C24" s="5">
        <v>9135302.0099999998</v>
      </c>
      <c r="G24" s="5">
        <f t="shared" si="4"/>
        <v>9135302.0099999998</v>
      </c>
      <c r="I24" s="14">
        <f t="shared" si="5"/>
        <v>9135302.0099999998</v>
      </c>
      <c r="K24" s="5">
        <f t="shared" si="6"/>
        <v>0</v>
      </c>
      <c r="O24" s="14">
        <f t="shared" si="7"/>
        <v>0</v>
      </c>
      <c r="P24" s="14"/>
    </row>
    <row r="25" spans="1:16">
      <c r="A25" s="1">
        <v>1080011</v>
      </c>
      <c r="B25" s="1" t="s">
        <v>16</v>
      </c>
      <c r="C25" s="5">
        <v>-21769448.760000002</v>
      </c>
      <c r="G25" s="5">
        <f t="shared" si="4"/>
        <v>-21769448.760000002</v>
      </c>
      <c r="I25" s="14">
        <f t="shared" si="5"/>
        <v>-21769448.760000002</v>
      </c>
      <c r="K25" s="5">
        <f t="shared" si="6"/>
        <v>0</v>
      </c>
      <c r="O25" s="14">
        <f t="shared" si="7"/>
        <v>0</v>
      </c>
      <c r="P25" s="14"/>
    </row>
    <row r="26" spans="1:16">
      <c r="A26" s="1">
        <v>1080013</v>
      </c>
      <c r="B26" s="1" t="s">
        <v>17</v>
      </c>
      <c r="C26" s="5">
        <v>4046339.65</v>
      </c>
      <c r="G26" s="5">
        <f t="shared" si="4"/>
        <v>4046339.65</v>
      </c>
      <c r="I26" s="14">
        <v>0</v>
      </c>
      <c r="K26" s="5">
        <f t="shared" si="6"/>
        <v>4046339.65</v>
      </c>
      <c r="O26" s="14">
        <f t="shared" si="7"/>
        <v>4046339.65</v>
      </c>
      <c r="P26" s="14"/>
    </row>
    <row r="27" spans="1:16">
      <c r="A27" s="1">
        <v>1110001</v>
      </c>
      <c r="B27" s="1" t="s">
        <v>18</v>
      </c>
      <c r="C27" s="8">
        <v>-21951154.530000001</v>
      </c>
      <c r="G27" s="9">
        <f t="shared" si="4"/>
        <v>-21951154.530000001</v>
      </c>
      <c r="I27" s="13">
        <f t="shared" si="5"/>
        <v>-21951154.530000001</v>
      </c>
      <c r="J27" s="13"/>
      <c r="K27" s="5">
        <f t="shared" si="6"/>
        <v>0</v>
      </c>
      <c r="O27" s="14">
        <f t="shared" si="7"/>
        <v>0</v>
      </c>
      <c r="P27" s="14"/>
    </row>
    <row r="28" spans="1:16">
      <c r="B28" s="1" t="s">
        <v>19</v>
      </c>
      <c r="C28" s="6">
        <f>SUM(C22:C27)</f>
        <v>-1020511084.8399999</v>
      </c>
      <c r="G28" s="6">
        <f>SUM(G22:G27)</f>
        <v>-1020511084.8399999</v>
      </c>
      <c r="I28" s="18">
        <f>SUM(I22:I27)</f>
        <v>-1024557424.4899999</v>
      </c>
      <c r="J28" s="19"/>
      <c r="K28" s="6">
        <f>SUM(K22:K27)</f>
        <v>4046339.65</v>
      </c>
      <c r="O28" s="13">
        <f t="shared" si="7"/>
        <v>4046339.65</v>
      </c>
      <c r="P28" s="13"/>
    </row>
    <row r="29" spans="1:16" s="17" customFormat="1">
      <c r="B29" s="17" t="s">
        <v>20</v>
      </c>
      <c r="C29" s="7">
        <f>C20+C28</f>
        <v>1954413008.74</v>
      </c>
      <c r="E29" s="21"/>
      <c r="F29" s="21"/>
      <c r="G29" s="7">
        <f>G20+G28</f>
        <v>1954413008.74</v>
      </c>
      <c r="H29" s="21"/>
      <c r="I29" s="7">
        <f>I20+I28</f>
        <v>1950366669.0900002</v>
      </c>
      <c r="J29" s="7"/>
      <c r="K29" s="7">
        <f>K20+K28</f>
        <v>4046339.65</v>
      </c>
      <c r="O29" s="7">
        <f>O20+O28</f>
        <v>4046339.65</v>
      </c>
      <c r="P29" s="7"/>
    </row>
    <row r="30" spans="1:16">
      <c r="G30" s="5"/>
      <c r="K30" s="5"/>
    </row>
    <row r="31" spans="1:16">
      <c r="G31" s="5"/>
      <c r="K31" s="5"/>
    </row>
    <row r="32" spans="1:16">
      <c r="A32" s="1">
        <v>1210001</v>
      </c>
      <c r="B32" s="1" t="s">
        <v>21</v>
      </c>
      <c r="C32" s="9">
        <v>995120</v>
      </c>
      <c r="G32" s="9">
        <f>C32-E32</f>
        <v>995120</v>
      </c>
      <c r="K32" s="9">
        <f>G32-I32</f>
        <v>995120</v>
      </c>
      <c r="M32" s="9">
        <v>995120</v>
      </c>
      <c r="O32" s="13">
        <f>K32-M32</f>
        <v>0</v>
      </c>
      <c r="P32" s="13"/>
    </row>
    <row r="33" spans="1:17">
      <c r="B33" s="1" t="s">
        <v>22</v>
      </c>
      <c r="C33" s="5">
        <f>SUM(C32)</f>
        <v>995120</v>
      </c>
      <c r="G33" s="5">
        <f>SUM(G32)</f>
        <v>995120</v>
      </c>
      <c r="I33" s="5">
        <f>SUM(I32)</f>
        <v>0</v>
      </c>
      <c r="K33" s="5">
        <f>SUM(K32)</f>
        <v>995120</v>
      </c>
      <c r="M33" s="5">
        <f>SUM(M32)</f>
        <v>995120</v>
      </c>
      <c r="O33" s="14">
        <f>SUM(O32)</f>
        <v>0</v>
      </c>
      <c r="P33" s="14"/>
    </row>
    <row r="34" spans="1:17">
      <c r="A34" s="1">
        <v>1220001</v>
      </c>
      <c r="B34" s="1" t="s">
        <v>23</v>
      </c>
      <c r="C34" s="9">
        <v>-219958.04</v>
      </c>
      <c r="G34" s="9">
        <f>C34-E34</f>
        <v>-219958.04</v>
      </c>
      <c r="K34" s="9">
        <f>G34-I34</f>
        <v>-219958.04</v>
      </c>
      <c r="M34" s="9">
        <v>-219958.04</v>
      </c>
      <c r="O34" s="13">
        <f>K34-M34</f>
        <v>0</v>
      </c>
      <c r="P34" s="13"/>
    </row>
    <row r="35" spans="1:17">
      <c r="B35" s="1" t="s">
        <v>24</v>
      </c>
      <c r="C35" s="5">
        <f>SUM(C34)</f>
        <v>-219958.04</v>
      </c>
      <c r="G35" s="5">
        <f>SUM(G34)</f>
        <v>-219958.04</v>
      </c>
      <c r="I35" s="5">
        <f>SUM(I34)</f>
        <v>0</v>
      </c>
      <c r="K35" s="5">
        <f>SUM(K34)</f>
        <v>-219958.04</v>
      </c>
      <c r="M35" s="5">
        <f>SUM(M34)</f>
        <v>-219958.04</v>
      </c>
      <c r="O35" s="14">
        <f>SUM(O34)</f>
        <v>0</v>
      </c>
      <c r="P35" s="14"/>
    </row>
    <row r="36" spans="1:17">
      <c r="A36" s="1">
        <v>1240026</v>
      </c>
      <c r="B36" s="1" t="s">
        <v>25</v>
      </c>
      <c r="C36" s="5">
        <v>0</v>
      </c>
      <c r="G36" s="5">
        <f>C36-E36</f>
        <v>0</v>
      </c>
      <c r="K36" s="5">
        <f>G36-I36</f>
        <v>0</v>
      </c>
      <c r="M36" s="5">
        <v>0</v>
      </c>
      <c r="O36" s="14">
        <f>K36-M36</f>
        <v>0</v>
      </c>
      <c r="P36" s="14"/>
    </row>
    <row r="37" spans="1:17">
      <c r="A37" s="1">
        <v>1240027</v>
      </c>
      <c r="B37" s="1" t="s">
        <v>26</v>
      </c>
      <c r="C37" s="5">
        <v>3795</v>
      </c>
      <c r="G37" s="5">
        <f>C37-E37</f>
        <v>3795</v>
      </c>
      <c r="K37" s="5">
        <f>G37-I37</f>
        <v>3795</v>
      </c>
      <c r="M37" s="5">
        <v>3795</v>
      </c>
      <c r="O37" s="14">
        <f t="shared" ref="O37:O38" si="8">K37-M37</f>
        <v>0</v>
      </c>
      <c r="P37" s="14"/>
    </row>
    <row r="38" spans="1:17">
      <c r="A38" s="1">
        <v>1240029</v>
      </c>
      <c r="B38" s="1" t="s">
        <v>27</v>
      </c>
      <c r="C38" s="9">
        <v>4534315.71</v>
      </c>
      <c r="G38" s="9">
        <f>C38-E38</f>
        <v>4534315.71</v>
      </c>
      <c r="K38" s="9">
        <f>G38-I38</f>
        <v>4534315.71</v>
      </c>
      <c r="M38" s="9">
        <v>4534315.71</v>
      </c>
      <c r="O38" s="13">
        <f t="shared" si="8"/>
        <v>0</v>
      </c>
      <c r="P38" s="13"/>
      <c r="Q38" s="3"/>
    </row>
    <row r="39" spans="1:17">
      <c r="B39" s="1" t="s">
        <v>28</v>
      </c>
      <c r="C39" s="6">
        <f>SUM(C36:C38)</f>
        <v>4538110.71</v>
      </c>
      <c r="G39" s="6">
        <f>SUM(G36:G38)</f>
        <v>4538110.71</v>
      </c>
      <c r="I39" s="6">
        <f>SUM(I36:I38)</f>
        <v>0</v>
      </c>
      <c r="K39" s="6">
        <f>SUM(K36:K38)</f>
        <v>4538110.71</v>
      </c>
      <c r="M39" s="6">
        <f>SUM(M36:M38)</f>
        <v>4538110.71</v>
      </c>
      <c r="O39" s="14">
        <f>SUM(O36:O38)</f>
        <v>0</v>
      </c>
      <c r="P39" s="14"/>
      <c r="Q39" s="3"/>
    </row>
    <row r="40" spans="1:17">
      <c r="B40" s="1" t="s">
        <v>29</v>
      </c>
      <c r="C40" s="5">
        <f>C33+C35+C39</f>
        <v>5313272.67</v>
      </c>
      <c r="G40" s="5">
        <f>G33+G35+G39</f>
        <v>5313272.67</v>
      </c>
      <c r="I40" s="5">
        <f>I33+I35+I39</f>
        <v>0</v>
      </c>
      <c r="K40" s="5">
        <f>K33+K35+K39</f>
        <v>5313272.67</v>
      </c>
      <c r="M40" s="5">
        <f>M33+M35+M39</f>
        <v>5313272.67</v>
      </c>
      <c r="O40" s="5">
        <f>O33+O35+O39</f>
        <v>0</v>
      </c>
      <c r="P40" s="5"/>
      <c r="Q40" s="3"/>
    </row>
    <row r="41" spans="1:17">
      <c r="G41" s="5"/>
      <c r="K41" s="5"/>
      <c r="Q41" s="3"/>
    </row>
    <row r="42" spans="1:17">
      <c r="B42" s="1" t="s">
        <v>30</v>
      </c>
      <c r="C42" s="5">
        <v>0</v>
      </c>
      <c r="G42" s="5">
        <f>C42-E42</f>
        <v>0</v>
      </c>
      <c r="K42" s="5">
        <f>G42-I42</f>
        <v>0</v>
      </c>
      <c r="O42" s="14">
        <f>K42-M42</f>
        <v>0</v>
      </c>
      <c r="P42" s="14"/>
      <c r="Q42" s="3"/>
    </row>
    <row r="43" spans="1:17">
      <c r="B43" s="1" t="s">
        <v>31</v>
      </c>
      <c r="C43" s="5">
        <v>0</v>
      </c>
      <c r="G43" s="5">
        <f t="shared" ref="G43:G44" si="9">C43-E43</f>
        <v>0</v>
      </c>
      <c r="K43" s="5">
        <f t="shared" ref="K43:K44" si="10">G43-I43</f>
        <v>0</v>
      </c>
      <c r="O43" s="14">
        <f t="shared" ref="O43:O44" si="11">K43-M43</f>
        <v>0</v>
      </c>
      <c r="P43" s="14"/>
      <c r="Q43" s="3"/>
    </row>
    <row r="44" spans="1:17">
      <c r="B44" s="1" t="s">
        <v>32</v>
      </c>
      <c r="C44" s="9">
        <v>0</v>
      </c>
      <c r="G44" s="9">
        <f t="shared" si="9"/>
        <v>0</v>
      </c>
      <c r="K44" s="9">
        <f t="shared" si="10"/>
        <v>0</v>
      </c>
      <c r="O44" s="13">
        <f t="shared" si="11"/>
        <v>0</v>
      </c>
      <c r="P44" s="13"/>
      <c r="Q44" s="3"/>
    </row>
    <row r="45" spans="1:17">
      <c r="B45" s="1" t="s">
        <v>33</v>
      </c>
      <c r="C45" s="5">
        <f>SUM(C42:C44)</f>
        <v>0</v>
      </c>
      <c r="G45" s="5">
        <f>SUM(G42:G44)</f>
        <v>0</v>
      </c>
      <c r="I45" s="5">
        <f>SUM(I42:I44)</f>
        <v>0</v>
      </c>
      <c r="K45" s="5">
        <f>SUM(K42:K44)</f>
        <v>0</v>
      </c>
      <c r="O45" s="14">
        <f>SUM(O42:O44)</f>
        <v>0</v>
      </c>
      <c r="P45" s="14"/>
      <c r="Q45" s="3"/>
    </row>
    <row r="46" spans="1:17">
      <c r="G46" s="5"/>
      <c r="K46" s="5"/>
    </row>
    <row r="47" spans="1:17">
      <c r="A47" s="1">
        <v>1240002</v>
      </c>
      <c r="B47" s="1" t="s">
        <v>34</v>
      </c>
      <c r="C47" s="5">
        <v>806</v>
      </c>
      <c r="G47" s="5">
        <f>C47-E47</f>
        <v>806</v>
      </c>
      <c r="K47" s="5">
        <f>G47-I47</f>
        <v>806</v>
      </c>
      <c r="M47" s="5">
        <v>806</v>
      </c>
      <c r="O47" s="14">
        <f>K47-M47</f>
        <v>0</v>
      </c>
      <c r="P47" s="14"/>
    </row>
    <row r="48" spans="1:17">
      <c r="A48" s="1">
        <v>1240007</v>
      </c>
      <c r="B48" s="1" t="s">
        <v>35</v>
      </c>
      <c r="C48" s="5">
        <v>81979.14</v>
      </c>
      <c r="G48" s="5">
        <f t="shared" ref="G48:G49" si="12">C48-E48</f>
        <v>81979.14</v>
      </c>
      <c r="K48" s="5">
        <f t="shared" ref="K48:K49" si="13">G48-I48</f>
        <v>81979.14</v>
      </c>
      <c r="M48" s="5">
        <v>81979.14</v>
      </c>
      <c r="O48" s="14">
        <f t="shared" ref="O48:O49" si="14">K48-M48</f>
        <v>0</v>
      </c>
      <c r="P48" s="14"/>
    </row>
    <row r="49" spans="1:16">
      <c r="A49" s="1">
        <v>1240092</v>
      </c>
      <c r="B49" s="1" t="s">
        <v>36</v>
      </c>
      <c r="C49" s="9">
        <v>152086</v>
      </c>
      <c r="G49" s="9">
        <f t="shared" si="12"/>
        <v>152086</v>
      </c>
      <c r="K49" s="9">
        <f t="shared" si="13"/>
        <v>152086</v>
      </c>
      <c r="M49" s="9">
        <v>152086</v>
      </c>
      <c r="O49" s="13">
        <f t="shared" si="14"/>
        <v>0</v>
      </c>
      <c r="P49" s="13"/>
    </row>
    <row r="50" spans="1:16">
      <c r="B50" s="1" t="s">
        <v>37</v>
      </c>
      <c r="C50" s="5">
        <f>SUM(C47:C49)</f>
        <v>234871.14</v>
      </c>
      <c r="G50" s="5">
        <f>SUM(G47:G49)</f>
        <v>234871.14</v>
      </c>
      <c r="I50" s="5">
        <f>SUM(I47:I49)</f>
        <v>0</v>
      </c>
      <c r="K50" s="5">
        <f>SUM(K47:K49)</f>
        <v>234871.14</v>
      </c>
      <c r="M50" s="5">
        <f>SUM(M47:M49)</f>
        <v>234871.14</v>
      </c>
      <c r="O50" s="14">
        <f>SUM(O47:O49)</f>
        <v>0</v>
      </c>
      <c r="P50" s="14"/>
    </row>
    <row r="51" spans="1:16">
      <c r="G51" s="5"/>
      <c r="K51" s="5"/>
    </row>
    <row r="52" spans="1:16">
      <c r="A52" s="1">
        <v>1290000</v>
      </c>
      <c r="B52" s="1" t="s">
        <v>38</v>
      </c>
      <c r="C52" s="5">
        <v>4788574.05</v>
      </c>
      <c r="G52" s="5">
        <f>C52-E52</f>
        <v>4788574.05</v>
      </c>
      <c r="K52" s="5">
        <f>G52-I52</f>
        <v>4788574.05</v>
      </c>
      <c r="O52" s="14">
        <f>K52-M52</f>
        <v>4788574.05</v>
      </c>
      <c r="P52" s="14"/>
    </row>
    <row r="53" spans="1:16">
      <c r="A53" s="1">
        <v>1290001</v>
      </c>
      <c r="B53" s="1" t="s">
        <v>39</v>
      </c>
      <c r="C53" s="5">
        <v>10385900.75</v>
      </c>
      <c r="G53" s="5">
        <f t="shared" ref="G53:G55" si="15">C53-E53</f>
        <v>10385900.75</v>
      </c>
      <c r="K53" s="5">
        <f t="shared" ref="K53:K55" si="16">G53-I53</f>
        <v>10385900.75</v>
      </c>
      <c r="O53" s="14">
        <f t="shared" ref="O53:O55" si="17">K53-M53</f>
        <v>10385900.75</v>
      </c>
      <c r="P53" s="14"/>
    </row>
    <row r="54" spans="1:16">
      <c r="A54" s="1">
        <v>1290002</v>
      </c>
      <c r="B54" s="1" t="s">
        <v>40</v>
      </c>
      <c r="C54" s="5">
        <v>2869871.43</v>
      </c>
      <c r="G54" s="5">
        <f t="shared" si="15"/>
        <v>2869871.43</v>
      </c>
      <c r="K54" s="5">
        <f t="shared" si="16"/>
        <v>2869871.43</v>
      </c>
      <c r="O54" s="14">
        <f t="shared" si="17"/>
        <v>2869871.43</v>
      </c>
      <c r="P54" s="14"/>
    </row>
    <row r="55" spans="1:16">
      <c r="A55" s="1">
        <v>1290003</v>
      </c>
      <c r="B55" s="1" t="s">
        <v>41</v>
      </c>
      <c r="C55" s="9">
        <v>-1969737.05</v>
      </c>
      <c r="G55" s="9">
        <f t="shared" si="15"/>
        <v>-1969737.05</v>
      </c>
      <c r="K55" s="9">
        <f t="shared" si="16"/>
        <v>-1969737.05</v>
      </c>
      <c r="O55" s="13">
        <f t="shared" si="17"/>
        <v>-1969737.05</v>
      </c>
      <c r="P55" s="13"/>
    </row>
    <row r="56" spans="1:16">
      <c r="B56" s="1" t="s">
        <v>42</v>
      </c>
      <c r="C56" s="5">
        <f>SUM(C52:C55)</f>
        <v>16074609.18</v>
      </c>
      <c r="G56" s="5">
        <f>SUM(G52:G55)</f>
        <v>16074609.18</v>
      </c>
      <c r="I56" s="5">
        <f>SUM(I52:I55)</f>
        <v>0</v>
      </c>
      <c r="K56" s="5">
        <f>SUM(K52:K55)</f>
        <v>16074609.18</v>
      </c>
      <c r="O56" s="14">
        <f>SUM(O52:O55)</f>
        <v>16074609.18</v>
      </c>
      <c r="P56" s="14"/>
    </row>
    <row r="57" spans="1:16">
      <c r="G57" s="5"/>
      <c r="K57" s="5"/>
    </row>
    <row r="58" spans="1:16">
      <c r="A58" s="1">
        <v>1581000</v>
      </c>
      <c r="B58" s="1" t="s">
        <v>43</v>
      </c>
      <c r="C58" s="9">
        <v>0.36</v>
      </c>
      <c r="G58" s="9">
        <f>C58-E58</f>
        <v>0.36</v>
      </c>
      <c r="K58" s="9">
        <f>G58-I58</f>
        <v>0.36</v>
      </c>
      <c r="O58" s="13">
        <f>K58-M58</f>
        <v>0.36</v>
      </c>
      <c r="P58" s="13"/>
    </row>
    <row r="59" spans="1:16">
      <c r="B59" s="1" t="s">
        <v>44</v>
      </c>
      <c r="C59" s="5">
        <f>SUM(C58)</f>
        <v>0.36</v>
      </c>
      <c r="G59" s="5">
        <f>SUM(G58)</f>
        <v>0.36</v>
      </c>
      <c r="I59" s="5">
        <f>SUM(I58)</f>
        <v>0</v>
      </c>
      <c r="K59" s="5">
        <f>SUM(K58)</f>
        <v>0.36</v>
      </c>
      <c r="O59" s="14">
        <f>SUM(O58)</f>
        <v>0.36</v>
      </c>
      <c r="P59" s="14"/>
    </row>
    <row r="60" spans="1:16">
      <c r="G60" s="5"/>
      <c r="K60" s="5"/>
    </row>
    <row r="61" spans="1:16">
      <c r="A61" s="1">
        <v>1750002</v>
      </c>
      <c r="B61" s="1" t="s">
        <v>45</v>
      </c>
      <c r="C61" s="5">
        <v>1382987.19</v>
      </c>
      <c r="G61" s="5">
        <f>C61-E61</f>
        <v>1382987.19</v>
      </c>
      <c r="K61" s="5">
        <f>G61-I61</f>
        <v>1382987.19</v>
      </c>
      <c r="M61" s="5">
        <v>1382987.19</v>
      </c>
      <c r="O61" s="14">
        <f>K61-M61</f>
        <v>0</v>
      </c>
      <c r="P61" s="14"/>
    </row>
    <row r="62" spans="1:16">
      <c r="A62" s="1">
        <v>1750022</v>
      </c>
      <c r="B62" s="1" t="s">
        <v>46</v>
      </c>
      <c r="C62" s="5">
        <v>-46735</v>
      </c>
      <c r="G62" s="5">
        <f t="shared" ref="G62:G63" si="18">C62-E62</f>
        <v>-46735</v>
      </c>
      <c r="K62" s="5">
        <f t="shared" ref="K62:K63" si="19">G62-I62</f>
        <v>-46735</v>
      </c>
      <c r="M62" s="5">
        <v>-46735</v>
      </c>
      <c r="O62" s="14">
        <f t="shared" ref="O62:O63" si="20">K62-M62</f>
        <v>0</v>
      </c>
      <c r="P62" s="14"/>
    </row>
    <row r="63" spans="1:16">
      <c r="A63" s="1">
        <v>1760011</v>
      </c>
      <c r="B63" s="1" t="s">
        <v>47</v>
      </c>
      <c r="C63" s="9">
        <v>0</v>
      </c>
      <c r="G63" s="9">
        <f t="shared" si="18"/>
        <v>0</v>
      </c>
      <c r="K63" s="9">
        <f t="shared" si="19"/>
        <v>0</v>
      </c>
      <c r="M63" s="9">
        <v>0</v>
      </c>
      <c r="O63" s="13">
        <f t="shared" si="20"/>
        <v>0</v>
      </c>
      <c r="P63" s="13"/>
    </row>
    <row r="64" spans="1:16">
      <c r="B64" s="1" t="s">
        <v>48</v>
      </c>
      <c r="C64" s="6">
        <f>SUM(C61:C63)</f>
        <v>1336252.19</v>
      </c>
      <c r="G64" s="6">
        <f>SUM(G61:G63)</f>
        <v>1336252.19</v>
      </c>
      <c r="I64" s="18"/>
      <c r="K64" s="6">
        <f>SUM(K61:K63)</f>
        <v>1336252.19</v>
      </c>
      <c r="M64" s="6">
        <f>SUM(M61:M63)</f>
        <v>1336252.19</v>
      </c>
      <c r="O64" s="14">
        <f>SUM(O61:O63)</f>
        <v>0</v>
      </c>
      <c r="P64" s="14"/>
    </row>
    <row r="65" spans="1:16">
      <c r="B65" s="1" t="s">
        <v>49</v>
      </c>
      <c r="C65" s="5">
        <f>C40+C45+C50+C56+C59+C64</f>
        <v>22959005.539999999</v>
      </c>
      <c r="G65" s="5">
        <f>G40+G45+G50+G56+G59+G64</f>
        <v>22959005.539999999</v>
      </c>
      <c r="I65" s="5">
        <f>I40+I45+I50+I56+I59+I64</f>
        <v>0</v>
      </c>
      <c r="K65" s="5">
        <f>K40+K45+K50+K56+K59+K64</f>
        <v>22959005.539999999</v>
      </c>
      <c r="M65" s="5">
        <f>M40+M45+M50+M56+M59+M64</f>
        <v>6884396</v>
      </c>
      <c r="O65" s="5">
        <f>O40+O45+O50+O56+O59+O64</f>
        <v>16074609.539999999</v>
      </c>
      <c r="P65" s="5"/>
    </row>
    <row r="66" spans="1:16">
      <c r="G66" s="5"/>
      <c r="K66" s="5"/>
    </row>
    <row r="67" spans="1:16">
      <c r="G67" s="5"/>
      <c r="K67" s="5"/>
    </row>
    <row r="68" spans="1:16">
      <c r="A68" s="1">
        <v>1310000</v>
      </c>
      <c r="B68" s="1" t="s">
        <v>50</v>
      </c>
      <c r="C68" s="8">
        <v>653790.05000000005</v>
      </c>
      <c r="G68" s="8">
        <f>C68-E68</f>
        <v>653790.05000000005</v>
      </c>
      <c r="K68" s="8">
        <f>G68-I68</f>
        <v>653790.05000000005</v>
      </c>
      <c r="M68" s="8">
        <f>653790.05*2</f>
        <v>1307580.1000000001</v>
      </c>
      <c r="O68" s="13">
        <f>K68-M68</f>
        <v>-653790.05000000005</v>
      </c>
      <c r="P68" s="14" t="s">
        <v>460</v>
      </c>
    </row>
    <row r="69" spans="1:16">
      <c r="B69" s="1" t="s">
        <v>51</v>
      </c>
      <c r="C69" s="5">
        <f>SUM(C68)</f>
        <v>653790.05000000005</v>
      </c>
      <c r="G69" s="5">
        <f>SUM(G68)</f>
        <v>653790.05000000005</v>
      </c>
      <c r="I69" s="5">
        <f>SUM(I68)</f>
        <v>0</v>
      </c>
      <c r="K69" s="5">
        <f>SUM(K68)</f>
        <v>653790.05000000005</v>
      </c>
      <c r="M69" s="5">
        <f>SUM(M68)</f>
        <v>1307580.1000000001</v>
      </c>
      <c r="O69" s="14">
        <f>SUM(O68)</f>
        <v>-653790.05000000005</v>
      </c>
      <c r="P69" s="14"/>
    </row>
    <row r="70" spans="1:16">
      <c r="G70" s="5"/>
      <c r="K70" s="5"/>
      <c r="M70" s="5"/>
    </row>
    <row r="71" spans="1:16">
      <c r="A71" s="1">
        <v>1340050</v>
      </c>
      <c r="B71" s="1" t="s">
        <v>52</v>
      </c>
      <c r="C71" s="5">
        <v>154542.67000000001</v>
      </c>
      <c r="G71" s="5">
        <f>C71-E71</f>
        <v>154542.67000000001</v>
      </c>
      <c r="K71" s="5">
        <f>G71-I71</f>
        <v>154542.67000000001</v>
      </c>
      <c r="M71" s="5">
        <f>154542.67*2</f>
        <v>309085.34000000003</v>
      </c>
      <c r="O71" s="14">
        <f>K71-M71</f>
        <v>-154542.67000000001</v>
      </c>
      <c r="P71" s="14" t="s">
        <v>460</v>
      </c>
    </row>
    <row r="72" spans="1:16">
      <c r="A72" s="1">
        <v>1340051</v>
      </c>
      <c r="B72" s="1" t="s">
        <v>53</v>
      </c>
      <c r="C72" s="9">
        <v>941429.25</v>
      </c>
      <c r="G72" s="9">
        <f>C72-E72</f>
        <v>941429.25</v>
      </c>
      <c r="K72" s="9">
        <f>G72-I72</f>
        <v>941429.25</v>
      </c>
      <c r="M72" s="9">
        <f>941429.25*2</f>
        <v>1882858.5</v>
      </c>
      <c r="O72" s="13">
        <f>K72-M72</f>
        <v>-941429.25</v>
      </c>
      <c r="P72" s="13" t="s">
        <v>460</v>
      </c>
    </row>
    <row r="73" spans="1:16">
      <c r="B73" s="1" t="s">
        <v>54</v>
      </c>
      <c r="C73" s="5">
        <f>SUM(C71:C72)</f>
        <v>1095971.92</v>
      </c>
      <c r="G73" s="5">
        <f>SUM(G71:G72)</f>
        <v>1095971.92</v>
      </c>
      <c r="I73" s="5">
        <f>SUM(I71:I72)</f>
        <v>0</v>
      </c>
      <c r="K73" s="5">
        <f>SUM(K71:K72)</f>
        <v>1095971.92</v>
      </c>
      <c r="M73" s="5">
        <f>SUM(M71:M72)</f>
        <v>2191943.84</v>
      </c>
      <c r="O73" s="14">
        <f>SUM(O71:O72)</f>
        <v>-1095971.92</v>
      </c>
      <c r="P73" s="14"/>
    </row>
    <row r="74" spans="1:16">
      <c r="B74" s="1" t="s">
        <v>55</v>
      </c>
      <c r="C74" s="5">
        <v>0</v>
      </c>
      <c r="G74" s="5">
        <f>C74-E74</f>
        <v>0</v>
      </c>
      <c r="K74" s="5">
        <f>G74-I74</f>
        <v>0</v>
      </c>
      <c r="M74" s="5">
        <v>0</v>
      </c>
      <c r="O74" s="14">
        <f>K74-M74</f>
        <v>0</v>
      </c>
      <c r="P74" s="14"/>
    </row>
    <row r="75" spans="1:16">
      <c r="B75" s="1" t="s">
        <v>56</v>
      </c>
      <c r="C75" s="5">
        <v>0</v>
      </c>
      <c r="G75" s="5">
        <f t="shared" ref="G75:G76" si="21">C75-E75</f>
        <v>0</v>
      </c>
      <c r="K75" s="5">
        <f t="shared" ref="K75:K76" si="22">G75-I75</f>
        <v>0</v>
      </c>
      <c r="M75" s="5">
        <v>0</v>
      </c>
      <c r="O75" s="14">
        <f t="shared" ref="O75:O76" si="23">K75-M75</f>
        <v>0</v>
      </c>
      <c r="P75" s="14"/>
    </row>
    <row r="76" spans="1:16">
      <c r="B76" s="1" t="s">
        <v>57</v>
      </c>
      <c r="C76" s="6">
        <v>0</v>
      </c>
      <c r="G76" s="6">
        <f t="shared" si="21"/>
        <v>0</v>
      </c>
      <c r="I76" s="18"/>
      <c r="K76" s="6">
        <f t="shared" si="22"/>
        <v>0</v>
      </c>
      <c r="M76" s="6">
        <v>0</v>
      </c>
      <c r="O76" s="18">
        <f t="shared" si="23"/>
        <v>0</v>
      </c>
      <c r="P76" s="19"/>
    </row>
    <row r="77" spans="1:16">
      <c r="B77" s="1" t="s">
        <v>58</v>
      </c>
      <c r="C77" s="5">
        <f>SUM(C73:C76)</f>
        <v>1095971.92</v>
      </c>
      <c r="G77" s="5">
        <f>SUM(G73:G76)</f>
        <v>1095971.92</v>
      </c>
      <c r="I77" s="5">
        <f>SUM(I73:I76)</f>
        <v>0</v>
      </c>
      <c r="K77" s="5">
        <f>SUM(K73:K76)</f>
        <v>1095971.92</v>
      </c>
      <c r="M77" s="5">
        <f>SUM(M73:M76)</f>
        <v>2191943.84</v>
      </c>
      <c r="O77" s="5">
        <f>SUM(O73:O76)</f>
        <v>-1095971.92</v>
      </c>
      <c r="P77" s="5"/>
    </row>
    <row r="78" spans="1:16">
      <c r="B78" s="1" t="s">
        <v>59</v>
      </c>
      <c r="C78" s="9">
        <v>0</v>
      </c>
      <c r="G78" s="9">
        <f>C78-E78</f>
        <v>0</v>
      </c>
      <c r="K78" s="9">
        <f>G78-I78</f>
        <v>0</v>
      </c>
      <c r="M78" s="9">
        <v>0</v>
      </c>
      <c r="O78" s="13">
        <f>K78-M78</f>
        <v>0</v>
      </c>
      <c r="P78" s="13"/>
    </row>
    <row r="79" spans="1:16">
      <c r="B79" s="1" t="s">
        <v>51</v>
      </c>
      <c r="C79" s="5">
        <f>C69+C77+C78</f>
        <v>1749761.97</v>
      </c>
      <c r="G79" s="5">
        <f>G69+G77+G78</f>
        <v>1749761.97</v>
      </c>
      <c r="I79" s="5">
        <f>I69+I77+I78</f>
        <v>0</v>
      </c>
      <c r="K79" s="5">
        <f>K69+K77+K78</f>
        <v>1749761.97</v>
      </c>
      <c r="M79" s="5">
        <f>M69+M77+M78</f>
        <v>3499523.94</v>
      </c>
      <c r="O79" s="5">
        <f>O69+O77+O78</f>
        <v>-1749761.97</v>
      </c>
      <c r="P79" s="5"/>
    </row>
    <row r="80" spans="1:16">
      <c r="G80" s="5"/>
      <c r="K80" s="5"/>
    </row>
    <row r="81" spans="1:16">
      <c r="A81" s="1">
        <v>1450000</v>
      </c>
      <c r="B81" s="1" t="s">
        <v>60</v>
      </c>
      <c r="C81" s="9">
        <v>9577117.9199999999</v>
      </c>
      <c r="G81" s="9">
        <f>C81-E81</f>
        <v>9577117.9199999999</v>
      </c>
      <c r="K81" s="9">
        <f>G81-I81</f>
        <v>9577117.9199999999</v>
      </c>
      <c r="O81" s="13">
        <f>K81-M81</f>
        <v>9577117.9199999999</v>
      </c>
      <c r="P81" s="13"/>
    </row>
    <row r="82" spans="1:16">
      <c r="B82" s="1" t="s">
        <v>61</v>
      </c>
      <c r="C82" s="5">
        <f>SUM(C81)</f>
        <v>9577117.9199999999</v>
      </c>
      <c r="G82" s="5">
        <f>SUM(G81)</f>
        <v>9577117.9199999999</v>
      </c>
      <c r="I82" s="5">
        <f>SUM(I81)</f>
        <v>0</v>
      </c>
      <c r="K82" s="5">
        <f>SUM(K81)</f>
        <v>9577117.9199999999</v>
      </c>
      <c r="O82" s="14">
        <f>SUM(O81)</f>
        <v>9577117.9199999999</v>
      </c>
      <c r="P82" s="14"/>
    </row>
    <row r="83" spans="1:16">
      <c r="G83" s="5"/>
      <c r="K83" s="5"/>
    </row>
    <row r="84" spans="1:16">
      <c r="A84" s="1">
        <v>1420001</v>
      </c>
      <c r="B84" s="1" t="s">
        <v>62</v>
      </c>
      <c r="C84" s="5">
        <v>32905596.760000002</v>
      </c>
      <c r="G84" s="5">
        <f>C84-E84</f>
        <v>32905596.760000002</v>
      </c>
      <c r="K84" s="5">
        <f>G84-I84</f>
        <v>32905596.760000002</v>
      </c>
      <c r="M84" s="5">
        <v>32905596.760000002</v>
      </c>
      <c r="O84" s="14">
        <f>K84-M84</f>
        <v>0</v>
      </c>
      <c r="P84" s="14"/>
    </row>
    <row r="85" spans="1:16">
      <c r="A85" s="1">
        <v>1420014</v>
      </c>
      <c r="B85" s="1" t="s">
        <v>63</v>
      </c>
      <c r="C85" s="5">
        <v>524276.73</v>
      </c>
      <c r="G85" s="5">
        <f t="shared" ref="G85:G98" si="24">C85-E85</f>
        <v>524276.73</v>
      </c>
      <c r="K85" s="5">
        <f t="shared" ref="K85:K98" si="25">G85-I85</f>
        <v>524276.73</v>
      </c>
      <c r="M85" s="5">
        <v>524276.73</v>
      </c>
      <c r="O85" s="14">
        <f t="shared" ref="O85:O98" si="26">K85-M85</f>
        <v>0</v>
      </c>
      <c r="P85" s="14"/>
    </row>
    <row r="86" spans="1:16">
      <c r="A86" s="1">
        <v>1420019</v>
      </c>
      <c r="B86" s="1" t="s">
        <v>64</v>
      </c>
      <c r="C86" s="5">
        <v>8318.2199999999993</v>
      </c>
      <c r="G86" s="5">
        <f t="shared" si="24"/>
        <v>8318.2199999999993</v>
      </c>
      <c r="K86" s="5">
        <f t="shared" si="25"/>
        <v>8318.2199999999993</v>
      </c>
      <c r="M86" s="5">
        <v>8318.2199999999993</v>
      </c>
      <c r="O86" s="14">
        <f t="shared" si="26"/>
        <v>0</v>
      </c>
      <c r="P86" s="14"/>
    </row>
    <row r="87" spans="1:16">
      <c r="A87" s="1">
        <v>1420022</v>
      </c>
      <c r="B87" s="1" t="s">
        <v>65</v>
      </c>
      <c r="C87" s="5">
        <v>-37559284.689999998</v>
      </c>
      <c r="G87" s="5">
        <f t="shared" si="24"/>
        <v>-37559284.689999998</v>
      </c>
      <c r="K87" s="5">
        <f t="shared" si="25"/>
        <v>-37559284.689999998</v>
      </c>
      <c r="M87" s="5">
        <v>0</v>
      </c>
      <c r="O87" s="14">
        <f t="shared" si="26"/>
        <v>-37559284.689999998</v>
      </c>
      <c r="P87" s="14"/>
    </row>
    <row r="88" spans="1:16">
      <c r="A88" s="1">
        <v>1420023</v>
      </c>
      <c r="B88" s="1" t="s">
        <v>66</v>
      </c>
      <c r="C88" s="5">
        <v>953600.43</v>
      </c>
      <c r="G88" s="5">
        <f t="shared" si="24"/>
        <v>953600.43</v>
      </c>
      <c r="K88" s="5">
        <f t="shared" si="25"/>
        <v>953600.43</v>
      </c>
      <c r="M88" s="5">
        <v>953600.43</v>
      </c>
      <c r="O88" s="14">
        <f t="shared" si="26"/>
        <v>0</v>
      </c>
      <c r="P88" s="14"/>
    </row>
    <row r="89" spans="1:16">
      <c r="A89" s="1">
        <v>1420024</v>
      </c>
      <c r="B89" s="1" t="s">
        <v>67</v>
      </c>
      <c r="C89" s="5">
        <v>19656.05</v>
      </c>
      <c r="G89" s="5">
        <f t="shared" si="24"/>
        <v>19656.05</v>
      </c>
      <c r="K89" s="5">
        <f t="shared" si="25"/>
        <v>19656.05</v>
      </c>
      <c r="M89" s="5">
        <v>19656.05</v>
      </c>
      <c r="O89" s="14">
        <f t="shared" si="26"/>
        <v>0</v>
      </c>
      <c r="P89" s="14"/>
    </row>
    <row r="90" spans="1:16">
      <c r="A90" s="1">
        <v>1420027</v>
      </c>
      <c r="B90" s="1" t="s">
        <v>68</v>
      </c>
      <c r="C90" s="5">
        <v>0</v>
      </c>
      <c r="G90" s="5">
        <f t="shared" si="24"/>
        <v>0</v>
      </c>
      <c r="K90" s="5">
        <f t="shared" si="25"/>
        <v>0</v>
      </c>
      <c r="M90" s="5">
        <v>0</v>
      </c>
      <c r="O90" s="14">
        <f t="shared" si="26"/>
        <v>0</v>
      </c>
      <c r="P90" s="14"/>
    </row>
    <row r="91" spans="1:16">
      <c r="A91" s="1">
        <v>1420044</v>
      </c>
      <c r="B91" s="1" t="s">
        <v>69</v>
      </c>
      <c r="C91" s="5">
        <v>522234.71</v>
      </c>
      <c r="G91" s="5">
        <f t="shared" si="24"/>
        <v>522234.71</v>
      </c>
      <c r="K91" s="5">
        <f t="shared" si="25"/>
        <v>522234.71</v>
      </c>
      <c r="M91" s="5">
        <v>522234.71</v>
      </c>
      <c r="O91" s="14">
        <f t="shared" si="26"/>
        <v>0</v>
      </c>
      <c r="P91" s="14"/>
    </row>
    <row r="92" spans="1:16">
      <c r="A92" s="1">
        <v>1420050</v>
      </c>
      <c r="B92" s="1" t="s">
        <v>70</v>
      </c>
      <c r="C92" s="5">
        <v>2991974.43</v>
      </c>
      <c r="G92" s="5">
        <f t="shared" si="24"/>
        <v>2991974.43</v>
      </c>
      <c r="K92" s="5">
        <f t="shared" si="25"/>
        <v>2991974.43</v>
      </c>
      <c r="M92" s="5">
        <v>2991974.43</v>
      </c>
      <c r="O92" s="14">
        <f t="shared" si="26"/>
        <v>0</v>
      </c>
      <c r="P92" s="14"/>
    </row>
    <row r="93" spans="1:16">
      <c r="A93" s="1">
        <v>1420052</v>
      </c>
      <c r="B93" s="1" t="s">
        <v>71</v>
      </c>
      <c r="C93" s="5">
        <v>0</v>
      </c>
      <c r="G93" s="5">
        <f t="shared" si="24"/>
        <v>0</v>
      </c>
      <c r="K93" s="5">
        <f t="shared" si="25"/>
        <v>0</v>
      </c>
      <c r="M93" s="5">
        <v>0</v>
      </c>
      <c r="O93" s="14">
        <f t="shared" si="26"/>
        <v>0</v>
      </c>
      <c r="P93" s="14"/>
    </row>
    <row r="94" spans="1:16">
      <c r="A94" s="1">
        <v>1420053</v>
      </c>
      <c r="B94" s="1" t="s">
        <v>72</v>
      </c>
      <c r="C94" s="5">
        <v>0</v>
      </c>
      <c r="G94" s="5">
        <f t="shared" si="24"/>
        <v>0</v>
      </c>
      <c r="K94" s="5">
        <f t="shared" si="25"/>
        <v>0</v>
      </c>
      <c r="M94" s="5">
        <v>0</v>
      </c>
      <c r="O94" s="14">
        <f t="shared" si="26"/>
        <v>0</v>
      </c>
      <c r="P94" s="14"/>
    </row>
    <row r="95" spans="1:16">
      <c r="A95" s="1">
        <v>1420054</v>
      </c>
      <c r="B95" s="1" t="s">
        <v>73</v>
      </c>
      <c r="C95" s="5">
        <v>13802.38</v>
      </c>
      <c r="G95" s="5">
        <f t="shared" si="24"/>
        <v>13802.38</v>
      </c>
      <c r="K95" s="5">
        <f t="shared" si="25"/>
        <v>13802.38</v>
      </c>
      <c r="M95" s="5">
        <v>13802.38</v>
      </c>
      <c r="O95" s="14">
        <f t="shared" si="26"/>
        <v>0</v>
      </c>
      <c r="P95" s="14"/>
    </row>
    <row r="96" spans="1:16">
      <c r="A96" s="1">
        <v>1420057</v>
      </c>
      <c r="B96" s="1" t="s">
        <v>74</v>
      </c>
      <c r="C96" s="5">
        <v>30.55</v>
      </c>
      <c r="G96" s="5">
        <f t="shared" si="24"/>
        <v>30.55</v>
      </c>
      <c r="K96" s="5">
        <f t="shared" si="25"/>
        <v>30.55</v>
      </c>
      <c r="M96" s="5">
        <v>30.55</v>
      </c>
      <c r="O96" s="14">
        <f t="shared" si="26"/>
        <v>0</v>
      </c>
      <c r="P96" s="14"/>
    </row>
    <row r="97" spans="1:16">
      <c r="A97" s="1">
        <v>1420101</v>
      </c>
      <c r="B97" s="1" t="s">
        <v>75</v>
      </c>
      <c r="C97" s="5">
        <v>0</v>
      </c>
      <c r="G97" s="5">
        <f t="shared" si="24"/>
        <v>0</v>
      </c>
      <c r="K97" s="5">
        <f t="shared" si="25"/>
        <v>0</v>
      </c>
      <c r="M97" s="5">
        <v>0</v>
      </c>
      <c r="O97" s="14">
        <f t="shared" si="26"/>
        <v>0</v>
      </c>
      <c r="P97" s="14"/>
    </row>
    <row r="98" spans="1:16">
      <c r="A98" s="1">
        <v>1420102</v>
      </c>
      <c r="B98" s="1" t="s">
        <v>76</v>
      </c>
      <c r="C98" s="9">
        <v>957364.14</v>
      </c>
      <c r="G98" s="9">
        <f t="shared" si="24"/>
        <v>957364.14</v>
      </c>
      <c r="K98" s="9">
        <f t="shared" si="25"/>
        <v>957364.14</v>
      </c>
      <c r="M98" s="9">
        <v>957364.14</v>
      </c>
      <c r="O98" s="13">
        <f t="shared" si="26"/>
        <v>0</v>
      </c>
      <c r="P98" s="13"/>
    </row>
    <row r="99" spans="1:16">
      <c r="B99" s="1" t="s">
        <v>77</v>
      </c>
      <c r="C99" s="5">
        <f>SUM(C84:C98)</f>
        <v>1337569.7100000035</v>
      </c>
      <c r="G99" s="5">
        <f>SUM(G84:G98)</f>
        <v>1337569.7100000035</v>
      </c>
      <c r="I99" s="5">
        <f>SUM(I84:I98)</f>
        <v>0</v>
      </c>
      <c r="K99" s="5">
        <f>SUM(K84:K98)</f>
        <v>1337569.7100000035</v>
      </c>
      <c r="M99" s="5">
        <f>SUM(M84:M98)</f>
        <v>38896854.399999999</v>
      </c>
      <c r="O99" s="14">
        <f>SUM(O84:O98)</f>
        <v>-37559284.689999998</v>
      </c>
      <c r="P99" s="14"/>
    </row>
    <row r="100" spans="1:16">
      <c r="G100" s="5"/>
      <c r="K100" s="5"/>
    </row>
    <row r="101" spans="1:16">
      <c r="A101" s="1">
        <v>1430022</v>
      </c>
      <c r="B101" s="1" t="s">
        <v>78</v>
      </c>
      <c r="C101" s="5">
        <v>94582.9</v>
      </c>
      <c r="G101" s="5">
        <f>C101-E101</f>
        <v>94582.9</v>
      </c>
      <c r="K101" s="5">
        <f>G101-I101</f>
        <v>94582.9</v>
      </c>
      <c r="M101" s="5">
        <v>94582.9</v>
      </c>
      <c r="O101" s="14">
        <f>K101-M101</f>
        <v>0</v>
      </c>
      <c r="P101" s="14"/>
    </row>
    <row r="102" spans="1:16">
      <c r="A102" s="1">
        <v>1430023</v>
      </c>
      <c r="B102" s="1" t="s">
        <v>79</v>
      </c>
      <c r="C102" s="5">
        <v>0</v>
      </c>
      <c r="G102" s="5">
        <f t="shared" ref="G102:G112" si="27">C102-E102</f>
        <v>0</v>
      </c>
      <c r="K102" s="5">
        <f t="shared" ref="K102:K112" si="28">G102-I102</f>
        <v>0</v>
      </c>
      <c r="M102" s="5">
        <v>0</v>
      </c>
      <c r="O102" s="14">
        <f t="shared" ref="O102:O112" si="29">K102-M102</f>
        <v>0</v>
      </c>
      <c r="P102" s="14"/>
    </row>
    <row r="103" spans="1:16">
      <c r="A103" s="1">
        <v>1430081</v>
      </c>
      <c r="B103" s="1" t="s">
        <v>80</v>
      </c>
      <c r="C103" s="5">
        <v>43963</v>
      </c>
      <c r="G103" s="5">
        <f t="shared" si="27"/>
        <v>43963</v>
      </c>
      <c r="K103" s="5">
        <f t="shared" si="28"/>
        <v>43963</v>
      </c>
      <c r="M103" s="5">
        <v>43963</v>
      </c>
      <c r="O103" s="14">
        <f t="shared" si="29"/>
        <v>0</v>
      </c>
      <c r="P103" s="14"/>
    </row>
    <row r="104" spans="1:16">
      <c r="A104" s="1">
        <v>1430083</v>
      </c>
      <c r="B104" s="1" t="s">
        <v>81</v>
      </c>
      <c r="C104" s="5">
        <v>-43232</v>
      </c>
      <c r="G104" s="5">
        <f t="shared" si="27"/>
        <v>-43232</v>
      </c>
      <c r="K104" s="5">
        <f t="shared" si="28"/>
        <v>-43232</v>
      </c>
      <c r="M104" s="5">
        <v>-43232</v>
      </c>
      <c r="O104" s="14">
        <f t="shared" si="29"/>
        <v>0</v>
      </c>
      <c r="P104" s="14"/>
    </row>
    <row r="105" spans="1:16">
      <c r="A105" s="1">
        <v>1430089</v>
      </c>
      <c r="B105" s="1" t="s">
        <v>82</v>
      </c>
      <c r="C105" s="5">
        <v>0</v>
      </c>
      <c r="G105" s="5">
        <f t="shared" si="27"/>
        <v>0</v>
      </c>
      <c r="K105" s="5">
        <f t="shared" si="28"/>
        <v>0</v>
      </c>
      <c r="M105" s="5">
        <v>0</v>
      </c>
      <c r="O105" s="14">
        <f t="shared" si="29"/>
        <v>0</v>
      </c>
      <c r="P105" s="14"/>
    </row>
    <row r="106" spans="1:16">
      <c r="A106" s="1">
        <v>1430101</v>
      </c>
      <c r="B106" s="1" t="s">
        <v>83</v>
      </c>
      <c r="C106" s="5">
        <v>0</v>
      </c>
      <c r="G106" s="5">
        <f t="shared" si="27"/>
        <v>0</v>
      </c>
      <c r="K106" s="5">
        <f t="shared" si="28"/>
        <v>0</v>
      </c>
      <c r="M106" s="5">
        <v>0</v>
      </c>
      <c r="O106" s="14">
        <f t="shared" si="29"/>
        <v>0</v>
      </c>
      <c r="P106" s="14"/>
    </row>
    <row r="107" spans="1:16">
      <c r="A107" s="1">
        <v>1430102</v>
      </c>
      <c r="B107" s="1" t="s">
        <v>84</v>
      </c>
      <c r="C107" s="5">
        <v>2312.5100000000002</v>
      </c>
      <c r="G107" s="5">
        <f t="shared" si="27"/>
        <v>2312.5100000000002</v>
      </c>
      <c r="K107" s="5">
        <f t="shared" si="28"/>
        <v>2312.5100000000002</v>
      </c>
      <c r="M107" s="5">
        <v>2312.5100000000002</v>
      </c>
      <c r="O107" s="14">
        <f t="shared" si="29"/>
        <v>0</v>
      </c>
      <c r="P107" s="14"/>
    </row>
    <row r="108" spans="1:16">
      <c r="A108" s="1">
        <v>1710048</v>
      </c>
      <c r="B108" s="1" t="s">
        <v>85</v>
      </c>
      <c r="C108" s="5">
        <v>0</v>
      </c>
      <c r="G108" s="5">
        <f t="shared" si="27"/>
        <v>0</v>
      </c>
      <c r="K108" s="5">
        <f t="shared" si="28"/>
        <v>0</v>
      </c>
      <c r="M108" s="5">
        <v>0</v>
      </c>
      <c r="O108" s="14">
        <f t="shared" si="29"/>
        <v>0</v>
      </c>
      <c r="P108" s="14"/>
    </row>
    <row r="109" spans="1:16">
      <c r="A109" s="1">
        <v>1710248</v>
      </c>
      <c r="B109" s="1" t="s">
        <v>86</v>
      </c>
      <c r="C109" s="5">
        <v>0</v>
      </c>
      <c r="G109" s="5">
        <f t="shared" si="27"/>
        <v>0</v>
      </c>
      <c r="K109" s="5">
        <f t="shared" si="28"/>
        <v>0</v>
      </c>
      <c r="M109" s="5">
        <v>0</v>
      </c>
      <c r="O109" s="14">
        <f t="shared" si="29"/>
        <v>0</v>
      </c>
      <c r="P109" s="14"/>
    </row>
    <row r="110" spans="1:16">
      <c r="A110" s="1">
        <v>1710348</v>
      </c>
      <c r="B110" s="1" t="s">
        <v>87</v>
      </c>
      <c r="C110" s="5">
        <v>0</v>
      </c>
      <c r="G110" s="5">
        <f t="shared" si="27"/>
        <v>0</v>
      </c>
      <c r="K110" s="5">
        <f t="shared" si="28"/>
        <v>0</v>
      </c>
      <c r="M110" s="5">
        <v>0</v>
      </c>
      <c r="O110" s="14">
        <f t="shared" si="29"/>
        <v>0</v>
      </c>
      <c r="P110" s="14"/>
    </row>
    <row r="111" spans="1:16">
      <c r="A111" s="1">
        <v>1710448</v>
      </c>
      <c r="B111" s="1" t="s">
        <v>88</v>
      </c>
      <c r="C111" s="5">
        <v>12</v>
      </c>
      <c r="G111" s="5">
        <f t="shared" si="27"/>
        <v>12</v>
      </c>
      <c r="K111" s="5">
        <f t="shared" si="28"/>
        <v>12</v>
      </c>
      <c r="M111" s="5">
        <v>12</v>
      </c>
      <c r="O111" s="14">
        <f t="shared" si="29"/>
        <v>0</v>
      </c>
      <c r="P111" s="14"/>
    </row>
    <row r="112" spans="1:16">
      <c r="A112" s="1">
        <v>1720000</v>
      </c>
      <c r="B112" s="1" t="s">
        <v>89</v>
      </c>
      <c r="C112" s="9">
        <v>2182209.7400000002</v>
      </c>
      <c r="G112" s="9">
        <f t="shared" si="27"/>
        <v>2182209.7400000002</v>
      </c>
      <c r="K112" s="9">
        <f t="shared" si="28"/>
        <v>2182209.7400000002</v>
      </c>
      <c r="M112" s="9">
        <v>2182209.7400000002</v>
      </c>
      <c r="O112" s="13">
        <f t="shared" si="29"/>
        <v>0</v>
      </c>
      <c r="P112" s="13"/>
    </row>
    <row r="113" spans="1:16">
      <c r="B113" s="1" t="s">
        <v>90</v>
      </c>
      <c r="C113" s="5">
        <f>SUM(C101:C112)</f>
        <v>2279848.1500000004</v>
      </c>
      <c r="G113" s="5">
        <f>SUM(G101:G112)</f>
        <v>2279848.1500000004</v>
      </c>
      <c r="I113" s="5">
        <f>SUM(I101:I112)</f>
        <v>0</v>
      </c>
      <c r="K113" s="5">
        <f>SUM(K101:K112)</f>
        <v>2279848.1500000004</v>
      </c>
      <c r="M113" s="5">
        <f>SUM(M101:M112)</f>
        <v>2279848.1500000004</v>
      </c>
      <c r="O113" s="14">
        <f>SUM(O101:O112)</f>
        <v>0</v>
      </c>
      <c r="P113" s="14"/>
    </row>
    <row r="114" spans="1:16">
      <c r="G114" s="5"/>
      <c r="K114" s="5"/>
    </row>
    <row r="115" spans="1:16">
      <c r="A115" s="1">
        <v>1440002</v>
      </c>
      <c r="B115" s="1" t="s">
        <v>91</v>
      </c>
      <c r="C115" s="9">
        <v>-23816.77</v>
      </c>
      <c r="G115" s="9">
        <f>C115-E115</f>
        <v>-23816.77</v>
      </c>
      <c r="K115" s="9">
        <f>G115-I115</f>
        <v>-23816.77</v>
      </c>
      <c r="M115" s="9">
        <v>-23816.77</v>
      </c>
      <c r="O115" s="13">
        <f>K115-M115</f>
        <v>0</v>
      </c>
      <c r="P115" s="13"/>
    </row>
    <row r="116" spans="1:16">
      <c r="B116" s="1" t="s">
        <v>92</v>
      </c>
      <c r="C116" s="5">
        <f>SUM(C115)</f>
        <v>-23816.77</v>
      </c>
      <c r="G116" s="5">
        <f>SUM(G115)</f>
        <v>-23816.77</v>
      </c>
      <c r="I116" s="5">
        <f>SUM(I115)</f>
        <v>0</v>
      </c>
      <c r="K116" s="5">
        <f>SUM(K115)</f>
        <v>-23816.77</v>
      </c>
      <c r="M116" s="5">
        <f>SUM(M115)</f>
        <v>-23816.77</v>
      </c>
      <c r="O116" s="14">
        <f>SUM(O115)</f>
        <v>0</v>
      </c>
      <c r="P116" s="14"/>
    </row>
    <row r="117" spans="1:16">
      <c r="G117" s="5"/>
      <c r="K117" s="5"/>
    </row>
    <row r="118" spans="1:16">
      <c r="A118" s="1">
        <v>1460001</v>
      </c>
      <c r="B118" s="1" t="s">
        <v>93</v>
      </c>
      <c r="C118" s="5">
        <v>31973243.420000002</v>
      </c>
      <c r="G118" s="5">
        <f>C118-E118</f>
        <v>31973243.420000002</v>
      </c>
      <c r="K118" s="5">
        <f>G118-I118</f>
        <v>31973243.420000002</v>
      </c>
      <c r="M118" s="5">
        <v>31973243.420000002</v>
      </c>
      <c r="O118" s="14">
        <f>K118-M118</f>
        <v>0</v>
      </c>
      <c r="P118" s="14"/>
    </row>
    <row r="119" spans="1:16">
      <c r="A119" s="1">
        <v>1460002</v>
      </c>
      <c r="B119" s="1" t="s">
        <v>94</v>
      </c>
      <c r="C119" s="5">
        <v>0</v>
      </c>
      <c r="G119" s="5">
        <f t="shared" ref="G119:G126" si="30">C119-E119</f>
        <v>0</v>
      </c>
      <c r="K119" s="5">
        <f t="shared" ref="K119:K126" si="31">G119-I119</f>
        <v>0</v>
      </c>
      <c r="M119" s="5">
        <v>0</v>
      </c>
      <c r="O119" s="14">
        <f t="shared" ref="O119:O126" si="32">K119-M119</f>
        <v>0</v>
      </c>
      <c r="P119" s="14"/>
    </row>
    <row r="120" spans="1:16">
      <c r="A120" s="1">
        <v>1460006</v>
      </c>
      <c r="B120" s="1" t="s">
        <v>95</v>
      </c>
      <c r="C120" s="5">
        <v>853542.26</v>
      </c>
      <c r="G120" s="5">
        <f t="shared" si="30"/>
        <v>853542.26</v>
      </c>
      <c r="K120" s="5">
        <f t="shared" si="31"/>
        <v>853542.26</v>
      </c>
      <c r="M120" s="5">
        <v>853542.26</v>
      </c>
      <c r="O120" s="14">
        <f t="shared" si="32"/>
        <v>0</v>
      </c>
      <c r="P120" s="14"/>
    </row>
    <row r="121" spans="1:16">
      <c r="A121" s="1">
        <v>1460009</v>
      </c>
      <c r="B121" s="1" t="s">
        <v>96</v>
      </c>
      <c r="C121" s="5">
        <v>12625.94</v>
      </c>
      <c r="G121" s="5">
        <f t="shared" si="30"/>
        <v>12625.94</v>
      </c>
      <c r="K121" s="5">
        <f t="shared" si="31"/>
        <v>12625.94</v>
      </c>
      <c r="M121" s="5">
        <v>12625.94</v>
      </c>
      <c r="O121" s="14">
        <f t="shared" si="32"/>
        <v>0</v>
      </c>
      <c r="P121" s="14"/>
    </row>
    <row r="122" spans="1:16">
      <c r="A122" s="1">
        <v>1460011</v>
      </c>
      <c r="B122" s="1" t="s">
        <v>97</v>
      </c>
      <c r="C122" s="5">
        <v>1029234.66</v>
      </c>
      <c r="G122" s="5">
        <f t="shared" si="30"/>
        <v>1029234.66</v>
      </c>
      <c r="K122" s="5">
        <f t="shared" si="31"/>
        <v>1029234.66</v>
      </c>
      <c r="M122" s="5">
        <v>1029234.66</v>
      </c>
      <c r="O122" s="14">
        <f t="shared" si="32"/>
        <v>0</v>
      </c>
      <c r="P122" s="14"/>
    </row>
    <row r="123" spans="1:16">
      <c r="A123" s="1">
        <v>1460019</v>
      </c>
      <c r="B123" s="1" t="s">
        <v>98</v>
      </c>
      <c r="C123" s="5">
        <v>0</v>
      </c>
      <c r="G123" s="5">
        <f t="shared" si="30"/>
        <v>0</v>
      </c>
      <c r="K123" s="5">
        <f t="shared" si="31"/>
        <v>0</v>
      </c>
      <c r="M123" s="5">
        <v>0</v>
      </c>
      <c r="O123" s="14">
        <f t="shared" si="32"/>
        <v>0</v>
      </c>
      <c r="P123" s="14"/>
    </row>
    <row r="124" spans="1:16">
      <c r="A124" s="1">
        <v>1460024</v>
      </c>
      <c r="B124" s="1" t="s">
        <v>99</v>
      </c>
      <c r="C124" s="5">
        <v>0</v>
      </c>
      <c r="G124" s="5">
        <f t="shared" si="30"/>
        <v>0</v>
      </c>
      <c r="K124" s="5">
        <f t="shared" si="31"/>
        <v>0</v>
      </c>
      <c r="M124" s="5">
        <v>0</v>
      </c>
      <c r="O124" s="14">
        <f t="shared" si="32"/>
        <v>0</v>
      </c>
      <c r="P124" s="14"/>
    </row>
    <row r="125" spans="1:16">
      <c r="A125" s="1">
        <v>1460025</v>
      </c>
      <c r="B125" s="1" t="s">
        <v>100</v>
      </c>
      <c r="C125" s="5">
        <v>27886.01</v>
      </c>
      <c r="G125" s="5">
        <f t="shared" si="30"/>
        <v>27886.01</v>
      </c>
      <c r="K125" s="5">
        <f t="shared" si="31"/>
        <v>27886.01</v>
      </c>
      <c r="M125" s="5">
        <v>27886.01</v>
      </c>
      <c r="O125" s="14">
        <f t="shared" si="32"/>
        <v>0</v>
      </c>
      <c r="P125" s="14"/>
    </row>
    <row r="126" spans="1:16">
      <c r="A126" s="1">
        <v>1460045</v>
      </c>
      <c r="B126" s="1" t="s">
        <v>101</v>
      </c>
      <c r="C126" s="9">
        <v>0</v>
      </c>
      <c r="G126" s="9">
        <f t="shared" si="30"/>
        <v>0</v>
      </c>
      <c r="K126" s="9">
        <f t="shared" si="31"/>
        <v>0</v>
      </c>
      <c r="M126" s="9">
        <v>0</v>
      </c>
      <c r="O126" s="13">
        <f t="shared" si="32"/>
        <v>0</v>
      </c>
      <c r="P126" s="13"/>
    </row>
    <row r="127" spans="1:16">
      <c r="B127" s="1" t="s">
        <v>102</v>
      </c>
      <c r="C127" s="5">
        <f>SUM(C118:C126)</f>
        <v>33896532.289999999</v>
      </c>
      <c r="G127" s="5">
        <f>SUM(G118:G126)</f>
        <v>33896532.289999999</v>
      </c>
      <c r="I127" s="5">
        <f>SUM(I118:I126)</f>
        <v>0</v>
      </c>
      <c r="K127" s="5">
        <f>SUM(K118:K126)</f>
        <v>33896532.289999999</v>
      </c>
      <c r="M127" s="5">
        <f>SUM(M118:M126)</f>
        <v>33896532.289999999</v>
      </c>
      <c r="O127" s="14">
        <f>SUM(O118:O126)</f>
        <v>0</v>
      </c>
      <c r="P127" s="14"/>
    </row>
    <row r="128" spans="1:16">
      <c r="G128" s="5"/>
      <c r="K128" s="5"/>
    </row>
    <row r="129" spans="1:16">
      <c r="A129" s="1">
        <v>1510001</v>
      </c>
      <c r="B129" s="1" t="s">
        <v>103</v>
      </c>
      <c r="C129" s="5">
        <v>28964475.710000001</v>
      </c>
      <c r="G129" s="5">
        <f>C129-E129</f>
        <v>28964475.710000001</v>
      </c>
      <c r="I129" s="14">
        <f>C129</f>
        <v>28964475.710000001</v>
      </c>
      <c r="K129" s="5">
        <f>G129-I129</f>
        <v>0</v>
      </c>
      <c r="O129" s="14">
        <f>K129-M129</f>
        <v>0</v>
      </c>
      <c r="P129" s="14"/>
    </row>
    <row r="130" spans="1:16">
      <c r="A130" s="1">
        <v>1510002</v>
      </c>
      <c r="B130" s="1" t="s">
        <v>104</v>
      </c>
      <c r="C130" s="5">
        <v>2426762</v>
      </c>
      <c r="G130" s="5">
        <f t="shared" ref="G130:G132" si="33">C130-E130</f>
        <v>2426762</v>
      </c>
      <c r="I130" s="14">
        <f t="shared" ref="I130:I132" si="34">C130</f>
        <v>2426762</v>
      </c>
      <c r="K130" s="5">
        <f t="shared" ref="K130:K132" si="35">G130-I130</f>
        <v>0</v>
      </c>
      <c r="O130" s="14">
        <f t="shared" ref="O130:O132" si="36">K130-M130</f>
        <v>0</v>
      </c>
      <c r="P130" s="14"/>
    </row>
    <row r="131" spans="1:16">
      <c r="A131" s="1">
        <v>1510020</v>
      </c>
      <c r="B131" s="1" t="s">
        <v>105</v>
      </c>
      <c r="C131" s="5">
        <v>3719752.32</v>
      </c>
      <c r="G131" s="5">
        <f t="shared" si="33"/>
        <v>3719752.32</v>
      </c>
      <c r="I131" s="14">
        <f t="shared" si="34"/>
        <v>3719752.32</v>
      </c>
      <c r="K131" s="5">
        <f t="shared" si="35"/>
        <v>0</v>
      </c>
      <c r="O131" s="14">
        <f t="shared" si="36"/>
        <v>0</v>
      </c>
      <c r="P131" s="14"/>
    </row>
    <row r="132" spans="1:16">
      <c r="A132" s="1">
        <v>1520000</v>
      </c>
      <c r="B132" s="1" t="s">
        <v>106</v>
      </c>
      <c r="C132" s="9">
        <v>716688.84</v>
      </c>
      <c r="G132" s="9">
        <f t="shared" si="33"/>
        <v>716688.84</v>
      </c>
      <c r="I132" s="13">
        <f t="shared" si="34"/>
        <v>716688.84</v>
      </c>
      <c r="J132" s="13"/>
      <c r="K132" s="9">
        <f t="shared" si="35"/>
        <v>0</v>
      </c>
      <c r="O132" s="13">
        <f t="shared" si="36"/>
        <v>0</v>
      </c>
      <c r="P132" s="13"/>
    </row>
    <row r="133" spans="1:16">
      <c r="B133" s="1" t="s">
        <v>107</v>
      </c>
      <c r="C133" s="5">
        <f>SUM(C129:C132)</f>
        <v>35827678.870000005</v>
      </c>
      <c r="G133" s="5">
        <f>SUM(G129:G132)</f>
        <v>35827678.870000005</v>
      </c>
      <c r="I133" s="14">
        <f>SUM(I129:I132)</f>
        <v>35827678.870000005</v>
      </c>
      <c r="K133" s="5">
        <f>SUM(K129:K132)</f>
        <v>0</v>
      </c>
      <c r="O133" s="14">
        <f>SUM(O129:O132)</f>
        <v>0</v>
      </c>
      <c r="P133" s="14"/>
    </row>
    <row r="134" spans="1:16">
      <c r="G134" s="5"/>
      <c r="K134" s="5"/>
    </row>
    <row r="135" spans="1:16">
      <c r="A135" s="1">
        <v>1540001</v>
      </c>
      <c r="B135" s="1" t="s">
        <v>108</v>
      </c>
      <c r="C135" s="5">
        <v>18874744.27</v>
      </c>
      <c r="G135" s="5">
        <f>C135-E135</f>
        <v>18874744.27</v>
      </c>
      <c r="I135" s="14">
        <f>C135</f>
        <v>18874744.27</v>
      </c>
      <c r="K135" s="5">
        <f>G135-I135</f>
        <v>0</v>
      </c>
      <c r="O135" s="14">
        <f>K135-M135</f>
        <v>0</v>
      </c>
      <c r="P135" s="14"/>
    </row>
    <row r="136" spans="1:16">
      <c r="A136" s="1">
        <v>1540004</v>
      </c>
      <c r="B136" s="1" t="s">
        <v>109</v>
      </c>
      <c r="C136" s="5">
        <v>126236.61</v>
      </c>
      <c r="G136" s="5">
        <f t="shared" ref="G136:G141" si="37">C136-E136</f>
        <v>126236.61</v>
      </c>
      <c r="I136" s="14">
        <f t="shared" ref="I136:I141" si="38">C136</f>
        <v>126236.61</v>
      </c>
      <c r="K136" s="5">
        <f t="shared" ref="K136:K147" si="39">G136-I136</f>
        <v>0</v>
      </c>
      <c r="O136" s="14">
        <f t="shared" ref="O136:O141" si="40">K136-M136</f>
        <v>0</v>
      </c>
      <c r="P136" s="14"/>
    </row>
    <row r="137" spans="1:16">
      <c r="A137" s="1">
        <v>1540006</v>
      </c>
      <c r="B137" s="1" t="s">
        <v>110</v>
      </c>
      <c r="C137" s="5">
        <v>1571884.29</v>
      </c>
      <c r="G137" s="5">
        <f t="shared" si="37"/>
        <v>1571884.29</v>
      </c>
      <c r="I137" s="14">
        <f t="shared" si="38"/>
        <v>1571884.29</v>
      </c>
      <c r="K137" s="5">
        <f t="shared" si="39"/>
        <v>0</v>
      </c>
      <c r="O137" s="14">
        <f t="shared" si="40"/>
        <v>0</v>
      </c>
      <c r="P137" s="14"/>
    </row>
    <row r="138" spans="1:16">
      <c r="A138" s="1">
        <v>1540012</v>
      </c>
      <c r="B138" s="1" t="s">
        <v>111</v>
      </c>
      <c r="C138" s="5">
        <v>503763.58</v>
      </c>
      <c r="G138" s="5">
        <f t="shared" si="37"/>
        <v>503763.58</v>
      </c>
      <c r="I138" s="14">
        <f t="shared" si="38"/>
        <v>503763.58</v>
      </c>
      <c r="K138" s="5">
        <f t="shared" si="39"/>
        <v>0</v>
      </c>
      <c r="O138" s="14">
        <f t="shared" si="40"/>
        <v>0</v>
      </c>
      <c r="P138" s="14"/>
    </row>
    <row r="139" spans="1:16">
      <c r="A139" s="1">
        <v>1540013</v>
      </c>
      <c r="B139" s="1" t="s">
        <v>112</v>
      </c>
      <c r="C139" s="5">
        <v>116652.54</v>
      </c>
      <c r="G139" s="5">
        <f t="shared" si="37"/>
        <v>116652.54</v>
      </c>
      <c r="I139" s="14">
        <f t="shared" si="38"/>
        <v>116652.54</v>
      </c>
      <c r="K139" s="5">
        <f t="shared" si="39"/>
        <v>0</v>
      </c>
      <c r="O139" s="14">
        <f t="shared" si="40"/>
        <v>0</v>
      </c>
      <c r="P139" s="14"/>
    </row>
    <row r="140" spans="1:16">
      <c r="A140" s="1">
        <v>1540022</v>
      </c>
      <c r="B140" s="1" t="s">
        <v>113</v>
      </c>
      <c r="C140" s="5">
        <v>0</v>
      </c>
      <c r="G140" s="5">
        <f t="shared" si="37"/>
        <v>0</v>
      </c>
      <c r="I140" s="14">
        <f t="shared" si="38"/>
        <v>0</v>
      </c>
      <c r="K140" s="5">
        <f t="shared" si="39"/>
        <v>0</v>
      </c>
      <c r="O140" s="14">
        <f t="shared" si="40"/>
        <v>0</v>
      </c>
      <c r="P140" s="14"/>
    </row>
    <row r="141" spans="1:16">
      <c r="A141" s="1">
        <v>1540023</v>
      </c>
      <c r="B141" s="1" t="s">
        <v>114</v>
      </c>
      <c r="C141" s="9">
        <v>1036552.2</v>
      </c>
      <c r="G141" s="9">
        <f t="shared" si="37"/>
        <v>1036552.2</v>
      </c>
      <c r="I141" s="20">
        <f t="shared" si="38"/>
        <v>1036552.2</v>
      </c>
      <c r="J141" s="20"/>
      <c r="K141" s="5">
        <f t="shared" si="39"/>
        <v>0</v>
      </c>
      <c r="O141" s="13">
        <f t="shared" si="40"/>
        <v>0</v>
      </c>
      <c r="P141" s="13"/>
    </row>
    <row r="142" spans="1:16">
      <c r="B142" s="1" t="s">
        <v>115</v>
      </c>
      <c r="C142" s="5">
        <f>SUM(C135:C141)</f>
        <v>22229833.489999995</v>
      </c>
      <c r="G142" s="5">
        <f>SUM(G135:G141)</f>
        <v>22229833.489999995</v>
      </c>
      <c r="I142" s="14">
        <f>SUM(I135:I141)</f>
        <v>22229833.489999995</v>
      </c>
      <c r="K142" s="5">
        <f t="shared" si="39"/>
        <v>0</v>
      </c>
      <c r="O142" s="14">
        <f>SUM(O135:O141)</f>
        <v>0</v>
      </c>
      <c r="P142" s="14"/>
    </row>
    <row r="143" spans="1:16">
      <c r="B143" s="1" t="s">
        <v>116</v>
      </c>
      <c r="C143" s="5">
        <v>0</v>
      </c>
      <c r="G143" s="5">
        <f>C143-E143</f>
        <v>0</v>
      </c>
      <c r="K143" s="5">
        <f t="shared" si="39"/>
        <v>0</v>
      </c>
      <c r="O143" s="14">
        <f>K143-M143</f>
        <v>0</v>
      </c>
      <c r="P143" s="14"/>
    </row>
    <row r="144" spans="1:16">
      <c r="A144" s="1">
        <v>1581003</v>
      </c>
      <c r="B144" s="1" t="s">
        <v>117</v>
      </c>
      <c r="C144" s="5">
        <v>13191960.84</v>
      </c>
      <c r="G144" s="5">
        <f>C144-E144</f>
        <v>13191960.84</v>
      </c>
      <c r="I144" s="14">
        <f>C144</f>
        <v>13191960.84</v>
      </c>
      <c r="K144" s="5">
        <f t="shared" si="39"/>
        <v>0</v>
      </c>
      <c r="M144" s="5">
        <v>13191960.84</v>
      </c>
      <c r="O144" s="14">
        <f>K144-M144</f>
        <v>-13191960.84</v>
      </c>
      <c r="P144" s="14"/>
    </row>
    <row r="145" spans="1:16">
      <c r="A145" s="1">
        <v>1581004</v>
      </c>
      <c r="B145" s="1" t="s">
        <v>118</v>
      </c>
      <c r="C145" s="5">
        <v>16047.97</v>
      </c>
      <c r="G145" s="5">
        <f t="shared" ref="G145:G147" si="41">C145-E145</f>
        <v>16047.97</v>
      </c>
      <c r="I145" s="14">
        <f t="shared" ref="I145:I146" si="42">C145</f>
        <v>16047.97</v>
      </c>
      <c r="K145" s="5">
        <f t="shared" si="39"/>
        <v>0</v>
      </c>
      <c r="M145" s="5">
        <v>16047.97</v>
      </c>
      <c r="O145" s="14">
        <f t="shared" ref="O145:O147" si="43">K145-M145</f>
        <v>-16047.97</v>
      </c>
      <c r="P145" s="14"/>
    </row>
    <row r="146" spans="1:16">
      <c r="A146" s="1">
        <v>1581006</v>
      </c>
      <c r="B146" s="1" t="s">
        <v>119</v>
      </c>
      <c r="C146" s="5">
        <v>64280.19</v>
      </c>
      <c r="G146" s="5">
        <f t="shared" si="41"/>
        <v>64280.19</v>
      </c>
      <c r="I146" s="14">
        <f t="shared" si="42"/>
        <v>64280.19</v>
      </c>
      <c r="K146" s="5">
        <f t="shared" si="39"/>
        <v>0</v>
      </c>
      <c r="M146" s="5">
        <v>64280.19</v>
      </c>
      <c r="O146" s="14">
        <f t="shared" si="43"/>
        <v>-64280.19</v>
      </c>
      <c r="P146" s="14"/>
    </row>
    <row r="147" spans="1:16">
      <c r="A147" s="1">
        <v>1581009</v>
      </c>
      <c r="B147" s="1" t="s">
        <v>120</v>
      </c>
      <c r="C147" s="9">
        <v>350000</v>
      </c>
      <c r="G147" s="9">
        <f t="shared" si="41"/>
        <v>350000</v>
      </c>
      <c r="I147" s="13">
        <v>0</v>
      </c>
      <c r="J147" s="13"/>
      <c r="K147" s="9">
        <f t="shared" si="39"/>
        <v>350000</v>
      </c>
      <c r="M147" s="9">
        <v>350000</v>
      </c>
      <c r="O147" s="13">
        <f t="shared" si="43"/>
        <v>0</v>
      </c>
      <c r="P147" s="13"/>
    </row>
    <row r="148" spans="1:16">
      <c r="B148" s="1" t="s">
        <v>121</v>
      </c>
      <c r="C148" s="5">
        <f>SUM(C144:C147)</f>
        <v>13622289</v>
      </c>
      <c r="G148" s="5">
        <f>SUM(G144:G147)</f>
        <v>13622289</v>
      </c>
      <c r="I148" s="14">
        <f>SUM(I144:I147)</f>
        <v>13272289</v>
      </c>
      <c r="K148" s="5">
        <f>SUM(K144:K147)</f>
        <v>350000</v>
      </c>
      <c r="M148" s="5">
        <f>SUM(M144:M147)</f>
        <v>13622289</v>
      </c>
      <c r="O148" s="14">
        <f>SUM(O144:O147)</f>
        <v>-13272289</v>
      </c>
      <c r="P148" s="14"/>
    </row>
    <row r="149" spans="1:16">
      <c r="A149" s="1">
        <v>1630019</v>
      </c>
      <c r="B149" s="1" t="s">
        <v>122</v>
      </c>
      <c r="C149" s="9">
        <v>0</v>
      </c>
      <c r="G149" s="9">
        <f>C149-E149</f>
        <v>0</v>
      </c>
      <c r="K149" s="9">
        <f>G149-I149</f>
        <v>0</v>
      </c>
      <c r="M149" s="9">
        <v>0</v>
      </c>
      <c r="O149" s="13">
        <f>K149-M149</f>
        <v>0</v>
      </c>
      <c r="P149" s="13"/>
    </row>
    <row r="150" spans="1:16">
      <c r="B150" s="1" t="s">
        <v>123</v>
      </c>
      <c r="C150" s="6">
        <f>SUM(C149)</f>
        <v>0</v>
      </c>
      <c r="G150" s="6">
        <f>SUM(G149)</f>
        <v>0</v>
      </c>
      <c r="I150" s="18"/>
      <c r="J150" s="19"/>
      <c r="K150" s="6">
        <f>SUM(K149)</f>
        <v>0</v>
      </c>
      <c r="M150" s="6">
        <f>SUM(M149)</f>
        <v>0</v>
      </c>
      <c r="O150" s="18">
        <f>SUM(O149)</f>
        <v>0</v>
      </c>
      <c r="P150" s="19"/>
    </row>
    <row r="151" spans="1:16">
      <c r="B151" s="1" t="s">
        <v>124</v>
      </c>
      <c r="C151" s="5">
        <f>C142+C148+C150</f>
        <v>35852122.489999995</v>
      </c>
      <c r="G151" s="5">
        <f>G142+G148+G150</f>
        <v>35852122.489999995</v>
      </c>
      <c r="I151" s="5">
        <f>I142+I148+I150</f>
        <v>35502122.489999995</v>
      </c>
      <c r="J151" s="5"/>
      <c r="K151" s="5">
        <f>K142+K148+K150</f>
        <v>350000</v>
      </c>
      <c r="M151" s="5">
        <f>M142+M148+M150</f>
        <v>13622289</v>
      </c>
      <c r="O151" s="5">
        <f>O142+O148+O150</f>
        <v>-13272289</v>
      </c>
      <c r="P151" s="5"/>
    </row>
    <row r="152" spans="1:16">
      <c r="G152" s="5"/>
      <c r="K152" s="5"/>
    </row>
    <row r="153" spans="1:16">
      <c r="A153" s="1">
        <v>1730000</v>
      </c>
      <c r="B153" s="1" t="s">
        <v>125</v>
      </c>
      <c r="C153" s="5">
        <v>8056499.4900000002</v>
      </c>
      <c r="G153" s="5">
        <f>C153-E153</f>
        <v>8056499.4900000002</v>
      </c>
      <c r="K153" s="5">
        <f>G153-I153</f>
        <v>8056499.4900000002</v>
      </c>
      <c r="M153" s="5">
        <v>8056499.4900000002</v>
      </c>
      <c r="O153" s="14">
        <f>K153-M153</f>
        <v>0</v>
      </c>
      <c r="P153" s="14"/>
    </row>
    <row r="154" spans="1:16">
      <c r="A154" s="1">
        <v>1730002</v>
      </c>
      <c r="B154" s="1" t="s">
        <v>126</v>
      </c>
      <c r="C154" s="9">
        <v>-8056499.4900000002</v>
      </c>
      <c r="G154" s="9">
        <f>C154-E154</f>
        <v>-8056499.4900000002</v>
      </c>
      <c r="K154" s="9">
        <f>G154-I154</f>
        <v>-8056499.4900000002</v>
      </c>
      <c r="M154" s="9">
        <v>-8056499.4900000002</v>
      </c>
      <c r="O154" s="13">
        <f>K154-M154</f>
        <v>0</v>
      </c>
      <c r="P154" s="13"/>
    </row>
    <row r="155" spans="1:16">
      <c r="B155" s="1" t="s">
        <v>125</v>
      </c>
      <c r="C155" s="5">
        <f>SUM(C153:C154)</f>
        <v>0</v>
      </c>
      <c r="G155" s="5">
        <f>SUM(G153:G154)</f>
        <v>0</v>
      </c>
      <c r="I155" s="5">
        <f>SUM(I153:I154)</f>
        <v>0</v>
      </c>
      <c r="K155" s="5">
        <f>SUM(K153:K154)</f>
        <v>0</v>
      </c>
      <c r="M155" s="5">
        <f>SUM(M153:M154)</f>
        <v>0</v>
      </c>
      <c r="O155" s="14">
        <f>SUM(O153:O154)</f>
        <v>0</v>
      </c>
      <c r="P155" s="14"/>
    </row>
    <row r="156" spans="1:16">
      <c r="G156" s="5"/>
      <c r="K156" s="5"/>
    </row>
    <row r="157" spans="1:16">
      <c r="A157" s="1">
        <v>1750001</v>
      </c>
      <c r="B157" s="1" t="s">
        <v>127</v>
      </c>
      <c r="C157" s="5">
        <v>4345900.8099999996</v>
      </c>
      <c r="G157" s="5">
        <f>C157-E157</f>
        <v>4345900.8099999996</v>
      </c>
      <c r="K157" s="5">
        <f>G157-I157</f>
        <v>4345900.8099999996</v>
      </c>
      <c r="M157" s="5">
        <v>4345900.8099999996</v>
      </c>
      <c r="O157" s="14">
        <f>K157-M157</f>
        <v>0</v>
      </c>
      <c r="P157" s="14"/>
    </row>
    <row r="158" spans="1:16">
      <c r="A158" s="1">
        <v>1750021</v>
      </c>
      <c r="B158" s="1" t="s">
        <v>128</v>
      </c>
      <c r="C158" s="5">
        <v>0</v>
      </c>
      <c r="G158" s="5">
        <f t="shared" ref="G158:G159" si="44">C158-E158</f>
        <v>0</v>
      </c>
      <c r="K158" s="5">
        <f t="shared" ref="K158:K159" si="45">G158-I158</f>
        <v>0</v>
      </c>
      <c r="M158" s="5">
        <v>0</v>
      </c>
      <c r="O158" s="14">
        <f t="shared" ref="O158:O159" si="46">K158-M158</f>
        <v>0</v>
      </c>
      <c r="P158" s="14"/>
    </row>
    <row r="159" spans="1:16">
      <c r="A159" s="1">
        <v>1760010</v>
      </c>
      <c r="B159" s="1" t="s">
        <v>129</v>
      </c>
      <c r="C159" s="9">
        <v>0</v>
      </c>
      <c r="G159" s="9">
        <f t="shared" si="44"/>
        <v>0</v>
      </c>
      <c r="K159" s="9">
        <f t="shared" si="45"/>
        <v>0</v>
      </c>
      <c r="M159" s="9">
        <v>0</v>
      </c>
      <c r="O159" s="13">
        <f t="shared" si="46"/>
        <v>0</v>
      </c>
      <c r="P159" s="13"/>
    </row>
    <row r="160" spans="1:16">
      <c r="B160" s="1" t="s">
        <v>130</v>
      </c>
      <c r="C160" s="5">
        <f>SUM(C157:C159)</f>
        <v>4345900.8099999996</v>
      </c>
      <c r="G160" s="5">
        <f>SUM(G157:G159)</f>
        <v>4345900.8099999996</v>
      </c>
      <c r="I160" s="5">
        <f>SUM(I157:I159)</f>
        <v>0</v>
      </c>
      <c r="K160" s="5">
        <f>SUM(K157:K159)</f>
        <v>4345900.8099999996</v>
      </c>
      <c r="M160" s="5">
        <f>SUM(M157:M159)</f>
        <v>4345900.8099999996</v>
      </c>
      <c r="O160" s="14">
        <f>SUM(O157:O159)</f>
        <v>0</v>
      </c>
      <c r="P160" s="14"/>
    </row>
    <row r="161" spans="1:16">
      <c r="G161" s="5"/>
      <c r="K161" s="5"/>
    </row>
    <row r="162" spans="1:16">
      <c r="A162" s="1">
        <v>1650001</v>
      </c>
      <c r="B162" s="1" t="s">
        <v>131</v>
      </c>
      <c r="C162" s="5">
        <v>649020.29</v>
      </c>
      <c r="G162" s="5">
        <f>C162-E162</f>
        <v>649020.29</v>
      </c>
      <c r="I162" s="14">
        <f>C162</f>
        <v>649020.29</v>
      </c>
      <c r="K162" s="5">
        <f>G162-I162</f>
        <v>0</v>
      </c>
      <c r="O162" s="14">
        <f>K162-M162</f>
        <v>0</v>
      </c>
      <c r="P162" s="14"/>
    </row>
    <row r="163" spans="1:16">
      <c r="A163" s="1">
        <v>165000213</v>
      </c>
      <c r="B163" s="1" t="s">
        <v>132</v>
      </c>
      <c r="C163" s="5">
        <v>0</v>
      </c>
      <c r="G163" s="5">
        <f t="shared" ref="G163:G176" si="47">C163-E163</f>
        <v>0</v>
      </c>
      <c r="I163" s="14">
        <f t="shared" ref="I163:I176" si="48">C163</f>
        <v>0</v>
      </c>
      <c r="K163" s="5">
        <f t="shared" ref="K163:K176" si="49">G163-I163</f>
        <v>0</v>
      </c>
      <c r="O163" s="14">
        <f t="shared" ref="O163:O176" si="50">K163-M163</f>
        <v>0</v>
      </c>
      <c r="P163" s="14"/>
    </row>
    <row r="164" spans="1:16">
      <c r="A164" s="1">
        <v>165000214</v>
      </c>
      <c r="B164" s="1" t="s">
        <v>132</v>
      </c>
      <c r="C164" s="5">
        <v>802164.99</v>
      </c>
      <c r="G164" s="5">
        <f t="shared" si="47"/>
        <v>802164.99</v>
      </c>
      <c r="I164" s="14">
        <f t="shared" si="48"/>
        <v>802164.99</v>
      </c>
      <c r="K164" s="5">
        <f t="shared" si="49"/>
        <v>0</v>
      </c>
      <c r="O164" s="14">
        <f t="shared" si="50"/>
        <v>0</v>
      </c>
      <c r="P164" s="14"/>
    </row>
    <row r="165" spans="1:16">
      <c r="A165" s="1">
        <v>1650009</v>
      </c>
      <c r="B165" s="1" t="s">
        <v>133</v>
      </c>
      <c r="C165" s="5">
        <v>26888.2</v>
      </c>
      <c r="G165" s="5">
        <f t="shared" si="47"/>
        <v>26888.2</v>
      </c>
      <c r="I165" s="14">
        <f t="shared" si="48"/>
        <v>26888.2</v>
      </c>
      <c r="K165" s="5">
        <f t="shared" si="49"/>
        <v>0</v>
      </c>
      <c r="O165" s="14">
        <f t="shared" si="50"/>
        <v>0</v>
      </c>
      <c r="P165" s="14"/>
    </row>
    <row r="166" spans="1:16">
      <c r="A166" s="1">
        <v>1650010</v>
      </c>
      <c r="B166" s="1" t="s">
        <v>134</v>
      </c>
      <c r="C166" s="5">
        <v>53709967.75</v>
      </c>
      <c r="G166" s="5">
        <f t="shared" si="47"/>
        <v>53709967.75</v>
      </c>
      <c r="I166" s="14">
        <f t="shared" si="48"/>
        <v>53709967.75</v>
      </c>
      <c r="K166" s="5">
        <f t="shared" si="49"/>
        <v>0</v>
      </c>
      <c r="O166" s="14">
        <f t="shared" si="50"/>
        <v>0</v>
      </c>
      <c r="P166" s="14"/>
    </row>
    <row r="167" spans="1:16">
      <c r="A167" s="1">
        <v>165001113</v>
      </c>
      <c r="B167" s="1" t="s">
        <v>135</v>
      </c>
      <c r="C167" s="5">
        <v>0</v>
      </c>
      <c r="G167" s="5">
        <f t="shared" si="47"/>
        <v>0</v>
      </c>
      <c r="I167" s="14">
        <f t="shared" si="48"/>
        <v>0</v>
      </c>
      <c r="K167" s="5">
        <f t="shared" si="49"/>
        <v>0</v>
      </c>
      <c r="O167" s="14">
        <f t="shared" si="50"/>
        <v>0</v>
      </c>
      <c r="P167" s="14"/>
    </row>
    <row r="168" spans="1:16">
      <c r="A168" s="1">
        <v>165001114</v>
      </c>
      <c r="B168" s="1" t="s">
        <v>135</v>
      </c>
      <c r="C168" s="5">
        <v>352658</v>
      </c>
      <c r="G168" s="5">
        <f t="shared" si="47"/>
        <v>352658</v>
      </c>
      <c r="I168" s="14">
        <f t="shared" si="48"/>
        <v>352658</v>
      </c>
      <c r="K168" s="5">
        <f t="shared" si="49"/>
        <v>0</v>
      </c>
      <c r="O168" s="14">
        <f t="shared" si="50"/>
        <v>0</v>
      </c>
      <c r="P168" s="14"/>
    </row>
    <row r="169" spans="1:16">
      <c r="A169" s="1">
        <v>165001213</v>
      </c>
      <c r="B169" s="1" t="s">
        <v>136</v>
      </c>
      <c r="C169" s="5">
        <v>0</v>
      </c>
      <c r="G169" s="5">
        <f t="shared" si="47"/>
        <v>0</v>
      </c>
      <c r="I169" s="14">
        <f t="shared" si="48"/>
        <v>0</v>
      </c>
      <c r="K169" s="5">
        <f t="shared" si="49"/>
        <v>0</v>
      </c>
      <c r="O169" s="14">
        <f t="shared" si="50"/>
        <v>0</v>
      </c>
      <c r="P169" s="14"/>
    </row>
    <row r="170" spans="1:16">
      <c r="A170" s="1">
        <v>165001214</v>
      </c>
      <c r="B170" s="1" t="s">
        <v>136</v>
      </c>
      <c r="C170" s="5">
        <v>31883</v>
      </c>
      <c r="G170" s="5">
        <f t="shared" si="47"/>
        <v>31883</v>
      </c>
      <c r="I170" s="14">
        <f t="shared" si="48"/>
        <v>31883</v>
      </c>
      <c r="K170" s="5">
        <f t="shared" si="49"/>
        <v>0</v>
      </c>
      <c r="O170" s="14">
        <f t="shared" si="50"/>
        <v>0</v>
      </c>
      <c r="P170" s="14"/>
    </row>
    <row r="171" spans="1:16">
      <c r="A171" s="1">
        <v>1650014</v>
      </c>
      <c r="B171" s="1" t="s">
        <v>137</v>
      </c>
      <c r="C171" s="5">
        <v>-53709967.75</v>
      </c>
      <c r="G171" s="5">
        <f t="shared" si="47"/>
        <v>-53709967.75</v>
      </c>
      <c r="I171" s="14">
        <f t="shared" si="48"/>
        <v>-53709967.75</v>
      </c>
      <c r="K171" s="5">
        <f t="shared" si="49"/>
        <v>0</v>
      </c>
      <c r="O171" s="14">
        <f t="shared" si="50"/>
        <v>0</v>
      </c>
      <c r="P171" s="14"/>
    </row>
    <row r="172" spans="1:16">
      <c r="A172" s="1">
        <v>1650021</v>
      </c>
      <c r="B172" s="1" t="s">
        <v>138</v>
      </c>
      <c r="C172" s="5">
        <v>641774.06000000006</v>
      </c>
      <c r="G172" s="5">
        <f t="shared" si="47"/>
        <v>641774.06000000006</v>
      </c>
      <c r="I172" s="14">
        <f t="shared" si="48"/>
        <v>641774.06000000006</v>
      </c>
      <c r="K172" s="5">
        <f t="shared" si="49"/>
        <v>0</v>
      </c>
      <c r="O172" s="14">
        <f t="shared" si="50"/>
        <v>0</v>
      </c>
      <c r="P172" s="14"/>
    </row>
    <row r="173" spans="1:16">
      <c r="A173" s="1">
        <v>1650023</v>
      </c>
      <c r="B173" s="1" t="s">
        <v>139</v>
      </c>
      <c r="C173" s="5">
        <v>0</v>
      </c>
      <c r="G173" s="5">
        <f t="shared" si="47"/>
        <v>0</v>
      </c>
      <c r="I173" s="14">
        <f t="shared" si="48"/>
        <v>0</v>
      </c>
      <c r="K173" s="5">
        <f t="shared" si="49"/>
        <v>0</v>
      </c>
      <c r="O173" s="14">
        <f t="shared" si="50"/>
        <v>0</v>
      </c>
      <c r="P173" s="14"/>
    </row>
    <row r="174" spans="1:16">
      <c r="A174" s="1">
        <v>1650035</v>
      </c>
      <c r="B174" s="1" t="s">
        <v>140</v>
      </c>
      <c r="C174" s="5">
        <v>-2969074.86</v>
      </c>
      <c r="G174" s="5">
        <f t="shared" si="47"/>
        <v>-2969074.86</v>
      </c>
      <c r="I174" s="14">
        <f t="shared" si="48"/>
        <v>-2969074.86</v>
      </c>
      <c r="K174" s="5">
        <f t="shared" si="49"/>
        <v>0</v>
      </c>
      <c r="O174" s="14">
        <f t="shared" si="50"/>
        <v>0</v>
      </c>
      <c r="P174" s="14"/>
    </row>
    <row r="175" spans="1:16">
      <c r="A175" s="1">
        <v>1650036</v>
      </c>
      <c r="B175" s="1" t="s">
        <v>141</v>
      </c>
      <c r="C175" s="5">
        <v>5838946.29</v>
      </c>
      <c r="G175" s="5">
        <f t="shared" si="47"/>
        <v>5838946.29</v>
      </c>
      <c r="I175" s="14">
        <f t="shared" si="48"/>
        <v>5838946.29</v>
      </c>
      <c r="K175" s="5">
        <f t="shared" si="49"/>
        <v>0</v>
      </c>
      <c r="O175" s="14">
        <f t="shared" si="50"/>
        <v>0</v>
      </c>
      <c r="P175" s="14"/>
    </row>
    <row r="176" spans="1:16">
      <c r="A176" s="1">
        <v>1650037</v>
      </c>
      <c r="B176" s="1" t="s">
        <v>142</v>
      </c>
      <c r="C176" s="9">
        <v>-2869871.43</v>
      </c>
      <c r="G176" s="9">
        <f t="shared" si="47"/>
        <v>-2869871.43</v>
      </c>
      <c r="I176" s="13">
        <f t="shared" si="48"/>
        <v>-2869871.43</v>
      </c>
      <c r="J176" s="13"/>
      <c r="K176" s="9">
        <f t="shared" si="49"/>
        <v>0</v>
      </c>
      <c r="O176" s="13">
        <f t="shared" si="50"/>
        <v>0</v>
      </c>
      <c r="P176" s="13"/>
    </row>
    <row r="177" spans="1:16">
      <c r="B177" s="1" t="s">
        <v>143</v>
      </c>
      <c r="C177" s="5">
        <f>SUM(C162:C176)</f>
        <v>2504388.5399999968</v>
      </c>
      <c r="G177" s="5">
        <f>SUM(G162:G176)</f>
        <v>2504388.5399999968</v>
      </c>
      <c r="I177" s="14">
        <f>SUM(I162:I176)</f>
        <v>2504388.5399999968</v>
      </c>
      <c r="K177" s="5">
        <f>SUM(K162:K176)</f>
        <v>0</v>
      </c>
      <c r="O177" s="14">
        <f>SUM(O162:O176)</f>
        <v>0</v>
      </c>
      <c r="P177" s="14"/>
    </row>
    <row r="178" spans="1:16">
      <c r="G178" s="5"/>
      <c r="K178" s="5"/>
    </row>
    <row r="179" spans="1:16">
      <c r="A179" s="1">
        <v>1240005</v>
      </c>
      <c r="B179" s="1" t="s">
        <v>144</v>
      </c>
      <c r="C179" s="5">
        <v>6.77</v>
      </c>
      <c r="G179" s="5">
        <f>C179-E179</f>
        <v>6.77</v>
      </c>
      <c r="K179" s="5">
        <f>G179-I179</f>
        <v>6.77</v>
      </c>
      <c r="M179" s="5">
        <v>6.77</v>
      </c>
      <c r="O179" s="14">
        <f>K179-M179</f>
        <v>0</v>
      </c>
      <c r="P179" s="14"/>
    </row>
    <row r="180" spans="1:16">
      <c r="A180" s="1">
        <v>1340018</v>
      </c>
      <c r="B180" s="1" t="s">
        <v>145</v>
      </c>
      <c r="C180" s="5">
        <v>899.75</v>
      </c>
      <c r="G180" s="5">
        <f t="shared" ref="G180:G185" si="51">C180-E180</f>
        <v>899.75</v>
      </c>
      <c r="K180" s="5">
        <f t="shared" ref="K180:K185" si="52">G180-I180</f>
        <v>899.75</v>
      </c>
      <c r="M180" s="5">
        <v>899.75</v>
      </c>
      <c r="O180" s="14">
        <f t="shared" ref="O180:O185" si="53">K180-M180</f>
        <v>0</v>
      </c>
      <c r="P180" s="14"/>
    </row>
    <row r="181" spans="1:16">
      <c r="A181" s="1">
        <v>1340043</v>
      </c>
      <c r="B181" s="1" t="s">
        <v>146</v>
      </c>
      <c r="C181" s="5">
        <v>0</v>
      </c>
      <c r="G181" s="5">
        <f t="shared" si="51"/>
        <v>0</v>
      </c>
      <c r="K181" s="5">
        <f t="shared" si="52"/>
        <v>0</v>
      </c>
      <c r="M181" s="5">
        <v>0</v>
      </c>
      <c r="O181" s="14">
        <f t="shared" si="53"/>
        <v>0</v>
      </c>
      <c r="P181" s="14"/>
    </row>
    <row r="182" spans="1:16">
      <c r="A182" s="1">
        <v>1340048</v>
      </c>
      <c r="B182" s="1" t="s">
        <v>147</v>
      </c>
      <c r="C182" s="5">
        <v>-45747</v>
      </c>
      <c r="G182" s="5">
        <f t="shared" si="51"/>
        <v>-45747</v>
      </c>
      <c r="K182" s="5">
        <f t="shared" si="52"/>
        <v>-45747</v>
      </c>
      <c r="M182" s="5">
        <v>-45747</v>
      </c>
      <c r="O182" s="14">
        <f t="shared" si="53"/>
        <v>0</v>
      </c>
      <c r="P182" s="14"/>
    </row>
    <row r="183" spans="1:16">
      <c r="A183" s="1">
        <v>174001112</v>
      </c>
      <c r="B183" s="1" t="s">
        <v>148</v>
      </c>
      <c r="C183" s="5">
        <v>0</v>
      </c>
      <c r="G183" s="5">
        <f t="shared" si="51"/>
        <v>0</v>
      </c>
      <c r="K183" s="5">
        <f t="shared" si="52"/>
        <v>0</v>
      </c>
      <c r="M183" s="5">
        <v>0</v>
      </c>
      <c r="O183" s="14">
        <f t="shared" si="53"/>
        <v>0</v>
      </c>
      <c r="P183" s="14"/>
    </row>
    <row r="184" spans="1:16">
      <c r="A184" s="1">
        <v>174001113</v>
      </c>
      <c r="B184" s="1" t="s">
        <v>148</v>
      </c>
      <c r="C184" s="5">
        <v>514</v>
      </c>
      <c r="G184" s="5">
        <f t="shared" si="51"/>
        <v>514</v>
      </c>
      <c r="K184" s="5">
        <f t="shared" si="52"/>
        <v>514</v>
      </c>
      <c r="M184" s="5">
        <v>514</v>
      </c>
      <c r="O184" s="14">
        <f t="shared" si="53"/>
        <v>0</v>
      </c>
      <c r="P184" s="14"/>
    </row>
    <row r="185" spans="1:16">
      <c r="A185" s="1">
        <v>1860007</v>
      </c>
      <c r="B185" s="1" t="s">
        <v>149</v>
      </c>
      <c r="C185" s="9">
        <v>105765.2</v>
      </c>
      <c r="G185" s="9">
        <f t="shared" si="51"/>
        <v>105765.2</v>
      </c>
      <c r="K185" s="9">
        <f t="shared" si="52"/>
        <v>105765.2</v>
      </c>
      <c r="M185" s="9">
        <v>105765.2</v>
      </c>
      <c r="O185" s="13">
        <f t="shared" si="53"/>
        <v>0</v>
      </c>
      <c r="P185" s="13"/>
    </row>
    <row r="186" spans="1:16">
      <c r="B186" s="1" t="s">
        <v>150</v>
      </c>
      <c r="C186" s="5">
        <f>SUM(C179:C185)</f>
        <v>61438.719999999994</v>
      </c>
      <c r="G186" s="5">
        <f>SUM(G179:G185)</f>
        <v>61438.719999999994</v>
      </c>
      <c r="I186" s="5">
        <f>SUM(I179:I185)</f>
        <v>0</v>
      </c>
      <c r="K186" s="5">
        <f>SUM(K179:K185)</f>
        <v>61438.719999999994</v>
      </c>
      <c r="M186" s="5">
        <f>SUM(M179:M185)</f>
        <v>61438.719999999994</v>
      </c>
      <c r="O186" s="14">
        <f>SUM(O179:O185)</f>
        <v>0</v>
      </c>
      <c r="P186" s="14"/>
    </row>
    <row r="187" spans="1:16">
      <c r="B187" s="1" t="s">
        <v>151</v>
      </c>
      <c r="C187" s="5">
        <f>C79+C82+C99+C113+C116+C127+C133+C151+C155+C160+C177+C186</f>
        <v>127408542.7</v>
      </c>
      <c r="E187" s="5">
        <f>E79+E82+E99+E113+E116+E127+E133+E151+E155+E160+E177+E186</f>
        <v>0</v>
      </c>
      <c r="F187" s="5"/>
      <c r="G187" s="5">
        <f>G79+G82+G99+G113+G116+G127+G133+G151+G155+G160+G177+G186</f>
        <v>127408542.7</v>
      </c>
      <c r="I187" s="5">
        <f>I79+I82+I99+I113+I116+I127+I133+I151+I155+I160+I177+I186</f>
        <v>73834189.899999991</v>
      </c>
      <c r="J187" s="5"/>
      <c r="K187" s="5">
        <f>K79+K82+K99+K113+K116+K127+K133+K151+K155+K160+K177+K186</f>
        <v>53574352.800000004</v>
      </c>
      <c r="M187" s="5">
        <f>M79+M82+M99+M113+M116+M127+M133+M151+M155+M160+M177+M186</f>
        <v>96578570.539999992</v>
      </c>
      <c r="O187" s="5">
        <f>O79+O82+O99+O113+O116+O127+O133+O151+O155+O160+O177+O186</f>
        <v>-43004217.739999995</v>
      </c>
      <c r="P187" s="5"/>
    </row>
    <row r="188" spans="1:16">
      <c r="G188" s="5"/>
      <c r="K188" s="5"/>
    </row>
    <row r="189" spans="1:16">
      <c r="G189" s="5"/>
      <c r="K189" s="5"/>
    </row>
    <row r="190" spans="1:16">
      <c r="A190" s="1">
        <v>1823007</v>
      </c>
      <c r="B190" s="1" t="s">
        <v>152</v>
      </c>
      <c r="C190" s="5">
        <v>4401367.13</v>
      </c>
      <c r="G190" s="5">
        <f>C190-E190</f>
        <v>4401367.13</v>
      </c>
      <c r="K190" s="5">
        <f>G190-I190</f>
        <v>4401367.13</v>
      </c>
      <c r="M190" s="14">
        <f>C190</f>
        <v>4401367.13</v>
      </c>
      <c r="O190" s="14">
        <f>K190-M190</f>
        <v>0</v>
      </c>
      <c r="P190" s="14"/>
    </row>
    <row r="191" spans="1:16">
      <c r="A191" s="1">
        <v>1823009</v>
      </c>
      <c r="B191" s="1" t="s">
        <v>153</v>
      </c>
      <c r="C191" s="5">
        <v>2741216</v>
      </c>
      <c r="G191" s="5">
        <f t="shared" ref="G191:G216" si="54">C191-E191</f>
        <v>2741216</v>
      </c>
      <c r="K191" s="5">
        <f t="shared" ref="K191:K216" si="55">G191-I191</f>
        <v>2741216</v>
      </c>
      <c r="M191" s="14">
        <f t="shared" ref="M191:M216" si="56">C191</f>
        <v>2741216</v>
      </c>
      <c r="O191" s="14">
        <f t="shared" ref="O191:O216" si="57">K191-M191</f>
        <v>0</v>
      </c>
      <c r="P191" s="14"/>
    </row>
    <row r="192" spans="1:16">
      <c r="A192" s="1">
        <v>1823010</v>
      </c>
      <c r="B192" s="1" t="s">
        <v>154</v>
      </c>
      <c r="C192" s="5">
        <v>-31307122.73</v>
      </c>
      <c r="G192" s="5">
        <f t="shared" si="54"/>
        <v>-31307122.73</v>
      </c>
      <c r="K192" s="5">
        <f t="shared" si="55"/>
        <v>-31307122.73</v>
      </c>
      <c r="M192" s="14">
        <f t="shared" si="56"/>
        <v>-31307122.73</v>
      </c>
      <c r="O192" s="14">
        <f t="shared" si="57"/>
        <v>0</v>
      </c>
      <c r="P192" s="14"/>
    </row>
    <row r="193" spans="1:16">
      <c r="A193" s="1">
        <v>1823011</v>
      </c>
      <c r="B193" s="1" t="s">
        <v>155</v>
      </c>
      <c r="C193" s="5">
        <v>6673849</v>
      </c>
      <c r="G193" s="5">
        <f t="shared" si="54"/>
        <v>6673849</v>
      </c>
      <c r="K193" s="5">
        <f t="shared" si="55"/>
        <v>6673849</v>
      </c>
      <c r="M193" s="14">
        <f t="shared" si="56"/>
        <v>6673849</v>
      </c>
      <c r="O193" s="14">
        <f t="shared" si="57"/>
        <v>0</v>
      </c>
      <c r="P193" s="14"/>
    </row>
    <row r="194" spans="1:16">
      <c r="A194" s="1">
        <v>1823012</v>
      </c>
      <c r="B194" s="1" t="s">
        <v>156</v>
      </c>
      <c r="C194" s="5">
        <v>21892057.73</v>
      </c>
      <c r="G194" s="5">
        <f t="shared" si="54"/>
        <v>21892057.73</v>
      </c>
      <c r="K194" s="5">
        <f t="shared" si="55"/>
        <v>21892057.73</v>
      </c>
      <c r="M194" s="14">
        <f t="shared" si="56"/>
        <v>21892057.73</v>
      </c>
      <c r="O194" s="14">
        <f t="shared" si="57"/>
        <v>0</v>
      </c>
      <c r="P194" s="14"/>
    </row>
    <row r="195" spans="1:16">
      <c r="A195" s="1">
        <v>1823022</v>
      </c>
      <c r="B195" s="1" t="s">
        <v>157</v>
      </c>
      <c r="C195" s="5">
        <v>607176</v>
      </c>
      <c r="G195" s="5">
        <f t="shared" si="54"/>
        <v>607176</v>
      </c>
      <c r="K195" s="5">
        <f t="shared" si="55"/>
        <v>607176</v>
      </c>
      <c r="M195" s="14">
        <f t="shared" si="56"/>
        <v>607176</v>
      </c>
      <c r="O195" s="14">
        <f t="shared" si="57"/>
        <v>0</v>
      </c>
      <c r="P195" s="14"/>
    </row>
    <row r="196" spans="1:16">
      <c r="A196" s="1">
        <v>1823054</v>
      </c>
      <c r="B196" s="1" t="s">
        <v>158</v>
      </c>
      <c r="C196" s="5">
        <v>94615</v>
      </c>
      <c r="G196" s="5">
        <f t="shared" si="54"/>
        <v>94615</v>
      </c>
      <c r="K196" s="5">
        <f t="shared" si="55"/>
        <v>94615</v>
      </c>
      <c r="M196" s="14">
        <f t="shared" si="56"/>
        <v>94615</v>
      </c>
      <c r="O196" s="14">
        <f t="shared" si="57"/>
        <v>0</v>
      </c>
      <c r="P196" s="14"/>
    </row>
    <row r="197" spans="1:16">
      <c r="A197" s="1">
        <v>1823063</v>
      </c>
      <c r="B197" s="1" t="s">
        <v>159</v>
      </c>
      <c r="C197" s="5">
        <v>8990089.0299999993</v>
      </c>
      <c r="G197" s="5">
        <f t="shared" si="54"/>
        <v>8990089.0299999993</v>
      </c>
      <c r="K197" s="5">
        <f t="shared" si="55"/>
        <v>8990089.0299999993</v>
      </c>
      <c r="M197" s="14">
        <f t="shared" si="56"/>
        <v>8990089.0299999993</v>
      </c>
      <c r="O197" s="14">
        <f t="shared" si="57"/>
        <v>0</v>
      </c>
      <c r="P197" s="14"/>
    </row>
    <row r="198" spans="1:16">
      <c r="A198" s="1">
        <v>1823077</v>
      </c>
      <c r="B198" s="1" t="s">
        <v>160</v>
      </c>
      <c r="C198" s="5">
        <v>1235879.97</v>
      </c>
      <c r="G198" s="5">
        <f t="shared" si="54"/>
        <v>1235879.97</v>
      </c>
      <c r="K198" s="5">
        <f t="shared" si="55"/>
        <v>1235879.97</v>
      </c>
      <c r="M198" s="14">
        <f t="shared" si="56"/>
        <v>1235879.97</v>
      </c>
      <c r="O198" s="14">
        <f t="shared" si="57"/>
        <v>0</v>
      </c>
      <c r="P198" s="14"/>
    </row>
    <row r="199" spans="1:16">
      <c r="A199" s="1">
        <v>1823078</v>
      </c>
      <c r="B199" s="1" t="s">
        <v>161</v>
      </c>
      <c r="C199" s="5">
        <v>15669833</v>
      </c>
      <c r="G199" s="5">
        <f t="shared" si="54"/>
        <v>15669833</v>
      </c>
      <c r="K199" s="5">
        <f t="shared" si="55"/>
        <v>15669833</v>
      </c>
      <c r="M199" s="14">
        <f t="shared" si="56"/>
        <v>15669833</v>
      </c>
      <c r="O199" s="14">
        <f t="shared" si="57"/>
        <v>0</v>
      </c>
      <c r="P199" s="14"/>
    </row>
    <row r="200" spans="1:16">
      <c r="A200" s="1">
        <v>1823099</v>
      </c>
      <c r="B200" s="1" t="s">
        <v>162</v>
      </c>
      <c r="C200" s="5">
        <v>1172795.68</v>
      </c>
      <c r="G200" s="5">
        <f t="shared" si="54"/>
        <v>1172795.68</v>
      </c>
      <c r="K200" s="5">
        <f t="shared" si="55"/>
        <v>1172795.68</v>
      </c>
      <c r="M200" s="14">
        <f t="shared" si="56"/>
        <v>1172795.68</v>
      </c>
      <c r="O200" s="14">
        <f t="shared" si="57"/>
        <v>0</v>
      </c>
      <c r="P200" s="14"/>
    </row>
    <row r="201" spans="1:16">
      <c r="A201" s="1">
        <v>1823115</v>
      </c>
      <c r="B201" s="1" t="s">
        <v>163</v>
      </c>
      <c r="C201" s="5">
        <v>-68547</v>
      </c>
      <c r="G201" s="5">
        <f t="shared" si="54"/>
        <v>-68547</v>
      </c>
      <c r="K201" s="5">
        <f t="shared" si="55"/>
        <v>-68547</v>
      </c>
      <c r="M201" s="14">
        <f t="shared" si="56"/>
        <v>-68547</v>
      </c>
      <c r="O201" s="14">
        <f t="shared" si="57"/>
        <v>0</v>
      </c>
      <c r="P201" s="14"/>
    </row>
    <row r="202" spans="1:16">
      <c r="A202" s="1">
        <v>1823118</v>
      </c>
      <c r="B202" s="1" t="s">
        <v>164</v>
      </c>
      <c r="C202" s="5">
        <v>198584.04</v>
      </c>
      <c r="G202" s="5">
        <f t="shared" si="54"/>
        <v>198584.04</v>
      </c>
      <c r="K202" s="5">
        <f t="shared" si="55"/>
        <v>198584.04</v>
      </c>
      <c r="M202" s="14">
        <f t="shared" si="56"/>
        <v>198584.04</v>
      </c>
      <c r="O202" s="14">
        <f t="shared" si="57"/>
        <v>0</v>
      </c>
      <c r="P202" s="14"/>
    </row>
    <row r="203" spans="1:16">
      <c r="A203" s="1">
        <v>1823119</v>
      </c>
      <c r="B203" s="1" t="s">
        <v>165</v>
      </c>
      <c r="C203" s="5">
        <v>36426.400000000001</v>
      </c>
      <c r="G203" s="5">
        <f t="shared" si="54"/>
        <v>36426.400000000001</v>
      </c>
      <c r="K203" s="5">
        <f t="shared" si="55"/>
        <v>36426.400000000001</v>
      </c>
      <c r="M203" s="14">
        <f t="shared" si="56"/>
        <v>36426.400000000001</v>
      </c>
      <c r="O203" s="14">
        <f t="shared" si="57"/>
        <v>0</v>
      </c>
      <c r="P203" s="14"/>
    </row>
    <row r="204" spans="1:16">
      <c r="A204" s="1">
        <v>1823120</v>
      </c>
      <c r="B204" s="1" t="s">
        <v>166</v>
      </c>
      <c r="C204" s="5">
        <v>209803.59</v>
      </c>
      <c r="G204" s="5">
        <f t="shared" si="54"/>
        <v>209803.59</v>
      </c>
      <c r="K204" s="5">
        <f t="shared" si="55"/>
        <v>209803.59</v>
      </c>
      <c r="M204" s="14">
        <f t="shared" si="56"/>
        <v>209803.59</v>
      </c>
      <c r="O204" s="14">
        <f t="shared" si="57"/>
        <v>0</v>
      </c>
      <c r="P204" s="14"/>
    </row>
    <row r="205" spans="1:16">
      <c r="A205" s="1">
        <v>1823121</v>
      </c>
      <c r="B205" s="1" t="s">
        <v>167</v>
      </c>
      <c r="C205" s="5">
        <v>134805.21</v>
      </c>
      <c r="G205" s="5">
        <f t="shared" si="54"/>
        <v>134805.21</v>
      </c>
      <c r="K205" s="5">
        <f t="shared" si="55"/>
        <v>134805.21</v>
      </c>
      <c r="M205" s="14">
        <f t="shared" si="56"/>
        <v>134805.21</v>
      </c>
      <c r="O205" s="14">
        <f t="shared" si="57"/>
        <v>0</v>
      </c>
      <c r="P205" s="14"/>
    </row>
    <row r="206" spans="1:16">
      <c r="A206" s="1">
        <v>1823122</v>
      </c>
      <c r="B206" s="1" t="s">
        <v>168</v>
      </c>
      <c r="C206" s="5">
        <v>103936.52</v>
      </c>
      <c r="G206" s="5">
        <f t="shared" si="54"/>
        <v>103936.52</v>
      </c>
      <c r="K206" s="5">
        <f t="shared" si="55"/>
        <v>103936.52</v>
      </c>
      <c r="M206" s="14">
        <f t="shared" si="56"/>
        <v>103936.52</v>
      </c>
      <c r="O206" s="14">
        <f t="shared" si="57"/>
        <v>0</v>
      </c>
      <c r="P206" s="14"/>
    </row>
    <row r="207" spans="1:16">
      <c r="A207" s="1">
        <v>1823165</v>
      </c>
      <c r="B207" s="1" t="s">
        <v>169</v>
      </c>
      <c r="C207" s="5">
        <v>39456152.380000003</v>
      </c>
      <c r="G207" s="5">
        <f t="shared" si="54"/>
        <v>39456152.380000003</v>
      </c>
      <c r="K207" s="5">
        <f t="shared" si="55"/>
        <v>39456152.380000003</v>
      </c>
      <c r="M207" s="14">
        <f t="shared" si="56"/>
        <v>39456152.380000003</v>
      </c>
      <c r="O207" s="14">
        <f t="shared" si="57"/>
        <v>0</v>
      </c>
      <c r="P207" s="14"/>
    </row>
    <row r="208" spans="1:16">
      <c r="A208" s="1">
        <v>1823166</v>
      </c>
      <c r="B208" s="1" t="s">
        <v>170</v>
      </c>
      <c r="C208" s="5">
        <v>-8455243.6600000001</v>
      </c>
      <c r="G208" s="5">
        <f t="shared" si="54"/>
        <v>-8455243.6600000001</v>
      </c>
      <c r="K208" s="5">
        <f t="shared" si="55"/>
        <v>-8455243.6600000001</v>
      </c>
      <c r="M208" s="14">
        <f t="shared" si="56"/>
        <v>-8455243.6600000001</v>
      </c>
      <c r="O208" s="14">
        <f t="shared" si="57"/>
        <v>0</v>
      </c>
      <c r="P208" s="14"/>
    </row>
    <row r="209" spans="1:16">
      <c r="A209" s="1">
        <v>1823167</v>
      </c>
      <c r="B209" s="1" t="s">
        <v>171</v>
      </c>
      <c r="C209" s="5">
        <v>-135150.5</v>
      </c>
      <c r="G209" s="5">
        <f t="shared" si="54"/>
        <v>-135150.5</v>
      </c>
      <c r="K209" s="5">
        <f t="shared" si="55"/>
        <v>-135150.5</v>
      </c>
      <c r="M209" s="14">
        <f t="shared" si="56"/>
        <v>-135150.5</v>
      </c>
      <c r="O209" s="14">
        <f t="shared" si="57"/>
        <v>0</v>
      </c>
      <c r="P209" s="14"/>
    </row>
    <row r="210" spans="1:16">
      <c r="A210" s="1">
        <v>1823188</v>
      </c>
      <c r="B210" s="1" t="s">
        <v>172</v>
      </c>
      <c r="C210" s="5">
        <v>87517</v>
      </c>
      <c r="G210" s="5">
        <f t="shared" si="54"/>
        <v>87517</v>
      </c>
      <c r="K210" s="5">
        <f t="shared" si="55"/>
        <v>87517</v>
      </c>
      <c r="M210" s="14">
        <f t="shared" si="56"/>
        <v>87517</v>
      </c>
      <c r="O210" s="14">
        <f t="shared" si="57"/>
        <v>0</v>
      </c>
      <c r="P210" s="14"/>
    </row>
    <row r="211" spans="1:16">
      <c r="A211" s="1">
        <v>1823299</v>
      </c>
      <c r="B211" s="1" t="s">
        <v>173</v>
      </c>
      <c r="C211" s="5">
        <v>2220355.23</v>
      </c>
      <c r="G211" s="5">
        <f t="shared" si="54"/>
        <v>2220355.23</v>
      </c>
      <c r="K211" s="5">
        <f t="shared" si="55"/>
        <v>2220355.23</v>
      </c>
      <c r="M211" s="14">
        <f t="shared" si="56"/>
        <v>2220355.23</v>
      </c>
      <c r="O211" s="14">
        <f t="shared" si="57"/>
        <v>0</v>
      </c>
      <c r="P211" s="14"/>
    </row>
    <row r="212" spans="1:16">
      <c r="A212" s="1">
        <v>1823301</v>
      </c>
      <c r="B212" s="1" t="s">
        <v>174</v>
      </c>
      <c r="C212" s="5">
        <v>88836376.329999998</v>
      </c>
      <c r="G212" s="5">
        <f t="shared" si="54"/>
        <v>88836376.329999998</v>
      </c>
      <c r="K212" s="5">
        <f t="shared" si="55"/>
        <v>88836376.329999998</v>
      </c>
      <c r="M212" s="14">
        <f t="shared" si="56"/>
        <v>88836376.329999998</v>
      </c>
      <c r="O212" s="14">
        <f t="shared" si="57"/>
        <v>0</v>
      </c>
      <c r="P212" s="14"/>
    </row>
    <row r="213" spans="1:16">
      <c r="A213" s="1">
        <v>1823302</v>
      </c>
      <c r="B213" s="1" t="s">
        <v>175</v>
      </c>
      <c r="C213" s="5">
        <v>69583721.069999993</v>
      </c>
      <c r="G213" s="5">
        <f t="shared" si="54"/>
        <v>69583721.069999993</v>
      </c>
      <c r="K213" s="5">
        <f t="shared" si="55"/>
        <v>69583721.069999993</v>
      </c>
      <c r="M213" s="14">
        <f t="shared" si="56"/>
        <v>69583721.069999993</v>
      </c>
      <c r="O213" s="14">
        <f t="shared" si="57"/>
        <v>0</v>
      </c>
      <c r="P213" s="14"/>
    </row>
    <row r="214" spans="1:16">
      <c r="A214" s="1">
        <v>1823306</v>
      </c>
      <c r="B214" s="1" t="s">
        <v>176</v>
      </c>
      <c r="C214" s="5">
        <v>872858.31</v>
      </c>
      <c r="G214" s="5">
        <f t="shared" si="54"/>
        <v>872858.31</v>
      </c>
      <c r="K214" s="5">
        <f t="shared" si="55"/>
        <v>872858.31</v>
      </c>
      <c r="M214" s="14">
        <f t="shared" si="56"/>
        <v>872858.31</v>
      </c>
      <c r="O214" s="14">
        <f t="shared" si="57"/>
        <v>0</v>
      </c>
      <c r="P214" s="14"/>
    </row>
    <row r="215" spans="1:16">
      <c r="A215" s="1">
        <v>1823325</v>
      </c>
      <c r="B215" s="1" t="s">
        <v>177</v>
      </c>
      <c r="C215" s="5">
        <v>-872858.31</v>
      </c>
      <c r="G215" s="5">
        <f t="shared" si="54"/>
        <v>-872858.31</v>
      </c>
      <c r="K215" s="5">
        <f t="shared" si="55"/>
        <v>-872858.31</v>
      </c>
      <c r="M215" s="14">
        <f t="shared" si="56"/>
        <v>-872858.31</v>
      </c>
      <c r="O215" s="14">
        <f t="shared" si="57"/>
        <v>0</v>
      </c>
      <c r="P215" s="14"/>
    </row>
    <row r="216" spans="1:16">
      <c r="A216" s="1">
        <v>1823329</v>
      </c>
      <c r="B216" s="1" t="s">
        <v>178</v>
      </c>
      <c r="C216" s="9">
        <v>3615458.96</v>
      </c>
      <c r="G216" s="9">
        <f t="shared" si="54"/>
        <v>3615458.96</v>
      </c>
      <c r="K216" s="9">
        <f t="shared" si="55"/>
        <v>3615458.96</v>
      </c>
      <c r="M216" s="13">
        <f t="shared" si="56"/>
        <v>3615458.96</v>
      </c>
      <c r="O216" s="13">
        <f t="shared" si="57"/>
        <v>0</v>
      </c>
      <c r="P216" s="13"/>
    </row>
    <row r="217" spans="1:16">
      <c r="B217" s="1" t="s">
        <v>179</v>
      </c>
      <c r="C217" s="5">
        <f>SUM(C190:C216)</f>
        <v>227995951.38</v>
      </c>
      <c r="G217" s="5">
        <f>SUM(G190:G216)</f>
        <v>227995951.38</v>
      </c>
      <c r="I217" s="5">
        <f>SUM(I190:I216)</f>
        <v>0</v>
      </c>
      <c r="K217" s="5">
        <f>SUM(K190:K216)</f>
        <v>227995951.38</v>
      </c>
      <c r="M217" s="5">
        <f>SUM(M190:M216)</f>
        <v>227995951.38</v>
      </c>
      <c r="O217" s="14">
        <f>SUM(O190:O216)</f>
        <v>0</v>
      </c>
      <c r="P217" s="14"/>
    </row>
    <row r="218" spans="1:16">
      <c r="A218" s="1">
        <v>1890004</v>
      </c>
      <c r="B218" s="1" t="s">
        <v>180</v>
      </c>
      <c r="C218" s="9">
        <v>611282.43000000005</v>
      </c>
      <c r="G218" s="9">
        <f>C218-E218</f>
        <v>611282.43000000005</v>
      </c>
      <c r="K218" s="9">
        <f>G218-I218</f>
        <v>611282.43000000005</v>
      </c>
      <c r="M218" s="9">
        <f>C218</f>
        <v>611282.43000000005</v>
      </c>
      <c r="O218" s="13">
        <f>K218-M218</f>
        <v>0</v>
      </c>
      <c r="P218" s="13"/>
    </row>
    <row r="219" spans="1:16">
      <c r="B219" s="1" t="s">
        <v>181</v>
      </c>
      <c r="C219" s="6">
        <f>SUM(C218)</f>
        <v>611282.43000000005</v>
      </c>
      <c r="G219" s="6">
        <f>SUM(G218)</f>
        <v>611282.43000000005</v>
      </c>
      <c r="I219" s="6">
        <f>SUM(I218)</f>
        <v>0</v>
      </c>
      <c r="K219" s="6">
        <f>SUM(K218)</f>
        <v>611282.43000000005</v>
      </c>
      <c r="M219" s="6">
        <f>SUM(M218)</f>
        <v>611282.43000000005</v>
      </c>
      <c r="O219" s="14">
        <f>SUM(O218)</f>
        <v>0</v>
      </c>
      <c r="P219" s="14"/>
    </row>
    <row r="220" spans="1:16">
      <c r="B220" s="1" t="s">
        <v>182</v>
      </c>
      <c r="C220" s="5">
        <f>C217+C219</f>
        <v>228607233.81</v>
      </c>
      <c r="G220" s="5">
        <f>G217+G219</f>
        <v>228607233.81</v>
      </c>
      <c r="I220" s="5">
        <f>I217+I219</f>
        <v>0</v>
      </c>
      <c r="K220" s="5">
        <f>K217+K219</f>
        <v>228607233.81</v>
      </c>
      <c r="M220" s="5">
        <f>M217+M219</f>
        <v>228607233.81</v>
      </c>
      <c r="O220" s="5">
        <f>O217+O219</f>
        <v>0</v>
      </c>
      <c r="P220" s="5"/>
    </row>
    <row r="221" spans="1:16">
      <c r="G221" s="5"/>
      <c r="K221" s="5"/>
    </row>
    <row r="222" spans="1:16">
      <c r="G222" s="5"/>
      <c r="K222" s="5"/>
    </row>
    <row r="223" spans="1:16">
      <c r="A223" s="1">
        <v>1810002</v>
      </c>
      <c r="B223" s="1" t="s">
        <v>183</v>
      </c>
      <c r="C223" s="5">
        <v>486600.61</v>
      </c>
      <c r="G223" s="5">
        <f>C223-E223</f>
        <v>486600.61</v>
      </c>
      <c r="K223" s="5">
        <f>G223-I223</f>
        <v>486600.61</v>
      </c>
      <c r="M223" s="14">
        <f>C223</f>
        <v>486600.61</v>
      </c>
      <c r="O223" s="14">
        <f>K223-M223</f>
        <v>0</v>
      </c>
      <c r="P223" s="14"/>
    </row>
    <row r="224" spans="1:16">
      <c r="A224" s="1">
        <v>1810006</v>
      </c>
      <c r="B224" s="1" t="s">
        <v>184</v>
      </c>
      <c r="C224" s="9">
        <v>2074659.68</v>
      </c>
      <c r="G224" s="9">
        <f>C224-E224</f>
        <v>2074659.68</v>
      </c>
      <c r="K224" s="9">
        <f>G224-I224</f>
        <v>2074659.68</v>
      </c>
      <c r="M224" s="13">
        <f>C224</f>
        <v>2074659.68</v>
      </c>
      <c r="O224" s="13">
        <f>K224-M224</f>
        <v>0</v>
      </c>
      <c r="P224" s="13"/>
    </row>
    <row r="225" spans="1:17">
      <c r="B225" s="1" t="s">
        <v>185</v>
      </c>
      <c r="C225" s="5">
        <f>SUM(C223:C224)</f>
        <v>2561260.29</v>
      </c>
      <c r="G225" s="5">
        <f>SUM(G223:G224)</f>
        <v>2561260.29</v>
      </c>
      <c r="I225" s="5">
        <f>SUM(I223:I224)</f>
        <v>0</v>
      </c>
      <c r="K225" s="5">
        <f>SUM(K223:K224)</f>
        <v>2561260.29</v>
      </c>
      <c r="M225" s="14">
        <f>SUM(M223:M224)</f>
        <v>2561260.29</v>
      </c>
      <c r="O225" s="14">
        <f>SUM(O223:O224)</f>
        <v>0</v>
      </c>
      <c r="P225" s="14"/>
    </row>
    <row r="226" spans="1:17">
      <c r="A226" s="1">
        <v>1840029</v>
      </c>
      <c r="B226" s="1" t="s">
        <v>186</v>
      </c>
      <c r="C226" s="9">
        <v>0</v>
      </c>
      <c r="G226" s="9">
        <f>C226-E226</f>
        <v>0</v>
      </c>
      <c r="K226" s="9">
        <f>G226-I226</f>
        <v>0</v>
      </c>
      <c r="M226" s="20">
        <f>C226</f>
        <v>0</v>
      </c>
      <c r="O226" s="13">
        <f>K226-M226</f>
        <v>0</v>
      </c>
      <c r="P226" s="13"/>
    </row>
    <row r="227" spans="1:17">
      <c r="B227" s="1" t="s">
        <v>187</v>
      </c>
      <c r="C227" s="5">
        <f>SUM(C226)</f>
        <v>0</v>
      </c>
      <c r="G227" s="5">
        <f>SUM(G226)</f>
        <v>0</v>
      </c>
      <c r="I227" s="5">
        <f>SUM(I226)</f>
        <v>0</v>
      </c>
      <c r="K227" s="5">
        <f>SUM(K226)</f>
        <v>0</v>
      </c>
      <c r="M227" s="14">
        <f>SUM(M226)</f>
        <v>0</v>
      </c>
      <c r="O227" s="14">
        <f>SUM(O226)</f>
        <v>0</v>
      </c>
      <c r="P227" s="14"/>
    </row>
    <row r="228" spans="1:17">
      <c r="A228" s="1">
        <v>1830000</v>
      </c>
      <c r="B228" s="1" t="s">
        <v>188</v>
      </c>
      <c r="C228" s="5">
        <v>32130172.5</v>
      </c>
      <c r="G228" s="5">
        <f>C228-E228</f>
        <v>32130172.5</v>
      </c>
      <c r="K228" s="5">
        <f>G228-I228</f>
        <v>32130172.5</v>
      </c>
      <c r="M228" s="14">
        <f>C228</f>
        <v>32130172.5</v>
      </c>
      <c r="O228" s="14">
        <f>K228-M228</f>
        <v>0</v>
      </c>
      <c r="P228" s="14"/>
    </row>
    <row r="229" spans="1:17">
      <c r="A229" s="1">
        <v>1830004</v>
      </c>
      <c r="B229" s="1" t="s">
        <v>189</v>
      </c>
      <c r="C229" s="5">
        <v>-31973317.59</v>
      </c>
      <c r="G229" s="5">
        <f t="shared" ref="G229:G242" si="58">C229-E229</f>
        <v>-31973317.59</v>
      </c>
      <c r="K229" s="5">
        <f t="shared" ref="K229:K242" si="59">G229-I229</f>
        <v>-31973317.59</v>
      </c>
      <c r="M229" s="14">
        <f t="shared" ref="M229:M242" si="60">C229</f>
        <v>-31973317.59</v>
      </c>
      <c r="O229" s="14">
        <f t="shared" ref="O229:O242" si="61">K229-M229</f>
        <v>0</v>
      </c>
      <c r="P229" s="14"/>
    </row>
    <row r="230" spans="1:17">
      <c r="A230" s="1">
        <v>1860000</v>
      </c>
      <c r="B230" s="1" t="s">
        <v>190</v>
      </c>
      <c r="C230" s="5">
        <v>0</v>
      </c>
      <c r="G230" s="5">
        <f t="shared" si="58"/>
        <v>0</v>
      </c>
      <c r="K230" s="5">
        <f t="shared" si="59"/>
        <v>0</v>
      </c>
      <c r="M230" s="14">
        <f t="shared" si="60"/>
        <v>0</v>
      </c>
      <c r="O230" s="14">
        <f t="shared" si="61"/>
        <v>0</v>
      </c>
      <c r="P230" s="14"/>
    </row>
    <row r="231" spans="1:17">
      <c r="A231" s="1">
        <v>1860001</v>
      </c>
      <c r="B231" s="1" t="s">
        <v>191</v>
      </c>
      <c r="C231" s="5">
        <v>454.17</v>
      </c>
      <c r="G231" s="5">
        <f t="shared" si="58"/>
        <v>454.17</v>
      </c>
      <c r="K231" s="5">
        <f t="shared" si="59"/>
        <v>454.17</v>
      </c>
      <c r="M231" s="14">
        <f t="shared" si="60"/>
        <v>454.17</v>
      </c>
      <c r="O231" s="14">
        <f t="shared" si="61"/>
        <v>0</v>
      </c>
      <c r="P231" s="14"/>
    </row>
    <row r="232" spans="1:17">
      <c r="A232" s="1">
        <v>186000312</v>
      </c>
      <c r="B232" s="1" t="s">
        <v>192</v>
      </c>
      <c r="C232" s="5">
        <v>0</v>
      </c>
      <c r="G232" s="5">
        <f t="shared" si="58"/>
        <v>0</v>
      </c>
      <c r="K232" s="5">
        <f t="shared" si="59"/>
        <v>0</v>
      </c>
      <c r="M232" s="14">
        <f t="shared" si="60"/>
        <v>0</v>
      </c>
      <c r="O232" s="14">
        <f t="shared" si="61"/>
        <v>0</v>
      </c>
      <c r="P232" s="14"/>
    </row>
    <row r="233" spans="1:17">
      <c r="A233" s="1">
        <v>186000313</v>
      </c>
      <c r="B233" s="1" t="s">
        <v>192</v>
      </c>
      <c r="C233" s="5">
        <v>4521362.34</v>
      </c>
      <c r="G233" s="5">
        <f t="shared" si="58"/>
        <v>4521362.34</v>
      </c>
      <c r="K233" s="5">
        <f t="shared" si="59"/>
        <v>4521362.34</v>
      </c>
      <c r="M233" s="14">
        <f>C233</f>
        <v>4521362.34</v>
      </c>
      <c r="O233" s="14">
        <f t="shared" si="61"/>
        <v>0</v>
      </c>
      <c r="P233" s="14"/>
    </row>
    <row r="234" spans="1:17">
      <c r="A234" s="1">
        <v>1860046</v>
      </c>
      <c r="B234" s="1" t="s">
        <v>193</v>
      </c>
      <c r="C234" s="5">
        <v>0</v>
      </c>
      <c r="G234" s="5">
        <f t="shared" si="58"/>
        <v>0</v>
      </c>
      <c r="K234" s="5">
        <f t="shared" si="59"/>
        <v>0</v>
      </c>
      <c r="M234" s="14">
        <f t="shared" si="60"/>
        <v>0</v>
      </c>
      <c r="O234" s="14">
        <f t="shared" si="61"/>
        <v>0</v>
      </c>
      <c r="P234" s="14"/>
    </row>
    <row r="235" spans="1:17">
      <c r="A235" s="1">
        <v>1860077</v>
      </c>
      <c r="B235" s="1" t="s">
        <v>194</v>
      </c>
      <c r="C235" s="5">
        <v>912315.8</v>
      </c>
      <c r="G235" s="5">
        <f t="shared" si="58"/>
        <v>912315.8</v>
      </c>
      <c r="K235" s="5">
        <f t="shared" si="59"/>
        <v>912315.8</v>
      </c>
      <c r="M235" s="14">
        <f t="shared" si="60"/>
        <v>912315.8</v>
      </c>
      <c r="O235" s="14">
        <f t="shared" si="61"/>
        <v>0</v>
      </c>
      <c r="P235" s="14"/>
    </row>
    <row r="236" spans="1:17">
      <c r="A236" s="1">
        <v>186008113</v>
      </c>
      <c r="B236" s="1" t="s">
        <v>195</v>
      </c>
      <c r="C236" s="5">
        <v>0</v>
      </c>
      <c r="G236" s="5">
        <f t="shared" si="58"/>
        <v>0</v>
      </c>
      <c r="K236" s="5">
        <f t="shared" si="59"/>
        <v>0</v>
      </c>
      <c r="M236" s="14">
        <f t="shared" si="60"/>
        <v>0</v>
      </c>
      <c r="O236" s="14">
        <f t="shared" si="61"/>
        <v>0</v>
      </c>
      <c r="P236" s="14"/>
    </row>
    <row r="237" spans="1:17">
      <c r="A237" s="1">
        <v>186008114</v>
      </c>
      <c r="B237" s="1" t="s">
        <v>195</v>
      </c>
      <c r="C237" s="5">
        <v>6886.5</v>
      </c>
      <c r="G237" s="5">
        <f t="shared" si="58"/>
        <v>6886.5</v>
      </c>
      <c r="K237" s="5">
        <f t="shared" si="59"/>
        <v>6886.5</v>
      </c>
      <c r="M237" s="14">
        <f>C237</f>
        <v>6886.5</v>
      </c>
      <c r="O237" s="14">
        <f t="shared" si="61"/>
        <v>0</v>
      </c>
      <c r="P237" s="14"/>
      <c r="Q237" s="3"/>
    </row>
    <row r="238" spans="1:17">
      <c r="A238" s="1">
        <v>1860087</v>
      </c>
      <c r="B238" s="1" t="s">
        <v>196</v>
      </c>
      <c r="C238" s="5">
        <v>0</v>
      </c>
      <c r="G238" s="5">
        <f t="shared" si="58"/>
        <v>0</v>
      </c>
      <c r="K238" s="5">
        <f t="shared" si="59"/>
        <v>0</v>
      </c>
      <c r="M238" s="14">
        <f t="shared" si="60"/>
        <v>0</v>
      </c>
      <c r="O238" s="14">
        <f t="shared" si="61"/>
        <v>0</v>
      </c>
      <c r="P238" s="14"/>
      <c r="Q238" s="3"/>
    </row>
    <row r="239" spans="1:17">
      <c r="A239" s="1">
        <v>1860153</v>
      </c>
      <c r="B239" s="1" t="s">
        <v>197</v>
      </c>
      <c r="C239" s="5">
        <v>408954.85</v>
      </c>
      <c r="G239" s="5">
        <f t="shared" si="58"/>
        <v>408954.85</v>
      </c>
      <c r="K239" s="5">
        <f t="shared" si="59"/>
        <v>408954.85</v>
      </c>
      <c r="M239" s="14">
        <f t="shared" si="60"/>
        <v>408954.85</v>
      </c>
      <c r="O239" s="14">
        <f t="shared" si="61"/>
        <v>0</v>
      </c>
      <c r="P239" s="14"/>
      <c r="Q239" s="3"/>
    </row>
    <row r="240" spans="1:17">
      <c r="A240" s="1">
        <v>1860160</v>
      </c>
      <c r="B240" s="1" t="s">
        <v>198</v>
      </c>
      <c r="C240" s="5">
        <v>0</v>
      </c>
      <c r="G240" s="5">
        <f t="shared" si="58"/>
        <v>0</v>
      </c>
      <c r="K240" s="5">
        <f t="shared" si="59"/>
        <v>0</v>
      </c>
      <c r="M240" s="14">
        <f t="shared" si="60"/>
        <v>0</v>
      </c>
      <c r="O240" s="14">
        <f t="shared" si="61"/>
        <v>0</v>
      </c>
      <c r="P240" s="14"/>
      <c r="Q240" s="3"/>
    </row>
    <row r="241" spans="1:17">
      <c r="A241" s="1">
        <v>1860166</v>
      </c>
      <c r="B241" s="1" t="s">
        <v>199</v>
      </c>
      <c r="C241" s="5">
        <v>153388.20000000001</v>
      </c>
      <c r="G241" s="5">
        <f t="shared" si="58"/>
        <v>153388.20000000001</v>
      </c>
      <c r="K241" s="5">
        <f t="shared" si="59"/>
        <v>153388.20000000001</v>
      </c>
      <c r="M241" s="14">
        <f t="shared" si="60"/>
        <v>153388.20000000001</v>
      </c>
      <c r="O241" s="14">
        <f t="shared" si="61"/>
        <v>0</v>
      </c>
      <c r="P241" s="14"/>
      <c r="Q241" s="4"/>
    </row>
    <row r="242" spans="1:17">
      <c r="A242" s="1">
        <v>1860179</v>
      </c>
      <c r="B242" s="1" t="s">
        <v>200</v>
      </c>
      <c r="C242" s="9">
        <v>63433.96</v>
      </c>
      <c r="G242" s="9">
        <f t="shared" si="58"/>
        <v>63433.96</v>
      </c>
      <c r="K242" s="9">
        <f t="shared" si="59"/>
        <v>63433.96</v>
      </c>
      <c r="M242" s="13">
        <f t="shared" si="60"/>
        <v>63433.96</v>
      </c>
      <c r="O242" s="13">
        <f t="shared" si="61"/>
        <v>0</v>
      </c>
      <c r="P242" s="13"/>
      <c r="Q242" s="4"/>
    </row>
    <row r="243" spans="1:17">
      <c r="B243" s="1" t="s">
        <v>201</v>
      </c>
      <c r="C243" s="5">
        <f>SUM(C228:C242)</f>
        <v>6223650.7299999995</v>
      </c>
      <c r="G243" s="5">
        <f>SUM(G228:G242)</f>
        <v>6223650.7299999995</v>
      </c>
      <c r="I243" s="5">
        <f>SUM(I228:I242)</f>
        <v>0</v>
      </c>
      <c r="K243" s="5">
        <f>SUM(K228:K242)</f>
        <v>6223650.7299999995</v>
      </c>
      <c r="M243" s="5">
        <f>SUM(M228:M242)</f>
        <v>6223650.7299999995</v>
      </c>
      <c r="O243" s="14">
        <f>SUM(O228:O242)</f>
        <v>0</v>
      </c>
      <c r="P243" s="14"/>
      <c r="Q243" s="3"/>
    </row>
    <row r="244" spans="1:17">
      <c r="A244" s="1">
        <v>1900006</v>
      </c>
      <c r="B244" s="1" t="s">
        <v>202</v>
      </c>
      <c r="C244" s="5">
        <v>0</v>
      </c>
      <c r="G244" s="5">
        <f>C244-E244</f>
        <v>0</v>
      </c>
      <c r="K244" s="5">
        <f>G244-I244</f>
        <v>0</v>
      </c>
      <c r="M244" s="14">
        <f>C244</f>
        <v>0</v>
      </c>
      <c r="O244" s="14">
        <f>K244-M244</f>
        <v>0</v>
      </c>
      <c r="P244" s="14"/>
      <c r="Q244" s="3"/>
    </row>
    <row r="245" spans="1:17">
      <c r="A245" s="1">
        <v>1900009</v>
      </c>
      <c r="B245" s="1" t="s">
        <v>203</v>
      </c>
      <c r="C245" s="5">
        <v>0</v>
      </c>
      <c r="G245" s="5">
        <f t="shared" ref="G245:G252" si="62">C245-E245</f>
        <v>0</v>
      </c>
      <c r="K245" s="5">
        <f t="shared" ref="K245:K252" si="63">G245-I245</f>
        <v>0</v>
      </c>
      <c r="M245" s="14">
        <f t="shared" ref="M245:M252" si="64">C245</f>
        <v>0</v>
      </c>
      <c r="O245" s="14">
        <f t="shared" ref="O245:O253" si="65">K245-M245</f>
        <v>0</v>
      </c>
      <c r="P245" s="14"/>
      <c r="Q245" s="3"/>
    </row>
    <row r="246" spans="1:17">
      <c r="A246" s="1">
        <v>1900010</v>
      </c>
      <c r="B246" s="1" t="s">
        <v>204</v>
      </c>
      <c r="C246" s="5">
        <v>4002242.45</v>
      </c>
      <c r="G246" s="5">
        <f t="shared" si="62"/>
        <v>4002242.45</v>
      </c>
      <c r="K246" s="5">
        <f t="shared" si="63"/>
        <v>4002242.45</v>
      </c>
      <c r="M246" s="14">
        <f t="shared" si="64"/>
        <v>4002242.45</v>
      </c>
      <c r="O246" s="14">
        <f t="shared" si="65"/>
        <v>0</v>
      </c>
      <c r="P246" s="14"/>
      <c r="Q246" s="3"/>
    </row>
    <row r="247" spans="1:17">
      <c r="A247" s="1">
        <v>1900011</v>
      </c>
      <c r="B247" s="1" t="s">
        <v>205</v>
      </c>
      <c r="C247" s="5">
        <v>-675729.94</v>
      </c>
      <c r="G247" s="5">
        <f t="shared" si="62"/>
        <v>-675729.94</v>
      </c>
      <c r="K247" s="5">
        <f t="shared" si="63"/>
        <v>-675729.94</v>
      </c>
      <c r="M247" s="14">
        <f t="shared" si="64"/>
        <v>-675729.94</v>
      </c>
      <c r="O247" s="14">
        <f t="shared" si="65"/>
        <v>0</v>
      </c>
      <c r="P247" s="14"/>
      <c r="Q247" s="3"/>
    </row>
    <row r="248" spans="1:17">
      <c r="A248" s="1">
        <v>1900015</v>
      </c>
      <c r="B248" s="1" t="s">
        <v>206</v>
      </c>
      <c r="C248" s="5">
        <v>94892.7</v>
      </c>
      <c r="G248" s="5">
        <f t="shared" si="62"/>
        <v>94892.7</v>
      </c>
      <c r="K248" s="5">
        <f t="shared" si="63"/>
        <v>94892.7</v>
      </c>
      <c r="M248" s="14">
        <f t="shared" si="64"/>
        <v>94892.7</v>
      </c>
      <c r="O248" s="14">
        <f t="shared" si="65"/>
        <v>0</v>
      </c>
      <c r="P248" s="14"/>
      <c r="Q248" s="3"/>
    </row>
    <row r="249" spans="1:17">
      <c r="A249" s="1">
        <v>1901001</v>
      </c>
      <c r="B249" s="1" t="s">
        <v>207</v>
      </c>
      <c r="C249" s="5">
        <v>17089501.57</v>
      </c>
      <c r="G249" s="5">
        <f t="shared" si="62"/>
        <v>17089501.57</v>
      </c>
      <c r="I249" s="14">
        <f>C249</f>
        <v>17089501.57</v>
      </c>
      <c r="K249" s="5">
        <f t="shared" si="63"/>
        <v>0</v>
      </c>
      <c r="M249" s="14">
        <v>0</v>
      </c>
      <c r="O249" s="14">
        <f t="shared" si="65"/>
        <v>0</v>
      </c>
      <c r="P249" s="14"/>
      <c r="Q249" s="3"/>
    </row>
    <row r="250" spans="1:17">
      <c r="A250" s="1">
        <v>1902001</v>
      </c>
      <c r="B250" s="1" t="s">
        <v>208</v>
      </c>
      <c r="C250" s="5">
        <v>479356.19</v>
      </c>
      <c r="G250" s="5">
        <f t="shared" si="62"/>
        <v>479356.19</v>
      </c>
      <c r="K250" s="5">
        <f t="shared" si="63"/>
        <v>479356.19</v>
      </c>
      <c r="M250" s="14">
        <f t="shared" si="64"/>
        <v>479356.19</v>
      </c>
      <c r="O250" s="14">
        <f t="shared" si="65"/>
        <v>0</v>
      </c>
      <c r="P250" s="14"/>
    </row>
    <row r="251" spans="1:17">
      <c r="A251" s="1">
        <v>1903001</v>
      </c>
      <c r="B251" s="1" t="s">
        <v>209</v>
      </c>
      <c r="C251" s="5">
        <v>24377083.829999998</v>
      </c>
      <c r="G251" s="5">
        <f t="shared" si="62"/>
        <v>24377083.829999998</v>
      </c>
      <c r="K251" s="5">
        <f t="shared" si="63"/>
        <v>24377083.829999998</v>
      </c>
      <c r="M251" s="14">
        <f t="shared" si="64"/>
        <v>24377083.829999998</v>
      </c>
      <c r="O251" s="14">
        <f t="shared" si="65"/>
        <v>0</v>
      </c>
      <c r="P251" s="14"/>
    </row>
    <row r="252" spans="1:17">
      <c r="A252" s="1">
        <v>1904001</v>
      </c>
      <c r="B252" s="1" t="s">
        <v>210</v>
      </c>
      <c r="C252" s="9">
        <v>317483.92</v>
      </c>
      <c r="G252" s="9">
        <f t="shared" si="62"/>
        <v>317483.92</v>
      </c>
      <c r="K252" s="9">
        <f t="shared" si="63"/>
        <v>317483.92</v>
      </c>
      <c r="M252" s="14">
        <f t="shared" si="64"/>
        <v>317483.92</v>
      </c>
      <c r="O252" s="14">
        <f t="shared" si="65"/>
        <v>0</v>
      </c>
      <c r="P252" s="14"/>
    </row>
    <row r="253" spans="1:17">
      <c r="B253" s="1" t="s">
        <v>211</v>
      </c>
      <c r="C253" s="6">
        <f>SUM(C244:C252)</f>
        <v>45684830.719999999</v>
      </c>
      <c r="G253" s="6">
        <f>SUM(G244:G252)</f>
        <v>45684830.719999999</v>
      </c>
      <c r="I253" s="18">
        <f>SUM(I244:I252)</f>
        <v>17089501.57</v>
      </c>
      <c r="J253" s="19"/>
      <c r="K253" s="6">
        <f>SUM(K244:K252)</f>
        <v>28595329.149999999</v>
      </c>
      <c r="M253" s="13">
        <f>SUM(M244:M252)</f>
        <v>28595329.149999999</v>
      </c>
      <c r="O253" s="13">
        <f t="shared" si="65"/>
        <v>0</v>
      </c>
      <c r="P253" s="13"/>
    </row>
    <row r="254" spans="1:17">
      <c r="B254" s="1" t="s">
        <v>212</v>
      </c>
      <c r="C254" s="5">
        <f>C225+C227+C243+C253</f>
        <v>54469741.739999995</v>
      </c>
      <c r="G254" s="5">
        <f>G225+G227+G243+G253</f>
        <v>54469741.739999995</v>
      </c>
      <c r="I254" s="5">
        <f>I225+I227+I243+I253</f>
        <v>17089501.57</v>
      </c>
      <c r="J254" s="5"/>
      <c r="K254" s="5">
        <f>K225+K227+K243+K253</f>
        <v>37380240.170000002</v>
      </c>
      <c r="M254" s="5">
        <f>M225+M227+M243+M253</f>
        <v>37380240.170000002</v>
      </c>
      <c r="O254" s="14">
        <f>SUM(O244:O253)</f>
        <v>0</v>
      </c>
      <c r="P254" s="14"/>
    </row>
    <row r="255" spans="1:17">
      <c r="G255" s="5"/>
      <c r="K255" s="5"/>
    </row>
    <row r="256" spans="1:17" s="17" customFormat="1">
      <c r="B256" s="17" t="s">
        <v>213</v>
      </c>
      <c r="C256" s="7">
        <f>C29+C65+C187+C220+C254</f>
        <v>2387857532.5299997</v>
      </c>
      <c r="E256" s="21"/>
      <c r="F256" s="21"/>
      <c r="G256" s="7">
        <f>G29+G65+G187+G220+G254</f>
        <v>2387857532.5299997</v>
      </c>
      <c r="H256" s="21"/>
      <c r="I256" s="7">
        <f>I29+I65+I187+I220+I254</f>
        <v>2041290360.5600002</v>
      </c>
      <c r="J256" s="7"/>
      <c r="K256" s="7">
        <f>K29+K65+K187+K220+K254</f>
        <v>346567171.97000003</v>
      </c>
      <c r="M256" s="7">
        <f>M29+M65+M187+M220+M254</f>
        <v>369450440.52000004</v>
      </c>
      <c r="O256" s="7">
        <f>O29+O65+O187+O220+O254</f>
        <v>-22883268.549999997</v>
      </c>
      <c r="P256" s="7"/>
      <c r="Q256" s="1"/>
    </row>
    <row r="257" spans="1:17">
      <c r="C257" s="5" t="s">
        <v>214</v>
      </c>
      <c r="G257" s="5" t="s">
        <v>214</v>
      </c>
      <c r="K257" s="5" t="s">
        <v>214</v>
      </c>
      <c r="Q257" s="17"/>
    </row>
    <row r="258" spans="1:17">
      <c r="B258" s="1" t="s">
        <v>215</v>
      </c>
      <c r="G258" s="5"/>
      <c r="K258" s="5"/>
    </row>
    <row r="259" spans="1:17">
      <c r="B259" s="1" t="s">
        <v>216</v>
      </c>
      <c r="G259" s="5"/>
      <c r="K259" s="5"/>
    </row>
    <row r="260" spans="1:17">
      <c r="B260" s="1" t="s">
        <v>217</v>
      </c>
      <c r="C260" s="5" t="s">
        <v>214</v>
      </c>
      <c r="G260" s="5" t="s">
        <v>214</v>
      </c>
      <c r="K260" s="5" t="s">
        <v>214</v>
      </c>
    </row>
    <row r="261" spans="1:17">
      <c r="B261" s="1" t="s">
        <v>218</v>
      </c>
      <c r="C261" s="5" t="s">
        <v>214</v>
      </c>
      <c r="G261" s="5" t="s">
        <v>214</v>
      </c>
      <c r="K261" s="5" t="s">
        <v>214</v>
      </c>
    </row>
    <row r="262" spans="1:17">
      <c r="G262" s="5"/>
      <c r="K262" s="5"/>
    </row>
    <row r="263" spans="1:17">
      <c r="A263" s="1">
        <v>2010001</v>
      </c>
      <c r="B263" s="1" t="s">
        <v>219</v>
      </c>
      <c r="C263" s="9">
        <v>50450000</v>
      </c>
      <c r="E263" s="13">
        <f>C263</f>
        <v>50450000</v>
      </c>
      <c r="F263" s="13"/>
      <c r="G263" s="9">
        <f>C263-E263</f>
        <v>0</v>
      </c>
      <c r="K263" s="9">
        <f>G263-I263</f>
        <v>0</v>
      </c>
      <c r="O263" s="13">
        <f>K263-M263</f>
        <v>0</v>
      </c>
      <c r="P263" s="13"/>
    </row>
    <row r="264" spans="1:17">
      <c r="B264" s="1" t="s">
        <v>220</v>
      </c>
      <c r="C264" s="5">
        <f>SUM(C263)</f>
        <v>50450000</v>
      </c>
      <c r="E264" s="14">
        <f>SUM(E263)</f>
        <v>50450000</v>
      </c>
      <c r="G264" s="5">
        <f>SUM(G263)</f>
        <v>0</v>
      </c>
      <c r="I264" s="14">
        <f>SUM(I263)</f>
        <v>0</v>
      </c>
      <c r="K264" s="5">
        <f>SUM(K263)</f>
        <v>0</v>
      </c>
      <c r="O264" s="14">
        <f>SUM(O263)</f>
        <v>0</v>
      </c>
      <c r="P264" s="14"/>
    </row>
    <row r="265" spans="1:17">
      <c r="G265" s="5"/>
      <c r="K265" s="5"/>
    </row>
    <row r="266" spans="1:17">
      <c r="B266" s="1" t="s">
        <v>221</v>
      </c>
      <c r="C266" s="5">
        <v>0</v>
      </c>
      <c r="G266" s="5">
        <f>C266-E266</f>
        <v>0</v>
      </c>
      <c r="K266" s="5">
        <v>0</v>
      </c>
      <c r="O266" s="14">
        <f>K266-M266</f>
        <v>0</v>
      </c>
      <c r="P266" s="14"/>
    </row>
    <row r="267" spans="1:17">
      <c r="G267" s="5"/>
      <c r="K267" s="5"/>
    </row>
    <row r="268" spans="1:17">
      <c r="A268" s="1">
        <v>2080000</v>
      </c>
      <c r="B268" s="1" t="s">
        <v>222</v>
      </c>
      <c r="C268" s="5">
        <v>514648267.92000002</v>
      </c>
      <c r="E268" s="14">
        <f>C268</f>
        <v>514648267.92000002</v>
      </c>
      <c r="G268" s="5">
        <f>C268-E268</f>
        <v>0</v>
      </c>
      <c r="K268" s="5">
        <f>G268-I268</f>
        <v>0</v>
      </c>
      <c r="O268" s="14">
        <f>K268-M268</f>
        <v>0</v>
      </c>
      <c r="P268" s="14"/>
    </row>
    <row r="269" spans="1:17">
      <c r="A269" s="1">
        <v>2110000</v>
      </c>
      <c r="B269" s="1" t="s">
        <v>223</v>
      </c>
      <c r="C269" s="5">
        <v>0</v>
      </c>
      <c r="E269" s="14">
        <f t="shared" ref="E269:E274" si="66">C269</f>
        <v>0</v>
      </c>
      <c r="G269" s="5">
        <f t="shared" ref="G269:G274" si="67">C269-E269</f>
        <v>0</v>
      </c>
      <c r="K269" s="5">
        <f t="shared" ref="K269:K274" si="68">G269-I269</f>
        <v>0</v>
      </c>
      <c r="O269" s="14">
        <f t="shared" ref="O269:O274" si="69">K269-M269</f>
        <v>0</v>
      </c>
      <c r="P269" s="14"/>
    </row>
    <row r="270" spans="1:17">
      <c r="A270" s="1">
        <v>2110018</v>
      </c>
      <c r="B270" s="1" t="s">
        <v>224</v>
      </c>
      <c r="C270" s="5">
        <v>2811185.08</v>
      </c>
      <c r="E270" s="14">
        <f t="shared" si="66"/>
        <v>2811185.08</v>
      </c>
      <c r="G270" s="5">
        <f t="shared" si="67"/>
        <v>0</v>
      </c>
      <c r="K270" s="5">
        <f t="shared" si="68"/>
        <v>0</v>
      </c>
      <c r="O270" s="14">
        <f t="shared" si="69"/>
        <v>0</v>
      </c>
      <c r="P270" s="14"/>
    </row>
    <row r="271" spans="1:17">
      <c r="A271" s="1">
        <v>2190006</v>
      </c>
      <c r="B271" s="1" t="s">
        <v>225</v>
      </c>
      <c r="C271" s="5">
        <v>-7432735.9299999997</v>
      </c>
      <c r="E271" s="14">
        <f t="shared" si="66"/>
        <v>-7432735.9299999997</v>
      </c>
      <c r="G271" s="5">
        <f t="shared" si="67"/>
        <v>0</v>
      </c>
      <c r="K271" s="5">
        <f t="shared" si="68"/>
        <v>0</v>
      </c>
      <c r="O271" s="14">
        <f t="shared" si="69"/>
        <v>0</v>
      </c>
      <c r="P271" s="14"/>
    </row>
    <row r="272" spans="1:17">
      <c r="A272" s="1">
        <v>2190007</v>
      </c>
      <c r="B272" s="1" t="s">
        <v>226</v>
      </c>
      <c r="C272" s="5">
        <v>1254927.0900000001</v>
      </c>
      <c r="E272" s="14">
        <f t="shared" si="66"/>
        <v>1254927.0900000001</v>
      </c>
      <c r="G272" s="5">
        <f t="shared" si="67"/>
        <v>0</v>
      </c>
      <c r="K272" s="5">
        <f t="shared" si="68"/>
        <v>0</v>
      </c>
      <c r="O272" s="14">
        <f t="shared" si="69"/>
        <v>0</v>
      </c>
      <c r="P272" s="14"/>
    </row>
    <row r="273" spans="1:16">
      <c r="A273" s="1">
        <v>2190010</v>
      </c>
      <c r="B273" s="1" t="s">
        <v>227</v>
      </c>
      <c r="C273" s="5">
        <v>0</v>
      </c>
      <c r="E273" s="14">
        <f t="shared" si="66"/>
        <v>0</v>
      </c>
      <c r="G273" s="5">
        <f t="shared" si="67"/>
        <v>0</v>
      </c>
      <c r="K273" s="5">
        <f t="shared" si="68"/>
        <v>0</v>
      </c>
      <c r="O273" s="14">
        <f t="shared" si="69"/>
        <v>0</v>
      </c>
      <c r="P273" s="14"/>
    </row>
    <row r="274" spans="1:16">
      <c r="A274" s="1">
        <v>2190015</v>
      </c>
      <c r="B274" s="1" t="s">
        <v>228</v>
      </c>
      <c r="C274" s="9">
        <v>-176229.55</v>
      </c>
      <c r="E274" s="13">
        <f t="shared" si="66"/>
        <v>-176229.55</v>
      </c>
      <c r="F274" s="13"/>
      <c r="G274" s="9">
        <f t="shared" si="67"/>
        <v>0</v>
      </c>
      <c r="K274" s="9">
        <f t="shared" si="68"/>
        <v>0</v>
      </c>
      <c r="O274" s="13">
        <f t="shared" si="69"/>
        <v>0</v>
      </c>
      <c r="P274" s="13"/>
    </row>
    <row r="275" spans="1:16">
      <c r="B275" s="1" t="s">
        <v>229</v>
      </c>
      <c r="C275" s="5">
        <f>SUM(C268:C274)</f>
        <v>511105414.60999995</v>
      </c>
      <c r="E275" s="14">
        <f>SUM(E268:E274)</f>
        <v>511105414.60999995</v>
      </c>
      <c r="G275" s="5">
        <f>SUM(G268:G274)</f>
        <v>0</v>
      </c>
      <c r="I275" s="5">
        <f>SUM(I268:I274)</f>
        <v>0</v>
      </c>
      <c r="K275" s="5">
        <f>SUM(K268:K274)</f>
        <v>0</v>
      </c>
      <c r="O275" s="14">
        <f>SUM(O268:O274)</f>
        <v>0</v>
      </c>
      <c r="P275" s="14"/>
    </row>
    <row r="276" spans="1:16">
      <c r="G276" s="5"/>
      <c r="I276" s="5"/>
      <c r="K276" s="5"/>
    </row>
    <row r="277" spans="1:16">
      <c r="B277" s="1" t="s">
        <v>230</v>
      </c>
      <c r="C277" s="6">
        <v>139298329.88999999</v>
      </c>
      <c r="E277" s="18">
        <f>C277</f>
        <v>139298329.88999999</v>
      </c>
      <c r="F277" s="19"/>
      <c r="G277" s="6">
        <f>C277-E277</f>
        <v>0</v>
      </c>
      <c r="I277" s="6">
        <v>0</v>
      </c>
      <c r="K277" s="6">
        <f>G277-I277</f>
        <v>0</v>
      </c>
      <c r="O277" s="18">
        <f>K277-M277</f>
        <v>0</v>
      </c>
      <c r="P277" s="19"/>
    </row>
    <row r="278" spans="1:16">
      <c r="B278" s="1" t="s">
        <v>231</v>
      </c>
      <c r="C278" s="5">
        <f>C264+C275+C277</f>
        <v>700853744.49999988</v>
      </c>
      <c r="E278" s="14">
        <f>E264+E275+E277</f>
        <v>700853744.49999988</v>
      </c>
      <c r="G278" s="5">
        <f>G264+G275+G277</f>
        <v>0</v>
      </c>
      <c r="I278" s="5">
        <f>I264+I275+I277</f>
        <v>0</v>
      </c>
      <c r="K278" s="5">
        <f>K264+K275+K277</f>
        <v>0</v>
      </c>
      <c r="O278" s="14">
        <f>SUM(O277)</f>
        <v>0</v>
      </c>
      <c r="P278" s="14"/>
    </row>
    <row r="279" spans="1:16">
      <c r="G279" s="5"/>
      <c r="K279" s="5"/>
    </row>
    <row r="280" spans="1:16">
      <c r="G280" s="5"/>
      <c r="K280" s="5"/>
    </row>
    <row r="281" spans="1:16">
      <c r="B281" s="1" t="s">
        <v>232</v>
      </c>
      <c r="C281" s="5">
        <v>0</v>
      </c>
      <c r="G281" s="5">
        <f>C281-E281</f>
        <v>0</v>
      </c>
      <c r="I281" s="5">
        <v>0</v>
      </c>
      <c r="K281" s="5">
        <v>0</v>
      </c>
      <c r="O281" s="14">
        <f>K281-M281</f>
        <v>0</v>
      </c>
      <c r="P281" s="14"/>
    </row>
    <row r="282" spans="1:16">
      <c r="G282" s="5"/>
      <c r="I282" s="5"/>
      <c r="K282" s="5"/>
    </row>
    <row r="283" spans="1:16">
      <c r="B283" s="1" t="s">
        <v>233</v>
      </c>
      <c r="C283" s="9">
        <v>0</v>
      </c>
      <c r="G283" s="9">
        <f>C283-E283</f>
        <v>0</v>
      </c>
      <c r="I283" s="9">
        <v>0</v>
      </c>
      <c r="K283" s="9">
        <v>0</v>
      </c>
      <c r="O283" s="13">
        <f>K283-M283</f>
        <v>0</v>
      </c>
      <c r="P283" s="13"/>
    </row>
    <row r="284" spans="1:16">
      <c r="B284" s="1" t="s">
        <v>234</v>
      </c>
      <c r="C284" s="5">
        <f>C281+C283</f>
        <v>0</v>
      </c>
      <c r="G284" s="5">
        <f>G281+G283</f>
        <v>0</v>
      </c>
      <c r="I284" s="5">
        <f>I281+I283</f>
        <v>0</v>
      </c>
      <c r="K284" s="5">
        <f>K281+K283</f>
        <v>0</v>
      </c>
      <c r="O284" s="14">
        <f>SUM(O283)</f>
        <v>0</v>
      </c>
      <c r="P284" s="14"/>
    </row>
    <row r="285" spans="1:16">
      <c r="G285" s="5"/>
      <c r="I285" s="5"/>
      <c r="K285" s="5"/>
    </row>
    <row r="286" spans="1:16">
      <c r="B286" s="1" t="s">
        <v>235</v>
      </c>
      <c r="C286" s="5">
        <v>0</v>
      </c>
      <c r="G286" s="5">
        <f>C286-E286</f>
        <v>0</v>
      </c>
      <c r="I286" s="5">
        <v>0</v>
      </c>
      <c r="K286" s="5">
        <v>0</v>
      </c>
      <c r="O286" s="14">
        <f>K286-M286</f>
        <v>0</v>
      </c>
      <c r="P286" s="14"/>
    </row>
    <row r="287" spans="1:16">
      <c r="G287" s="5"/>
      <c r="K287" s="5"/>
    </row>
    <row r="288" spans="1:16">
      <c r="G288" s="5"/>
      <c r="K288" s="5"/>
    </row>
    <row r="289" spans="1:16">
      <c r="A289" s="1">
        <v>2230000</v>
      </c>
      <c r="B289" s="1" t="s">
        <v>236</v>
      </c>
      <c r="C289" s="5">
        <v>0</v>
      </c>
      <c r="G289" s="5">
        <f>C289-E289</f>
        <v>0</v>
      </c>
      <c r="K289" s="5">
        <v>0</v>
      </c>
      <c r="O289" s="14">
        <f>K289-M289</f>
        <v>0</v>
      </c>
      <c r="P289" s="14"/>
    </row>
    <row r="290" spans="1:16">
      <c r="A290" s="1">
        <v>2240005</v>
      </c>
      <c r="B290" s="1" t="s">
        <v>237</v>
      </c>
      <c r="C290" s="5">
        <v>80000000</v>
      </c>
      <c r="E290" s="14">
        <f>C290</f>
        <v>80000000</v>
      </c>
      <c r="G290" s="5">
        <f t="shared" ref="G290:G291" si="70">C290-E290</f>
        <v>0</v>
      </c>
      <c r="K290" s="5">
        <v>0</v>
      </c>
      <c r="O290" s="14">
        <f t="shared" ref="O290:O292" si="71">K290-M290</f>
        <v>0</v>
      </c>
      <c r="P290" s="14"/>
    </row>
    <row r="291" spans="1:16">
      <c r="A291" s="1">
        <v>2240006</v>
      </c>
      <c r="B291" s="1" t="s">
        <v>238</v>
      </c>
      <c r="C291" s="5">
        <v>650000000</v>
      </c>
      <c r="E291" s="14">
        <f>C291</f>
        <v>650000000</v>
      </c>
      <c r="G291" s="5">
        <f t="shared" si="70"/>
        <v>0</v>
      </c>
      <c r="K291" s="5">
        <v>0</v>
      </c>
      <c r="O291" s="14">
        <f t="shared" si="71"/>
        <v>0</v>
      </c>
      <c r="P291" s="14"/>
    </row>
    <row r="292" spans="1:16">
      <c r="A292" s="1">
        <v>2260006</v>
      </c>
      <c r="B292" s="1" t="s">
        <v>239</v>
      </c>
      <c r="C292" s="9">
        <v>-486281.25</v>
      </c>
      <c r="E292" s="18"/>
      <c r="F292" s="19"/>
      <c r="G292" s="9">
        <f>(C292-E292)*-1</f>
        <v>486281.25</v>
      </c>
      <c r="K292" s="9">
        <f>-486281.25*-1</f>
        <v>486281.25</v>
      </c>
      <c r="O292" s="13">
        <f t="shared" si="71"/>
        <v>486281.25</v>
      </c>
      <c r="P292" s="13"/>
    </row>
    <row r="293" spans="1:16">
      <c r="B293" s="1" t="s">
        <v>240</v>
      </c>
      <c r="C293" s="5">
        <f>SUM(C289:C292)</f>
        <v>729513718.75</v>
      </c>
      <c r="E293" s="14">
        <f>SUM(E289:E292)</f>
        <v>730000000</v>
      </c>
      <c r="G293" s="5">
        <f>SUM(G289:G292)</f>
        <v>486281.25</v>
      </c>
      <c r="I293" s="5">
        <f>SUM(I289:I292)</f>
        <v>0</v>
      </c>
      <c r="K293" s="5">
        <f>SUM(K289:K292)</f>
        <v>486281.25</v>
      </c>
      <c r="O293" s="14">
        <f>SUM(O289:O292)</f>
        <v>486281.25</v>
      </c>
      <c r="P293" s="14"/>
    </row>
    <row r="294" spans="1:16">
      <c r="G294" s="5"/>
      <c r="K294" s="5"/>
    </row>
    <row r="295" spans="1:16">
      <c r="B295" s="1" t="s">
        <v>241</v>
      </c>
      <c r="C295" s="5">
        <f>C278+C284+C286+C293</f>
        <v>1430367463.25</v>
      </c>
      <c r="E295" s="5">
        <f>E278+E284+E286+E293</f>
        <v>1430853744.5</v>
      </c>
      <c r="F295" s="5"/>
      <c r="G295" s="5">
        <f>G278+G284+G286+G293</f>
        <v>486281.25</v>
      </c>
      <c r="I295" s="5">
        <f>I278+I284+I286+I293</f>
        <v>0</v>
      </c>
      <c r="J295" s="5"/>
      <c r="K295" s="5">
        <f>K278+K284+K286+K293</f>
        <v>486281.25</v>
      </c>
      <c r="O295" s="5">
        <f>O278+O284+O286+O293</f>
        <v>486281.25</v>
      </c>
      <c r="P295" s="5"/>
    </row>
    <row r="296" spans="1:16">
      <c r="C296" s="5" t="s">
        <v>214</v>
      </c>
      <c r="G296" s="5" t="s">
        <v>214</v>
      </c>
      <c r="K296" s="5" t="s">
        <v>214</v>
      </c>
    </row>
    <row r="297" spans="1:16">
      <c r="G297" s="5"/>
      <c r="K297" s="5"/>
    </row>
    <row r="298" spans="1:16">
      <c r="A298" s="1">
        <v>2270001</v>
      </c>
      <c r="B298" s="1" t="s">
        <v>242</v>
      </c>
      <c r="C298" s="5">
        <v>3370535.27</v>
      </c>
      <c r="G298" s="5">
        <f>(C298-E298)*-1</f>
        <v>-3370535.27</v>
      </c>
      <c r="K298" s="5">
        <f>G298-I298</f>
        <v>-3370535.27</v>
      </c>
      <c r="M298" s="5">
        <f>C298*-1</f>
        <v>-3370535.27</v>
      </c>
      <c r="O298" s="14">
        <f>K298-M298</f>
        <v>0</v>
      </c>
      <c r="P298" s="14"/>
    </row>
    <row r="299" spans="1:16">
      <c r="A299" s="1">
        <v>2270003</v>
      </c>
      <c r="B299" s="1" t="s">
        <v>243</v>
      </c>
      <c r="C299" s="9">
        <v>0</v>
      </c>
      <c r="G299" s="9">
        <f>(C299-E299)*-1</f>
        <v>0</v>
      </c>
      <c r="K299" s="9">
        <f>G299-I299</f>
        <v>0</v>
      </c>
      <c r="M299" s="9">
        <v>0</v>
      </c>
      <c r="O299" s="13">
        <f>K299-M299</f>
        <v>0</v>
      </c>
      <c r="P299" s="13"/>
    </row>
    <row r="300" spans="1:16">
      <c r="B300" s="1" t="s">
        <v>244</v>
      </c>
      <c r="C300" s="5">
        <f>SUM(C298:C299)</f>
        <v>3370535.27</v>
      </c>
      <c r="G300" s="5">
        <f>SUM(G298:G299)</f>
        <v>-3370535.27</v>
      </c>
      <c r="I300" s="5">
        <f>SUM(I298:I299)</f>
        <v>0</v>
      </c>
      <c r="K300" s="5">
        <f>SUM(K298:K299)</f>
        <v>-3370535.27</v>
      </c>
      <c r="M300" s="5">
        <f>SUM(M298:M299)</f>
        <v>-3370535.27</v>
      </c>
      <c r="O300" s="14">
        <f>SUM(O298:O299)</f>
        <v>0</v>
      </c>
      <c r="P300" s="14"/>
    </row>
    <row r="301" spans="1:16">
      <c r="G301" s="5"/>
      <c r="K301" s="5"/>
    </row>
    <row r="302" spans="1:16">
      <c r="B302" s="1" t="s">
        <v>245</v>
      </c>
      <c r="C302" s="5">
        <v>0</v>
      </c>
      <c r="G302" s="5">
        <f>C302-E302</f>
        <v>0</v>
      </c>
      <c r="K302" s="5">
        <f>G302-I302</f>
        <v>0</v>
      </c>
    </row>
    <row r="303" spans="1:16">
      <c r="G303" s="5"/>
      <c r="K303" s="5"/>
    </row>
    <row r="304" spans="1:16">
      <c r="A304" s="1">
        <v>2282003</v>
      </c>
      <c r="B304" s="1" t="s">
        <v>246</v>
      </c>
      <c r="C304" s="5">
        <v>63818.52</v>
      </c>
      <c r="G304" s="5">
        <f t="shared" ref="G304:G317" si="72">(C304-E304)*-1</f>
        <v>-63818.52</v>
      </c>
      <c r="K304" s="5">
        <f>G304-I304</f>
        <v>-63818.52</v>
      </c>
      <c r="M304" s="5">
        <f>C304*-1</f>
        <v>-63818.52</v>
      </c>
      <c r="O304" s="14">
        <f>K304-M304</f>
        <v>0</v>
      </c>
      <c r="P304" s="14"/>
    </row>
    <row r="305" spans="1:16">
      <c r="A305" s="1">
        <v>2283000</v>
      </c>
      <c r="B305" s="1" t="s">
        <v>247</v>
      </c>
      <c r="C305" s="5">
        <v>135302.49</v>
      </c>
      <c r="G305" s="5">
        <f t="shared" si="72"/>
        <v>-135302.49</v>
      </c>
      <c r="K305" s="5">
        <f t="shared" ref="K305:K317" si="73">G305-I305</f>
        <v>-135302.49</v>
      </c>
      <c r="M305" s="5">
        <f t="shared" ref="M305:M317" si="74">C305*-1</f>
        <v>-135302.49</v>
      </c>
      <c r="O305" s="14">
        <f t="shared" ref="O305:O317" si="75">K305-M305</f>
        <v>0</v>
      </c>
      <c r="P305" s="14"/>
    </row>
    <row r="306" spans="1:16">
      <c r="A306" s="1">
        <v>2283002</v>
      </c>
      <c r="B306" s="1" t="s">
        <v>248</v>
      </c>
      <c r="C306" s="5">
        <v>141520.57</v>
      </c>
      <c r="G306" s="5">
        <f t="shared" si="72"/>
        <v>-141520.57</v>
      </c>
      <c r="K306" s="5">
        <f t="shared" si="73"/>
        <v>-141520.57</v>
      </c>
      <c r="M306" s="5">
        <f t="shared" si="74"/>
        <v>-141520.57</v>
      </c>
      <c r="O306" s="14">
        <f t="shared" si="75"/>
        <v>0</v>
      </c>
      <c r="P306" s="14"/>
    </row>
    <row r="307" spans="1:16">
      <c r="A307" s="1">
        <v>2283003</v>
      </c>
      <c r="B307" s="1" t="s">
        <v>249</v>
      </c>
      <c r="C307" s="5">
        <v>0</v>
      </c>
      <c r="G307" s="5">
        <f t="shared" si="72"/>
        <v>0</v>
      </c>
      <c r="K307" s="5">
        <f t="shared" si="73"/>
        <v>0</v>
      </c>
      <c r="M307" s="5">
        <f t="shared" si="74"/>
        <v>0</v>
      </c>
      <c r="O307" s="14">
        <f t="shared" si="75"/>
        <v>0</v>
      </c>
      <c r="P307" s="14"/>
    </row>
    <row r="308" spans="1:16">
      <c r="A308" s="1">
        <v>2283005</v>
      </c>
      <c r="B308" s="1" t="s">
        <v>152</v>
      </c>
      <c r="C308" s="5">
        <v>5153534.47</v>
      </c>
      <c r="G308" s="5">
        <f t="shared" si="72"/>
        <v>-5153534.47</v>
      </c>
      <c r="K308" s="5">
        <f t="shared" si="73"/>
        <v>-5153534.47</v>
      </c>
      <c r="M308" s="5">
        <f t="shared" si="74"/>
        <v>-5153534.47</v>
      </c>
      <c r="O308" s="14">
        <f t="shared" si="75"/>
        <v>0</v>
      </c>
      <c r="P308" s="14"/>
    </row>
    <row r="309" spans="1:16">
      <c r="A309" s="1">
        <v>2283006</v>
      </c>
      <c r="B309" s="1" t="s">
        <v>250</v>
      </c>
      <c r="C309" s="5">
        <v>0</v>
      </c>
      <c r="G309" s="5">
        <f t="shared" si="72"/>
        <v>0</v>
      </c>
      <c r="K309" s="5">
        <f t="shared" si="73"/>
        <v>0</v>
      </c>
      <c r="M309" s="5">
        <f t="shared" si="74"/>
        <v>0</v>
      </c>
      <c r="O309" s="14">
        <f t="shared" si="75"/>
        <v>0</v>
      </c>
      <c r="P309" s="14"/>
    </row>
    <row r="310" spans="1:16">
      <c r="A310" s="1">
        <v>2283007</v>
      </c>
      <c r="B310" s="1" t="s">
        <v>251</v>
      </c>
      <c r="C310" s="5">
        <v>354425.18</v>
      </c>
      <c r="G310" s="5">
        <f t="shared" si="72"/>
        <v>-354425.18</v>
      </c>
      <c r="K310" s="5">
        <f t="shared" si="73"/>
        <v>-354425.18</v>
      </c>
      <c r="M310" s="5">
        <f t="shared" si="74"/>
        <v>-354425.18</v>
      </c>
      <c r="O310" s="14">
        <f t="shared" si="75"/>
        <v>0</v>
      </c>
      <c r="P310" s="14"/>
    </row>
    <row r="311" spans="1:16">
      <c r="A311" s="1">
        <v>2283013</v>
      </c>
      <c r="B311" s="1" t="s">
        <v>252</v>
      </c>
      <c r="C311" s="5">
        <v>72550.210000000006</v>
      </c>
      <c r="G311" s="5">
        <f t="shared" si="72"/>
        <v>-72550.210000000006</v>
      </c>
      <c r="K311" s="5">
        <f t="shared" si="73"/>
        <v>-72550.210000000006</v>
      </c>
      <c r="M311" s="5">
        <f t="shared" si="74"/>
        <v>-72550.210000000006</v>
      </c>
      <c r="O311" s="14">
        <f t="shared" si="75"/>
        <v>0</v>
      </c>
      <c r="P311" s="14"/>
    </row>
    <row r="312" spans="1:16">
      <c r="A312" s="1">
        <v>2283015</v>
      </c>
      <c r="B312" s="1" t="s">
        <v>253</v>
      </c>
      <c r="C312" s="5">
        <v>-135165.5</v>
      </c>
      <c r="G312" s="5">
        <f t="shared" si="72"/>
        <v>135165.5</v>
      </c>
      <c r="K312" s="5">
        <f t="shared" si="73"/>
        <v>135165.5</v>
      </c>
      <c r="M312" s="5">
        <f t="shared" si="74"/>
        <v>135165.5</v>
      </c>
      <c r="O312" s="14">
        <f t="shared" si="75"/>
        <v>0</v>
      </c>
      <c r="P312" s="14"/>
    </row>
    <row r="313" spans="1:16">
      <c r="A313" s="1">
        <v>2283016</v>
      </c>
      <c r="B313" s="1" t="s">
        <v>254</v>
      </c>
      <c r="C313" s="5">
        <v>0</v>
      </c>
      <c r="G313" s="5">
        <f t="shared" si="72"/>
        <v>0</v>
      </c>
      <c r="K313" s="5">
        <f t="shared" si="73"/>
        <v>0</v>
      </c>
      <c r="M313" s="5">
        <f t="shared" si="74"/>
        <v>0</v>
      </c>
      <c r="O313" s="14">
        <f t="shared" si="75"/>
        <v>0</v>
      </c>
      <c r="P313" s="14"/>
    </row>
    <row r="314" spans="1:16">
      <c r="A314" s="1">
        <v>2283017</v>
      </c>
      <c r="B314" s="1" t="s">
        <v>255</v>
      </c>
      <c r="C314" s="5">
        <v>0</v>
      </c>
      <c r="G314" s="5">
        <f t="shared" si="72"/>
        <v>0</v>
      </c>
      <c r="K314" s="5">
        <f t="shared" si="73"/>
        <v>0</v>
      </c>
      <c r="M314" s="5">
        <f t="shared" si="74"/>
        <v>0</v>
      </c>
      <c r="O314" s="14">
        <f t="shared" si="75"/>
        <v>0</v>
      </c>
      <c r="P314" s="14"/>
    </row>
    <row r="315" spans="1:16">
      <c r="A315" s="1">
        <v>2283018</v>
      </c>
      <c r="B315" s="1" t="s">
        <v>256</v>
      </c>
      <c r="C315" s="5">
        <v>0</v>
      </c>
      <c r="G315" s="5">
        <f t="shared" si="72"/>
        <v>0</v>
      </c>
      <c r="K315" s="5">
        <f t="shared" si="73"/>
        <v>0</v>
      </c>
      <c r="M315" s="5">
        <f t="shared" si="74"/>
        <v>0</v>
      </c>
      <c r="O315" s="14">
        <f t="shared" si="75"/>
        <v>0</v>
      </c>
      <c r="P315" s="14"/>
    </row>
    <row r="316" spans="1:16">
      <c r="A316" s="1">
        <v>2284027</v>
      </c>
      <c r="B316" s="1" t="s">
        <v>257</v>
      </c>
      <c r="C316" s="5">
        <v>757250</v>
      </c>
      <c r="G316" s="5">
        <f t="shared" si="72"/>
        <v>-757250</v>
      </c>
      <c r="K316" s="5">
        <f t="shared" si="73"/>
        <v>-757250</v>
      </c>
      <c r="M316" s="5">
        <f t="shared" si="74"/>
        <v>-757250</v>
      </c>
      <c r="O316" s="14">
        <f t="shared" si="75"/>
        <v>0</v>
      </c>
      <c r="P316" s="14"/>
    </row>
    <row r="317" spans="1:16">
      <c r="A317" s="1">
        <v>2300001</v>
      </c>
      <c r="B317" s="1" t="s">
        <v>162</v>
      </c>
      <c r="C317" s="9">
        <v>64112916.710000001</v>
      </c>
      <c r="G317" s="6">
        <f t="shared" si="72"/>
        <v>-64112916.710000001</v>
      </c>
      <c r="K317" s="9">
        <f t="shared" si="73"/>
        <v>-64112916.710000001</v>
      </c>
      <c r="M317" s="9">
        <f t="shared" si="74"/>
        <v>-64112916.710000001</v>
      </c>
      <c r="O317" s="13">
        <f t="shared" si="75"/>
        <v>0</v>
      </c>
      <c r="P317" s="13"/>
    </row>
    <row r="318" spans="1:16">
      <c r="B318" s="1" t="s">
        <v>258</v>
      </c>
      <c r="C318" s="5">
        <f>SUM(C304:C317)</f>
        <v>70656152.650000006</v>
      </c>
      <c r="G318" s="5">
        <f>SUM(G304:G317)</f>
        <v>-70656152.650000006</v>
      </c>
      <c r="I318" s="5">
        <f>SUM(I304:I317)</f>
        <v>0</v>
      </c>
      <c r="K318" s="5">
        <f>SUM(K304:K317)</f>
        <v>-70656152.650000006</v>
      </c>
      <c r="M318" s="5">
        <f>SUM(M304:M317)</f>
        <v>-70656152.650000006</v>
      </c>
      <c r="O318" s="14">
        <f>SUM(O304:O317)</f>
        <v>0</v>
      </c>
      <c r="P318" s="14"/>
    </row>
    <row r="319" spans="1:16">
      <c r="B319" s="1" t="s">
        <v>259</v>
      </c>
      <c r="C319" s="5">
        <f>C300+C302+C318</f>
        <v>74026687.920000002</v>
      </c>
      <c r="E319" s="5">
        <f>E300+E302+E318</f>
        <v>0</v>
      </c>
      <c r="F319" s="5"/>
      <c r="G319" s="5">
        <f>G300+G302+G318</f>
        <v>-74026687.920000002</v>
      </c>
      <c r="I319" s="5">
        <f>I300+I302+I318</f>
        <v>0</v>
      </c>
      <c r="J319" s="5"/>
      <c r="K319" s="5">
        <f>K300+K302+K318</f>
        <v>-74026687.920000002</v>
      </c>
      <c r="M319" s="5">
        <f>M300+M302+M318</f>
        <v>-74026687.920000002</v>
      </c>
      <c r="O319" s="5">
        <f>O300+O302+O318</f>
        <v>0</v>
      </c>
      <c r="P319" s="5"/>
    </row>
    <row r="320" spans="1:16">
      <c r="C320" s="5" t="s">
        <v>214</v>
      </c>
      <c r="G320" s="5" t="s">
        <v>214</v>
      </c>
      <c r="K320" s="5" t="s">
        <v>214</v>
      </c>
    </row>
    <row r="321" spans="1:16">
      <c r="G321" s="5"/>
      <c r="K321" s="5"/>
    </row>
    <row r="322" spans="1:16">
      <c r="B322" s="1" t="s">
        <v>260</v>
      </c>
      <c r="C322" s="5">
        <v>0</v>
      </c>
      <c r="G322" s="5">
        <f t="shared" ref="G322" si="76">(C322-E322)*-1</f>
        <v>0</v>
      </c>
      <c r="K322" s="5">
        <f>G322-I322</f>
        <v>0</v>
      </c>
      <c r="O322" s="14">
        <f>K322-M322</f>
        <v>0</v>
      </c>
      <c r="P322" s="14"/>
    </row>
    <row r="323" spans="1:16">
      <c r="G323" s="5"/>
      <c r="K323" s="5"/>
    </row>
    <row r="324" spans="1:16">
      <c r="A324" s="1">
        <v>2220002</v>
      </c>
      <c r="B324" s="1" t="s">
        <v>261</v>
      </c>
      <c r="C324" s="5">
        <v>0</v>
      </c>
      <c r="G324" s="5">
        <f t="shared" ref="G324:G327" si="77">(C324-E324)*-1</f>
        <v>0</v>
      </c>
      <c r="K324" s="5">
        <f>G324-I324</f>
        <v>0</v>
      </c>
      <c r="O324" s="14">
        <f>K324-M324</f>
        <v>0</v>
      </c>
      <c r="P324" s="14"/>
    </row>
    <row r="325" spans="1:16">
      <c r="A325" s="1">
        <v>2230500</v>
      </c>
      <c r="B325" s="1" t="s">
        <v>262</v>
      </c>
      <c r="C325" s="5">
        <v>20000000</v>
      </c>
      <c r="E325" s="14">
        <f>C325</f>
        <v>20000000</v>
      </c>
      <c r="G325" s="5">
        <f t="shared" si="77"/>
        <v>0</v>
      </c>
      <c r="K325" s="5">
        <v>0</v>
      </c>
      <c r="O325" s="14">
        <f t="shared" ref="O325:O327" si="78">K325-M325</f>
        <v>0</v>
      </c>
      <c r="P325" s="14"/>
    </row>
    <row r="326" spans="1:16">
      <c r="A326" s="1">
        <v>2240502</v>
      </c>
      <c r="B326" s="1" t="s">
        <v>263</v>
      </c>
      <c r="C326" s="5">
        <v>65000000</v>
      </c>
      <c r="E326" s="14">
        <f>C326</f>
        <v>65000000</v>
      </c>
      <c r="G326" s="5">
        <f t="shared" si="77"/>
        <v>0</v>
      </c>
      <c r="K326" s="5">
        <v>0</v>
      </c>
      <c r="O326" s="14">
        <f t="shared" si="78"/>
        <v>0</v>
      </c>
      <c r="P326" s="14"/>
    </row>
    <row r="327" spans="1:16">
      <c r="A327" s="1">
        <v>2240505</v>
      </c>
      <c r="B327" s="1" t="s">
        <v>264</v>
      </c>
      <c r="C327" s="9">
        <v>0</v>
      </c>
      <c r="E327" s="18"/>
      <c r="F327" s="19"/>
      <c r="G327" s="9">
        <f t="shared" si="77"/>
        <v>0</v>
      </c>
      <c r="K327" s="6">
        <f t="shared" ref="K327" si="79">G327-I327</f>
        <v>0</v>
      </c>
      <c r="O327" s="18">
        <f t="shared" si="78"/>
        <v>0</v>
      </c>
      <c r="P327" s="19"/>
    </row>
    <row r="328" spans="1:16">
      <c r="B328" s="1" t="s">
        <v>265</v>
      </c>
      <c r="C328" s="5">
        <f>SUM(C324:C327)</f>
        <v>85000000</v>
      </c>
      <c r="E328" s="14">
        <f>SUM(E324:E327)</f>
        <v>85000000</v>
      </c>
      <c r="G328" s="5">
        <f>SUM(G324:G327)</f>
        <v>0</v>
      </c>
      <c r="I328" s="14">
        <f>SUM(I324:I327)</f>
        <v>0</v>
      </c>
      <c r="K328" s="5">
        <f>SUM(K324:K327)</f>
        <v>0</v>
      </c>
      <c r="O328" s="14">
        <f>SUM(O324:O327)</f>
        <v>0</v>
      </c>
      <c r="P328" s="14"/>
    </row>
    <row r="329" spans="1:16">
      <c r="G329" s="5"/>
      <c r="K329" s="5"/>
    </row>
    <row r="330" spans="1:16">
      <c r="B330" s="1" t="s">
        <v>266</v>
      </c>
      <c r="C330" s="5">
        <v>0</v>
      </c>
      <c r="G330" s="5">
        <f t="shared" ref="G330" si="80">(C330-E330)*-1</f>
        <v>0</v>
      </c>
      <c r="K330" s="5">
        <f>G330-I330</f>
        <v>0</v>
      </c>
      <c r="O330" s="14">
        <f>K330+M330</f>
        <v>0</v>
      </c>
      <c r="P330" s="14"/>
    </row>
    <row r="331" spans="1:16">
      <c r="G331" s="5"/>
      <c r="K331" s="5"/>
    </row>
    <row r="332" spans="1:16">
      <c r="B332" s="1" t="s">
        <v>267</v>
      </c>
      <c r="C332" s="5">
        <v>0</v>
      </c>
      <c r="G332" s="5">
        <f t="shared" ref="G332" si="81">(C332-E332)*-1</f>
        <v>0</v>
      </c>
      <c r="K332" s="5">
        <f>G332-I332</f>
        <v>0</v>
      </c>
      <c r="O332" s="14">
        <f>K332+M332</f>
        <v>0</v>
      </c>
      <c r="P332" s="14"/>
    </row>
    <row r="333" spans="1:16">
      <c r="G333" s="5"/>
      <c r="K333" s="5"/>
    </row>
    <row r="334" spans="1:16">
      <c r="A334" s="1">
        <v>2330000</v>
      </c>
      <c r="B334" s="1" t="s">
        <v>268</v>
      </c>
      <c r="C334" s="5">
        <v>0</v>
      </c>
      <c r="G334" s="5">
        <f t="shared" ref="G334:G335" si="82">(C334-E334)*-1</f>
        <v>0</v>
      </c>
      <c r="K334" s="5">
        <f>G334-I334</f>
        <v>0</v>
      </c>
      <c r="O334" s="14">
        <f>K334+M334</f>
        <v>0</v>
      </c>
      <c r="P334" s="14"/>
    </row>
    <row r="335" spans="1:16">
      <c r="B335" s="1" t="s">
        <v>269</v>
      </c>
      <c r="C335" s="5">
        <v>0</v>
      </c>
      <c r="G335" s="5">
        <f t="shared" si="82"/>
        <v>0</v>
      </c>
      <c r="I335" s="5">
        <v>0</v>
      </c>
      <c r="K335" s="5">
        <f>G335-I335</f>
        <v>0</v>
      </c>
      <c r="O335" s="14">
        <f>K335+M335</f>
        <v>0</v>
      </c>
      <c r="P335" s="14"/>
    </row>
    <row r="336" spans="1:16">
      <c r="G336" s="5"/>
      <c r="K336" s="5"/>
    </row>
    <row r="337" spans="1:16">
      <c r="A337" s="1">
        <v>2320001</v>
      </c>
      <c r="B337" s="1" t="s">
        <v>270</v>
      </c>
      <c r="C337" s="5">
        <v>12645128.539999999</v>
      </c>
      <c r="G337" s="5">
        <f t="shared" ref="G337:G354" si="83">(C337-E337)*-1</f>
        <v>-12645128.539999999</v>
      </c>
      <c r="K337" s="5">
        <f>G337-I337</f>
        <v>-12645128.539999999</v>
      </c>
      <c r="M337" s="5">
        <f>C337*-1</f>
        <v>-12645128.539999999</v>
      </c>
      <c r="O337" s="14">
        <f>K337-M337</f>
        <v>0</v>
      </c>
      <c r="P337" s="14"/>
    </row>
    <row r="338" spans="1:16">
      <c r="A338" s="1">
        <v>2320002</v>
      </c>
      <c r="B338" s="1" t="s">
        <v>271</v>
      </c>
      <c r="C338" s="5">
        <v>10498636.15</v>
      </c>
      <c r="G338" s="5">
        <f t="shared" si="83"/>
        <v>-10498636.15</v>
      </c>
      <c r="K338" s="5">
        <f t="shared" ref="K338:K354" si="84">G338-I338</f>
        <v>-10498636.15</v>
      </c>
      <c r="M338" s="5">
        <f t="shared" ref="M338:M354" si="85">C338*-1</f>
        <v>-10498636.15</v>
      </c>
      <c r="O338" s="14">
        <f t="shared" ref="O338:O354" si="86">K338-M338</f>
        <v>0</v>
      </c>
      <c r="P338" s="14"/>
    </row>
    <row r="339" spans="1:16">
      <c r="A339" s="1">
        <v>2320003</v>
      </c>
      <c r="B339" s="1" t="s">
        <v>272</v>
      </c>
      <c r="C339" s="5">
        <v>1432905.44</v>
      </c>
      <c r="G339" s="5">
        <f t="shared" si="83"/>
        <v>-1432905.44</v>
      </c>
      <c r="K339" s="5">
        <f t="shared" si="84"/>
        <v>-1432905.44</v>
      </c>
      <c r="M339" s="5">
        <f t="shared" si="85"/>
        <v>-1432905.44</v>
      </c>
      <c r="O339" s="14">
        <f t="shared" si="86"/>
        <v>0</v>
      </c>
      <c r="P339" s="14"/>
    </row>
    <row r="340" spans="1:16">
      <c r="A340" s="1">
        <v>2320011</v>
      </c>
      <c r="B340" s="1" t="s">
        <v>273</v>
      </c>
      <c r="C340" s="5">
        <v>40366240.200000003</v>
      </c>
      <c r="G340" s="5">
        <f t="shared" si="83"/>
        <v>-40366240.200000003</v>
      </c>
      <c r="K340" s="5">
        <f t="shared" si="84"/>
        <v>-40366240.200000003</v>
      </c>
      <c r="M340" s="5">
        <f t="shared" si="85"/>
        <v>-40366240.200000003</v>
      </c>
      <c r="O340" s="14">
        <f t="shared" si="86"/>
        <v>0</v>
      </c>
      <c r="P340" s="14"/>
    </row>
    <row r="341" spans="1:16">
      <c r="A341" s="1">
        <v>2320050</v>
      </c>
      <c r="B341" s="1" t="s">
        <v>274</v>
      </c>
      <c r="C341" s="5">
        <v>0</v>
      </c>
      <c r="G341" s="5">
        <f t="shared" si="83"/>
        <v>0</v>
      </c>
      <c r="K341" s="5">
        <f t="shared" si="84"/>
        <v>0</v>
      </c>
      <c r="M341" s="5">
        <f t="shared" si="85"/>
        <v>0</v>
      </c>
      <c r="O341" s="14">
        <f t="shared" si="86"/>
        <v>0</v>
      </c>
      <c r="P341" s="14"/>
    </row>
    <row r="342" spans="1:16">
      <c r="A342" s="1">
        <v>2320052</v>
      </c>
      <c r="B342" s="1" t="s">
        <v>275</v>
      </c>
      <c r="C342" s="5">
        <v>76446.13</v>
      </c>
      <c r="G342" s="5">
        <f t="shared" si="83"/>
        <v>-76446.13</v>
      </c>
      <c r="K342" s="5">
        <f t="shared" si="84"/>
        <v>-76446.13</v>
      </c>
      <c r="M342" s="5">
        <f t="shared" si="85"/>
        <v>-76446.13</v>
      </c>
      <c r="O342" s="14">
        <f t="shared" si="86"/>
        <v>0</v>
      </c>
      <c r="P342" s="14"/>
    </row>
    <row r="343" spans="1:16">
      <c r="A343" s="1">
        <v>2320053</v>
      </c>
      <c r="B343" s="1" t="s">
        <v>276</v>
      </c>
      <c r="C343" s="5">
        <v>141782.53</v>
      </c>
      <c r="G343" s="5">
        <f t="shared" si="83"/>
        <v>-141782.53</v>
      </c>
      <c r="K343" s="5">
        <f t="shared" si="84"/>
        <v>-141782.53</v>
      </c>
      <c r="M343" s="5">
        <f t="shared" si="85"/>
        <v>-141782.53</v>
      </c>
      <c r="O343" s="14">
        <f t="shared" si="86"/>
        <v>0</v>
      </c>
      <c r="P343" s="14"/>
    </row>
    <row r="344" spans="1:16">
      <c r="A344" s="1">
        <v>2320054</v>
      </c>
      <c r="B344" s="1" t="s">
        <v>277</v>
      </c>
      <c r="C344" s="5">
        <v>0</v>
      </c>
      <c r="G344" s="5">
        <f t="shared" si="83"/>
        <v>0</v>
      </c>
      <c r="K344" s="5">
        <f t="shared" si="84"/>
        <v>0</v>
      </c>
      <c r="M344" s="5">
        <f t="shared" si="85"/>
        <v>0</v>
      </c>
      <c r="O344" s="14">
        <f t="shared" si="86"/>
        <v>0</v>
      </c>
      <c r="P344" s="14"/>
    </row>
    <row r="345" spans="1:16">
      <c r="A345" s="1">
        <v>2320056</v>
      </c>
      <c r="B345" s="1" t="s">
        <v>278</v>
      </c>
      <c r="C345" s="5">
        <v>0</v>
      </c>
      <c r="G345" s="5">
        <f t="shared" si="83"/>
        <v>0</v>
      </c>
      <c r="K345" s="5">
        <f t="shared" si="84"/>
        <v>0</v>
      </c>
      <c r="M345" s="5">
        <f t="shared" si="85"/>
        <v>0</v>
      </c>
      <c r="O345" s="14">
        <f t="shared" si="86"/>
        <v>0</v>
      </c>
      <c r="P345" s="14"/>
    </row>
    <row r="346" spans="1:16">
      <c r="A346" s="1">
        <v>2320062</v>
      </c>
      <c r="B346" s="1" t="s">
        <v>279</v>
      </c>
      <c r="C346" s="5">
        <v>2026.82</v>
      </c>
      <c r="G346" s="5">
        <f t="shared" si="83"/>
        <v>-2026.82</v>
      </c>
      <c r="K346" s="5">
        <f t="shared" si="84"/>
        <v>-2026.82</v>
      </c>
      <c r="M346" s="5">
        <f t="shared" si="85"/>
        <v>-2026.82</v>
      </c>
      <c r="O346" s="14">
        <f t="shared" si="86"/>
        <v>0</v>
      </c>
      <c r="P346" s="14"/>
    </row>
    <row r="347" spans="1:16">
      <c r="A347" s="1">
        <v>2320073</v>
      </c>
      <c r="B347" s="1" t="s">
        <v>280</v>
      </c>
      <c r="C347" s="5">
        <v>9183</v>
      </c>
      <c r="G347" s="5">
        <f t="shared" si="83"/>
        <v>-9183</v>
      </c>
      <c r="K347" s="5">
        <f t="shared" si="84"/>
        <v>-9183</v>
      </c>
      <c r="M347" s="5">
        <f t="shared" si="85"/>
        <v>-9183</v>
      </c>
      <c r="O347" s="14">
        <f t="shared" si="86"/>
        <v>0</v>
      </c>
      <c r="P347" s="14"/>
    </row>
    <row r="348" spans="1:16">
      <c r="A348" s="1">
        <v>2320076</v>
      </c>
      <c r="B348" s="1" t="s">
        <v>281</v>
      </c>
      <c r="C348" s="5">
        <v>59092</v>
      </c>
      <c r="G348" s="5">
        <f t="shared" si="83"/>
        <v>-59092</v>
      </c>
      <c r="K348" s="5">
        <f t="shared" si="84"/>
        <v>-59092</v>
      </c>
      <c r="M348" s="5">
        <f t="shared" si="85"/>
        <v>-59092</v>
      </c>
      <c r="O348" s="14">
        <f t="shared" si="86"/>
        <v>0</v>
      </c>
      <c r="P348" s="14"/>
    </row>
    <row r="349" spans="1:16">
      <c r="A349" s="1">
        <v>2320077</v>
      </c>
      <c r="B349" s="1" t="s">
        <v>282</v>
      </c>
      <c r="C349" s="5">
        <v>1033752.64</v>
      </c>
      <c r="G349" s="5">
        <f t="shared" si="83"/>
        <v>-1033752.64</v>
      </c>
      <c r="K349" s="5">
        <f t="shared" si="84"/>
        <v>-1033752.64</v>
      </c>
      <c r="M349" s="5">
        <f t="shared" si="85"/>
        <v>-1033752.64</v>
      </c>
      <c r="O349" s="14">
        <f t="shared" si="86"/>
        <v>0</v>
      </c>
      <c r="P349" s="14"/>
    </row>
    <row r="350" spans="1:16">
      <c r="A350" s="1">
        <v>2320079</v>
      </c>
      <c r="B350" s="1" t="s">
        <v>283</v>
      </c>
      <c r="C350" s="5">
        <v>0</v>
      </c>
      <c r="G350" s="5">
        <f t="shared" si="83"/>
        <v>0</v>
      </c>
      <c r="K350" s="5">
        <f t="shared" si="84"/>
        <v>0</v>
      </c>
      <c r="M350" s="5">
        <f t="shared" si="85"/>
        <v>0</v>
      </c>
      <c r="O350" s="14">
        <f t="shared" si="86"/>
        <v>0</v>
      </c>
      <c r="P350" s="14"/>
    </row>
    <row r="351" spans="1:16">
      <c r="A351" s="1">
        <v>2320083</v>
      </c>
      <c r="B351" s="1" t="s">
        <v>284</v>
      </c>
      <c r="C351" s="5">
        <v>0</v>
      </c>
      <c r="G351" s="5">
        <f t="shared" si="83"/>
        <v>0</v>
      </c>
      <c r="K351" s="5">
        <f t="shared" si="84"/>
        <v>0</v>
      </c>
      <c r="M351" s="5">
        <f t="shared" si="85"/>
        <v>0</v>
      </c>
      <c r="O351" s="14">
        <f t="shared" si="86"/>
        <v>0</v>
      </c>
      <c r="P351" s="14"/>
    </row>
    <row r="352" spans="1:16">
      <c r="A352" s="1">
        <v>2320086</v>
      </c>
      <c r="B352" s="1" t="s">
        <v>285</v>
      </c>
      <c r="C352" s="5">
        <v>83626.25</v>
      </c>
      <c r="G352" s="5">
        <f t="shared" si="83"/>
        <v>-83626.25</v>
      </c>
      <c r="K352" s="5">
        <f t="shared" si="84"/>
        <v>-83626.25</v>
      </c>
      <c r="M352" s="5">
        <f t="shared" si="85"/>
        <v>-83626.25</v>
      </c>
      <c r="O352" s="14">
        <f t="shared" si="86"/>
        <v>0</v>
      </c>
      <c r="P352" s="14"/>
    </row>
    <row r="353" spans="1:16">
      <c r="A353" s="1">
        <v>2320090</v>
      </c>
      <c r="B353" s="1" t="s">
        <v>286</v>
      </c>
      <c r="C353" s="5">
        <v>77370.44</v>
      </c>
      <c r="G353" s="5">
        <f t="shared" si="83"/>
        <v>-77370.44</v>
      </c>
      <c r="K353" s="5">
        <f t="shared" si="84"/>
        <v>-77370.44</v>
      </c>
      <c r="M353" s="5">
        <f t="shared" si="85"/>
        <v>-77370.44</v>
      </c>
      <c r="O353" s="14">
        <f t="shared" si="86"/>
        <v>0</v>
      </c>
      <c r="P353" s="14"/>
    </row>
    <row r="354" spans="1:16">
      <c r="A354" s="1">
        <v>2320094</v>
      </c>
      <c r="B354" s="1" t="s">
        <v>287</v>
      </c>
      <c r="C354" s="9">
        <v>0</v>
      </c>
      <c r="G354" s="9">
        <f t="shared" si="83"/>
        <v>0</v>
      </c>
      <c r="K354" s="9">
        <f t="shared" si="84"/>
        <v>0</v>
      </c>
      <c r="M354" s="9">
        <f t="shared" si="85"/>
        <v>0</v>
      </c>
      <c r="O354" s="13">
        <f t="shared" si="86"/>
        <v>0</v>
      </c>
      <c r="P354" s="13"/>
    </row>
    <row r="355" spans="1:16">
      <c r="B355" s="1" t="s">
        <v>288</v>
      </c>
      <c r="C355" s="5">
        <f>SUM(C337:C354)</f>
        <v>66426190.140000001</v>
      </c>
      <c r="G355" s="5">
        <f>SUM(G337:G354)</f>
        <v>-66426190.140000001</v>
      </c>
      <c r="I355" s="5">
        <f>SUM(I337:I354)</f>
        <v>0</v>
      </c>
      <c r="K355" s="5">
        <f>SUM(K337:K354)</f>
        <v>-66426190.140000001</v>
      </c>
      <c r="M355" s="5">
        <f>SUM(M337:M354)</f>
        <v>-66426190.140000001</v>
      </c>
      <c r="O355" s="14">
        <f>SUM(O337:O354)</f>
        <v>0</v>
      </c>
      <c r="P355" s="14"/>
    </row>
    <row r="356" spans="1:16">
      <c r="G356" s="5"/>
      <c r="K356" s="5"/>
    </row>
    <row r="357" spans="1:16">
      <c r="A357" s="1">
        <v>2330012</v>
      </c>
      <c r="B357" s="1" t="s">
        <v>289</v>
      </c>
      <c r="C357" s="5">
        <v>0</v>
      </c>
      <c r="G357" s="5">
        <f t="shared" ref="G357:G370" si="87">(C357-E357)*-1</f>
        <v>0</v>
      </c>
      <c r="K357" s="5">
        <f>G357-I357</f>
        <v>0</v>
      </c>
      <c r="M357" s="5">
        <f t="shared" ref="M357:M358" si="88">C357*-1</f>
        <v>0</v>
      </c>
      <c r="O357" s="14">
        <f>K357-M357</f>
        <v>0</v>
      </c>
      <c r="P357" s="14"/>
    </row>
    <row r="358" spans="1:16">
      <c r="A358" s="1">
        <v>2330212</v>
      </c>
      <c r="B358" s="1" t="s">
        <v>290</v>
      </c>
      <c r="C358" s="5">
        <v>0</v>
      </c>
      <c r="G358" s="5">
        <f t="shared" si="87"/>
        <v>0</v>
      </c>
      <c r="K358" s="5">
        <f t="shared" ref="K358:K370" si="89">G358-I358</f>
        <v>0</v>
      </c>
      <c r="M358" s="5">
        <f t="shared" si="88"/>
        <v>0</v>
      </c>
      <c r="O358" s="14">
        <f>K358-M358</f>
        <v>0</v>
      </c>
      <c r="P358" s="14"/>
    </row>
    <row r="359" spans="1:16">
      <c r="A359" s="1">
        <v>2340001</v>
      </c>
      <c r="B359" s="1" t="s">
        <v>291</v>
      </c>
      <c r="C359" s="5">
        <v>21163128.489999998</v>
      </c>
      <c r="G359" s="5">
        <f t="shared" si="87"/>
        <v>-21163128.489999998</v>
      </c>
      <c r="K359" s="5">
        <f t="shared" si="89"/>
        <v>-21163128.489999998</v>
      </c>
      <c r="M359" s="5">
        <f>C359*-1</f>
        <v>-21163128.489999998</v>
      </c>
      <c r="O359" s="14">
        <f>K359-M359</f>
        <v>0</v>
      </c>
      <c r="P359" s="14"/>
    </row>
    <row r="360" spans="1:16">
      <c r="A360" s="1">
        <v>2340005</v>
      </c>
      <c r="B360" s="1" t="s">
        <v>292</v>
      </c>
      <c r="C360" s="5">
        <v>0</v>
      </c>
      <c r="G360" s="5">
        <f t="shared" si="87"/>
        <v>0</v>
      </c>
      <c r="K360" s="5">
        <f t="shared" si="89"/>
        <v>0</v>
      </c>
      <c r="M360" s="5">
        <f t="shared" ref="M360:M370" si="90">C360*-1</f>
        <v>0</v>
      </c>
      <c r="O360" s="14">
        <f t="shared" ref="O360:O370" si="91">K360-M360</f>
        <v>0</v>
      </c>
      <c r="P360" s="14"/>
    </row>
    <row r="361" spans="1:16">
      <c r="A361" s="1">
        <v>2340011</v>
      </c>
      <c r="B361" s="1" t="s">
        <v>293</v>
      </c>
      <c r="C361" s="5">
        <v>26810.05</v>
      </c>
      <c r="G361" s="5">
        <f t="shared" si="87"/>
        <v>-26810.05</v>
      </c>
      <c r="K361" s="5">
        <f t="shared" si="89"/>
        <v>-26810.05</v>
      </c>
      <c r="M361" s="5">
        <f t="shared" si="90"/>
        <v>-26810.05</v>
      </c>
      <c r="O361" s="14">
        <f t="shared" si="91"/>
        <v>0</v>
      </c>
      <c r="P361" s="14"/>
    </row>
    <row r="362" spans="1:16">
      <c r="A362" s="1">
        <v>2340012</v>
      </c>
      <c r="B362" s="1" t="s">
        <v>294</v>
      </c>
      <c r="C362" s="5">
        <v>0</v>
      </c>
      <c r="G362" s="5">
        <f t="shared" si="87"/>
        <v>0</v>
      </c>
      <c r="K362" s="5">
        <f t="shared" si="89"/>
        <v>0</v>
      </c>
      <c r="M362" s="5">
        <f t="shared" si="90"/>
        <v>0</v>
      </c>
      <c r="O362" s="14">
        <f t="shared" si="91"/>
        <v>0</v>
      </c>
      <c r="P362" s="14"/>
    </row>
    <row r="363" spans="1:16">
      <c r="A363" s="1">
        <v>2340025</v>
      </c>
      <c r="B363" s="1" t="s">
        <v>295</v>
      </c>
      <c r="C363" s="5">
        <v>65915.97</v>
      </c>
      <c r="G363" s="5">
        <f t="shared" si="87"/>
        <v>-65915.97</v>
      </c>
      <c r="K363" s="5">
        <f t="shared" si="89"/>
        <v>-65915.97</v>
      </c>
      <c r="M363" s="5">
        <f t="shared" si="90"/>
        <v>-65915.97</v>
      </c>
      <c r="O363" s="14">
        <f t="shared" si="91"/>
        <v>0</v>
      </c>
      <c r="P363" s="14"/>
    </row>
    <row r="364" spans="1:16">
      <c r="A364" s="1">
        <v>2340027</v>
      </c>
      <c r="B364" s="1" t="s">
        <v>296</v>
      </c>
      <c r="C364" s="5">
        <v>155253.81</v>
      </c>
      <c r="G364" s="5">
        <f t="shared" si="87"/>
        <v>-155253.81</v>
      </c>
      <c r="K364" s="5">
        <f t="shared" si="89"/>
        <v>-155253.81</v>
      </c>
      <c r="M364" s="5">
        <f t="shared" si="90"/>
        <v>-155253.81</v>
      </c>
      <c r="O364" s="14">
        <f t="shared" si="91"/>
        <v>0</v>
      </c>
      <c r="P364" s="14"/>
    </row>
    <row r="365" spans="1:16">
      <c r="A365" s="1">
        <v>2340029</v>
      </c>
      <c r="B365" s="1" t="s">
        <v>297</v>
      </c>
      <c r="C365" s="5">
        <v>3481872.79</v>
      </c>
      <c r="G365" s="5">
        <f t="shared" si="87"/>
        <v>-3481872.79</v>
      </c>
      <c r="K365" s="5">
        <f t="shared" si="89"/>
        <v>-3481872.79</v>
      </c>
      <c r="M365" s="5">
        <f t="shared" si="90"/>
        <v>-3481872.79</v>
      </c>
      <c r="O365" s="14">
        <f t="shared" si="91"/>
        <v>0</v>
      </c>
      <c r="P365" s="14"/>
    </row>
    <row r="366" spans="1:16">
      <c r="A366" s="1">
        <v>2340030</v>
      </c>
      <c r="B366" s="1" t="s">
        <v>298</v>
      </c>
      <c r="C366" s="5">
        <v>33376.9</v>
      </c>
      <c r="G366" s="5">
        <f t="shared" si="87"/>
        <v>-33376.9</v>
      </c>
      <c r="K366" s="5">
        <f t="shared" si="89"/>
        <v>-33376.9</v>
      </c>
      <c r="M366" s="5">
        <f t="shared" si="90"/>
        <v>-33376.9</v>
      </c>
      <c r="O366" s="14">
        <f t="shared" si="91"/>
        <v>0</v>
      </c>
      <c r="P366" s="14"/>
    </row>
    <row r="367" spans="1:16">
      <c r="A367" s="1">
        <v>2340032</v>
      </c>
      <c r="B367" s="1" t="s">
        <v>299</v>
      </c>
      <c r="C367" s="5">
        <v>0</v>
      </c>
      <c r="G367" s="5">
        <f t="shared" si="87"/>
        <v>0</v>
      </c>
      <c r="K367" s="5">
        <f t="shared" si="89"/>
        <v>0</v>
      </c>
      <c r="M367" s="5">
        <f t="shared" si="90"/>
        <v>0</v>
      </c>
      <c r="O367" s="14">
        <f t="shared" si="91"/>
        <v>0</v>
      </c>
      <c r="P367" s="14"/>
    </row>
    <row r="368" spans="1:16">
      <c r="A368" s="1">
        <v>2340035</v>
      </c>
      <c r="B368" s="1" t="s">
        <v>300</v>
      </c>
      <c r="C368" s="5">
        <v>13928.71</v>
      </c>
      <c r="G368" s="5">
        <f t="shared" si="87"/>
        <v>-13928.71</v>
      </c>
      <c r="K368" s="5">
        <f t="shared" si="89"/>
        <v>-13928.71</v>
      </c>
      <c r="M368" s="5">
        <f t="shared" si="90"/>
        <v>-13928.71</v>
      </c>
      <c r="O368" s="14">
        <f t="shared" si="91"/>
        <v>0</v>
      </c>
      <c r="P368" s="14"/>
    </row>
    <row r="369" spans="1:16">
      <c r="A369" s="1">
        <v>2340037</v>
      </c>
      <c r="B369" s="1" t="s">
        <v>301</v>
      </c>
      <c r="C369" s="5">
        <v>350000.04</v>
      </c>
      <c r="G369" s="5">
        <f t="shared" si="87"/>
        <v>-350000.04</v>
      </c>
      <c r="K369" s="5">
        <f t="shared" si="89"/>
        <v>-350000.04</v>
      </c>
      <c r="M369" s="5">
        <f t="shared" si="90"/>
        <v>-350000.04</v>
      </c>
      <c r="O369" s="14">
        <f t="shared" si="91"/>
        <v>0</v>
      </c>
      <c r="P369" s="14"/>
    </row>
    <row r="370" spans="1:16">
      <c r="A370" s="1">
        <v>2340212</v>
      </c>
      <c r="B370" s="1" t="s">
        <v>302</v>
      </c>
      <c r="C370" s="9">
        <v>0</v>
      </c>
      <c r="G370" s="9">
        <f t="shared" si="87"/>
        <v>0</v>
      </c>
      <c r="K370" s="9">
        <f t="shared" si="89"/>
        <v>0</v>
      </c>
      <c r="M370" s="9">
        <f t="shared" si="90"/>
        <v>0</v>
      </c>
      <c r="O370" s="13">
        <f t="shared" si="91"/>
        <v>0</v>
      </c>
      <c r="P370" s="13"/>
    </row>
    <row r="371" spans="1:16">
      <c r="B371" s="1" t="s">
        <v>303</v>
      </c>
      <c r="C371" s="5">
        <f>SUM(C357:C370)</f>
        <v>25290286.759999994</v>
      </c>
      <c r="G371" s="5">
        <f>SUM(G357:G370)</f>
        <v>-25290286.759999994</v>
      </c>
      <c r="I371" s="5">
        <f>SUM(I357:I370)</f>
        <v>0</v>
      </c>
      <c r="K371" s="5">
        <f>SUM(K357:K370)</f>
        <v>-25290286.759999994</v>
      </c>
      <c r="M371" s="5">
        <f>SUM(M357:M370)</f>
        <v>-25290286.759999994</v>
      </c>
      <c r="O371" s="14">
        <f>SUM(O357:O370)</f>
        <v>0</v>
      </c>
      <c r="P371" s="14"/>
    </row>
    <row r="372" spans="1:16">
      <c r="G372" s="5"/>
      <c r="K372" s="5"/>
    </row>
    <row r="373" spans="1:16">
      <c r="A373" s="1">
        <v>2350001</v>
      </c>
      <c r="B373" s="1" t="s">
        <v>304</v>
      </c>
      <c r="C373" s="5">
        <v>25260449.890000001</v>
      </c>
      <c r="G373" s="5">
        <f t="shared" ref="G373:G375" si="92">(C373-E373)*-1</f>
        <v>-25260449.890000001</v>
      </c>
      <c r="I373" s="14">
        <f>C373*-1</f>
        <v>-25260449.890000001</v>
      </c>
      <c r="K373" s="5">
        <f>G373-I373</f>
        <v>0</v>
      </c>
      <c r="M373" s="14">
        <f>C373*-1</f>
        <v>-25260449.890000001</v>
      </c>
      <c r="O373" s="14">
        <f>K373-M373</f>
        <v>25260449.890000001</v>
      </c>
      <c r="P373" s="14"/>
    </row>
    <row r="374" spans="1:16">
      <c r="A374" s="1">
        <v>2350003</v>
      </c>
      <c r="B374" s="1" t="s">
        <v>305</v>
      </c>
      <c r="C374" s="5">
        <v>307091.75</v>
      </c>
      <c r="G374" s="5">
        <f t="shared" si="92"/>
        <v>-307091.75</v>
      </c>
      <c r="K374" s="5">
        <f t="shared" ref="K374:K375" si="93">G374-I374</f>
        <v>-307091.75</v>
      </c>
      <c r="M374" s="14">
        <f>C374*-1</f>
        <v>-307091.75</v>
      </c>
      <c r="O374" s="14">
        <f t="shared" ref="O374:O375" si="94">K374-M374</f>
        <v>0</v>
      </c>
      <c r="P374" s="14"/>
    </row>
    <row r="375" spans="1:16">
      <c r="A375" s="1">
        <v>2350005</v>
      </c>
      <c r="B375" s="1" t="s">
        <v>306</v>
      </c>
      <c r="C375" s="9">
        <v>0</v>
      </c>
      <c r="G375" s="9">
        <f t="shared" si="92"/>
        <v>0</v>
      </c>
      <c r="K375" s="9">
        <f t="shared" si="93"/>
        <v>0</v>
      </c>
      <c r="M375" s="13">
        <f>C375*-1</f>
        <v>0</v>
      </c>
      <c r="O375" s="13">
        <f t="shared" si="94"/>
        <v>0</v>
      </c>
      <c r="P375" s="13"/>
    </row>
    <row r="376" spans="1:16">
      <c r="B376" s="1" t="s">
        <v>307</v>
      </c>
      <c r="C376" s="5">
        <f>SUM(C373:C375)</f>
        <v>25567541.640000001</v>
      </c>
      <c r="G376" s="5">
        <f>SUM(G373:G375)</f>
        <v>-25567541.640000001</v>
      </c>
      <c r="I376" s="14">
        <f>SUM(I373:I375)</f>
        <v>-25260449.890000001</v>
      </c>
      <c r="K376" s="5">
        <f>SUM(K373:K375)</f>
        <v>-307091.75</v>
      </c>
      <c r="M376" s="5">
        <f>SUM(M373:M375)</f>
        <v>-25567541.640000001</v>
      </c>
      <c r="O376" s="14">
        <f>SUM(O373:O375)</f>
        <v>25260449.890000001</v>
      </c>
      <c r="P376" s="14"/>
    </row>
    <row r="377" spans="1:16">
      <c r="G377" s="5"/>
      <c r="K377" s="5"/>
    </row>
    <row r="378" spans="1:16">
      <c r="A378" s="1">
        <v>2360001</v>
      </c>
      <c r="B378" s="1" t="s">
        <v>308</v>
      </c>
      <c r="C378" s="5">
        <v>23486803.460000001</v>
      </c>
      <c r="G378" s="5">
        <f t="shared" ref="G378:G413" si="95">(C378-E378)*-1</f>
        <v>-23486803.460000001</v>
      </c>
      <c r="K378" s="5">
        <f>G378-I378</f>
        <v>-23486803.460000001</v>
      </c>
      <c r="M378" s="5">
        <f>C378*-1</f>
        <v>-23486803.460000001</v>
      </c>
      <c r="O378" s="14">
        <f>K378-M378</f>
        <v>0</v>
      </c>
      <c r="P378" s="14"/>
    </row>
    <row r="379" spans="1:16">
      <c r="A379" s="1">
        <v>236000209</v>
      </c>
      <c r="B379" s="1" t="s">
        <v>309</v>
      </c>
      <c r="C379" s="5">
        <v>-63670</v>
      </c>
      <c r="G379" s="5">
        <f t="shared" si="95"/>
        <v>63670</v>
      </c>
      <c r="K379" s="5">
        <f t="shared" ref="K379:K413" si="96">G379-I379</f>
        <v>63670</v>
      </c>
      <c r="M379" s="5">
        <f t="shared" ref="M379:M413" si="97">C379*-1</f>
        <v>63670</v>
      </c>
      <c r="O379" s="14">
        <f t="shared" ref="O379:O413" si="98">K379-M379</f>
        <v>0</v>
      </c>
      <c r="P379" s="14"/>
    </row>
    <row r="380" spans="1:16">
      <c r="A380" s="1">
        <v>236000212</v>
      </c>
      <c r="B380" s="1" t="s">
        <v>309</v>
      </c>
      <c r="C380" s="5">
        <v>0</v>
      </c>
      <c r="G380" s="5">
        <f t="shared" si="95"/>
        <v>0</v>
      </c>
      <c r="K380" s="5">
        <f t="shared" si="96"/>
        <v>0</v>
      </c>
      <c r="M380" s="5">
        <f t="shared" si="97"/>
        <v>0</v>
      </c>
      <c r="O380" s="14">
        <f t="shared" si="98"/>
        <v>0</v>
      </c>
      <c r="P380" s="14"/>
    </row>
    <row r="381" spans="1:16">
      <c r="A381" s="1">
        <v>236000213</v>
      </c>
      <c r="B381" s="1" t="s">
        <v>309</v>
      </c>
      <c r="C381" s="5">
        <v>-940193.6</v>
      </c>
      <c r="G381" s="5">
        <f t="shared" si="95"/>
        <v>940193.6</v>
      </c>
      <c r="K381" s="5">
        <f t="shared" si="96"/>
        <v>940193.6</v>
      </c>
      <c r="M381" s="5">
        <f t="shared" si="97"/>
        <v>940193.6</v>
      </c>
      <c r="O381" s="14">
        <f t="shared" si="98"/>
        <v>0</v>
      </c>
      <c r="P381" s="14"/>
    </row>
    <row r="382" spans="1:16">
      <c r="A382" s="1">
        <v>236000214</v>
      </c>
      <c r="B382" s="1" t="s">
        <v>309</v>
      </c>
      <c r="C382" s="5">
        <v>3599431.43</v>
      </c>
      <c r="G382" s="5">
        <f t="shared" si="95"/>
        <v>-3599431.43</v>
      </c>
      <c r="K382" s="5">
        <f t="shared" si="96"/>
        <v>-3599431.43</v>
      </c>
      <c r="M382" s="5">
        <f t="shared" si="97"/>
        <v>-3599431.43</v>
      </c>
      <c r="O382" s="14">
        <f t="shared" si="98"/>
        <v>0</v>
      </c>
      <c r="P382" s="14"/>
    </row>
    <row r="383" spans="1:16">
      <c r="A383" s="1">
        <v>2360004</v>
      </c>
      <c r="B383" s="1" t="s">
        <v>310</v>
      </c>
      <c r="C383" s="5">
        <v>170340.29</v>
      </c>
      <c r="G383" s="5">
        <f t="shared" si="95"/>
        <v>-170340.29</v>
      </c>
      <c r="K383" s="5">
        <f t="shared" si="96"/>
        <v>-170340.29</v>
      </c>
      <c r="M383" s="5">
        <f t="shared" si="97"/>
        <v>-170340.29</v>
      </c>
      <c r="O383" s="14">
        <f t="shared" si="98"/>
        <v>0</v>
      </c>
      <c r="P383" s="14"/>
    </row>
    <row r="384" spans="1:16">
      <c r="A384" s="1">
        <v>2360005</v>
      </c>
      <c r="B384" s="1" t="s">
        <v>311</v>
      </c>
      <c r="C384" s="5">
        <v>253.12</v>
      </c>
      <c r="G384" s="5">
        <f t="shared" si="95"/>
        <v>-253.12</v>
      </c>
      <c r="K384" s="5">
        <f t="shared" si="96"/>
        <v>-253.12</v>
      </c>
      <c r="M384" s="5">
        <f t="shared" si="97"/>
        <v>-253.12</v>
      </c>
      <c r="O384" s="14">
        <f t="shared" si="98"/>
        <v>0</v>
      </c>
      <c r="P384" s="14"/>
    </row>
    <row r="385" spans="1:16">
      <c r="A385" s="1">
        <v>2360006</v>
      </c>
      <c r="B385" s="1" t="s">
        <v>312</v>
      </c>
      <c r="C385" s="5">
        <v>3087.71</v>
      </c>
      <c r="G385" s="5">
        <f t="shared" si="95"/>
        <v>-3087.71</v>
      </c>
      <c r="K385" s="5">
        <f t="shared" si="96"/>
        <v>-3087.71</v>
      </c>
      <c r="M385" s="5">
        <f t="shared" si="97"/>
        <v>-3087.71</v>
      </c>
      <c r="O385" s="14">
        <f t="shared" si="98"/>
        <v>0</v>
      </c>
      <c r="P385" s="14"/>
    </row>
    <row r="386" spans="1:16">
      <c r="A386" s="1">
        <v>236000700</v>
      </c>
      <c r="B386" s="1" t="s">
        <v>313</v>
      </c>
      <c r="C386" s="5">
        <v>0</v>
      </c>
      <c r="G386" s="5">
        <f t="shared" si="95"/>
        <v>0</v>
      </c>
      <c r="K386" s="5">
        <f t="shared" si="96"/>
        <v>0</v>
      </c>
      <c r="M386" s="5">
        <f t="shared" si="97"/>
        <v>0</v>
      </c>
      <c r="O386" s="14">
        <f t="shared" si="98"/>
        <v>0</v>
      </c>
      <c r="P386" s="14"/>
    </row>
    <row r="387" spans="1:16">
      <c r="A387" s="1">
        <v>236000713</v>
      </c>
      <c r="B387" s="1" t="s">
        <v>313</v>
      </c>
      <c r="C387" s="5">
        <v>0</v>
      </c>
      <c r="G387" s="5">
        <f t="shared" si="95"/>
        <v>0</v>
      </c>
      <c r="K387" s="5">
        <f t="shared" si="96"/>
        <v>0</v>
      </c>
      <c r="M387" s="5">
        <f t="shared" si="97"/>
        <v>0</v>
      </c>
      <c r="O387" s="14">
        <f t="shared" si="98"/>
        <v>0</v>
      </c>
      <c r="P387" s="14"/>
    </row>
    <row r="388" spans="1:16">
      <c r="A388" s="1">
        <v>236000714</v>
      </c>
      <c r="B388" s="1" t="s">
        <v>313</v>
      </c>
      <c r="C388" s="5">
        <v>67893.460000000006</v>
      </c>
      <c r="G388" s="5">
        <f t="shared" si="95"/>
        <v>-67893.460000000006</v>
      </c>
      <c r="K388" s="5">
        <f t="shared" si="96"/>
        <v>-67893.460000000006</v>
      </c>
      <c r="M388" s="5">
        <f t="shared" si="97"/>
        <v>-67893.460000000006</v>
      </c>
      <c r="O388" s="14">
        <f t="shared" si="98"/>
        <v>0</v>
      </c>
      <c r="P388" s="14"/>
    </row>
    <row r="389" spans="1:16">
      <c r="A389" s="1">
        <v>236000811</v>
      </c>
      <c r="B389" s="1" t="s">
        <v>314</v>
      </c>
      <c r="C389" s="5">
        <v>0</v>
      </c>
      <c r="G389" s="5">
        <f t="shared" si="95"/>
        <v>0</v>
      </c>
      <c r="K389" s="5">
        <f t="shared" si="96"/>
        <v>0</v>
      </c>
      <c r="M389" s="5">
        <f t="shared" si="97"/>
        <v>0</v>
      </c>
      <c r="O389" s="14">
        <f t="shared" si="98"/>
        <v>0</v>
      </c>
      <c r="P389" s="14"/>
    </row>
    <row r="390" spans="1:16">
      <c r="A390" s="1">
        <v>236000812</v>
      </c>
      <c r="B390" s="1" t="s">
        <v>314</v>
      </c>
      <c r="C390" s="5">
        <v>0</v>
      </c>
      <c r="G390" s="5">
        <f t="shared" si="95"/>
        <v>0</v>
      </c>
      <c r="K390" s="5">
        <f t="shared" si="96"/>
        <v>0</v>
      </c>
      <c r="M390" s="5">
        <f t="shared" si="97"/>
        <v>0</v>
      </c>
      <c r="O390" s="14">
        <f t="shared" si="98"/>
        <v>0</v>
      </c>
      <c r="P390" s="14"/>
    </row>
    <row r="391" spans="1:16">
      <c r="A391" s="1">
        <v>236000813</v>
      </c>
      <c r="B391" s="1" t="s">
        <v>314</v>
      </c>
      <c r="C391" s="5">
        <v>12144210.67</v>
      </c>
      <c r="G391" s="5">
        <f t="shared" si="95"/>
        <v>-12144210.67</v>
      </c>
      <c r="K391" s="5">
        <f t="shared" si="96"/>
        <v>-12144210.67</v>
      </c>
      <c r="M391" s="5">
        <f t="shared" si="97"/>
        <v>-12144210.67</v>
      </c>
      <c r="O391" s="14">
        <f t="shared" si="98"/>
        <v>0</v>
      </c>
      <c r="P391" s="14"/>
    </row>
    <row r="392" spans="1:16">
      <c r="A392" s="1">
        <v>236000914</v>
      </c>
      <c r="B392" s="1" t="s">
        <v>315</v>
      </c>
      <c r="C392" s="5">
        <v>0</v>
      </c>
      <c r="G392" s="5">
        <f t="shared" si="95"/>
        <v>0</v>
      </c>
      <c r="K392" s="5">
        <f t="shared" si="96"/>
        <v>0</v>
      </c>
      <c r="M392" s="5">
        <f t="shared" si="97"/>
        <v>0</v>
      </c>
      <c r="O392" s="14">
        <f t="shared" si="98"/>
        <v>0</v>
      </c>
      <c r="P392" s="14"/>
    </row>
    <row r="393" spans="1:16">
      <c r="A393" s="1">
        <v>236001212</v>
      </c>
      <c r="B393" s="1" t="s">
        <v>316</v>
      </c>
      <c r="C393" s="5">
        <v>0</v>
      </c>
      <c r="G393" s="5">
        <f t="shared" si="95"/>
        <v>0</v>
      </c>
      <c r="K393" s="5">
        <f t="shared" si="96"/>
        <v>0</v>
      </c>
      <c r="M393" s="5">
        <f t="shared" si="97"/>
        <v>0</v>
      </c>
      <c r="O393" s="14">
        <f t="shared" si="98"/>
        <v>0</v>
      </c>
      <c r="P393" s="14"/>
    </row>
    <row r="394" spans="1:16">
      <c r="A394" s="1">
        <v>236001213</v>
      </c>
      <c r="B394" s="1" t="s">
        <v>316</v>
      </c>
      <c r="C394" s="5">
        <v>3782</v>
      </c>
      <c r="G394" s="5">
        <f t="shared" si="95"/>
        <v>-3782</v>
      </c>
      <c r="K394" s="5">
        <f t="shared" si="96"/>
        <v>-3782</v>
      </c>
      <c r="M394" s="5">
        <f t="shared" si="97"/>
        <v>-3782</v>
      </c>
      <c r="O394" s="14">
        <f t="shared" si="98"/>
        <v>0</v>
      </c>
      <c r="P394" s="14"/>
    </row>
    <row r="395" spans="1:16">
      <c r="A395" s="1">
        <v>236001313</v>
      </c>
      <c r="B395" s="1" t="s">
        <v>317</v>
      </c>
      <c r="C395" s="5">
        <v>0</v>
      </c>
      <c r="G395" s="5">
        <f t="shared" si="95"/>
        <v>0</v>
      </c>
      <c r="K395" s="5">
        <f t="shared" si="96"/>
        <v>0</v>
      </c>
      <c r="M395" s="5">
        <f t="shared" si="97"/>
        <v>0</v>
      </c>
      <c r="O395" s="14">
        <f t="shared" si="98"/>
        <v>0</v>
      </c>
      <c r="P395" s="14"/>
    </row>
    <row r="396" spans="1:16">
      <c r="A396" s="1">
        <v>236001314</v>
      </c>
      <c r="B396" s="1" t="s">
        <v>317</v>
      </c>
      <c r="C396" s="5">
        <v>331047.53000000003</v>
      </c>
      <c r="G396" s="5">
        <f t="shared" si="95"/>
        <v>-331047.53000000003</v>
      </c>
      <c r="K396" s="5">
        <f t="shared" si="96"/>
        <v>-331047.53000000003</v>
      </c>
      <c r="M396" s="5">
        <f t="shared" si="97"/>
        <v>-331047.53000000003</v>
      </c>
      <c r="O396" s="14">
        <f t="shared" si="98"/>
        <v>0</v>
      </c>
      <c r="P396" s="14"/>
    </row>
    <row r="397" spans="1:16">
      <c r="A397" s="1">
        <v>236001600</v>
      </c>
      <c r="B397" s="1" t="s">
        <v>318</v>
      </c>
      <c r="C397" s="5">
        <v>71358.33</v>
      </c>
      <c r="G397" s="5">
        <f t="shared" si="95"/>
        <v>-71358.33</v>
      </c>
      <c r="K397" s="5">
        <f t="shared" si="96"/>
        <v>-71358.33</v>
      </c>
      <c r="M397" s="5">
        <f t="shared" si="97"/>
        <v>-71358.33</v>
      </c>
      <c r="O397" s="14">
        <f t="shared" si="98"/>
        <v>0</v>
      </c>
      <c r="P397" s="14"/>
    </row>
    <row r="398" spans="1:16">
      <c r="A398" s="1">
        <v>236001613</v>
      </c>
      <c r="B398" s="1" t="s">
        <v>318</v>
      </c>
      <c r="C398" s="5">
        <v>0</v>
      </c>
      <c r="G398" s="5">
        <f t="shared" si="95"/>
        <v>0</v>
      </c>
      <c r="K398" s="5">
        <f t="shared" si="96"/>
        <v>0</v>
      </c>
      <c r="M398" s="5">
        <f t="shared" si="97"/>
        <v>0</v>
      </c>
      <c r="O398" s="14">
        <f t="shared" si="98"/>
        <v>0</v>
      </c>
      <c r="P398" s="14"/>
    </row>
    <row r="399" spans="1:16">
      <c r="A399" s="1">
        <v>236001614</v>
      </c>
      <c r="B399" s="1" t="s">
        <v>318</v>
      </c>
      <c r="C399" s="5">
        <v>15000</v>
      </c>
      <c r="G399" s="5">
        <f t="shared" si="95"/>
        <v>-15000</v>
      </c>
      <c r="K399" s="5">
        <f t="shared" si="96"/>
        <v>-15000</v>
      </c>
      <c r="M399" s="5">
        <f t="shared" si="97"/>
        <v>-15000</v>
      </c>
      <c r="O399" s="14">
        <f t="shared" si="98"/>
        <v>0</v>
      </c>
      <c r="P399" s="14"/>
    </row>
    <row r="400" spans="1:16">
      <c r="A400" s="1">
        <v>236001714</v>
      </c>
      <c r="B400" s="1" t="s">
        <v>319</v>
      </c>
      <c r="C400" s="5">
        <v>0</v>
      </c>
      <c r="G400" s="5">
        <f t="shared" si="95"/>
        <v>0</v>
      </c>
      <c r="K400" s="5">
        <f t="shared" si="96"/>
        <v>0</v>
      </c>
      <c r="M400" s="5">
        <f t="shared" si="97"/>
        <v>0</v>
      </c>
      <c r="O400" s="14">
        <f t="shared" si="98"/>
        <v>0</v>
      </c>
      <c r="P400" s="14"/>
    </row>
    <row r="401" spans="1:16">
      <c r="A401" s="1">
        <v>236003312</v>
      </c>
      <c r="B401" s="1" t="s">
        <v>320</v>
      </c>
      <c r="C401" s="5">
        <v>0</v>
      </c>
      <c r="G401" s="5">
        <f t="shared" si="95"/>
        <v>0</v>
      </c>
      <c r="K401" s="5">
        <f t="shared" si="96"/>
        <v>0</v>
      </c>
      <c r="M401" s="5">
        <f t="shared" si="97"/>
        <v>0</v>
      </c>
      <c r="O401" s="14">
        <f t="shared" si="98"/>
        <v>0</v>
      </c>
      <c r="P401" s="14"/>
    </row>
    <row r="402" spans="1:16">
      <c r="A402" s="1">
        <v>236003313</v>
      </c>
      <c r="B402" s="1" t="s">
        <v>320</v>
      </c>
      <c r="C402" s="5">
        <v>0</v>
      </c>
      <c r="G402" s="5">
        <f t="shared" si="95"/>
        <v>0</v>
      </c>
      <c r="K402" s="5">
        <f t="shared" si="96"/>
        <v>0</v>
      </c>
      <c r="M402" s="5">
        <f t="shared" si="97"/>
        <v>0</v>
      </c>
      <c r="O402" s="14">
        <f t="shared" si="98"/>
        <v>0</v>
      </c>
      <c r="P402" s="14"/>
    </row>
    <row r="403" spans="1:16">
      <c r="A403" s="1">
        <v>236003314</v>
      </c>
      <c r="B403" s="1" t="s">
        <v>320</v>
      </c>
      <c r="C403" s="5">
        <v>23507</v>
      </c>
      <c r="G403" s="5">
        <f t="shared" si="95"/>
        <v>-23507</v>
      </c>
      <c r="K403" s="5">
        <f t="shared" si="96"/>
        <v>-23507</v>
      </c>
      <c r="M403" s="5">
        <f t="shared" si="97"/>
        <v>-23507</v>
      </c>
      <c r="O403" s="14">
        <f t="shared" si="98"/>
        <v>0</v>
      </c>
      <c r="P403" s="14"/>
    </row>
    <row r="404" spans="1:16">
      <c r="A404" s="1">
        <v>236003513</v>
      </c>
      <c r="B404" s="1" t="s">
        <v>321</v>
      </c>
      <c r="C404" s="5">
        <v>0</v>
      </c>
      <c r="G404" s="5">
        <f t="shared" si="95"/>
        <v>0</v>
      </c>
      <c r="K404" s="5">
        <f t="shared" si="96"/>
        <v>0</v>
      </c>
      <c r="M404" s="5">
        <f t="shared" si="97"/>
        <v>0</v>
      </c>
      <c r="O404" s="14">
        <f t="shared" si="98"/>
        <v>0</v>
      </c>
      <c r="P404" s="14"/>
    </row>
    <row r="405" spans="1:16">
      <c r="A405" s="1">
        <v>236003514</v>
      </c>
      <c r="B405" s="1" t="s">
        <v>321</v>
      </c>
      <c r="C405" s="5">
        <v>19125</v>
      </c>
      <c r="G405" s="5">
        <f t="shared" si="95"/>
        <v>-19125</v>
      </c>
      <c r="K405" s="5">
        <f t="shared" si="96"/>
        <v>-19125</v>
      </c>
      <c r="M405" s="5">
        <f t="shared" si="97"/>
        <v>-19125</v>
      </c>
      <c r="O405" s="14">
        <f t="shared" si="98"/>
        <v>0</v>
      </c>
      <c r="P405" s="14"/>
    </row>
    <row r="406" spans="1:16">
      <c r="A406" s="1">
        <v>2360037</v>
      </c>
      <c r="B406" s="1" t="s">
        <v>322</v>
      </c>
      <c r="C406" s="5">
        <v>365540.27</v>
      </c>
      <c r="G406" s="5">
        <f t="shared" si="95"/>
        <v>-365540.27</v>
      </c>
      <c r="K406" s="5">
        <f t="shared" si="96"/>
        <v>-365540.27</v>
      </c>
      <c r="M406" s="5">
        <f t="shared" si="97"/>
        <v>-365540.27</v>
      </c>
      <c r="O406" s="14">
        <f t="shared" si="98"/>
        <v>0</v>
      </c>
      <c r="P406" s="14"/>
    </row>
    <row r="407" spans="1:16">
      <c r="A407" s="1">
        <v>2360502</v>
      </c>
      <c r="B407" s="1" t="s">
        <v>323</v>
      </c>
      <c r="C407" s="5">
        <v>-160</v>
      </c>
      <c r="G407" s="5">
        <f t="shared" si="95"/>
        <v>160</v>
      </c>
      <c r="K407" s="5">
        <f t="shared" si="96"/>
        <v>160</v>
      </c>
      <c r="M407" s="5">
        <f t="shared" si="97"/>
        <v>160</v>
      </c>
      <c r="O407" s="14">
        <f t="shared" si="98"/>
        <v>0</v>
      </c>
      <c r="P407" s="14"/>
    </row>
    <row r="408" spans="1:16">
      <c r="A408" s="1">
        <v>2360601</v>
      </c>
      <c r="B408" s="1" t="s">
        <v>324</v>
      </c>
      <c r="C408" s="5">
        <v>-0.44</v>
      </c>
      <c r="G408" s="5">
        <f t="shared" si="95"/>
        <v>0.44</v>
      </c>
      <c r="K408" s="5">
        <f t="shared" si="96"/>
        <v>0.44</v>
      </c>
      <c r="M408" s="5">
        <f t="shared" si="97"/>
        <v>0.44</v>
      </c>
      <c r="O408" s="14">
        <f t="shared" si="98"/>
        <v>0</v>
      </c>
      <c r="P408" s="14"/>
    </row>
    <row r="409" spans="1:16">
      <c r="A409" s="1">
        <v>2360602</v>
      </c>
      <c r="B409" s="1" t="s">
        <v>325</v>
      </c>
      <c r="C409" s="5">
        <v>0</v>
      </c>
      <c r="G409" s="5">
        <f t="shared" si="95"/>
        <v>0</v>
      </c>
      <c r="K409" s="5">
        <f t="shared" si="96"/>
        <v>0</v>
      </c>
      <c r="M409" s="5">
        <f t="shared" si="97"/>
        <v>0</v>
      </c>
      <c r="O409" s="14">
        <f t="shared" si="98"/>
        <v>0</v>
      </c>
      <c r="P409" s="14"/>
    </row>
    <row r="410" spans="1:16">
      <c r="A410" s="1">
        <v>2360701</v>
      </c>
      <c r="B410" s="1" t="s">
        <v>326</v>
      </c>
      <c r="C410" s="5">
        <v>0</v>
      </c>
      <c r="G410" s="5">
        <f t="shared" si="95"/>
        <v>0</v>
      </c>
      <c r="K410" s="5">
        <f t="shared" si="96"/>
        <v>0</v>
      </c>
      <c r="M410" s="5">
        <f t="shared" si="97"/>
        <v>0</v>
      </c>
      <c r="O410" s="14">
        <f t="shared" si="98"/>
        <v>0</v>
      </c>
      <c r="P410" s="14"/>
    </row>
    <row r="411" spans="1:16">
      <c r="A411" s="1">
        <v>2360702</v>
      </c>
      <c r="B411" s="1" t="s">
        <v>327</v>
      </c>
      <c r="C411" s="5">
        <v>70</v>
      </c>
      <c r="G411" s="5">
        <f t="shared" si="95"/>
        <v>-70</v>
      </c>
      <c r="K411" s="5">
        <f t="shared" si="96"/>
        <v>-70</v>
      </c>
      <c r="M411" s="5">
        <f t="shared" si="97"/>
        <v>-70</v>
      </c>
      <c r="O411" s="14">
        <f t="shared" si="98"/>
        <v>0</v>
      </c>
      <c r="P411" s="14"/>
    </row>
    <row r="412" spans="1:16">
      <c r="A412" s="1">
        <v>2360801</v>
      </c>
      <c r="B412" s="1" t="s">
        <v>328</v>
      </c>
      <c r="C412" s="5">
        <v>0</v>
      </c>
      <c r="G412" s="5">
        <f t="shared" si="95"/>
        <v>0</v>
      </c>
      <c r="K412" s="5">
        <f t="shared" si="96"/>
        <v>0</v>
      </c>
      <c r="M412" s="5">
        <f t="shared" si="97"/>
        <v>0</v>
      </c>
      <c r="O412" s="14">
        <f t="shared" si="98"/>
        <v>0</v>
      </c>
      <c r="P412" s="14"/>
    </row>
    <row r="413" spans="1:16">
      <c r="A413" s="1">
        <v>2360901</v>
      </c>
      <c r="B413" s="1" t="s">
        <v>329</v>
      </c>
      <c r="C413" s="9">
        <v>0</v>
      </c>
      <c r="G413" s="9">
        <f t="shared" si="95"/>
        <v>0</v>
      </c>
      <c r="K413" s="9">
        <f t="shared" si="96"/>
        <v>0</v>
      </c>
      <c r="M413" s="9">
        <f t="shared" si="97"/>
        <v>0</v>
      </c>
      <c r="O413" s="13">
        <f t="shared" si="98"/>
        <v>0</v>
      </c>
      <c r="P413" s="13"/>
    </row>
    <row r="414" spans="1:16">
      <c r="B414" s="1" t="s">
        <v>330</v>
      </c>
      <c r="C414" s="5">
        <f>SUM(C378:C413)</f>
        <v>39297426.230000004</v>
      </c>
      <c r="G414" s="5">
        <f>SUM(G378:G413)</f>
        <v>-39297426.230000004</v>
      </c>
      <c r="I414" s="5">
        <f>SUM(I378:I413)</f>
        <v>0</v>
      </c>
      <c r="K414" s="5">
        <f>SUM(K378:K413)</f>
        <v>-39297426.230000004</v>
      </c>
      <c r="M414" s="5">
        <f>SUM(M378:M413)</f>
        <v>-39297426.230000004</v>
      </c>
      <c r="O414" s="14">
        <f>SUM(O378:O413)</f>
        <v>0</v>
      </c>
      <c r="P414" s="14"/>
    </row>
    <row r="415" spans="1:16">
      <c r="G415" s="5"/>
      <c r="K415" s="5"/>
    </row>
    <row r="416" spans="1:16">
      <c r="A416" s="1">
        <v>2370002</v>
      </c>
      <c r="B416" s="1" t="s">
        <v>331</v>
      </c>
      <c r="C416" s="5">
        <v>2617.81</v>
      </c>
      <c r="G416" s="5">
        <f t="shared" ref="G416:G424" si="99">(C416-E416)*-1</f>
        <v>-2617.81</v>
      </c>
      <c r="K416" s="5">
        <f>G416-I416</f>
        <v>-2617.81</v>
      </c>
      <c r="M416" s="5">
        <f>C416*-1</f>
        <v>-2617.81</v>
      </c>
      <c r="O416" s="14">
        <f>K416-M416</f>
        <v>0</v>
      </c>
      <c r="P416" s="14"/>
    </row>
    <row r="417" spans="1:16">
      <c r="A417" s="1">
        <v>2370005</v>
      </c>
      <c r="B417" s="1" t="s">
        <v>332</v>
      </c>
      <c r="C417" s="5">
        <v>3194.44</v>
      </c>
      <c r="G417" s="5">
        <f t="shared" si="99"/>
        <v>-3194.44</v>
      </c>
      <c r="K417" s="5">
        <f t="shared" ref="K417:K424" si="100">G417-I417</f>
        <v>-3194.44</v>
      </c>
      <c r="M417" s="5">
        <f t="shared" ref="M417:M424" si="101">C417*-1</f>
        <v>-3194.44</v>
      </c>
      <c r="O417" s="14">
        <f t="shared" ref="O417:O424" si="102">K417-M417</f>
        <v>0</v>
      </c>
      <c r="P417" s="14"/>
    </row>
    <row r="418" spans="1:16">
      <c r="A418" s="1">
        <v>2370006</v>
      </c>
      <c r="B418" s="1" t="s">
        <v>333</v>
      </c>
      <c r="C418" s="5">
        <v>5187530.74</v>
      </c>
      <c r="G418" s="5">
        <f t="shared" si="99"/>
        <v>-5187530.74</v>
      </c>
      <c r="K418" s="5">
        <f t="shared" si="100"/>
        <v>-5187530.74</v>
      </c>
      <c r="M418" s="5">
        <f t="shared" si="101"/>
        <v>-5187530.74</v>
      </c>
      <c r="O418" s="14">
        <f t="shared" si="102"/>
        <v>0</v>
      </c>
      <c r="P418" s="14"/>
    </row>
    <row r="419" spans="1:16">
      <c r="A419" s="1">
        <v>2370007</v>
      </c>
      <c r="B419" s="1" t="s">
        <v>334</v>
      </c>
      <c r="C419" s="5">
        <v>19985.28</v>
      </c>
      <c r="G419" s="5">
        <f t="shared" si="99"/>
        <v>-19985.28</v>
      </c>
      <c r="K419" s="5">
        <f t="shared" si="100"/>
        <v>-19985.28</v>
      </c>
      <c r="M419" s="5">
        <f t="shared" si="101"/>
        <v>-19985.28</v>
      </c>
      <c r="O419" s="14">
        <f t="shared" si="102"/>
        <v>0</v>
      </c>
      <c r="P419" s="14"/>
    </row>
    <row r="420" spans="1:16">
      <c r="A420" s="1">
        <v>2370018</v>
      </c>
      <c r="B420" s="1" t="s">
        <v>335</v>
      </c>
      <c r="C420" s="5">
        <v>522.92999999999995</v>
      </c>
      <c r="G420" s="5">
        <f t="shared" si="99"/>
        <v>-522.92999999999995</v>
      </c>
      <c r="K420" s="5">
        <f t="shared" si="100"/>
        <v>-522.92999999999995</v>
      </c>
      <c r="M420" s="5">
        <f t="shared" si="101"/>
        <v>-522.92999999999995</v>
      </c>
      <c r="O420" s="14">
        <f t="shared" si="102"/>
        <v>0</v>
      </c>
      <c r="P420" s="14"/>
    </row>
    <row r="421" spans="1:16">
      <c r="A421" s="1">
        <v>2370048</v>
      </c>
      <c r="B421" s="1" t="s">
        <v>336</v>
      </c>
      <c r="C421" s="5">
        <v>84201</v>
      </c>
      <c r="G421" s="5">
        <f t="shared" si="99"/>
        <v>-84201</v>
      </c>
      <c r="K421" s="5">
        <f t="shared" si="100"/>
        <v>-84201</v>
      </c>
      <c r="M421" s="5">
        <f t="shared" si="101"/>
        <v>-84201</v>
      </c>
      <c r="O421" s="14">
        <f t="shared" si="102"/>
        <v>0</v>
      </c>
      <c r="P421" s="14"/>
    </row>
    <row r="422" spans="1:16">
      <c r="A422" s="1">
        <v>2370202</v>
      </c>
      <c r="B422" s="1" t="s">
        <v>337</v>
      </c>
      <c r="C422" s="5">
        <v>0</v>
      </c>
      <c r="G422" s="5">
        <f t="shared" si="99"/>
        <v>0</v>
      </c>
      <c r="K422" s="5">
        <f t="shared" si="100"/>
        <v>0</v>
      </c>
      <c r="M422" s="5">
        <f t="shared" si="101"/>
        <v>0</v>
      </c>
      <c r="O422" s="14">
        <f t="shared" si="102"/>
        <v>0</v>
      </c>
      <c r="P422" s="14"/>
    </row>
    <row r="423" spans="1:16">
      <c r="A423" s="1">
        <v>2370248</v>
      </c>
      <c r="B423" s="1" t="s">
        <v>338</v>
      </c>
      <c r="C423" s="5">
        <v>0</v>
      </c>
      <c r="G423" s="5">
        <f t="shared" si="99"/>
        <v>0</v>
      </c>
      <c r="K423" s="5">
        <f t="shared" si="100"/>
        <v>0</v>
      </c>
      <c r="M423" s="5">
        <f t="shared" si="101"/>
        <v>0</v>
      </c>
      <c r="O423" s="14">
        <f t="shared" si="102"/>
        <v>0</v>
      </c>
      <c r="P423" s="14"/>
    </row>
    <row r="424" spans="1:16">
      <c r="A424" s="1">
        <v>2370448</v>
      </c>
      <c r="B424" s="1" t="s">
        <v>339</v>
      </c>
      <c r="C424" s="9">
        <v>0</v>
      </c>
      <c r="G424" s="9">
        <f t="shared" si="99"/>
        <v>0</v>
      </c>
      <c r="K424" s="9">
        <f t="shared" si="100"/>
        <v>0</v>
      </c>
      <c r="M424" s="9">
        <f t="shared" si="101"/>
        <v>0</v>
      </c>
      <c r="O424" s="13">
        <f t="shared" si="102"/>
        <v>0</v>
      </c>
      <c r="P424" s="13"/>
    </row>
    <row r="425" spans="1:16">
      <c r="B425" s="1" t="s">
        <v>340</v>
      </c>
      <c r="C425" s="5">
        <f>SUM(C416:C424)</f>
        <v>5298052.2</v>
      </c>
      <c r="G425" s="5">
        <f>SUM(G416:G424)</f>
        <v>-5298052.2</v>
      </c>
      <c r="I425" s="5">
        <f>SUM(I416:I424)</f>
        <v>0</v>
      </c>
      <c r="K425" s="5">
        <f>SUM(K416:K424)</f>
        <v>-5298052.2</v>
      </c>
      <c r="M425" s="5">
        <f>SUM(M416:M424)</f>
        <v>-5298052.2</v>
      </c>
      <c r="O425" s="14">
        <f>SUM(O416:O424)</f>
        <v>0</v>
      </c>
      <c r="P425" s="14"/>
    </row>
    <row r="426" spans="1:16">
      <c r="G426" s="5"/>
      <c r="K426" s="5"/>
    </row>
    <row r="427" spans="1:16">
      <c r="B427" s="1" t="s">
        <v>341</v>
      </c>
      <c r="C427" s="5">
        <v>0</v>
      </c>
      <c r="G427" s="5">
        <f t="shared" ref="G427" si="103">(C427-E427)*-1</f>
        <v>0</v>
      </c>
      <c r="K427" s="5">
        <f>G427-I427</f>
        <v>0</v>
      </c>
    </row>
    <row r="428" spans="1:16">
      <c r="G428" s="5"/>
      <c r="K428" s="5"/>
    </row>
    <row r="429" spans="1:16">
      <c r="A429" s="1">
        <v>2430001</v>
      </c>
      <c r="B429" s="1" t="s">
        <v>342</v>
      </c>
      <c r="C429" s="5">
        <v>1135746.6000000001</v>
      </c>
      <c r="G429" s="5">
        <f t="shared" ref="G429:G430" si="104">(C429-E429)*-1</f>
        <v>-1135746.6000000001</v>
      </c>
      <c r="K429" s="5">
        <f>G429-I429</f>
        <v>-1135746.6000000001</v>
      </c>
      <c r="M429" s="5">
        <f>C429*-1</f>
        <v>-1135746.6000000001</v>
      </c>
      <c r="O429" s="14">
        <f>K429-M429</f>
        <v>0</v>
      </c>
      <c r="P429" s="14"/>
    </row>
    <row r="430" spans="1:16">
      <c r="A430" s="1">
        <v>2430003</v>
      </c>
      <c r="B430" s="1" t="s">
        <v>343</v>
      </c>
      <c r="C430" s="9">
        <v>0</v>
      </c>
      <c r="G430" s="9">
        <f t="shared" si="104"/>
        <v>0</v>
      </c>
      <c r="K430" s="9">
        <f>G430-I430</f>
        <v>0</v>
      </c>
      <c r="M430" s="9">
        <v>0</v>
      </c>
      <c r="O430" s="13">
        <f>K430-M430</f>
        <v>0</v>
      </c>
      <c r="P430" s="13"/>
    </row>
    <row r="431" spans="1:16">
      <c r="B431" s="1" t="s">
        <v>344</v>
      </c>
      <c r="C431" s="5">
        <f>SUM(C429:C430)</f>
        <v>1135746.6000000001</v>
      </c>
      <c r="G431" s="5">
        <f>SUM(G429:G430)</f>
        <v>-1135746.6000000001</v>
      </c>
      <c r="I431" s="5">
        <f>SUM(I429:I430)</f>
        <v>0</v>
      </c>
      <c r="K431" s="5">
        <f>SUM(K429:K430)</f>
        <v>-1135746.6000000001</v>
      </c>
      <c r="M431" s="5">
        <f>SUM(M429:M430)</f>
        <v>-1135746.6000000001</v>
      </c>
      <c r="O431" s="14">
        <f>SUM(O429:O430)</f>
        <v>0</v>
      </c>
      <c r="P431" s="14"/>
    </row>
    <row r="432" spans="1:16">
      <c r="G432" s="5"/>
      <c r="K432" s="5"/>
    </row>
    <row r="433" spans="1:16">
      <c r="A433" s="1">
        <v>2440001</v>
      </c>
      <c r="B433" s="1" t="s">
        <v>345</v>
      </c>
      <c r="C433" s="5">
        <v>2163930.54</v>
      </c>
      <c r="G433" s="5">
        <f t="shared" ref="G433:G436" si="105">(C433-E433)*-1</f>
        <v>-2163930.54</v>
      </c>
      <c r="K433" s="5">
        <f>G433-I433</f>
        <v>-2163930.54</v>
      </c>
      <c r="M433" s="5">
        <f>2163930.54</f>
        <v>2163930.54</v>
      </c>
      <c r="O433" s="14">
        <f>K433-M433</f>
        <v>-4327861.08</v>
      </c>
      <c r="P433" s="14"/>
    </row>
    <row r="434" spans="1:16">
      <c r="A434" s="1">
        <v>2440009</v>
      </c>
      <c r="B434" s="1" t="s">
        <v>346</v>
      </c>
      <c r="C434" s="5">
        <v>0</v>
      </c>
      <c r="G434" s="5">
        <f t="shared" si="105"/>
        <v>0</v>
      </c>
      <c r="K434" s="5">
        <f t="shared" ref="K434:K436" si="106">G434-I434</f>
        <v>0</v>
      </c>
      <c r="M434" s="5">
        <v>0</v>
      </c>
      <c r="O434" s="14">
        <f t="shared" ref="O434:O436" si="107">K434-M434</f>
        <v>0</v>
      </c>
      <c r="P434" s="14"/>
    </row>
    <row r="435" spans="1:16">
      <c r="A435" s="1">
        <v>2440021</v>
      </c>
      <c r="B435" s="1" t="s">
        <v>347</v>
      </c>
      <c r="C435" s="5">
        <v>-79968</v>
      </c>
      <c r="G435" s="5">
        <f t="shared" si="105"/>
        <v>79968</v>
      </c>
      <c r="K435" s="5">
        <f t="shared" si="106"/>
        <v>79968</v>
      </c>
      <c r="M435" s="5">
        <f>-79968</f>
        <v>-79968</v>
      </c>
      <c r="O435" s="14">
        <f>K435-M435</f>
        <v>159936</v>
      </c>
      <c r="P435" s="14"/>
    </row>
    <row r="436" spans="1:16">
      <c r="A436" s="1">
        <v>2450010</v>
      </c>
      <c r="B436" s="1" t="s">
        <v>348</v>
      </c>
      <c r="C436" s="9">
        <v>0</v>
      </c>
      <c r="G436" s="9">
        <f t="shared" si="105"/>
        <v>0</v>
      </c>
      <c r="K436" s="9">
        <f t="shared" si="106"/>
        <v>0</v>
      </c>
      <c r="O436" s="13">
        <f t="shared" si="107"/>
        <v>0</v>
      </c>
      <c r="P436" s="13"/>
    </row>
    <row r="437" spans="1:16">
      <c r="B437" s="1" t="s">
        <v>349</v>
      </c>
      <c r="C437" s="5">
        <f>SUM(C433:C436)</f>
        <v>2083962.54</v>
      </c>
      <c r="G437" s="5">
        <f>SUM(G433:G436)</f>
        <v>-2083962.54</v>
      </c>
      <c r="I437" s="5">
        <f>SUM(I433:I436)</f>
        <v>0</v>
      </c>
      <c r="K437" s="5">
        <f>SUM(K433:K436)</f>
        <v>-2083962.54</v>
      </c>
      <c r="M437" s="5">
        <f>SUM(M433:M436)</f>
        <v>2083962.54</v>
      </c>
      <c r="O437" s="14">
        <f>SUM(O433:O436)</f>
        <v>-4167925.08</v>
      </c>
      <c r="P437" s="14"/>
    </row>
    <row r="438" spans="1:16">
      <c r="G438" s="5"/>
      <c r="K438" s="5"/>
    </row>
    <row r="439" spans="1:16">
      <c r="A439" s="1">
        <v>2410001</v>
      </c>
      <c r="B439" s="1" t="s">
        <v>350</v>
      </c>
      <c r="C439" s="5">
        <v>0</v>
      </c>
      <c r="G439" s="5">
        <f t="shared" ref="G439:G457" si="108">(C439-E439)*-1</f>
        <v>0</v>
      </c>
      <c r="K439" s="5">
        <f>G439-I439</f>
        <v>0</v>
      </c>
      <c r="M439" s="5">
        <f>C439*-1</f>
        <v>0</v>
      </c>
      <c r="O439" s="14">
        <f>K439-M439</f>
        <v>0</v>
      </c>
      <c r="P439" s="14"/>
    </row>
    <row r="440" spans="1:16">
      <c r="A440" s="1">
        <v>2410002</v>
      </c>
      <c r="B440" s="1" t="s">
        <v>351</v>
      </c>
      <c r="C440" s="5">
        <v>139545.96</v>
      </c>
      <c r="G440" s="5">
        <f t="shared" si="108"/>
        <v>-139545.96</v>
      </c>
      <c r="K440" s="5">
        <f t="shared" ref="K440:K450" si="109">G440-I440</f>
        <v>-139545.96</v>
      </c>
      <c r="M440" s="5">
        <f t="shared" ref="M440:M445" si="110">C440*-1</f>
        <v>-139545.96</v>
      </c>
      <c r="O440" s="14">
        <f t="shared" ref="O440:O445" si="111">K440-M440</f>
        <v>0</v>
      </c>
      <c r="P440" s="14"/>
    </row>
    <row r="441" spans="1:16">
      <c r="A441" s="1">
        <v>2410003</v>
      </c>
      <c r="B441" s="1" t="s">
        <v>352</v>
      </c>
      <c r="C441" s="5">
        <v>23091.63</v>
      </c>
      <c r="G441" s="5">
        <f t="shared" si="108"/>
        <v>-23091.63</v>
      </c>
      <c r="K441" s="5">
        <f t="shared" si="109"/>
        <v>-23091.63</v>
      </c>
      <c r="M441" s="5">
        <f t="shared" si="110"/>
        <v>-23091.63</v>
      </c>
      <c r="O441" s="14">
        <f t="shared" si="111"/>
        <v>0</v>
      </c>
      <c r="P441" s="14"/>
    </row>
    <row r="442" spans="1:16">
      <c r="A442" s="1">
        <v>2410004</v>
      </c>
      <c r="B442" s="1" t="s">
        <v>353</v>
      </c>
      <c r="C442" s="5">
        <v>729371.73</v>
      </c>
      <c r="G442" s="5">
        <f t="shared" si="108"/>
        <v>-729371.73</v>
      </c>
      <c r="K442" s="5">
        <f t="shared" si="109"/>
        <v>-729371.73</v>
      </c>
      <c r="M442" s="5">
        <f t="shared" si="110"/>
        <v>-729371.73</v>
      </c>
      <c r="O442" s="14">
        <f t="shared" si="111"/>
        <v>0</v>
      </c>
      <c r="P442" s="14"/>
    </row>
    <row r="443" spans="1:16">
      <c r="A443" s="1">
        <v>2410006</v>
      </c>
      <c r="B443" s="1" t="s">
        <v>354</v>
      </c>
      <c r="C443" s="5">
        <v>49.66</v>
      </c>
      <c r="G443" s="5">
        <f t="shared" si="108"/>
        <v>-49.66</v>
      </c>
      <c r="K443" s="5">
        <f t="shared" si="109"/>
        <v>-49.66</v>
      </c>
      <c r="M443" s="5">
        <f t="shared" si="110"/>
        <v>-49.66</v>
      </c>
      <c r="O443" s="14">
        <f t="shared" si="111"/>
        <v>0</v>
      </c>
      <c r="P443" s="14"/>
    </row>
    <row r="444" spans="1:16">
      <c r="A444" s="1">
        <v>2410008</v>
      </c>
      <c r="B444" s="1" t="s">
        <v>355</v>
      </c>
      <c r="C444" s="5">
        <v>504791.41</v>
      </c>
      <c r="G444" s="5">
        <f t="shared" si="108"/>
        <v>-504791.41</v>
      </c>
      <c r="K444" s="5">
        <f t="shared" si="109"/>
        <v>-504791.41</v>
      </c>
      <c r="M444" s="5">
        <f t="shared" si="110"/>
        <v>-504791.41</v>
      </c>
      <c r="O444" s="14">
        <f t="shared" si="111"/>
        <v>0</v>
      </c>
      <c r="P444" s="14"/>
    </row>
    <row r="445" spans="1:16">
      <c r="A445" s="1">
        <v>2410009</v>
      </c>
      <c r="B445" s="1" t="s">
        <v>356</v>
      </c>
      <c r="C445" s="9">
        <v>899625.35</v>
      </c>
      <c r="G445" s="9">
        <f t="shared" si="108"/>
        <v>-899625.35</v>
      </c>
      <c r="K445" s="9">
        <f t="shared" si="109"/>
        <v>-899625.35</v>
      </c>
      <c r="M445" s="9">
        <f t="shared" si="110"/>
        <v>-899625.35</v>
      </c>
      <c r="O445" s="13">
        <f t="shared" si="111"/>
        <v>0</v>
      </c>
      <c r="P445" s="13"/>
    </row>
    <row r="446" spans="1:16">
      <c r="B446" s="1" t="s">
        <v>357</v>
      </c>
      <c r="C446" s="5">
        <f>SUM(C439:C445)</f>
        <v>2296475.7399999998</v>
      </c>
      <c r="G446" s="5">
        <f>SUM(G439:G445)</f>
        <v>-2296475.7399999998</v>
      </c>
      <c r="I446" s="5">
        <f>SUM(I439:I445)</f>
        <v>0</v>
      </c>
      <c r="K446" s="5">
        <f>SUM(K439:K445)</f>
        <v>-2296475.7399999998</v>
      </c>
      <c r="M446" s="5">
        <f>SUM(M439:M445)</f>
        <v>-2296475.7399999998</v>
      </c>
      <c r="O446" s="14">
        <f>SUM(O439:O445)</f>
        <v>0</v>
      </c>
      <c r="P446" s="14"/>
    </row>
    <row r="447" spans="1:16">
      <c r="A447" s="1">
        <v>2420514</v>
      </c>
      <c r="B447" s="1" t="s">
        <v>358</v>
      </c>
      <c r="C447" s="9">
        <v>1149493.1200000001</v>
      </c>
      <c r="G447" s="9">
        <f t="shared" si="108"/>
        <v>-1149493.1200000001</v>
      </c>
      <c r="K447" s="9">
        <f t="shared" si="109"/>
        <v>-1149493.1200000001</v>
      </c>
      <c r="M447" s="9">
        <f>C447*-1</f>
        <v>-1149493.1200000001</v>
      </c>
      <c r="O447" s="13">
        <f>K447-M447</f>
        <v>0</v>
      </c>
      <c r="P447" s="13"/>
    </row>
    <row r="448" spans="1:16">
      <c r="B448" s="1" t="s">
        <v>359</v>
      </c>
      <c r="C448" s="5">
        <f>SUM(C447)</f>
        <v>1149493.1200000001</v>
      </c>
      <c r="G448" s="5">
        <f>SUM(G447)</f>
        <v>-1149493.1200000001</v>
      </c>
      <c r="I448" s="5">
        <f>SUM(I447)</f>
        <v>0</v>
      </c>
      <c r="K448" s="5">
        <f>SUM(K447)</f>
        <v>-1149493.1200000001</v>
      </c>
      <c r="M448" s="5">
        <f>SUM(M447)</f>
        <v>-1149493.1200000001</v>
      </c>
      <c r="O448" s="14">
        <f>SUM(O447)</f>
        <v>0</v>
      </c>
      <c r="P448" s="14"/>
    </row>
    <row r="449" spans="1:16">
      <c r="B449" s="1" t="s">
        <v>360</v>
      </c>
      <c r="C449" s="5">
        <v>0</v>
      </c>
      <c r="G449" s="5">
        <f t="shared" si="108"/>
        <v>0</v>
      </c>
      <c r="K449" s="5">
        <f t="shared" si="109"/>
        <v>0</v>
      </c>
      <c r="M449" s="5">
        <v>0</v>
      </c>
      <c r="O449" s="14">
        <f>K449+M449</f>
        <v>0</v>
      </c>
      <c r="P449" s="14"/>
    </row>
    <row r="450" spans="1:16">
      <c r="A450" s="1">
        <v>2420504</v>
      </c>
      <c r="B450" s="1" t="s">
        <v>361</v>
      </c>
      <c r="C450" s="9">
        <v>6423.41</v>
      </c>
      <c r="G450" s="9">
        <f t="shared" si="108"/>
        <v>-6423.41</v>
      </c>
      <c r="K450" s="9">
        <f t="shared" si="109"/>
        <v>-6423.41</v>
      </c>
      <c r="M450" s="13">
        <f>C450*-1</f>
        <v>-6423.41</v>
      </c>
      <c r="O450" s="13">
        <f>K450-M450</f>
        <v>0</v>
      </c>
      <c r="P450" s="13"/>
    </row>
    <row r="451" spans="1:16">
      <c r="B451" s="1" t="s">
        <v>362</v>
      </c>
      <c r="C451" s="5">
        <f>SUM(C449:C450)</f>
        <v>6423.41</v>
      </c>
      <c r="G451" s="5">
        <f>SUM(G449:G450)</f>
        <v>-6423.41</v>
      </c>
      <c r="I451" s="5">
        <f>SUM(I449:I450)</f>
        <v>0</v>
      </c>
      <c r="K451" s="5">
        <f>SUM(K449:K450)</f>
        <v>-6423.41</v>
      </c>
      <c r="M451" s="14">
        <f>SUM(M450)</f>
        <v>-6423.41</v>
      </c>
      <c r="O451" s="14">
        <f>SUM(O449:O450)</f>
        <v>0</v>
      </c>
      <c r="P451" s="14"/>
    </row>
    <row r="452" spans="1:16">
      <c r="B452" s="1" t="s">
        <v>363</v>
      </c>
      <c r="C452" s="5">
        <f>C451</f>
        <v>6423.41</v>
      </c>
      <c r="G452" s="5">
        <f t="shared" si="108"/>
        <v>-6423.41</v>
      </c>
      <c r="I452" s="5">
        <f>I451</f>
        <v>0</v>
      </c>
      <c r="K452" s="5">
        <f>G452-I452</f>
        <v>-6423.41</v>
      </c>
      <c r="M452" s="14">
        <f>M451</f>
        <v>-6423.41</v>
      </c>
      <c r="O452" s="14">
        <f>O451</f>
        <v>0</v>
      </c>
      <c r="P452" s="14"/>
    </row>
    <row r="453" spans="1:16">
      <c r="A453" s="1">
        <v>2420020</v>
      </c>
      <c r="B453" s="1" t="s">
        <v>364</v>
      </c>
      <c r="C453" s="5">
        <v>2048877.23</v>
      </c>
      <c r="G453" s="5">
        <f t="shared" si="108"/>
        <v>-2048877.23</v>
      </c>
      <c r="K453" s="5">
        <f t="shared" ref="K453:K454" si="112">G453-I453</f>
        <v>-2048877.23</v>
      </c>
      <c r="M453" s="14">
        <f>C453*-1</f>
        <v>-2048877.23</v>
      </c>
      <c r="O453" s="14">
        <f>K453-M453</f>
        <v>0</v>
      </c>
      <c r="P453" s="14"/>
    </row>
    <row r="454" spans="1:16">
      <c r="A454" s="1">
        <v>2420021</v>
      </c>
      <c r="B454" s="1" t="s">
        <v>365</v>
      </c>
      <c r="C454" s="9">
        <v>2950021.53</v>
      </c>
      <c r="G454" s="9">
        <f t="shared" si="108"/>
        <v>-2950021.53</v>
      </c>
      <c r="K454" s="9">
        <f t="shared" si="112"/>
        <v>-2950021.53</v>
      </c>
      <c r="M454" s="13">
        <f>C454*-1</f>
        <v>-2950021.53</v>
      </c>
      <c r="O454" s="13">
        <f>K454-M454</f>
        <v>0</v>
      </c>
      <c r="P454" s="13"/>
    </row>
    <row r="455" spans="1:16">
      <c r="B455" s="1" t="s">
        <v>366</v>
      </c>
      <c r="C455" s="5">
        <f>SUM(C453:C454)</f>
        <v>4998898.76</v>
      </c>
      <c r="G455" s="5">
        <f>SUM(G453:G454)</f>
        <v>-4998898.76</v>
      </c>
      <c r="I455" s="5">
        <f>SUM(I453:I454)</f>
        <v>0</v>
      </c>
      <c r="K455" s="5">
        <f>SUM(K453:K454)</f>
        <v>-4998898.76</v>
      </c>
      <c r="M455" s="5">
        <f>SUM(M453:M454)</f>
        <v>-4998898.76</v>
      </c>
      <c r="O455" s="14">
        <f>SUM(O453:O454)</f>
        <v>0</v>
      </c>
      <c r="P455" s="14"/>
    </row>
    <row r="456" spans="1:16">
      <c r="A456" s="1">
        <v>2420051</v>
      </c>
      <c r="B456" s="1" t="s">
        <v>367</v>
      </c>
      <c r="C456" s="5">
        <v>151944.45000000001</v>
      </c>
      <c r="G456" s="5">
        <f t="shared" si="108"/>
        <v>-151944.45000000001</v>
      </c>
      <c r="K456" s="5">
        <f>G456-I456</f>
        <v>-151944.45000000001</v>
      </c>
      <c r="M456" s="14">
        <f>C456*-1</f>
        <v>-151944.45000000001</v>
      </c>
      <c r="O456" s="14">
        <f>K456-M456</f>
        <v>0</v>
      </c>
      <c r="P456" s="14"/>
    </row>
    <row r="457" spans="1:16">
      <c r="A457" s="1">
        <v>2420053</v>
      </c>
      <c r="B457" s="1" t="s">
        <v>251</v>
      </c>
      <c r="C457" s="9">
        <v>196369.62</v>
      </c>
      <c r="G457" s="9">
        <f t="shared" si="108"/>
        <v>-196369.62</v>
      </c>
      <c r="K457" s="9">
        <f>G457-I457</f>
        <v>-196369.62</v>
      </c>
      <c r="M457" s="13">
        <f>C457*-1</f>
        <v>-196369.62</v>
      </c>
      <c r="O457" s="13">
        <f>K457-M457</f>
        <v>0</v>
      </c>
      <c r="P457" s="13"/>
    </row>
    <row r="458" spans="1:16">
      <c r="B458" s="1" t="s">
        <v>368</v>
      </c>
      <c r="C458" s="5">
        <f>SUM(C456:C457)</f>
        <v>348314.07</v>
      </c>
      <c r="G458" s="5">
        <f>SUM(G456:G457)</f>
        <v>-348314.07</v>
      </c>
      <c r="I458" s="5">
        <f>SUM(I456:I457)</f>
        <v>0</v>
      </c>
      <c r="K458" s="5">
        <f>G458-I458</f>
        <v>-348314.07</v>
      </c>
      <c r="M458" s="5">
        <f>SUM(M456:M457)</f>
        <v>-348314.07</v>
      </c>
      <c r="O458" s="14">
        <f>SUM(O456:O457)</f>
        <v>0</v>
      </c>
      <c r="P458" s="14"/>
    </row>
    <row r="459" spans="1:16">
      <c r="B459" s="1" t="s">
        <v>369</v>
      </c>
      <c r="C459" s="5">
        <f>C455+C458</f>
        <v>5347212.83</v>
      </c>
      <c r="G459" s="5">
        <f>G455+G458</f>
        <v>-5347212.83</v>
      </c>
      <c r="I459" s="5">
        <f>I455+I458</f>
        <v>0</v>
      </c>
      <c r="K459" s="5">
        <f t="shared" ref="K459:K464" si="113">G459-I459</f>
        <v>-5347212.83</v>
      </c>
      <c r="M459" s="5">
        <f>M455+M458</f>
        <v>-5347212.83</v>
      </c>
      <c r="O459" s="14">
        <f>K459-M459</f>
        <v>0</v>
      </c>
      <c r="P459" s="14"/>
    </row>
    <row r="460" spans="1:16">
      <c r="A460" s="1">
        <v>2420002</v>
      </c>
      <c r="B460" s="1" t="s">
        <v>370</v>
      </c>
      <c r="C460" s="5">
        <v>151292.70000000001</v>
      </c>
      <c r="G460" s="5">
        <f t="shared" ref="G460:G492" si="114">(C460-E460)*-1</f>
        <v>-151292.70000000001</v>
      </c>
      <c r="K460" s="5">
        <f t="shared" si="113"/>
        <v>-151292.70000000001</v>
      </c>
      <c r="M460" s="14">
        <f>C460*-1</f>
        <v>-151292.70000000001</v>
      </c>
      <c r="O460" s="14">
        <f t="shared" ref="O460:O467" si="115">K460-M460</f>
        <v>0</v>
      </c>
      <c r="P460" s="14"/>
    </row>
    <row r="461" spans="1:16">
      <c r="A461" s="1">
        <v>2420003</v>
      </c>
      <c r="B461" s="1" t="s">
        <v>371</v>
      </c>
      <c r="C461" s="5">
        <v>12580.44</v>
      </c>
      <c r="G461" s="5">
        <f t="shared" si="114"/>
        <v>-12580.44</v>
      </c>
      <c r="K461" s="5">
        <f t="shared" si="113"/>
        <v>-12580.44</v>
      </c>
      <c r="M461" s="14">
        <f t="shared" ref="M461:M467" si="116">C461*-1</f>
        <v>-12580.44</v>
      </c>
      <c r="O461" s="14">
        <f t="shared" si="115"/>
        <v>0</v>
      </c>
      <c r="P461" s="14"/>
    </row>
    <row r="462" spans="1:16">
      <c r="A462" s="1">
        <v>2420013</v>
      </c>
      <c r="B462" s="1" t="s">
        <v>372</v>
      </c>
      <c r="C462" s="5">
        <v>1053.2</v>
      </c>
      <c r="G462" s="5">
        <f t="shared" si="114"/>
        <v>-1053.2</v>
      </c>
      <c r="K462" s="5">
        <f t="shared" si="113"/>
        <v>-1053.2</v>
      </c>
      <c r="M462" s="14">
        <f t="shared" si="116"/>
        <v>-1053.2</v>
      </c>
      <c r="O462" s="14">
        <f t="shared" si="115"/>
        <v>0</v>
      </c>
      <c r="P462" s="14"/>
    </row>
    <row r="463" spans="1:16">
      <c r="A463" s="1">
        <v>2420016</v>
      </c>
      <c r="B463" s="1" t="s">
        <v>373</v>
      </c>
      <c r="C463" s="5">
        <v>0</v>
      </c>
      <c r="G463" s="5">
        <f t="shared" si="114"/>
        <v>0</v>
      </c>
      <c r="K463" s="5">
        <f t="shared" si="113"/>
        <v>0</v>
      </c>
      <c r="M463" s="14">
        <f t="shared" si="116"/>
        <v>0</v>
      </c>
      <c r="O463" s="14">
        <f t="shared" si="115"/>
        <v>0</v>
      </c>
      <c r="P463" s="14"/>
    </row>
    <row r="464" spans="1:16">
      <c r="A464" s="1">
        <v>2420044</v>
      </c>
      <c r="B464" s="1" t="s">
        <v>374</v>
      </c>
      <c r="C464" s="9">
        <v>798.57</v>
      </c>
      <c r="G464" s="9">
        <f t="shared" si="114"/>
        <v>-798.57</v>
      </c>
      <c r="K464" s="9">
        <f t="shared" si="113"/>
        <v>-798.57</v>
      </c>
      <c r="M464" s="14">
        <f t="shared" si="116"/>
        <v>-798.57</v>
      </c>
      <c r="O464" s="14">
        <f t="shared" si="115"/>
        <v>0</v>
      </c>
      <c r="P464" s="14"/>
    </row>
    <row r="465" spans="1:16">
      <c r="B465" s="1" t="s">
        <v>375</v>
      </c>
      <c r="C465" s="5">
        <f>SUM(C460:C464)</f>
        <v>165724.91000000003</v>
      </c>
      <c r="G465" s="5">
        <f>SUM(G460:G464)</f>
        <v>-165724.91000000003</v>
      </c>
      <c r="I465" s="5">
        <f>SUM(I460:I464)</f>
        <v>0</v>
      </c>
      <c r="K465" s="5">
        <f>SUM(K460:K464)</f>
        <v>-165724.91000000003</v>
      </c>
      <c r="M465" s="14">
        <f t="shared" si="116"/>
        <v>-165724.91000000003</v>
      </c>
      <c r="O465" s="14">
        <f t="shared" si="115"/>
        <v>0</v>
      </c>
      <c r="P465" s="14"/>
    </row>
    <row r="466" spans="1:16">
      <c r="A466" s="1">
        <v>2420503</v>
      </c>
      <c r="B466" s="1" t="s">
        <v>376</v>
      </c>
      <c r="C466" s="5">
        <v>0</v>
      </c>
      <c r="G466" s="5">
        <f t="shared" si="114"/>
        <v>0</v>
      </c>
      <c r="K466" s="5">
        <f>G466-I466</f>
        <v>0</v>
      </c>
      <c r="M466" s="14">
        <f t="shared" si="116"/>
        <v>0</v>
      </c>
      <c r="O466" s="14">
        <f t="shared" si="115"/>
        <v>0</v>
      </c>
      <c r="P466" s="14"/>
    </row>
    <row r="467" spans="1:16">
      <c r="A467" s="1">
        <v>2420532</v>
      </c>
      <c r="B467" s="1" t="s">
        <v>377</v>
      </c>
      <c r="C467" s="9">
        <v>711604.15</v>
      </c>
      <c r="G467" s="9">
        <f t="shared" si="114"/>
        <v>-711604.15</v>
      </c>
      <c r="K467" s="9">
        <f>G467-I467</f>
        <v>-711604.15</v>
      </c>
      <c r="M467" s="13">
        <f t="shared" si="116"/>
        <v>-711604.15</v>
      </c>
      <c r="O467" s="13">
        <f t="shared" si="115"/>
        <v>0</v>
      </c>
      <c r="P467" s="13"/>
    </row>
    <row r="468" spans="1:16">
      <c r="B468" s="1" t="s">
        <v>378</v>
      </c>
      <c r="C468" s="5">
        <f>SUM(C466:C467)</f>
        <v>711604.15</v>
      </c>
      <c r="G468" s="5">
        <f>SUM(G466:G467)</f>
        <v>-711604.15</v>
      </c>
      <c r="I468" s="5">
        <f>SUM(I466:I467)</f>
        <v>0</v>
      </c>
      <c r="K468" s="5">
        <f>SUM(K466:K467)</f>
        <v>-711604.15</v>
      </c>
      <c r="M468" s="5">
        <f>SUM(M466:M467)</f>
        <v>-711604.15</v>
      </c>
      <c r="O468" s="14">
        <f>SUM(O459:O467)</f>
        <v>0</v>
      </c>
      <c r="P468" s="14"/>
    </row>
    <row r="469" spans="1:16">
      <c r="A469" s="1">
        <v>2420027</v>
      </c>
      <c r="B469" s="1" t="s">
        <v>379</v>
      </c>
      <c r="C469" s="5">
        <v>1349912</v>
      </c>
      <c r="G469" s="5">
        <f t="shared" si="114"/>
        <v>-1349912</v>
      </c>
      <c r="K469" s="5">
        <f>G469-I469</f>
        <v>-1349912</v>
      </c>
      <c r="M469" s="14">
        <f>C469*-1</f>
        <v>-1349912</v>
      </c>
      <c r="O469" s="14">
        <f>K469-M469</f>
        <v>0</v>
      </c>
      <c r="P469" s="14"/>
    </row>
    <row r="470" spans="1:16">
      <c r="A470" s="1">
        <v>2420046</v>
      </c>
      <c r="B470" s="1" t="s">
        <v>380</v>
      </c>
      <c r="C470" s="5">
        <v>15</v>
      </c>
      <c r="G470" s="5">
        <f t="shared" si="114"/>
        <v>-15</v>
      </c>
      <c r="K470" s="5">
        <f t="shared" ref="K470:K492" si="117">G470-I470</f>
        <v>-15</v>
      </c>
      <c r="M470" s="14">
        <f t="shared" ref="M470:M492" si="118">C470*-1</f>
        <v>-15</v>
      </c>
      <c r="O470" s="14">
        <f t="shared" ref="O470:O492" si="119">K470-M470</f>
        <v>0</v>
      </c>
      <c r="P470" s="14"/>
    </row>
    <row r="471" spans="1:16">
      <c r="A471" s="1">
        <v>2420071</v>
      </c>
      <c r="B471" s="1" t="s">
        <v>381</v>
      </c>
      <c r="C471" s="5">
        <v>5805.27</v>
      </c>
      <c r="G471" s="5">
        <f t="shared" si="114"/>
        <v>-5805.27</v>
      </c>
      <c r="K471" s="5">
        <f t="shared" si="117"/>
        <v>-5805.27</v>
      </c>
      <c r="M471" s="14">
        <f t="shared" si="118"/>
        <v>-5805.27</v>
      </c>
      <c r="O471" s="14">
        <f t="shared" si="119"/>
        <v>0</v>
      </c>
      <c r="P471" s="14"/>
    </row>
    <row r="472" spans="1:16">
      <c r="A472" s="1">
        <v>2420072</v>
      </c>
      <c r="B472" s="1" t="s">
        <v>382</v>
      </c>
      <c r="C472" s="5">
        <v>2633.98</v>
      </c>
      <c r="G472" s="5">
        <f t="shared" si="114"/>
        <v>-2633.98</v>
      </c>
      <c r="K472" s="5">
        <f t="shared" si="117"/>
        <v>-2633.98</v>
      </c>
      <c r="M472" s="14">
        <f t="shared" si="118"/>
        <v>-2633.98</v>
      </c>
      <c r="O472" s="14">
        <f t="shared" si="119"/>
        <v>0</v>
      </c>
      <c r="P472" s="14"/>
    </row>
    <row r="473" spans="1:16">
      <c r="A473" s="1">
        <v>2420076</v>
      </c>
      <c r="B473" s="1" t="s">
        <v>383</v>
      </c>
      <c r="C473" s="5">
        <v>200793.38</v>
      </c>
      <c r="G473" s="5">
        <f t="shared" si="114"/>
        <v>-200793.38</v>
      </c>
      <c r="K473" s="5">
        <f t="shared" si="117"/>
        <v>-200793.38</v>
      </c>
      <c r="M473" s="14">
        <f t="shared" si="118"/>
        <v>-200793.38</v>
      </c>
      <c r="O473" s="14">
        <f t="shared" si="119"/>
        <v>0</v>
      </c>
      <c r="P473" s="14"/>
    </row>
    <row r="474" spans="1:16">
      <c r="A474" s="1">
        <v>2420087</v>
      </c>
      <c r="B474" s="1" t="s">
        <v>384</v>
      </c>
      <c r="C474" s="5">
        <v>0</v>
      </c>
      <c r="G474" s="5">
        <f t="shared" si="114"/>
        <v>0</v>
      </c>
      <c r="K474" s="5">
        <f t="shared" si="117"/>
        <v>0</v>
      </c>
      <c r="M474" s="14">
        <f t="shared" si="118"/>
        <v>0</v>
      </c>
      <c r="O474" s="14">
        <f t="shared" si="119"/>
        <v>0</v>
      </c>
      <c r="P474" s="14"/>
    </row>
    <row r="475" spans="1:16">
      <c r="A475" s="1">
        <v>2420088</v>
      </c>
      <c r="B475" s="1" t="s">
        <v>385</v>
      </c>
      <c r="C475" s="5">
        <v>174750</v>
      </c>
      <c r="G475" s="5">
        <f t="shared" si="114"/>
        <v>-174750</v>
      </c>
      <c r="K475" s="5">
        <f t="shared" si="117"/>
        <v>-174750</v>
      </c>
      <c r="M475" s="14">
        <f t="shared" si="118"/>
        <v>-174750</v>
      </c>
      <c r="O475" s="14">
        <f t="shared" si="119"/>
        <v>0</v>
      </c>
      <c r="P475" s="14"/>
    </row>
    <row r="476" spans="1:16">
      <c r="A476" s="1">
        <v>2420505</v>
      </c>
      <c r="B476" s="1" t="s">
        <v>386</v>
      </c>
      <c r="C476" s="5">
        <v>0</v>
      </c>
      <c r="G476" s="5">
        <f t="shared" si="114"/>
        <v>0</v>
      </c>
      <c r="K476" s="5">
        <f t="shared" si="117"/>
        <v>0</v>
      </c>
      <c r="M476" s="14">
        <f t="shared" si="118"/>
        <v>0</v>
      </c>
      <c r="O476" s="14">
        <f t="shared" si="119"/>
        <v>0</v>
      </c>
      <c r="P476" s="14"/>
    </row>
    <row r="477" spans="1:16">
      <c r="A477" s="1">
        <v>2420506</v>
      </c>
      <c r="B477" s="1" t="s">
        <v>387</v>
      </c>
      <c r="C477" s="5">
        <v>-133127.43</v>
      </c>
      <c r="G477" s="5">
        <f t="shared" si="114"/>
        <v>133127.43</v>
      </c>
      <c r="K477" s="5">
        <f t="shared" si="117"/>
        <v>133127.43</v>
      </c>
      <c r="M477" s="14">
        <f t="shared" si="118"/>
        <v>133127.43</v>
      </c>
      <c r="O477" s="14">
        <f t="shared" si="119"/>
        <v>0</v>
      </c>
      <c r="P477" s="14"/>
    </row>
    <row r="478" spans="1:16">
      <c r="A478" s="1">
        <v>2420511</v>
      </c>
      <c r="B478" s="1" t="s">
        <v>388</v>
      </c>
      <c r="C478" s="5">
        <v>1053290.02</v>
      </c>
      <c r="G478" s="5">
        <f t="shared" si="114"/>
        <v>-1053290.02</v>
      </c>
      <c r="K478" s="5">
        <f t="shared" si="117"/>
        <v>-1053290.02</v>
      </c>
      <c r="M478" s="14">
        <f t="shared" si="118"/>
        <v>-1053290.02</v>
      </c>
      <c r="O478" s="14">
        <f t="shared" si="119"/>
        <v>0</v>
      </c>
      <c r="P478" s="14"/>
    </row>
    <row r="479" spans="1:16">
      <c r="A479" s="1">
        <v>2420512</v>
      </c>
      <c r="B479" s="1" t="s">
        <v>389</v>
      </c>
      <c r="C479" s="5">
        <v>62947.65</v>
      </c>
      <c r="G479" s="5">
        <f t="shared" si="114"/>
        <v>-62947.65</v>
      </c>
      <c r="K479" s="5">
        <f t="shared" si="117"/>
        <v>-62947.65</v>
      </c>
      <c r="M479" s="14">
        <f t="shared" si="118"/>
        <v>-62947.65</v>
      </c>
      <c r="O479" s="14">
        <f t="shared" si="119"/>
        <v>0</v>
      </c>
      <c r="P479" s="14"/>
    </row>
    <row r="480" spans="1:16">
      <c r="A480" s="1">
        <v>2420542</v>
      </c>
      <c r="B480" s="1" t="s">
        <v>390</v>
      </c>
      <c r="C480" s="5">
        <v>70092.72</v>
      </c>
      <c r="G480" s="5">
        <f t="shared" si="114"/>
        <v>-70092.72</v>
      </c>
      <c r="K480" s="5">
        <f t="shared" si="117"/>
        <v>-70092.72</v>
      </c>
      <c r="M480" s="14">
        <f t="shared" si="118"/>
        <v>-70092.72</v>
      </c>
      <c r="O480" s="14">
        <f t="shared" si="119"/>
        <v>0</v>
      </c>
      <c r="P480" s="14"/>
    </row>
    <row r="481" spans="1:16">
      <c r="A481" s="1">
        <v>2420558</v>
      </c>
      <c r="B481" s="1" t="s">
        <v>391</v>
      </c>
      <c r="C481" s="5">
        <v>2077548.33</v>
      </c>
      <c r="G481" s="5">
        <f t="shared" si="114"/>
        <v>-2077548.33</v>
      </c>
      <c r="K481" s="5">
        <f t="shared" si="117"/>
        <v>-2077548.33</v>
      </c>
      <c r="M481" s="14">
        <f t="shared" si="118"/>
        <v>-2077548.33</v>
      </c>
      <c r="O481" s="14">
        <f t="shared" si="119"/>
        <v>0</v>
      </c>
      <c r="P481" s="14"/>
    </row>
    <row r="482" spans="1:16">
      <c r="A482" s="1">
        <v>242059213</v>
      </c>
      <c r="B482" s="1" t="s">
        <v>392</v>
      </c>
      <c r="C482" s="5">
        <v>0</v>
      </c>
      <c r="G482" s="5">
        <f t="shared" si="114"/>
        <v>0</v>
      </c>
      <c r="K482" s="5">
        <f t="shared" si="117"/>
        <v>0</v>
      </c>
      <c r="M482" s="14">
        <f t="shared" si="118"/>
        <v>0</v>
      </c>
      <c r="O482" s="14">
        <f t="shared" si="119"/>
        <v>0</v>
      </c>
      <c r="P482" s="14"/>
    </row>
    <row r="483" spans="1:16">
      <c r="A483" s="1">
        <v>242059214</v>
      </c>
      <c r="B483" s="1" t="s">
        <v>392</v>
      </c>
      <c r="C483" s="5">
        <v>290.86</v>
      </c>
      <c r="G483" s="5">
        <f t="shared" si="114"/>
        <v>-290.86</v>
      </c>
      <c r="K483" s="5">
        <f t="shared" si="117"/>
        <v>-290.86</v>
      </c>
      <c r="M483" s="14">
        <f t="shared" si="118"/>
        <v>-290.86</v>
      </c>
      <c r="O483" s="14">
        <f t="shared" si="119"/>
        <v>0</v>
      </c>
      <c r="P483" s="14"/>
    </row>
    <row r="484" spans="1:16">
      <c r="A484" s="1">
        <v>2420618</v>
      </c>
      <c r="B484" s="1" t="s">
        <v>393</v>
      </c>
      <c r="C484" s="5">
        <v>2093458.56</v>
      </c>
      <c r="G484" s="5">
        <f t="shared" si="114"/>
        <v>-2093458.56</v>
      </c>
      <c r="K484" s="5">
        <f t="shared" si="117"/>
        <v>-2093458.56</v>
      </c>
      <c r="M484" s="14">
        <f t="shared" si="118"/>
        <v>-2093458.56</v>
      </c>
      <c r="O484" s="14">
        <f t="shared" si="119"/>
        <v>0</v>
      </c>
      <c r="P484" s="14"/>
    </row>
    <row r="485" spans="1:16">
      <c r="A485" s="1">
        <v>2420623</v>
      </c>
      <c r="B485" s="1" t="s">
        <v>394</v>
      </c>
      <c r="C485" s="5">
        <v>1791099.87</v>
      </c>
      <c r="G485" s="5">
        <f t="shared" si="114"/>
        <v>-1791099.87</v>
      </c>
      <c r="K485" s="5">
        <f t="shared" si="117"/>
        <v>-1791099.87</v>
      </c>
      <c r="M485" s="14">
        <f t="shared" si="118"/>
        <v>-1791099.87</v>
      </c>
      <c r="O485" s="14">
        <f t="shared" si="119"/>
        <v>0</v>
      </c>
      <c r="P485" s="14"/>
    </row>
    <row r="486" spans="1:16">
      <c r="A486" s="1">
        <v>2420624</v>
      </c>
      <c r="B486" s="1" t="s">
        <v>395</v>
      </c>
      <c r="C486" s="5">
        <v>242837.12</v>
      </c>
      <c r="G486" s="5">
        <f t="shared" si="114"/>
        <v>-242837.12</v>
      </c>
      <c r="K486" s="5">
        <f t="shared" si="117"/>
        <v>-242837.12</v>
      </c>
      <c r="M486" s="14">
        <f t="shared" si="118"/>
        <v>-242837.12</v>
      </c>
      <c r="O486" s="14">
        <f t="shared" si="119"/>
        <v>0</v>
      </c>
      <c r="P486" s="14"/>
    </row>
    <row r="487" spans="1:16">
      <c r="A487" s="1">
        <v>2420635</v>
      </c>
      <c r="B487" s="1" t="s">
        <v>396</v>
      </c>
      <c r="C487" s="5">
        <v>2828571.35</v>
      </c>
      <c r="G487" s="5">
        <f t="shared" si="114"/>
        <v>-2828571.35</v>
      </c>
      <c r="K487" s="5">
        <f t="shared" si="117"/>
        <v>-2828571.35</v>
      </c>
      <c r="M487" s="14">
        <f t="shared" si="118"/>
        <v>-2828571.35</v>
      </c>
      <c r="O487" s="14">
        <f t="shared" si="119"/>
        <v>0</v>
      </c>
      <c r="P487" s="14"/>
    </row>
    <row r="488" spans="1:16">
      <c r="A488" s="1">
        <v>2420643</v>
      </c>
      <c r="B488" s="1" t="s">
        <v>397</v>
      </c>
      <c r="C488" s="5">
        <v>118004.34</v>
      </c>
      <c r="G488" s="5">
        <f t="shared" si="114"/>
        <v>-118004.34</v>
      </c>
      <c r="K488" s="5">
        <f t="shared" si="117"/>
        <v>-118004.34</v>
      </c>
      <c r="M488" s="14">
        <f t="shared" si="118"/>
        <v>-118004.34</v>
      </c>
      <c r="O488" s="14">
        <f t="shared" si="119"/>
        <v>0</v>
      </c>
      <c r="P488" s="14"/>
    </row>
    <row r="489" spans="1:16">
      <c r="A489" s="1">
        <v>2420653</v>
      </c>
      <c r="B489" s="1" t="s">
        <v>398</v>
      </c>
      <c r="C489" s="5">
        <v>0</v>
      </c>
      <c r="G489" s="5">
        <f t="shared" si="114"/>
        <v>0</v>
      </c>
      <c r="K489" s="5">
        <f t="shared" si="117"/>
        <v>0</v>
      </c>
      <c r="M489" s="14">
        <f t="shared" si="118"/>
        <v>0</v>
      </c>
      <c r="O489" s="14">
        <f t="shared" si="119"/>
        <v>0</v>
      </c>
      <c r="P489" s="14"/>
    </row>
    <row r="490" spans="1:16">
      <c r="A490" s="1">
        <v>2420656</v>
      </c>
      <c r="B490" s="1" t="s">
        <v>399</v>
      </c>
      <c r="C490" s="5">
        <v>554326.18000000005</v>
      </c>
      <c r="G490" s="5">
        <f t="shared" si="114"/>
        <v>-554326.18000000005</v>
      </c>
      <c r="K490" s="5">
        <f t="shared" si="117"/>
        <v>-554326.18000000005</v>
      </c>
      <c r="M490" s="14">
        <f t="shared" si="118"/>
        <v>-554326.18000000005</v>
      </c>
      <c r="O490" s="14">
        <f t="shared" si="119"/>
        <v>0</v>
      </c>
      <c r="P490" s="14"/>
    </row>
    <row r="491" spans="1:16">
      <c r="A491" s="1">
        <v>2420660</v>
      </c>
      <c r="B491" s="1" t="s">
        <v>400</v>
      </c>
      <c r="C491" s="5">
        <v>190299.58</v>
      </c>
      <c r="G491" s="5">
        <f t="shared" si="114"/>
        <v>-190299.58</v>
      </c>
      <c r="K491" s="5">
        <f t="shared" si="117"/>
        <v>-190299.58</v>
      </c>
      <c r="M491" s="14">
        <f t="shared" si="118"/>
        <v>-190299.58</v>
      </c>
      <c r="O491" s="14">
        <f t="shared" si="119"/>
        <v>0</v>
      </c>
      <c r="P491" s="14"/>
    </row>
    <row r="492" spans="1:16">
      <c r="A492" s="1">
        <v>2420664</v>
      </c>
      <c r="B492" s="1" t="s">
        <v>401</v>
      </c>
      <c r="C492" s="9">
        <v>173103.61</v>
      </c>
      <c r="G492" s="9">
        <f t="shared" si="114"/>
        <v>-173103.61</v>
      </c>
      <c r="K492" s="9">
        <f t="shared" si="117"/>
        <v>-173103.61</v>
      </c>
      <c r="M492" s="20">
        <f t="shared" si="118"/>
        <v>-173103.61</v>
      </c>
      <c r="O492" s="13">
        <f t="shared" si="119"/>
        <v>0</v>
      </c>
      <c r="P492" s="13"/>
    </row>
    <row r="493" spans="1:16">
      <c r="B493" s="1" t="s">
        <v>402</v>
      </c>
      <c r="C493" s="5">
        <f>SUM(C469:C492)</f>
        <v>12856652.389999999</v>
      </c>
      <c r="G493" s="5">
        <f>SUM(G469:G492)</f>
        <v>-12856652.389999999</v>
      </c>
      <c r="I493" s="5">
        <f>SUM(I469:I492)</f>
        <v>0</v>
      </c>
      <c r="K493" s="5">
        <f>SUM(K469:K492)</f>
        <v>-12856652.389999999</v>
      </c>
      <c r="M493" s="5">
        <f>SUM(M469:M492)</f>
        <v>-12856652.389999999</v>
      </c>
      <c r="O493" s="14">
        <f>SUM(O469:O492)</f>
        <v>0</v>
      </c>
      <c r="P493" s="14"/>
    </row>
    <row r="494" spans="1:16">
      <c r="B494" s="1" t="s">
        <v>403</v>
      </c>
      <c r="C494" s="6">
        <f>C446+C448+C452+C459+C465+C468+C493</f>
        <v>22533586.549999997</v>
      </c>
      <c r="G494" s="6">
        <f>G446+G448+G452+G459+G465+G468+G493</f>
        <v>-22533586.549999997</v>
      </c>
      <c r="I494" s="6">
        <f>I446+I448+I452+I459+I465+I468+I493</f>
        <v>0</v>
      </c>
      <c r="K494" s="6">
        <f>K446+K448+K452+K459+K465+K468+K493</f>
        <v>-22533586.549999997</v>
      </c>
      <c r="M494" s="6">
        <f>M446+M448+M452+M459+M465+M468+M493</f>
        <v>-22533586.549999997</v>
      </c>
      <c r="O494" s="6">
        <f>O446+O448+O452+O459+O465+O468+O493</f>
        <v>0</v>
      </c>
      <c r="P494" s="11"/>
    </row>
    <row r="495" spans="1:16">
      <c r="B495" s="1" t="s">
        <v>404</v>
      </c>
      <c r="C495" s="5">
        <f>C328+C355+C371+C376+C414+C425+C431+C437+C494</f>
        <v>272632792.65999997</v>
      </c>
      <c r="E495" s="5">
        <f>E328+E355+E371+E376+E414+E425+E431+E437+E494</f>
        <v>85000000</v>
      </c>
      <c r="F495" s="5"/>
      <c r="G495" s="5">
        <f>G328+G355+G371+G376+G414+G425+G431+G437+G494</f>
        <v>-187632792.65999997</v>
      </c>
      <c r="I495" s="5">
        <f>I328+I355+I371+I376+I414+I425+I431+I437+I494</f>
        <v>-25260449.890000001</v>
      </c>
      <c r="J495" s="5"/>
      <c r="K495" s="5">
        <f>K328+K355+K371+K376+K414+K425+K431+K437+K494</f>
        <v>-162372342.76999998</v>
      </c>
      <c r="M495" s="5">
        <f>M328+M355+M371+M376+M414+M425+M431+M437+M494</f>
        <v>-183464867.57999998</v>
      </c>
      <c r="O495" s="5">
        <f>O328+O355+O371+O376+O414+O425+O431+O437+O494</f>
        <v>21092524.810000002</v>
      </c>
      <c r="P495" s="5"/>
    </row>
    <row r="496" spans="1:16">
      <c r="C496" s="5" t="s">
        <v>214</v>
      </c>
      <c r="G496" s="5" t="s">
        <v>214</v>
      </c>
      <c r="K496" s="5" t="s">
        <v>214</v>
      </c>
    </row>
    <row r="497" spans="1:16">
      <c r="G497" s="5"/>
      <c r="K497" s="5"/>
    </row>
    <row r="498" spans="1:16">
      <c r="G498" s="5"/>
      <c r="K498" s="5"/>
    </row>
    <row r="499" spans="1:16">
      <c r="A499" s="1">
        <v>2811001</v>
      </c>
      <c r="B499" s="1" t="s">
        <v>405</v>
      </c>
      <c r="C499" s="5">
        <v>85412469.099999994</v>
      </c>
      <c r="G499" s="5">
        <f t="shared" ref="G499:G509" si="120">(C499-E499)*-1</f>
        <v>-85412469.099999994</v>
      </c>
      <c r="I499" s="14">
        <f>C499*-1</f>
        <v>-85412469.099999994</v>
      </c>
      <c r="K499" s="5">
        <f>G499-I499</f>
        <v>0</v>
      </c>
      <c r="M499" s="14"/>
      <c r="O499" s="14">
        <f>K499-M499</f>
        <v>0</v>
      </c>
      <c r="P499" s="14"/>
    </row>
    <row r="500" spans="1:16">
      <c r="A500" s="1">
        <v>2821001</v>
      </c>
      <c r="B500" s="1" t="s">
        <v>406</v>
      </c>
      <c r="C500" s="5">
        <v>307650137.38</v>
      </c>
      <c r="G500" s="5">
        <f t="shared" si="120"/>
        <v>-307650137.38</v>
      </c>
      <c r="I500" s="14">
        <f>C500*-1</f>
        <v>-307650137.38</v>
      </c>
      <c r="K500" s="5">
        <f t="shared" ref="K500:K509" si="121">G500-I500</f>
        <v>0</v>
      </c>
      <c r="M500" s="14"/>
      <c r="O500" s="14">
        <f t="shared" ref="O500:O509" si="122">K500-M500</f>
        <v>0</v>
      </c>
      <c r="P500" s="14"/>
    </row>
    <row r="501" spans="1:16">
      <c r="A501" s="1">
        <v>2823001</v>
      </c>
      <c r="B501" s="1" t="s">
        <v>407</v>
      </c>
      <c r="C501" s="5">
        <v>57737500.280000001</v>
      </c>
      <c r="G501" s="5">
        <f t="shared" si="120"/>
        <v>-57737500.280000001</v>
      </c>
      <c r="K501" s="5">
        <f t="shared" si="121"/>
        <v>-57737500.280000001</v>
      </c>
      <c r="M501" s="14">
        <f t="shared" ref="M501:M509" si="123">C501*-1</f>
        <v>-57737500.280000001</v>
      </c>
      <c r="O501" s="14">
        <f t="shared" si="122"/>
        <v>0</v>
      </c>
      <c r="P501" s="14"/>
    </row>
    <row r="502" spans="1:16">
      <c r="A502" s="1">
        <v>2824001</v>
      </c>
      <c r="B502" s="1" t="s">
        <v>408</v>
      </c>
      <c r="C502" s="5">
        <v>-589613</v>
      </c>
      <c r="G502" s="5">
        <f t="shared" si="120"/>
        <v>589613</v>
      </c>
      <c r="K502" s="5">
        <f t="shared" si="121"/>
        <v>589613</v>
      </c>
      <c r="M502" s="14">
        <f t="shared" si="123"/>
        <v>589613</v>
      </c>
      <c r="O502" s="14">
        <f t="shared" si="122"/>
        <v>0</v>
      </c>
      <c r="P502" s="14"/>
    </row>
    <row r="503" spans="1:16">
      <c r="A503" s="1">
        <v>2830006</v>
      </c>
      <c r="B503" s="1" t="s">
        <v>202</v>
      </c>
      <c r="C503" s="5">
        <v>0</v>
      </c>
      <c r="G503" s="5">
        <f t="shared" si="120"/>
        <v>0</v>
      </c>
      <c r="K503" s="5">
        <f t="shared" si="121"/>
        <v>0</v>
      </c>
      <c r="M503" s="14">
        <f t="shared" si="123"/>
        <v>0</v>
      </c>
      <c r="O503" s="14">
        <f t="shared" si="122"/>
        <v>0</v>
      </c>
      <c r="P503" s="14"/>
    </row>
    <row r="504" spans="1:16">
      <c r="A504" s="1">
        <v>2831001</v>
      </c>
      <c r="B504" s="1" t="s">
        <v>207</v>
      </c>
      <c r="C504" s="5">
        <v>12631818.32</v>
      </c>
      <c r="G504" s="5">
        <f t="shared" si="120"/>
        <v>-12631818.32</v>
      </c>
      <c r="I504" s="14">
        <f>C504*-1</f>
        <v>-12631818.32</v>
      </c>
      <c r="K504" s="5">
        <f t="shared" si="121"/>
        <v>0</v>
      </c>
      <c r="M504" s="14"/>
      <c r="O504" s="14">
        <f t="shared" si="122"/>
        <v>0</v>
      </c>
      <c r="P504" s="14"/>
    </row>
    <row r="505" spans="1:16">
      <c r="A505" s="1">
        <v>2831002</v>
      </c>
      <c r="B505" s="1" t="s">
        <v>409</v>
      </c>
      <c r="C505" s="5">
        <v>4723865</v>
      </c>
      <c r="G505" s="5">
        <f t="shared" si="120"/>
        <v>-4723865</v>
      </c>
      <c r="I505" s="14">
        <f>C505*-1</f>
        <v>-4723865</v>
      </c>
      <c r="K505" s="5">
        <f t="shared" si="121"/>
        <v>0</v>
      </c>
      <c r="M505" s="14">
        <f t="shared" si="123"/>
        <v>-4723865</v>
      </c>
      <c r="O505" s="14">
        <f>K505-M505</f>
        <v>4723865</v>
      </c>
      <c r="P505" s="14"/>
    </row>
    <row r="506" spans="1:16">
      <c r="A506" s="1">
        <v>2831102</v>
      </c>
      <c r="B506" s="1" t="s">
        <v>410</v>
      </c>
      <c r="C506" s="5">
        <v>5921849</v>
      </c>
      <c r="G506" s="5">
        <f t="shared" si="120"/>
        <v>-5921849</v>
      </c>
      <c r="I506" s="14">
        <f>C506*-1</f>
        <v>-5921849</v>
      </c>
      <c r="K506" s="5">
        <f t="shared" si="121"/>
        <v>0</v>
      </c>
      <c r="M506" s="14">
        <f t="shared" si="123"/>
        <v>-5921849</v>
      </c>
      <c r="O506" s="14">
        <f>K506-M506</f>
        <v>5921849</v>
      </c>
      <c r="P506" s="14"/>
    </row>
    <row r="507" spans="1:16">
      <c r="A507" s="1">
        <v>2832001</v>
      </c>
      <c r="B507" s="1" t="s">
        <v>411</v>
      </c>
      <c r="C507" s="5">
        <v>135278.65</v>
      </c>
      <c r="G507" s="5">
        <f t="shared" si="120"/>
        <v>-135278.65</v>
      </c>
      <c r="K507" s="5">
        <f t="shared" si="121"/>
        <v>-135278.65</v>
      </c>
      <c r="M507" s="14">
        <f t="shared" si="123"/>
        <v>-135278.65</v>
      </c>
      <c r="O507" s="14">
        <f t="shared" si="122"/>
        <v>0</v>
      </c>
      <c r="P507" s="14"/>
    </row>
    <row r="508" spans="1:16">
      <c r="A508" s="1">
        <v>2833001</v>
      </c>
      <c r="B508" s="1" t="s">
        <v>412</v>
      </c>
      <c r="C508" s="5">
        <v>55447034.149999999</v>
      </c>
      <c r="G508" s="5">
        <f t="shared" si="120"/>
        <v>-55447034.149999999</v>
      </c>
      <c r="K508" s="5">
        <f t="shared" si="121"/>
        <v>-55447034.149999999</v>
      </c>
      <c r="M508" s="14">
        <f t="shared" si="123"/>
        <v>-55447034.149999999</v>
      </c>
      <c r="O508" s="14">
        <f t="shared" si="122"/>
        <v>0</v>
      </c>
      <c r="P508" s="14"/>
    </row>
    <row r="509" spans="1:16">
      <c r="A509" s="1">
        <v>2833002</v>
      </c>
      <c r="B509" s="1" t="s">
        <v>413</v>
      </c>
      <c r="C509" s="9">
        <v>69583721.069999993</v>
      </c>
      <c r="G509" s="9">
        <f t="shared" si="120"/>
        <v>-69583721.069999993</v>
      </c>
      <c r="I509" s="20"/>
      <c r="J509" s="20"/>
      <c r="K509" s="9">
        <f t="shared" si="121"/>
        <v>-69583721.069999993</v>
      </c>
      <c r="M509" s="13">
        <f t="shared" si="123"/>
        <v>-69583721.069999993</v>
      </c>
      <c r="O509" s="13">
        <f t="shared" si="122"/>
        <v>0</v>
      </c>
      <c r="P509" s="13"/>
    </row>
    <row r="510" spans="1:16">
      <c r="B510" s="1" t="s">
        <v>414</v>
      </c>
      <c r="C510" s="5">
        <f>SUM(C499:C509)</f>
        <v>598654059.94999993</v>
      </c>
      <c r="G510" s="5">
        <f>SUM(G499:G509)</f>
        <v>-598654059.94999993</v>
      </c>
      <c r="I510" s="14">
        <f>SUM(I499:I509)</f>
        <v>-416340138.80000001</v>
      </c>
      <c r="K510" s="5">
        <f>SUM(K499:K509)</f>
        <v>-182313921.14999998</v>
      </c>
      <c r="M510" s="5">
        <f>SUM(M499:M509)</f>
        <v>-192959635.15000001</v>
      </c>
      <c r="O510" s="14">
        <f>SUM(O499:O509)</f>
        <v>10645714</v>
      </c>
      <c r="P510" s="14"/>
    </row>
    <row r="511" spans="1:16">
      <c r="G511" s="5"/>
      <c r="K511" s="5"/>
    </row>
    <row r="512" spans="1:16">
      <c r="A512" s="1">
        <v>2550001</v>
      </c>
      <c r="B512" s="1" t="s">
        <v>415</v>
      </c>
      <c r="C512" s="9">
        <v>53719.199999999997</v>
      </c>
      <c r="E512" s="13">
        <f>C512</f>
        <v>53719.199999999997</v>
      </c>
      <c r="F512" s="13"/>
      <c r="G512" s="9">
        <f t="shared" ref="G512" si="124">(C512-E512)*-1</f>
        <v>0</v>
      </c>
      <c r="K512" s="9">
        <f>G512-I512</f>
        <v>0</v>
      </c>
      <c r="M512" s="9">
        <v>0</v>
      </c>
      <c r="O512" s="13">
        <f>K512-M512</f>
        <v>0</v>
      </c>
      <c r="P512" s="13"/>
    </row>
    <row r="513" spans="1:16">
      <c r="B513" s="1" t="s">
        <v>416</v>
      </c>
      <c r="C513" s="5">
        <f>SUM(C512)</f>
        <v>53719.199999999997</v>
      </c>
      <c r="E513" s="14">
        <f>SUM(E512)</f>
        <v>53719.199999999997</v>
      </c>
      <c r="G513" s="5">
        <f>SUM(G512)</f>
        <v>0</v>
      </c>
      <c r="I513" s="5">
        <f>SUM(I512)</f>
        <v>0</v>
      </c>
      <c r="K513" s="5">
        <f>SUM(K512)</f>
        <v>0</v>
      </c>
      <c r="M513" s="5">
        <f>SUM(M512)</f>
        <v>0</v>
      </c>
      <c r="O513" s="14">
        <f>SUM(O512)</f>
        <v>0</v>
      </c>
      <c r="P513" s="14"/>
    </row>
    <row r="514" spans="1:16">
      <c r="G514" s="5"/>
      <c r="K514" s="5"/>
    </row>
    <row r="515" spans="1:16">
      <c r="A515" s="1">
        <v>2540011</v>
      </c>
      <c r="B515" s="1" t="s">
        <v>417</v>
      </c>
      <c r="C515" s="9">
        <v>0</v>
      </c>
      <c r="G515" s="9">
        <f t="shared" ref="G515" si="125">(C515-E515)*-1</f>
        <v>0</v>
      </c>
      <c r="K515" s="9">
        <f>G515-I515</f>
        <v>0</v>
      </c>
      <c r="M515" s="9">
        <v>0</v>
      </c>
      <c r="O515" s="13">
        <f>K515-M515</f>
        <v>0</v>
      </c>
      <c r="P515" s="13"/>
    </row>
    <row r="516" spans="1:16">
      <c r="B516" s="1" t="s">
        <v>418</v>
      </c>
      <c r="C516" s="5">
        <f>SUM(C515)</f>
        <v>0</v>
      </c>
      <c r="G516" s="5">
        <f>SUM(G515)</f>
        <v>0</v>
      </c>
      <c r="K516" s="5">
        <f>SUM(K515)</f>
        <v>0</v>
      </c>
      <c r="M516" s="5">
        <f>SUM(M515)</f>
        <v>0</v>
      </c>
      <c r="O516" s="14">
        <f>SUM(O515)</f>
        <v>0</v>
      </c>
      <c r="P516" s="14"/>
    </row>
    <row r="517" spans="1:16">
      <c r="B517" s="1" t="s">
        <v>419</v>
      </c>
      <c r="C517" s="5">
        <v>0</v>
      </c>
      <c r="G517" s="5">
        <f t="shared" ref="G517:G525" si="126">(C517-E517)*-1</f>
        <v>0</v>
      </c>
      <c r="K517" s="5">
        <f>G517-I517</f>
        <v>0</v>
      </c>
      <c r="O517" s="14">
        <f>K517-M517</f>
        <v>0</v>
      </c>
      <c r="P517" s="14"/>
    </row>
    <row r="518" spans="1:16">
      <c r="B518" s="1" t="s">
        <v>420</v>
      </c>
      <c r="C518" s="5">
        <v>0</v>
      </c>
      <c r="G518" s="5">
        <f t="shared" si="126"/>
        <v>0</v>
      </c>
      <c r="K518" s="5">
        <f t="shared" ref="K518:K522" si="127">G518-I518</f>
        <v>0</v>
      </c>
      <c r="O518" s="14">
        <f t="shared" ref="O518:O522" si="128">K518-M518</f>
        <v>0</v>
      </c>
      <c r="P518" s="14"/>
    </row>
    <row r="519" spans="1:16">
      <c r="A519" s="1">
        <v>2540000</v>
      </c>
      <c r="B519" s="1" t="s">
        <v>421</v>
      </c>
      <c r="C519" s="5">
        <v>542318.27</v>
      </c>
      <c r="G519" s="5">
        <f t="shared" si="126"/>
        <v>-542318.27</v>
      </c>
      <c r="K519" s="5">
        <f t="shared" si="127"/>
        <v>-542318.27</v>
      </c>
      <c r="M519" s="14">
        <f>C519*-1</f>
        <v>-542318.27</v>
      </c>
      <c r="O519" s="14">
        <f t="shared" si="128"/>
        <v>0</v>
      </c>
      <c r="P519" s="14"/>
    </row>
    <row r="520" spans="1:16">
      <c r="A520" s="1">
        <v>2540047</v>
      </c>
      <c r="B520" s="1" t="s">
        <v>422</v>
      </c>
      <c r="C520" s="5">
        <v>4172897.47</v>
      </c>
      <c r="G520" s="5">
        <f t="shared" si="126"/>
        <v>-4172897.47</v>
      </c>
      <c r="K520" s="5">
        <f t="shared" si="127"/>
        <v>-4172897.47</v>
      </c>
      <c r="M520" s="14">
        <f t="shared" ref="M520:M522" si="129">C520*-1</f>
        <v>-4172897.47</v>
      </c>
      <c r="O520" s="14">
        <f t="shared" si="128"/>
        <v>0</v>
      </c>
      <c r="P520" s="14"/>
    </row>
    <row r="521" spans="1:16">
      <c r="A521" s="1">
        <v>2540105</v>
      </c>
      <c r="B521" s="1" t="s">
        <v>423</v>
      </c>
      <c r="C521" s="5">
        <v>103174.9</v>
      </c>
      <c r="G521" s="5">
        <f t="shared" si="126"/>
        <v>-103174.9</v>
      </c>
      <c r="K521" s="5">
        <f t="shared" si="127"/>
        <v>-103174.9</v>
      </c>
      <c r="M521" s="14">
        <f t="shared" si="129"/>
        <v>-103174.9</v>
      </c>
      <c r="O521" s="14">
        <f t="shared" si="128"/>
        <v>0</v>
      </c>
      <c r="P521" s="14"/>
    </row>
    <row r="522" spans="1:16">
      <c r="A522" s="1">
        <v>2540173</v>
      </c>
      <c r="B522" s="1" t="s">
        <v>424</v>
      </c>
      <c r="C522" s="9">
        <v>684</v>
      </c>
      <c r="G522" s="9">
        <f t="shared" si="126"/>
        <v>-684</v>
      </c>
      <c r="K522" s="9">
        <f t="shared" si="127"/>
        <v>-684</v>
      </c>
      <c r="M522" s="13">
        <f t="shared" si="129"/>
        <v>-684</v>
      </c>
      <c r="O522" s="13">
        <f t="shared" si="128"/>
        <v>0</v>
      </c>
      <c r="P522" s="13"/>
    </row>
    <row r="523" spans="1:16">
      <c r="B523" s="1" t="s">
        <v>425</v>
      </c>
      <c r="C523" s="5">
        <f>SUM(C519:C522)</f>
        <v>4819074.6400000006</v>
      </c>
      <c r="G523" s="5">
        <f>SUM(G519:G522)</f>
        <v>-4819074.6400000006</v>
      </c>
      <c r="K523" s="5">
        <f>G523-I523</f>
        <v>-4819074.6400000006</v>
      </c>
      <c r="M523" s="5">
        <f>SUM(M519:M522)</f>
        <v>-4819074.6400000006</v>
      </c>
      <c r="O523" s="14">
        <f>SUM(O517:O522)</f>
        <v>0</v>
      </c>
      <c r="P523" s="14"/>
    </row>
    <row r="524" spans="1:16">
      <c r="A524" s="1">
        <v>2543001</v>
      </c>
      <c r="B524" s="1" t="s">
        <v>426</v>
      </c>
      <c r="C524" s="5">
        <v>28925.73</v>
      </c>
      <c r="G524" s="5">
        <f t="shared" si="126"/>
        <v>-28925.73</v>
      </c>
      <c r="K524" s="5">
        <f t="shared" ref="K524:K525" si="130">G524-I524</f>
        <v>-28925.73</v>
      </c>
      <c r="M524" s="14">
        <f>C524*-1</f>
        <v>-28925.73</v>
      </c>
      <c r="O524" s="14">
        <f>K524-M524</f>
        <v>0</v>
      </c>
      <c r="P524" s="14"/>
    </row>
    <row r="525" spans="1:16">
      <c r="A525" s="1">
        <v>2544001</v>
      </c>
      <c r="B525" s="1" t="s">
        <v>427</v>
      </c>
      <c r="C525" s="9">
        <v>907096.92</v>
      </c>
      <c r="G525" s="9">
        <f t="shared" si="126"/>
        <v>-907096.92</v>
      </c>
      <c r="K525" s="9">
        <f t="shared" si="130"/>
        <v>-907096.92</v>
      </c>
      <c r="M525" s="13">
        <f>C525*-1</f>
        <v>-907096.92</v>
      </c>
      <c r="O525" s="13">
        <f>K525-M525</f>
        <v>0</v>
      </c>
      <c r="P525" s="13"/>
    </row>
    <row r="526" spans="1:16">
      <c r="B526" s="1" t="s">
        <v>428</v>
      </c>
      <c r="C526" s="5">
        <f>SUM(C524:C525)</f>
        <v>936022.65</v>
      </c>
      <c r="G526" s="5">
        <f>SUM(G524:G525)</f>
        <v>-936022.65</v>
      </c>
      <c r="I526" s="5">
        <f>SUM(I524:I525)</f>
        <v>0</v>
      </c>
      <c r="K526" s="5">
        <f>SUM(K524:K525)</f>
        <v>-936022.65</v>
      </c>
      <c r="M526" s="5">
        <f>SUM(M524:M525)</f>
        <v>-936022.65</v>
      </c>
      <c r="O526" s="14">
        <f>SUM(O524:O525)</f>
        <v>0</v>
      </c>
      <c r="P526" s="14"/>
    </row>
    <row r="527" spans="1:16">
      <c r="B527" s="1" t="s">
        <v>429</v>
      </c>
      <c r="C527" s="5">
        <v>0</v>
      </c>
      <c r="G527" s="5">
        <v>0</v>
      </c>
      <c r="K527" s="5">
        <f>G527-I527</f>
        <v>0</v>
      </c>
      <c r="M527" s="5">
        <v>0</v>
      </c>
      <c r="O527" s="5">
        <f>K527-M527</f>
        <v>0</v>
      </c>
      <c r="P527" s="5"/>
    </row>
    <row r="528" spans="1:16">
      <c r="B528" s="1" t="s">
        <v>430</v>
      </c>
      <c r="C528" s="5">
        <f>C523+C526</f>
        <v>5755097.290000001</v>
      </c>
      <c r="G528" s="5">
        <f>G523+G526</f>
        <v>-5755097.290000001</v>
      </c>
      <c r="I528" s="5">
        <f>I523+I526</f>
        <v>0</v>
      </c>
      <c r="K528" s="5">
        <f>K523+K526</f>
        <v>-5755097.290000001</v>
      </c>
      <c r="M528" s="5">
        <f>M523+M526</f>
        <v>-5755097.290000001</v>
      </c>
      <c r="O528" s="5">
        <f>O523+O526</f>
        <v>0</v>
      </c>
      <c r="P528" s="5"/>
    </row>
    <row r="529" spans="1:17">
      <c r="G529" s="5"/>
      <c r="K529" s="5"/>
    </row>
    <row r="530" spans="1:17">
      <c r="G530" s="5"/>
      <c r="K530" s="5"/>
    </row>
    <row r="531" spans="1:17">
      <c r="A531" s="1">
        <v>2440002</v>
      </c>
      <c r="B531" s="1" t="s">
        <v>431</v>
      </c>
      <c r="C531" s="5">
        <v>627939.96</v>
      </c>
      <c r="G531" s="5">
        <f t="shared" ref="G531:G533" si="131">(C531-E531)*-1</f>
        <v>-627939.96</v>
      </c>
      <c r="K531" s="5">
        <f>G531-I531</f>
        <v>-627939.96</v>
      </c>
      <c r="M531" s="5">
        <f>C531</f>
        <v>627939.96</v>
      </c>
      <c r="O531" s="14">
        <f>K531-M531</f>
        <v>-1255879.92</v>
      </c>
      <c r="P531" s="14"/>
    </row>
    <row r="532" spans="1:17">
      <c r="A532" s="1">
        <v>2440022</v>
      </c>
      <c r="B532" s="1" t="s">
        <v>432</v>
      </c>
      <c r="C532" s="5">
        <v>-12514</v>
      </c>
      <c r="G532" s="5">
        <f t="shared" si="131"/>
        <v>12514</v>
      </c>
      <c r="K532" s="5">
        <f t="shared" ref="K532:K533" si="132">G532-I532</f>
        <v>12514</v>
      </c>
      <c r="M532" s="5">
        <f t="shared" ref="M532:M533" si="133">C532</f>
        <v>-12514</v>
      </c>
      <c r="O532" s="14">
        <f t="shared" ref="O532:O533" si="134">K532-M532</f>
        <v>25028</v>
      </c>
      <c r="P532" s="14"/>
    </row>
    <row r="533" spans="1:17">
      <c r="A533" s="1">
        <v>2450011</v>
      </c>
      <c r="B533" s="1" t="s">
        <v>433</v>
      </c>
      <c r="C533" s="9">
        <v>0</v>
      </c>
      <c r="G533" s="9">
        <f t="shared" si="131"/>
        <v>0</v>
      </c>
      <c r="K533" s="9">
        <f t="shared" si="132"/>
        <v>0</v>
      </c>
      <c r="M533" s="9">
        <f t="shared" si="133"/>
        <v>0</v>
      </c>
      <c r="O533" s="13">
        <f t="shared" si="134"/>
        <v>0</v>
      </c>
      <c r="P533" s="13"/>
    </row>
    <row r="534" spans="1:17">
      <c r="B534" s="1" t="s">
        <v>434</v>
      </c>
      <c r="C534" s="5">
        <f>SUM(C531:C533)</f>
        <v>615425.96</v>
      </c>
      <c r="G534" s="5">
        <f>SUM(G531:G533)</f>
        <v>-615425.96</v>
      </c>
      <c r="I534" s="5">
        <f>SUM(I531:I533)</f>
        <v>0</v>
      </c>
      <c r="K534" s="5">
        <f>SUM(K531:K533)</f>
        <v>-615425.96</v>
      </c>
      <c r="M534" s="5">
        <f>SUM(M531:M533)</f>
        <v>615425.96</v>
      </c>
      <c r="O534" s="14">
        <f>SUM(O531:O533)</f>
        <v>-1230851.92</v>
      </c>
      <c r="P534" s="14"/>
    </row>
    <row r="535" spans="1:17">
      <c r="G535" s="5"/>
      <c r="K535" s="5"/>
    </row>
    <row r="536" spans="1:17">
      <c r="A536" s="1">
        <v>2520000</v>
      </c>
      <c r="B536" s="1" t="s">
        <v>435</v>
      </c>
      <c r="C536" s="9">
        <v>117511.22</v>
      </c>
      <c r="G536" s="9">
        <f t="shared" ref="G536" si="135">(C536-E536)*-1</f>
        <v>-117511.22</v>
      </c>
      <c r="I536" s="13">
        <f>C536*-1</f>
        <v>-117511.22</v>
      </c>
      <c r="J536" s="13"/>
      <c r="K536" s="9">
        <f>G536-I536</f>
        <v>0</v>
      </c>
      <c r="M536" s="9">
        <v>0</v>
      </c>
      <c r="O536" s="13">
        <f>K536-M536</f>
        <v>0</v>
      </c>
      <c r="P536" s="13"/>
    </row>
    <row r="537" spans="1:17">
      <c r="B537" s="1" t="s">
        <v>436</v>
      </c>
      <c r="C537" s="5">
        <f>SUM(C536)</f>
        <v>117511.22</v>
      </c>
      <c r="G537" s="5">
        <f>SUM(G536)</f>
        <v>-117511.22</v>
      </c>
      <c r="I537" s="14">
        <f>SUM(I536)</f>
        <v>-117511.22</v>
      </c>
      <c r="K537" s="5">
        <f>SUM(K536)</f>
        <v>0</v>
      </c>
      <c r="M537" s="5">
        <f>SUM(M536)</f>
        <v>0</v>
      </c>
      <c r="O537" s="14">
        <f>SUM(O536)</f>
        <v>0</v>
      </c>
      <c r="P537" s="14"/>
    </row>
    <row r="538" spans="1:17">
      <c r="G538" s="5"/>
      <c r="K538" s="5"/>
    </row>
    <row r="539" spans="1:17">
      <c r="B539" s="1" t="s">
        <v>437</v>
      </c>
      <c r="C539" s="5">
        <v>0</v>
      </c>
      <c r="G539" s="5">
        <f t="shared" ref="G539" si="136">(C539-E539)*-1</f>
        <v>0</v>
      </c>
      <c r="K539" s="5">
        <f>G539-I539</f>
        <v>0</v>
      </c>
      <c r="O539" s="14">
        <f>K539-M539</f>
        <v>0</v>
      </c>
      <c r="P539" s="14"/>
    </row>
    <row r="540" spans="1:17">
      <c r="G540" s="5"/>
      <c r="K540" s="5"/>
    </row>
    <row r="541" spans="1:17">
      <c r="B541" s="1" t="s">
        <v>438</v>
      </c>
      <c r="C541" s="5">
        <v>0</v>
      </c>
      <c r="G541" s="5">
        <f t="shared" ref="G541" si="137">(C541-E541)*-1</f>
        <v>0</v>
      </c>
      <c r="K541" s="5">
        <f>G541-I541</f>
        <v>0</v>
      </c>
      <c r="O541" s="14">
        <f>K541-M541</f>
        <v>0</v>
      </c>
      <c r="P541" s="14"/>
    </row>
    <row r="542" spans="1:17">
      <c r="G542" s="5"/>
      <c r="K542" s="5"/>
    </row>
    <row r="543" spans="1:17">
      <c r="A543" s="1">
        <v>2530000</v>
      </c>
      <c r="B543" s="1" t="s">
        <v>439</v>
      </c>
      <c r="C543" s="5">
        <v>3738.01</v>
      </c>
      <c r="G543" s="5">
        <f t="shared" ref="G543:G555" si="138">(C543-E543)*-1</f>
        <v>-3738.01</v>
      </c>
      <c r="K543" s="5">
        <f>G543-I543</f>
        <v>-3738.01</v>
      </c>
      <c r="M543" s="14">
        <f>C543*-1</f>
        <v>-3738.01</v>
      </c>
      <c r="O543" s="14">
        <f>K543-M543</f>
        <v>0</v>
      </c>
      <c r="P543" s="14"/>
      <c r="Q543" s="14"/>
    </row>
    <row r="544" spans="1:17">
      <c r="A544" s="1">
        <v>2530004</v>
      </c>
      <c r="B544" s="1" t="s">
        <v>191</v>
      </c>
      <c r="C544" s="5">
        <v>0</v>
      </c>
      <c r="G544" s="5">
        <f t="shared" si="138"/>
        <v>0</v>
      </c>
      <c r="K544" s="5">
        <f t="shared" ref="K544:K555" si="139">G544-I544</f>
        <v>0</v>
      </c>
      <c r="M544" s="14">
        <f t="shared" ref="M544:M555" si="140">C544*-1</f>
        <v>0</v>
      </c>
      <c r="O544" s="14">
        <f t="shared" ref="O544:O555" si="141">K544-M544</f>
        <v>0</v>
      </c>
      <c r="P544" s="14"/>
      <c r="Q544" s="14"/>
    </row>
    <row r="545" spans="1:17">
      <c r="A545" s="1">
        <v>2530022</v>
      </c>
      <c r="B545" s="1" t="s">
        <v>440</v>
      </c>
      <c r="C545" s="5">
        <v>1505492.16</v>
      </c>
      <c r="G545" s="5">
        <f t="shared" si="138"/>
        <v>-1505492.16</v>
      </c>
      <c r="K545" s="5">
        <f t="shared" si="139"/>
        <v>-1505492.16</v>
      </c>
      <c r="M545" s="14">
        <f t="shared" si="140"/>
        <v>-1505492.16</v>
      </c>
      <c r="O545" s="14">
        <f t="shared" si="141"/>
        <v>0</v>
      </c>
      <c r="P545" s="14"/>
      <c r="Q545" s="14"/>
    </row>
    <row r="546" spans="1:17">
      <c r="A546" s="1">
        <v>2530050</v>
      </c>
      <c r="B546" s="1" t="s">
        <v>441</v>
      </c>
      <c r="C546" s="5">
        <v>247226.85</v>
      </c>
      <c r="G546" s="5">
        <f t="shared" si="138"/>
        <v>-247226.85</v>
      </c>
      <c r="K546" s="5">
        <f t="shared" si="139"/>
        <v>-247226.85</v>
      </c>
      <c r="M546" s="14">
        <f t="shared" si="140"/>
        <v>-247226.85</v>
      </c>
      <c r="O546" s="14">
        <f t="shared" si="141"/>
        <v>0</v>
      </c>
      <c r="P546" s="14"/>
      <c r="Q546" s="14"/>
    </row>
    <row r="547" spans="1:17">
      <c r="A547" s="1">
        <v>2530067</v>
      </c>
      <c r="B547" s="1" t="s">
        <v>442</v>
      </c>
      <c r="C547" s="5">
        <v>275430.65999999997</v>
      </c>
      <c r="G547" s="5">
        <f t="shared" si="138"/>
        <v>-275430.65999999997</v>
      </c>
      <c r="K547" s="5">
        <f t="shared" si="139"/>
        <v>-275430.65999999997</v>
      </c>
      <c r="M547" s="14">
        <f t="shared" si="140"/>
        <v>-275430.65999999997</v>
      </c>
      <c r="O547" s="14">
        <f t="shared" si="141"/>
        <v>0</v>
      </c>
      <c r="P547" s="14"/>
      <c r="Q547" s="14"/>
    </row>
    <row r="548" spans="1:17">
      <c r="A548" s="1">
        <v>2530092</v>
      </c>
      <c r="B548" s="1" t="s">
        <v>443</v>
      </c>
      <c r="C548" s="5">
        <v>152086</v>
      </c>
      <c r="G548" s="5">
        <f t="shared" si="138"/>
        <v>-152086</v>
      </c>
      <c r="K548" s="5">
        <f t="shared" si="139"/>
        <v>-152086</v>
      </c>
      <c r="M548" s="14">
        <f t="shared" si="140"/>
        <v>-152086</v>
      </c>
      <c r="O548" s="14">
        <f t="shared" si="141"/>
        <v>0</v>
      </c>
      <c r="P548" s="14"/>
      <c r="Q548" s="14"/>
    </row>
    <row r="549" spans="1:17">
      <c r="A549" s="1">
        <v>2530101</v>
      </c>
      <c r="B549" s="1" t="s">
        <v>444</v>
      </c>
      <c r="C549" s="5">
        <v>0.08</v>
      </c>
      <c r="G549" s="5">
        <f t="shared" si="138"/>
        <v>-0.08</v>
      </c>
      <c r="K549" s="5">
        <f t="shared" si="139"/>
        <v>-0.08</v>
      </c>
      <c r="M549" s="14">
        <f t="shared" si="140"/>
        <v>-0.08</v>
      </c>
      <c r="O549" s="14">
        <f t="shared" si="141"/>
        <v>0</v>
      </c>
      <c r="P549" s="14"/>
      <c r="Q549" s="14"/>
    </row>
    <row r="550" spans="1:17">
      <c r="A550" s="1">
        <v>2530112</v>
      </c>
      <c r="B550" s="1" t="s">
        <v>445</v>
      </c>
      <c r="C550" s="5">
        <v>230827.7</v>
      </c>
      <c r="G550" s="5">
        <f t="shared" si="138"/>
        <v>-230827.7</v>
      </c>
      <c r="K550" s="5">
        <f t="shared" si="139"/>
        <v>-230827.7</v>
      </c>
      <c r="M550" s="14">
        <f t="shared" si="140"/>
        <v>-230827.7</v>
      </c>
      <c r="O550" s="14">
        <f t="shared" si="141"/>
        <v>0</v>
      </c>
      <c r="P550" s="14"/>
      <c r="Q550" s="14"/>
    </row>
    <row r="551" spans="1:17">
      <c r="A551" s="1">
        <v>2530114</v>
      </c>
      <c r="B551" s="1" t="s">
        <v>446</v>
      </c>
      <c r="C551" s="5">
        <v>1110643.6499999999</v>
      </c>
      <c r="G551" s="5">
        <f t="shared" si="138"/>
        <v>-1110643.6499999999</v>
      </c>
      <c r="K551" s="5">
        <f t="shared" si="139"/>
        <v>-1110643.6499999999</v>
      </c>
      <c r="M551" s="14">
        <f t="shared" si="140"/>
        <v>-1110643.6499999999</v>
      </c>
      <c r="O551" s="14">
        <f t="shared" si="141"/>
        <v>0</v>
      </c>
      <c r="P551" s="14"/>
      <c r="Q551" s="14"/>
    </row>
    <row r="552" spans="1:17">
      <c r="A552" s="1">
        <v>2530124</v>
      </c>
      <c r="B552" s="1" t="s">
        <v>447</v>
      </c>
      <c r="C552" s="5">
        <v>38320.94</v>
      </c>
      <c r="G552" s="5">
        <f t="shared" si="138"/>
        <v>-38320.94</v>
      </c>
      <c r="K552" s="5">
        <f t="shared" si="139"/>
        <v>-38320.94</v>
      </c>
      <c r="M552" s="14">
        <f t="shared" si="140"/>
        <v>-38320.94</v>
      </c>
      <c r="O552" s="14">
        <f t="shared" si="141"/>
        <v>0</v>
      </c>
      <c r="P552" s="14"/>
      <c r="Q552" s="14"/>
    </row>
    <row r="553" spans="1:17">
      <c r="A553" s="1">
        <v>2530137</v>
      </c>
      <c r="B553" s="1" t="s">
        <v>448</v>
      </c>
      <c r="C553" s="5">
        <v>93006.77</v>
      </c>
      <c r="G553" s="5">
        <f t="shared" si="138"/>
        <v>-93006.77</v>
      </c>
      <c r="K553" s="5">
        <f t="shared" si="139"/>
        <v>-93006.77</v>
      </c>
      <c r="M553" s="14">
        <f t="shared" si="140"/>
        <v>-93006.77</v>
      </c>
      <c r="O553" s="14">
        <f t="shared" si="141"/>
        <v>0</v>
      </c>
      <c r="P553" s="14"/>
      <c r="Q553" s="14"/>
    </row>
    <row r="554" spans="1:17">
      <c r="A554" s="1">
        <v>2530177</v>
      </c>
      <c r="B554" s="1" t="s">
        <v>449</v>
      </c>
      <c r="C554" s="5">
        <v>431564.12</v>
      </c>
      <c r="G554" s="5">
        <f t="shared" si="138"/>
        <v>-431564.12</v>
      </c>
      <c r="K554" s="5">
        <f t="shared" si="139"/>
        <v>-431564.12</v>
      </c>
      <c r="M554" s="14">
        <f t="shared" si="140"/>
        <v>-431564.12</v>
      </c>
      <c r="O554" s="14">
        <f t="shared" si="141"/>
        <v>0</v>
      </c>
      <c r="P554" s="14"/>
    </row>
    <row r="555" spans="1:17">
      <c r="A555" s="1">
        <v>2530178</v>
      </c>
      <c r="B555" s="1" t="s">
        <v>450</v>
      </c>
      <c r="C555" s="9">
        <v>1546438.13</v>
      </c>
      <c r="G555" s="9">
        <f t="shared" si="138"/>
        <v>-1546438.13</v>
      </c>
      <c r="K555" s="9">
        <f t="shared" si="139"/>
        <v>-1546438.13</v>
      </c>
      <c r="M555" s="13">
        <f t="shared" si="140"/>
        <v>-1546438.13</v>
      </c>
      <c r="O555" s="13">
        <f t="shared" si="141"/>
        <v>0</v>
      </c>
      <c r="P555" s="13"/>
      <c r="Q555" s="14"/>
    </row>
    <row r="556" spans="1:17">
      <c r="B556" s="1" t="s">
        <v>439</v>
      </c>
      <c r="C556" s="5">
        <f>SUM(C543:C555)</f>
        <v>5634775.0700000003</v>
      </c>
      <c r="G556" s="5">
        <f>SUM(G543:G555)</f>
        <v>-5634775.0700000003</v>
      </c>
      <c r="K556" s="5">
        <f>SUM(K543:K555)</f>
        <v>-5634775.0700000003</v>
      </c>
      <c r="M556" s="5">
        <f>SUM(M543:M555)</f>
        <v>-5634775.0700000003</v>
      </c>
      <c r="O556" s="14">
        <f>SUM(O543:O555)</f>
        <v>0</v>
      </c>
      <c r="P556" s="14"/>
    </row>
    <row r="557" spans="1:17">
      <c r="B557" s="1" t="s">
        <v>451</v>
      </c>
      <c r="C557" s="6">
        <f>C534+C537+C556</f>
        <v>6367712.25</v>
      </c>
      <c r="E557" s="6">
        <f>E534+E537+E556</f>
        <v>0</v>
      </c>
      <c r="F557" s="11"/>
      <c r="G557" s="6">
        <f>G534+G537+G556</f>
        <v>-6367712.25</v>
      </c>
      <c r="I557" s="18">
        <f>I534+I537+I556</f>
        <v>-117511.22</v>
      </c>
      <c r="J557" s="19"/>
      <c r="K557" s="6">
        <f>K534+K537+K556</f>
        <v>-6250201.0300000003</v>
      </c>
      <c r="M557" s="6">
        <f>M534+M537+M556</f>
        <v>-5019349.1100000003</v>
      </c>
      <c r="O557" s="6">
        <f>O534+O537+O556</f>
        <v>-1230851.92</v>
      </c>
      <c r="P557" s="11"/>
      <c r="Q557" s="2"/>
    </row>
    <row r="558" spans="1:17">
      <c r="B558" s="1" t="s">
        <v>452</v>
      </c>
      <c r="C558" s="5">
        <f>C510+C513+C528+C557</f>
        <v>610830588.68999994</v>
      </c>
      <c r="E558" s="5">
        <f>E510+E513+E528+E557</f>
        <v>53719.199999999997</v>
      </c>
      <c r="F558" s="5"/>
      <c r="G558" s="5">
        <f>G510+G513+G528+G557</f>
        <v>-610776869.48999989</v>
      </c>
      <c r="I558" s="5">
        <f>I510+I513+I528+I557</f>
        <v>-416457650.02000004</v>
      </c>
      <c r="J558" s="5"/>
      <c r="K558" s="5">
        <f>K510+K513+K528+K557</f>
        <v>-194319219.46999997</v>
      </c>
      <c r="M558" s="5">
        <f>M510+M513+M528+M557</f>
        <v>-203734081.55000001</v>
      </c>
      <c r="O558" s="5">
        <f>O510+O513+O528+O557</f>
        <v>9414862.0800000001</v>
      </c>
      <c r="P558" s="5"/>
      <c r="Q558" s="2"/>
    </row>
    <row r="559" spans="1:17">
      <c r="C559" s="5" t="s">
        <v>214</v>
      </c>
      <c r="G559" s="5" t="s">
        <v>214</v>
      </c>
      <c r="K559" s="5" t="s">
        <v>214</v>
      </c>
    </row>
    <row r="560" spans="1:17" s="17" customFormat="1">
      <c r="B560" s="17" t="s">
        <v>453</v>
      </c>
      <c r="C560" s="7">
        <f>C295+C319+C495+C558</f>
        <v>2387857532.52</v>
      </c>
      <c r="E560" s="7">
        <f>E295+E319+E495+E558</f>
        <v>1515907463.7</v>
      </c>
      <c r="F560" s="7"/>
      <c r="G560" s="7">
        <f>G295+G319+G495+G558</f>
        <v>-871950068.81999993</v>
      </c>
      <c r="H560" s="21"/>
      <c r="I560" s="7">
        <f>I295+I319+I495+I558</f>
        <v>-441718099.91000003</v>
      </c>
      <c r="J560" s="7"/>
      <c r="K560" s="7">
        <f>K295+K319+K495+K558</f>
        <v>-430231968.90999997</v>
      </c>
      <c r="M560" s="7">
        <f>M295+M319+M495+M558</f>
        <v>-461225637.05000001</v>
      </c>
      <c r="O560" s="7">
        <f>O295+O319+O495+O558</f>
        <v>30993668.140000001</v>
      </c>
      <c r="P560" s="7"/>
      <c r="Q560" s="1"/>
    </row>
    <row r="561" spans="1:17">
      <c r="C561" s="5" t="s">
        <v>214</v>
      </c>
      <c r="K561" s="5" t="s">
        <v>214</v>
      </c>
      <c r="Q561" s="17"/>
    </row>
    <row r="562" spans="1:17">
      <c r="B562" s="1" t="s">
        <v>457</v>
      </c>
      <c r="C562" s="6"/>
      <c r="E562" s="18">
        <v>52409892</v>
      </c>
      <c r="F562" s="19"/>
      <c r="G562" s="18">
        <f>E562</f>
        <v>52409892</v>
      </c>
      <c r="I562" s="18">
        <v>72856334</v>
      </c>
      <c r="J562" s="19"/>
      <c r="K562" s="18">
        <f>G562-I562</f>
        <v>-20446442</v>
      </c>
      <c r="M562" s="18">
        <v>41470569</v>
      </c>
      <c r="O562" s="13">
        <f t="shared" ref="O562" si="142">K562-M562</f>
        <v>-61917011</v>
      </c>
      <c r="P562" s="13"/>
    </row>
    <row r="563" spans="1:17">
      <c r="K563" s="5"/>
      <c r="M563" s="5"/>
      <c r="O563" s="5"/>
      <c r="P563" s="5"/>
    </row>
    <row r="564" spans="1:17">
      <c r="B564" s="1" t="s">
        <v>525</v>
      </c>
      <c r="C564" s="5">
        <f>C560+C562</f>
        <v>2387857532.52</v>
      </c>
      <c r="E564" s="14">
        <f>E560+E562</f>
        <v>1568317355.7</v>
      </c>
      <c r="G564" s="14">
        <f>G560+G562</f>
        <v>-819540176.81999993</v>
      </c>
      <c r="I564" s="14">
        <f>I560+I562</f>
        <v>-368861765.91000003</v>
      </c>
      <c r="K564" s="14">
        <f>K560+K562</f>
        <v>-450678410.90999997</v>
      </c>
      <c r="M564" s="14">
        <f>M560+M562</f>
        <v>-419755068.05000001</v>
      </c>
      <c r="O564" s="14">
        <f>O560+O562</f>
        <v>-30923342.859999999</v>
      </c>
      <c r="P564" s="14"/>
    </row>
    <row r="565" spans="1:17">
      <c r="M565" s="14"/>
      <c r="O565" s="14"/>
      <c r="P565" s="14"/>
    </row>
    <row r="566" spans="1:17">
      <c r="B566" s="1" t="s">
        <v>518</v>
      </c>
      <c r="C566" s="5">
        <f>C256</f>
        <v>2387857532.5299997</v>
      </c>
      <c r="E566" s="5">
        <f>E256</f>
        <v>0</v>
      </c>
      <c r="G566" s="14">
        <f>G256</f>
        <v>2387857532.5299997</v>
      </c>
      <c r="I566" s="14">
        <f>I256</f>
        <v>2041290360.5600002</v>
      </c>
      <c r="K566" s="14">
        <f>K256</f>
        <v>346567171.97000003</v>
      </c>
      <c r="M566" s="14">
        <f>M256</f>
        <v>369450440.52000004</v>
      </c>
      <c r="O566" s="14">
        <f>O256</f>
        <v>-22883268.549999997</v>
      </c>
      <c r="P566" s="14"/>
    </row>
    <row r="567" spans="1:17">
      <c r="B567" s="1" t="s">
        <v>519</v>
      </c>
      <c r="C567" s="18">
        <f>C564</f>
        <v>2387857532.52</v>
      </c>
      <c r="E567" s="18">
        <f>E564</f>
        <v>1568317355.7</v>
      </c>
      <c r="G567" s="18">
        <f>G564</f>
        <v>-819540176.81999993</v>
      </c>
      <c r="I567" s="18">
        <f>I564</f>
        <v>-368861765.91000003</v>
      </c>
      <c r="K567" s="18">
        <f>K564</f>
        <v>-450678410.90999997</v>
      </c>
      <c r="M567" s="18">
        <f>M564</f>
        <v>-419755068.05000001</v>
      </c>
      <c r="O567" s="18">
        <f>O564</f>
        <v>-30923342.859999999</v>
      </c>
      <c r="P567" s="14"/>
    </row>
    <row r="568" spans="1:17" s="17" customFormat="1">
      <c r="B568" s="17" t="s">
        <v>523</v>
      </c>
      <c r="C568" s="7"/>
      <c r="E568" s="21">
        <f>SUM(E566:E567)</f>
        <v>1568317355.7</v>
      </c>
      <c r="F568" s="21"/>
      <c r="G568" s="21">
        <f>SUM(G566:G567)</f>
        <v>1568317355.7099998</v>
      </c>
      <c r="H568" s="21"/>
      <c r="I568" s="21">
        <f>SUM(I566:I567)</f>
        <v>1672428594.6500001</v>
      </c>
      <c r="J568" s="21"/>
      <c r="K568" s="21">
        <f>SUM(K566:K567)</f>
        <v>-104111238.93999994</v>
      </c>
      <c r="M568" s="21">
        <f>SUM(M566:M567)</f>
        <v>-50304627.529999971</v>
      </c>
      <c r="O568" s="21">
        <f>SUM(O566:O567)</f>
        <v>-53806611.409999996</v>
      </c>
      <c r="P568" s="21"/>
    </row>
    <row r="570" spans="1:17">
      <c r="A570" s="50" t="s">
        <v>460</v>
      </c>
      <c r="B570" s="1" t="s">
        <v>524</v>
      </c>
    </row>
  </sheetData>
  <mergeCells count="1">
    <mergeCell ref="A1:P1"/>
  </mergeCells>
  <pageMargins left="0.7" right="0.7" top="0.75" bottom="0.75" header="0.3" footer="0.3"/>
  <pageSetup scale="48" orientation="portrait" r:id="rId1"/>
  <headerFooter>
    <oddHeader>&amp;RKPSC Case No. 2014-00396
AG's Initial Set of Data Requests
Dated January 29, 2015
Item No. 285
Attachment 1
Page &amp;P of &amp;N</oddHeader>
  </headerFooter>
  <rowBreaks count="3" manualBreakCount="3">
    <brk id="96" max="16383" man="1"/>
    <brk id="278" max="16383" man="1"/>
    <brk id="36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Summary Sheet</vt:lpstr>
      <vt:lpstr>Balance Sheet Detail</vt:lpstr>
      <vt:lpstr>'Balance Sheet Detail'!Print_Titles</vt:lpstr>
    </vt:vector>
  </TitlesOfParts>
  <Company>American Electric Power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AEP</dc:creator>
  <cp:lastModifiedBy>AEP</cp:lastModifiedBy>
  <cp:lastPrinted>2015-02-16T16:37:51Z</cp:lastPrinted>
  <dcterms:created xsi:type="dcterms:W3CDTF">2015-02-12T13:45:27Z</dcterms:created>
  <dcterms:modified xsi:type="dcterms:W3CDTF">2015-02-17T15:57:09Z</dcterms:modified>
</cp:coreProperties>
</file>