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285" windowHeight="8640" activeTab="0"/>
  </bookViews>
  <sheets>
    <sheet name="Summary" sheetId="1" r:id="rId1"/>
    <sheet name="Components" sheetId="2" r:id="rId2"/>
    <sheet name="WACC Amortization" sheetId="3" r:id="rId3"/>
  </sheets>
  <definedNames>
    <definedName name="_xlnm.Print_Area" localSheetId="0">'Summary'!$A$6:$G$30</definedName>
  </definedNames>
  <calcPr calcMode="manual" fullCalcOnLoad="1"/>
</workbook>
</file>

<file path=xl/sharedStrings.xml><?xml version="1.0" encoding="utf-8"?>
<sst xmlns="http://schemas.openxmlformats.org/spreadsheetml/2006/main" count="43" uniqueCount="39">
  <si>
    <t xml:space="preserve"> </t>
  </si>
  <si>
    <t>Removal Costs and Salvage</t>
  </si>
  <si>
    <t>Unusable M&amp;S</t>
  </si>
  <si>
    <t>Total</t>
  </si>
  <si>
    <t>WACC</t>
  </si>
  <si>
    <t>Year</t>
  </si>
  <si>
    <t>Bg</t>
  </si>
  <si>
    <t>Additions</t>
  </si>
  <si>
    <t>Ending</t>
  </si>
  <si>
    <t>CC</t>
  </si>
  <si>
    <t>Future Costs</t>
  </si>
  <si>
    <t>Big Sandy Retirement Cost Summary</t>
  </si>
  <si>
    <t>Components Subject 
to WACC Return:</t>
  </si>
  <si>
    <t>Estimated June 30, 
2015 Balance</t>
  </si>
  <si>
    <t xml:space="preserve">NBV:  </t>
  </si>
  <si>
    <t xml:space="preserve">  RWIP to transfer to AD</t>
  </si>
  <si>
    <t xml:space="preserve">  CWIP to transfer to OC</t>
  </si>
  <si>
    <t xml:space="preserve">  Accumulated Depreciation</t>
  </si>
  <si>
    <t xml:space="preserve">  Original Cost</t>
  </si>
  <si>
    <t>Future Cost by Year</t>
  </si>
  <si>
    <t>Payments</t>
  </si>
  <si>
    <t>Unit 2 Ongoing Misc. Exp.</t>
  </si>
  <si>
    <t>ADIT*</t>
  </si>
  <si>
    <t>ARO Cash Flow</t>
  </si>
  <si>
    <t>Components Subject to WACC</t>
  </si>
  <si>
    <t>ADIT on RA</t>
  </si>
  <si>
    <t>Calculated Change in RA</t>
  </si>
  <si>
    <t>** ADIT calculated as net change in Regulatory Asset * 35%</t>
  </si>
  <si>
    <t>Total Costs to Recover</t>
  </si>
  <si>
    <t xml:space="preserve">Components Subject to Recovery </t>
  </si>
  <si>
    <t xml:space="preserve">  Amortization of Retirement Costs</t>
  </si>
  <si>
    <t xml:space="preserve">  WACC Carrying Charges</t>
  </si>
  <si>
    <t>Retirement Costs</t>
  </si>
  <si>
    <t>BSRR Summary</t>
  </si>
  <si>
    <t>WACC Calculation - Yearly Summary</t>
  </si>
  <si>
    <t>* ADIT calculated as Retirement Costs * 35%.</t>
  </si>
  <si>
    <t xml:space="preserve">Annual Revenue --&gt; Total Costs / 25 years </t>
  </si>
  <si>
    <t>Jurisdicational Factor</t>
  </si>
  <si>
    <t>Jurisdictional Revenue Requirement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</si>
</sst>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0.00?%_)"/>
    <numFmt numFmtId="167" formatCode="0_)"/>
    <numFmt numFmtId="168" formatCode="0_);\(0\)"/>
    <numFmt numFmtId="169" formatCode="#,##0.000_);\(#,##0.000\)"/>
    <numFmt numFmtId="170" formatCode="0.0000%"/>
    <numFmt numFmtId="171" formatCode="0.0000_);\(0.0000\)"/>
    <numFmt numFmtId="172" formatCode="0.0000000"/>
    <numFmt numFmtId="173" formatCode="0.000000"/>
    <numFmt numFmtId="174" formatCode="0.00000"/>
    <numFmt numFmtId="175" formatCode="0.000%"/>
    <numFmt numFmtId="176" formatCode="0.00000%"/>
    <numFmt numFmtId="177" formatCode="0.000000%"/>
    <numFmt numFmtId="178" formatCode="0.0000000%"/>
    <numFmt numFmtId="179" formatCode="0.00??%_)"/>
    <numFmt numFmtId="180" formatCode="0.00???%_)"/>
    <numFmt numFmtId="181" formatCode="0.00????%_)"/>
    <numFmt numFmtId="182" formatCode="&quot;$&quot;#,##0"/>
    <numFmt numFmtId="183" formatCode="&quot;$&quot;#,##0.0_);[Red]\(&quot;$&quot;#,##0.0\)"/>
    <numFmt numFmtId="184" formatCode="[$-409]dddd\,\ mmmm\ dd\,\ yyyy"/>
    <numFmt numFmtId="185" formatCode="_(* #,##0.0_);_(* \(#,##0.0\);_(* &quot;-&quot;??_);_(@_)"/>
    <numFmt numFmtId="186" formatCode="&quot;$&quot;#,##0.00"/>
    <numFmt numFmtId="187" formatCode="0.0%"/>
    <numFmt numFmtId="188" formatCode="&quot;$&quot;#,##0.0000_);[Red]\(&quot;$&quot;#,##0.0000\)"/>
    <numFmt numFmtId="189" formatCode="0.00000_);\(0.00000\)"/>
    <numFmt numFmtId="190" formatCode="0.000000_);\(0.000000\)"/>
    <numFmt numFmtId="191" formatCode="#,##0.0000_);\(#,##0.0000\)"/>
    <numFmt numFmtId="192" formatCode="#,##0.000000"/>
    <numFmt numFmtId="193" formatCode="#,##0.0000000"/>
    <numFmt numFmtId="194" formatCode="#,##0.00000"/>
    <numFmt numFmtId="195" formatCode="_(* #,##0.0_);_(* \(#,##0.0\);&quot;&quot;;_(@_)"/>
    <numFmt numFmtId="196" formatCode="[Blue]#,##0,_);[Red]\(#,##0,\)"/>
    <numFmt numFmtId="197" formatCode="#,##0.000"/>
    <numFmt numFmtId="198" formatCode="0.000_);\(0.000\)"/>
    <numFmt numFmtId="199" formatCode="mm/dd/yy"/>
    <numFmt numFmtId="200" formatCode="0.000"/>
    <numFmt numFmtId="201" formatCode="_(* #,##0.000_);_(* \(#,##0.000\);_(* &quot;-&quot;??_);_(@_)"/>
    <numFmt numFmtId="202" formatCode="0.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sz val="12"/>
      <name val="Arial MT"/>
      <family val="0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18" borderId="0" applyNumberFormat="0" applyBorder="0" applyAlignment="0" applyProtection="0"/>
    <xf numFmtId="0" fontId="0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69" fillId="28" borderId="0" applyNumberFormat="0" applyBorder="0" applyAlignment="0" applyProtection="0"/>
    <xf numFmtId="0" fontId="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0" borderId="0" applyNumberFormat="0" applyBorder="0" applyAlignment="0" applyProtection="0"/>
    <xf numFmtId="0" fontId="5" fillId="30" borderId="0" applyNumberFormat="0" applyBorder="0" applyAlignment="0" applyProtection="0"/>
    <xf numFmtId="0" fontId="69" fillId="31" borderId="0" applyNumberFormat="0" applyBorder="0" applyAlignment="0" applyProtection="0"/>
    <xf numFmtId="0" fontId="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0" borderId="0" applyNumberFormat="0" applyBorder="0" applyAlignment="0" applyProtection="0"/>
    <xf numFmtId="0" fontId="69" fillId="32" borderId="0" applyNumberFormat="0" applyBorder="0" applyAlignment="0" applyProtection="0"/>
    <xf numFmtId="0" fontId="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3" borderId="0" applyNumberFormat="0" applyBorder="0" applyAlignment="0" applyProtection="0"/>
    <xf numFmtId="0" fontId="5" fillId="23" borderId="0" applyNumberFormat="0" applyBorder="0" applyAlignment="0" applyProtection="0"/>
    <xf numFmtId="0" fontId="69" fillId="33" borderId="0" applyNumberFormat="0" applyBorder="0" applyAlignment="0" applyProtection="0"/>
    <xf numFmtId="0" fontId="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34" borderId="0" applyNumberFormat="0" applyBorder="0" applyAlignment="0" applyProtection="0"/>
    <xf numFmtId="0" fontId="25" fillId="34" borderId="0" applyNumberFormat="0" applyBorder="0" applyAlignment="0" applyProtection="0"/>
    <xf numFmtId="0" fontId="5" fillId="34" borderId="0" applyNumberFormat="0" applyBorder="0" applyAlignment="0" applyProtection="0"/>
    <xf numFmtId="0" fontId="69" fillId="35" borderId="0" applyNumberFormat="0" applyBorder="0" applyAlignment="0" applyProtection="0"/>
    <xf numFmtId="0" fontId="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29" borderId="0" applyNumberFormat="0" applyBorder="0" applyAlignment="0" applyProtection="0"/>
    <xf numFmtId="0" fontId="69" fillId="36" borderId="0" applyNumberFormat="0" applyBorder="0" applyAlignment="0" applyProtection="0"/>
    <xf numFmtId="0" fontId="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5" fillId="37" borderId="0" applyNumberFormat="0" applyBorder="0" applyAlignment="0" applyProtection="0"/>
    <xf numFmtId="0" fontId="69" fillId="38" borderId="0" applyNumberFormat="0" applyBorder="0" applyAlignment="0" applyProtection="0"/>
    <xf numFmtId="0" fontId="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39" borderId="0" applyNumberFormat="0" applyBorder="0" applyAlignment="0" applyProtection="0"/>
    <xf numFmtId="0" fontId="25" fillId="39" borderId="0" applyNumberFormat="0" applyBorder="0" applyAlignment="0" applyProtection="0"/>
    <xf numFmtId="0" fontId="5" fillId="39" borderId="0" applyNumberFormat="0" applyBorder="0" applyAlignment="0" applyProtection="0"/>
    <xf numFmtId="0" fontId="69" fillId="40" borderId="0" applyNumberFormat="0" applyBorder="0" applyAlignment="0" applyProtection="0"/>
    <xf numFmtId="0" fontId="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41" borderId="0" applyNumberFormat="0" applyBorder="0" applyAlignment="0" applyProtection="0"/>
    <xf numFmtId="0" fontId="69" fillId="42" borderId="0" applyNumberFormat="0" applyBorder="0" applyAlignment="0" applyProtection="0"/>
    <xf numFmtId="0" fontId="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43" borderId="0" applyNumberFormat="0" applyBorder="0" applyAlignment="0" applyProtection="0"/>
    <xf numFmtId="0" fontId="69" fillId="44" borderId="0" applyNumberFormat="0" applyBorder="0" applyAlignment="0" applyProtection="0"/>
    <xf numFmtId="0" fontId="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34" borderId="0" applyNumberFormat="0" applyBorder="0" applyAlignment="0" applyProtection="0"/>
    <xf numFmtId="0" fontId="25" fillId="34" borderId="0" applyNumberFormat="0" applyBorder="0" applyAlignment="0" applyProtection="0"/>
    <xf numFmtId="0" fontId="5" fillId="34" borderId="0" applyNumberFormat="0" applyBorder="0" applyAlignment="0" applyProtection="0"/>
    <xf numFmtId="0" fontId="69" fillId="46" borderId="0" applyNumberFormat="0" applyBorder="0" applyAlignment="0" applyProtection="0"/>
    <xf numFmtId="0" fontId="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29" borderId="0" applyNumberFormat="0" applyBorder="0" applyAlignment="0" applyProtection="0"/>
    <xf numFmtId="0" fontId="69" fillId="47" borderId="0" applyNumberFormat="0" applyBorder="0" applyAlignment="0" applyProtection="0"/>
    <xf numFmtId="0" fontId="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48" borderId="0" applyNumberFormat="0" applyBorder="0" applyAlignment="0" applyProtection="0"/>
    <xf numFmtId="0" fontId="70" fillId="49" borderId="0" applyNumberFormat="0" applyBorder="0" applyAlignment="0" applyProtection="0"/>
    <xf numFmtId="0" fontId="6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6" fillId="6" borderId="0" applyNumberFormat="0" applyBorder="0" applyAlignment="0" applyProtection="0"/>
    <xf numFmtId="0" fontId="71" fillId="51" borderId="1" applyNumberFormat="0" applyAlignment="0" applyProtection="0"/>
    <xf numFmtId="0" fontId="7" fillId="3" borderId="2" applyNumberFormat="0" applyAlignment="0" applyProtection="0"/>
    <xf numFmtId="0" fontId="29" fillId="3" borderId="2" applyNumberFormat="0" applyAlignment="0" applyProtection="0"/>
    <xf numFmtId="0" fontId="29" fillId="3" borderId="2" applyNumberFormat="0" applyAlignment="0" applyProtection="0"/>
    <xf numFmtId="0" fontId="29" fillId="3" borderId="2" applyNumberFormat="0" applyAlignment="0" applyProtection="0"/>
    <xf numFmtId="0" fontId="30" fillId="3" borderId="2" applyNumberFormat="0" applyAlignment="0" applyProtection="0"/>
    <xf numFmtId="0" fontId="72" fillId="52" borderId="3" applyNumberFormat="0" applyAlignment="0" applyProtection="0"/>
    <xf numFmtId="0" fontId="8" fillId="17" borderId="4" applyNumberFormat="0" applyAlignment="0" applyProtection="0"/>
    <xf numFmtId="0" fontId="31" fillId="17" borderId="4" applyNumberFormat="0" applyAlignment="0" applyProtection="0"/>
    <xf numFmtId="0" fontId="31" fillId="17" borderId="4" applyNumberFormat="0" applyAlignment="0" applyProtection="0"/>
    <xf numFmtId="0" fontId="31" fillId="17" borderId="4" applyNumberFormat="0" applyAlignment="0" applyProtection="0"/>
    <xf numFmtId="0" fontId="32" fillId="53" borderId="4" applyNumberFormat="0" applyAlignment="0" applyProtection="0"/>
    <xf numFmtId="0" fontId="31" fillId="53" borderId="4" applyNumberFormat="0" applyAlignment="0" applyProtection="0"/>
    <xf numFmtId="0" fontId="8" fillId="5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54" borderId="0" applyNumberFormat="0" applyBorder="0" applyAlignment="0" applyProtection="0"/>
    <xf numFmtId="0" fontId="10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7" fillId="9" borderId="0" applyNumberFormat="0" applyBorder="0" applyAlignment="0" applyProtection="0"/>
    <xf numFmtId="0" fontId="76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7" applyNumberFormat="0" applyFill="0" applyAlignment="0" applyProtection="0"/>
    <xf numFmtId="0" fontId="11" fillId="0" borderId="7" applyNumberFormat="0" applyFill="0" applyAlignment="0" applyProtection="0"/>
    <xf numFmtId="0" fontId="77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0" applyNumberFormat="0" applyFill="0" applyAlignment="0" applyProtection="0"/>
    <xf numFmtId="0" fontId="12" fillId="0" borderId="10" applyNumberFormat="0" applyFill="0" applyAlignment="0" applyProtection="0"/>
    <xf numFmtId="0" fontId="78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3" applyNumberFormat="0" applyFill="0" applyAlignment="0" applyProtection="0"/>
    <xf numFmtId="0" fontId="13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55" borderId="1" applyNumberFormat="0" applyAlignment="0" applyProtection="0"/>
    <xf numFmtId="0" fontId="14" fillId="15" borderId="2" applyNumberFormat="0" applyAlignment="0" applyProtection="0"/>
    <xf numFmtId="0" fontId="50" fillId="15" borderId="2" applyNumberFormat="0" applyAlignment="0" applyProtection="0"/>
    <xf numFmtId="0" fontId="50" fillId="15" borderId="2" applyNumberFormat="0" applyAlignment="0" applyProtection="0"/>
    <xf numFmtId="0" fontId="50" fillId="15" borderId="2" applyNumberFormat="0" applyAlignment="0" applyProtection="0"/>
    <xf numFmtId="0" fontId="51" fillId="15" borderId="2" applyNumberFormat="0" applyAlignment="0" applyProtection="0"/>
    <xf numFmtId="41" fontId="52" fillId="0" borderId="0">
      <alignment horizontal="left"/>
      <protection/>
    </xf>
    <xf numFmtId="0" fontId="81" fillId="0" borderId="14" applyNumberFormat="0" applyFill="0" applyAlignment="0" applyProtection="0"/>
    <xf numFmtId="0" fontId="15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4" fillId="0" borderId="15" applyNumberFormat="0" applyFill="0" applyAlignment="0" applyProtection="0"/>
    <xf numFmtId="0" fontId="82" fillId="56" borderId="0" applyNumberFormat="0" applyBorder="0" applyAlignment="0" applyProtection="0"/>
    <xf numFmtId="0" fontId="16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83" fillId="0" borderId="0">
      <alignment/>
      <protection/>
    </xf>
    <xf numFmtId="0" fontId="21" fillId="0" borderId="0">
      <alignment/>
      <protection/>
    </xf>
    <xf numFmtId="37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57" borderId="16" applyNumberFormat="0" applyFont="0" applyAlignment="0" applyProtection="0"/>
    <xf numFmtId="0" fontId="2" fillId="8" borderId="17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43" fontId="50" fillId="0" borderId="0">
      <alignment/>
      <protection/>
    </xf>
    <xf numFmtId="196" fontId="57" fillId="0" borderId="0">
      <alignment/>
      <protection/>
    </xf>
    <xf numFmtId="0" fontId="84" fillId="51" borderId="18" applyNumberFormat="0" applyAlignment="0" applyProtection="0"/>
    <xf numFmtId="0" fontId="17" fillId="3" borderId="19" applyNumberFormat="0" applyAlignment="0" applyProtection="0"/>
    <xf numFmtId="0" fontId="58" fillId="3" borderId="19" applyNumberFormat="0" applyAlignment="0" applyProtection="0"/>
    <xf numFmtId="0" fontId="58" fillId="3" borderId="19" applyNumberFormat="0" applyAlignment="0" applyProtection="0"/>
    <xf numFmtId="0" fontId="58" fillId="3" borderId="19" applyNumberFormat="0" applyAlignment="0" applyProtection="0"/>
    <xf numFmtId="0" fontId="59" fillId="3" borderId="19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0" fontId="4" fillId="0" borderId="20">
      <alignment horizontal="center"/>
      <protection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58" borderId="0" applyNumberFormat="0" applyFont="0" applyBorder="0" applyAlignment="0" applyProtection="0"/>
    <xf numFmtId="0" fontId="3" fillId="58" borderId="0" applyNumberFormat="0" applyFont="0" applyBorder="0" applyAlignment="0" applyProtection="0"/>
    <xf numFmtId="0" fontId="3" fillId="58" borderId="0" applyNumberFormat="0" applyFont="0" applyBorder="0" applyAlignment="0" applyProtection="0"/>
    <xf numFmtId="0" fontId="3" fillId="58" borderId="0" applyNumberFormat="0" applyFont="0" applyBorder="0" applyAlignment="0" applyProtection="0"/>
    <xf numFmtId="0" fontId="3" fillId="58" borderId="0" applyNumberFormat="0" applyFont="0" applyBorder="0" applyAlignment="0" applyProtection="0"/>
    <xf numFmtId="0" fontId="3" fillId="58" borderId="0" applyNumberFormat="0" applyFont="0" applyBorder="0" applyAlignment="0" applyProtection="0"/>
    <xf numFmtId="0" fontId="3" fillId="58" borderId="0" applyNumberFormat="0" applyFont="0" applyBorder="0" applyAlignment="0" applyProtection="0"/>
    <xf numFmtId="0" fontId="3" fillId="58" borderId="0" applyNumberFormat="0" applyFont="0" applyBorder="0" applyAlignment="0" applyProtection="0"/>
    <xf numFmtId="0" fontId="3" fillId="58" borderId="0" applyNumberFormat="0" applyFont="0" applyBorder="0" applyAlignment="0" applyProtection="0"/>
    <xf numFmtId="0" fontId="8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6" fillId="0" borderId="21" applyNumberFormat="0" applyFill="0" applyAlignment="0" applyProtection="0"/>
    <xf numFmtId="0" fontId="19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1" fillId="0" borderId="23" applyNumberFormat="0" applyFill="0" applyAlignment="0" applyProtection="0"/>
    <xf numFmtId="0" fontId="19" fillId="0" borderId="23" applyNumberFormat="0" applyFill="0" applyAlignment="0" applyProtection="0"/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8" fontId="0" fillId="0" borderId="24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8" fontId="0" fillId="0" borderId="0" xfId="0" applyNumberFormat="1" applyBorder="1" applyAlignment="1">
      <alignment/>
    </xf>
    <xf numFmtId="170" fontId="0" fillId="0" borderId="0" xfId="661" applyNumberFormat="1" applyFont="1" applyAlignment="1">
      <alignment/>
    </xf>
    <xf numFmtId="8" fontId="0" fillId="59" borderId="0" xfId="0" applyNumberFormat="1" applyFill="1" applyAlignment="1">
      <alignment wrapText="1"/>
    </xf>
    <xf numFmtId="8" fontId="0" fillId="59" borderId="0" xfId="0" applyNumberFormat="1" applyFill="1" applyAlignment="1">
      <alignment/>
    </xf>
    <xf numFmtId="8" fontId="0" fillId="60" borderId="0" xfId="0" applyNumberFormat="1" applyFill="1" applyAlignment="1">
      <alignment wrapText="1"/>
    </xf>
    <xf numFmtId="8" fontId="0" fillId="60" borderId="24" xfId="0" applyNumberFormat="1" applyFill="1" applyBorder="1" applyAlignment="1">
      <alignment/>
    </xf>
    <xf numFmtId="0" fontId="88" fillId="0" borderId="0" xfId="0" applyFont="1" applyAlignment="1">
      <alignment/>
    </xf>
    <xf numFmtId="43" fontId="0" fillId="0" borderId="24" xfId="0" applyNumberFormat="1" applyBorder="1" applyAlignment="1">
      <alignment/>
    </xf>
    <xf numFmtId="43" fontId="0" fillId="0" borderId="0" xfId="219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wrapText="1"/>
    </xf>
    <xf numFmtId="0" fontId="68" fillId="0" borderId="0" xfId="0" applyFont="1" applyAlignment="1">
      <alignment/>
    </xf>
    <xf numFmtId="201" fontId="0" fillId="0" borderId="0" xfId="219" applyNumberFormat="1" applyFont="1" applyBorder="1" applyAlignment="1">
      <alignment/>
    </xf>
    <xf numFmtId="8" fontId="0" fillId="0" borderId="25" xfId="0" applyNumberFormat="1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wrapText="1"/>
    </xf>
    <xf numFmtId="0" fontId="0" fillId="0" borderId="24" xfId="0" applyBorder="1" applyAlignment="1">
      <alignment/>
    </xf>
  </cellXfs>
  <cellStyles count="765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 6" xfId="30"/>
    <cellStyle name="20% - Accent3" xfId="31"/>
    <cellStyle name="20% - Accent3 2" xfId="32"/>
    <cellStyle name="20% - Accent3 2 2" xfId="33"/>
    <cellStyle name="20% - Accent3 3" xfId="34"/>
    <cellStyle name="20% - Accent3 4" xfId="35"/>
    <cellStyle name="20% - Accent3 5" xfId="36"/>
    <cellStyle name="20% - Accent3 6" xfId="37"/>
    <cellStyle name="20% - Accent3 7" xfId="38"/>
    <cellStyle name="20% - Accent3 8" xfId="39"/>
    <cellStyle name="20% - Accent4" xfId="40"/>
    <cellStyle name="20% - Accent4 2" xfId="41"/>
    <cellStyle name="20% - Accent4 2 2" xfId="42"/>
    <cellStyle name="20% - Accent4 3" xfId="43"/>
    <cellStyle name="20% - Accent4 4" xfId="44"/>
    <cellStyle name="20% - Accent4 5" xfId="45"/>
    <cellStyle name="20% - Accent4 6" xfId="46"/>
    <cellStyle name="20% - Accent4 7" xfId="47"/>
    <cellStyle name="20% - Accent4 8" xfId="48"/>
    <cellStyle name="20% - Accent5" xfId="49"/>
    <cellStyle name="20% - Accent5 2" xfId="50"/>
    <cellStyle name="20% - Accent5 2 2" xfId="51"/>
    <cellStyle name="20% - Accent5 3" xfId="52"/>
    <cellStyle name="20% - Accent5 4" xfId="53"/>
    <cellStyle name="20% - Accent5 5" xfId="54"/>
    <cellStyle name="20% - Accent5 6" xfId="55"/>
    <cellStyle name="20% - Accent6" xfId="56"/>
    <cellStyle name="20% - Accent6 2" xfId="57"/>
    <cellStyle name="20% - Accent6 2 2" xfId="58"/>
    <cellStyle name="20% - Accent6 3" xfId="59"/>
    <cellStyle name="20% - Accent6 4" xfId="60"/>
    <cellStyle name="20% - Accent6 5" xfId="61"/>
    <cellStyle name="20% - Accent6 6" xfId="62"/>
    <cellStyle name="40% - Accent1" xfId="63"/>
    <cellStyle name="40% - Accent1 2" xfId="64"/>
    <cellStyle name="40% - Accent1 2 2" xfId="65"/>
    <cellStyle name="40% - Accent1 3" xfId="66"/>
    <cellStyle name="40% - Accent1 4" xfId="67"/>
    <cellStyle name="40% - Accent1 5" xfId="68"/>
    <cellStyle name="40% - Accent1 6" xfId="69"/>
    <cellStyle name="40% - Accent1 7" xfId="70"/>
    <cellStyle name="40% - Accent1 8" xfId="71"/>
    <cellStyle name="40% - Accent2" xfId="72"/>
    <cellStyle name="40% - Accent2 2" xfId="73"/>
    <cellStyle name="40% - Accent2 2 2" xfId="74"/>
    <cellStyle name="40% - Accent2 3" xfId="75"/>
    <cellStyle name="40% - Accent2 4" xfId="76"/>
    <cellStyle name="40% - Accent2 5" xfId="77"/>
    <cellStyle name="40% - Accent2 6" xfId="78"/>
    <cellStyle name="40% - Accent3" xfId="79"/>
    <cellStyle name="40% - Accent3 2" xfId="80"/>
    <cellStyle name="40% - Accent3 2 2" xfId="81"/>
    <cellStyle name="40% - Accent3 3" xfId="82"/>
    <cellStyle name="40% - Accent3 4" xfId="83"/>
    <cellStyle name="40% - Accent3 5" xfId="84"/>
    <cellStyle name="40% - Accent3 6" xfId="85"/>
    <cellStyle name="40% - Accent3 7" xfId="86"/>
    <cellStyle name="40% - Accent3 8" xfId="87"/>
    <cellStyle name="40% - Accent4" xfId="88"/>
    <cellStyle name="40% - Accent4 2" xfId="89"/>
    <cellStyle name="40% - Accent4 2 2" xfId="90"/>
    <cellStyle name="40% - Accent4 3" xfId="91"/>
    <cellStyle name="40% - Accent4 4" xfId="92"/>
    <cellStyle name="40% - Accent4 5" xfId="93"/>
    <cellStyle name="40% - Accent4 6" xfId="94"/>
    <cellStyle name="40% - Accent4 7" xfId="95"/>
    <cellStyle name="40% - Accent4 8" xfId="96"/>
    <cellStyle name="40% - Accent5" xfId="97"/>
    <cellStyle name="40% - Accent5 2" xfId="98"/>
    <cellStyle name="40% - Accent5 2 2" xfId="99"/>
    <cellStyle name="40% - Accent5 3" xfId="100"/>
    <cellStyle name="40% - Accent5 4" xfId="101"/>
    <cellStyle name="40% - Accent5 5" xfId="102"/>
    <cellStyle name="40% - Accent5 6" xfId="103"/>
    <cellStyle name="40% - Accent6" xfId="104"/>
    <cellStyle name="40% - Accent6 2" xfId="105"/>
    <cellStyle name="40% - Accent6 2 2" xfId="106"/>
    <cellStyle name="40% - Accent6 3" xfId="107"/>
    <cellStyle name="40% - Accent6 4" xfId="108"/>
    <cellStyle name="40% - Accent6 5" xfId="109"/>
    <cellStyle name="40% - Accent6 6" xfId="110"/>
    <cellStyle name="40% - Accent6 7" xfId="111"/>
    <cellStyle name="40% - Accent6 8" xfId="112"/>
    <cellStyle name="60% - Accent1" xfId="113"/>
    <cellStyle name="60% - Accent1 2" xfId="114"/>
    <cellStyle name="60% - Accent1 3" xfId="115"/>
    <cellStyle name="60% - Accent1 4" xfId="116"/>
    <cellStyle name="60% - Accent1 5" xfId="117"/>
    <cellStyle name="60% - Accent1 6" xfId="118"/>
    <cellStyle name="60% - Accent1 7" xfId="119"/>
    <cellStyle name="60% - Accent1 8" xfId="120"/>
    <cellStyle name="60% - Accent2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3" xfId="127"/>
    <cellStyle name="60% - Accent3 2" xfId="128"/>
    <cellStyle name="60% - Accent3 3" xfId="129"/>
    <cellStyle name="60% - Accent3 4" xfId="130"/>
    <cellStyle name="60% - Accent3 5" xfId="131"/>
    <cellStyle name="60% - Accent3 6" xfId="132"/>
    <cellStyle name="60% - Accent3 7" xfId="133"/>
    <cellStyle name="60% - Accent3 8" xfId="134"/>
    <cellStyle name="60% - Accent4" xfId="135"/>
    <cellStyle name="60% - Accent4 2" xfId="136"/>
    <cellStyle name="60% - Accent4 3" xfId="137"/>
    <cellStyle name="60% - Accent4 4" xfId="138"/>
    <cellStyle name="60% - Accent4 5" xfId="139"/>
    <cellStyle name="60% - Accent4 6" xfId="140"/>
    <cellStyle name="60% - Accent4 7" xfId="141"/>
    <cellStyle name="60% - Accent4 8" xfId="142"/>
    <cellStyle name="60% - Accent5" xfId="143"/>
    <cellStyle name="60% - Accent5 2" xfId="144"/>
    <cellStyle name="60% - Accent5 3" xfId="145"/>
    <cellStyle name="60% - Accent5 4" xfId="146"/>
    <cellStyle name="60% - Accent5 5" xfId="147"/>
    <cellStyle name="60% - Accent5 6" xfId="148"/>
    <cellStyle name="60% - Accent6" xfId="149"/>
    <cellStyle name="60% - Accent6 2" xfId="150"/>
    <cellStyle name="60% - Accent6 3" xfId="151"/>
    <cellStyle name="60% - Accent6 4" xfId="152"/>
    <cellStyle name="60% - Accent6 5" xfId="153"/>
    <cellStyle name="60% - Accent6 6" xfId="154"/>
    <cellStyle name="60% - Accent6 7" xfId="155"/>
    <cellStyle name="60% - Accent6 8" xfId="156"/>
    <cellStyle name="Accent1" xfId="157"/>
    <cellStyle name="Accent1 2" xfId="158"/>
    <cellStyle name="Accent1 3" xfId="159"/>
    <cellStyle name="Accent1 4" xfId="160"/>
    <cellStyle name="Accent1 5" xfId="161"/>
    <cellStyle name="Accent1 6" xfId="162"/>
    <cellStyle name="Accent1 7" xfId="163"/>
    <cellStyle name="Accent1 8" xfId="164"/>
    <cellStyle name="Accent2" xfId="165"/>
    <cellStyle name="Accent2 2" xfId="166"/>
    <cellStyle name="Accent2 3" xfId="167"/>
    <cellStyle name="Accent2 4" xfId="168"/>
    <cellStyle name="Accent2 5" xfId="169"/>
    <cellStyle name="Accent2 6" xfId="170"/>
    <cellStyle name="Accent3" xfId="171"/>
    <cellStyle name="Accent3 2" xfId="172"/>
    <cellStyle name="Accent3 3" xfId="173"/>
    <cellStyle name="Accent3 4" xfId="174"/>
    <cellStyle name="Accent3 5" xfId="175"/>
    <cellStyle name="Accent3 6" xfId="176"/>
    <cellStyle name="Accent4" xfId="177"/>
    <cellStyle name="Accent4 2" xfId="178"/>
    <cellStyle name="Accent4 3" xfId="179"/>
    <cellStyle name="Accent4 4" xfId="180"/>
    <cellStyle name="Accent4 5" xfId="181"/>
    <cellStyle name="Accent4 6" xfId="182"/>
    <cellStyle name="Accent4 7" xfId="183"/>
    <cellStyle name="Accent4 8" xfId="184"/>
    <cellStyle name="Accent5" xfId="185"/>
    <cellStyle name="Accent5 2" xfId="186"/>
    <cellStyle name="Accent5 3" xfId="187"/>
    <cellStyle name="Accent5 4" xfId="188"/>
    <cellStyle name="Accent5 5" xfId="189"/>
    <cellStyle name="Accent5 6" xfId="190"/>
    <cellStyle name="Accent6" xfId="191"/>
    <cellStyle name="Accent6 2" xfId="192"/>
    <cellStyle name="Accent6 3" xfId="193"/>
    <cellStyle name="Accent6 4" xfId="194"/>
    <cellStyle name="Accent6 5" xfId="195"/>
    <cellStyle name="Accent6 6" xfId="196"/>
    <cellStyle name="Bad" xfId="197"/>
    <cellStyle name="Bad 2" xfId="198"/>
    <cellStyle name="Bad 3" xfId="199"/>
    <cellStyle name="Bad 4" xfId="200"/>
    <cellStyle name="Bad 5" xfId="201"/>
    <cellStyle name="Bad 6" xfId="202"/>
    <cellStyle name="Bad 7" xfId="203"/>
    <cellStyle name="Bad 8" xfId="204"/>
    <cellStyle name="Calculation" xfId="205"/>
    <cellStyle name="Calculation 2" xfId="206"/>
    <cellStyle name="Calculation 3" xfId="207"/>
    <cellStyle name="Calculation 4" xfId="208"/>
    <cellStyle name="Calculation 5" xfId="209"/>
    <cellStyle name="Calculation 6" xfId="210"/>
    <cellStyle name="Check Cell" xfId="211"/>
    <cellStyle name="Check Cell 2" xfId="212"/>
    <cellStyle name="Check Cell 3" xfId="213"/>
    <cellStyle name="Check Cell 4" xfId="214"/>
    <cellStyle name="Check Cell 5" xfId="215"/>
    <cellStyle name="Check Cell 6" xfId="216"/>
    <cellStyle name="Check Cell 7" xfId="217"/>
    <cellStyle name="Check Cell 8" xfId="218"/>
    <cellStyle name="Comma" xfId="219"/>
    <cellStyle name="Comma [0]" xfId="220"/>
    <cellStyle name="Comma 10" xfId="221"/>
    <cellStyle name="Comma 11" xfId="222"/>
    <cellStyle name="Comma 12" xfId="223"/>
    <cellStyle name="Comma 13" xfId="224"/>
    <cellStyle name="Comma 14" xfId="225"/>
    <cellStyle name="Comma 15" xfId="226"/>
    <cellStyle name="Comma 16" xfId="227"/>
    <cellStyle name="Comma 17" xfId="228"/>
    <cellStyle name="Comma 17 2" xfId="229"/>
    <cellStyle name="Comma 17 2 2" xfId="230"/>
    <cellStyle name="Comma 17 2 2 2" xfId="231"/>
    <cellStyle name="Comma 17 2 3" xfId="232"/>
    <cellStyle name="Comma 17 3" xfId="233"/>
    <cellStyle name="Comma 17 3 2" xfId="234"/>
    <cellStyle name="Comma 17 3 2 2" xfId="235"/>
    <cellStyle name="Comma 17 3 3" xfId="236"/>
    <cellStyle name="Comma 17 4" xfId="237"/>
    <cellStyle name="Comma 17 4 2" xfId="238"/>
    <cellStyle name="Comma 17 5" xfId="239"/>
    <cellStyle name="Comma 18" xfId="240"/>
    <cellStyle name="Comma 19" xfId="241"/>
    <cellStyle name="Comma 2" xfId="242"/>
    <cellStyle name="Comma 2 2" xfId="243"/>
    <cellStyle name="Comma 2 2 2" xfId="244"/>
    <cellStyle name="Comma 2 2 3" xfId="245"/>
    <cellStyle name="Comma 2 3" xfId="246"/>
    <cellStyle name="Comma 2 4" xfId="247"/>
    <cellStyle name="Comma 2 5" xfId="248"/>
    <cellStyle name="Comma 2_Allocators" xfId="249"/>
    <cellStyle name="Comma 20" xfId="250"/>
    <cellStyle name="Comma 20 2" xfId="251"/>
    <cellStyle name="Comma 20 2 2" xfId="252"/>
    <cellStyle name="Comma 20 2 2 2" xfId="253"/>
    <cellStyle name="Comma 20 2 3" xfId="254"/>
    <cellStyle name="Comma 20 3" xfId="255"/>
    <cellStyle name="Comma 20 3 2" xfId="256"/>
    <cellStyle name="Comma 20 3 2 2" xfId="257"/>
    <cellStyle name="Comma 20 3 3" xfId="258"/>
    <cellStyle name="Comma 20 4" xfId="259"/>
    <cellStyle name="Comma 20 4 2" xfId="260"/>
    <cellStyle name="Comma 20 5" xfId="261"/>
    <cellStyle name="Comma 21" xfId="262"/>
    <cellStyle name="Comma 3" xfId="263"/>
    <cellStyle name="Comma 3 10" xfId="264"/>
    <cellStyle name="Comma 3 10 2" xfId="265"/>
    <cellStyle name="Comma 3 10 2 2" xfId="266"/>
    <cellStyle name="Comma 3 10 2 2 2" xfId="267"/>
    <cellStyle name="Comma 3 10 2 3" xfId="268"/>
    <cellStyle name="Comma 3 10 3" xfId="269"/>
    <cellStyle name="Comma 3 10 3 2" xfId="270"/>
    <cellStyle name="Comma 3 10 3 2 2" xfId="271"/>
    <cellStyle name="Comma 3 10 3 3" xfId="272"/>
    <cellStyle name="Comma 3 10 4" xfId="273"/>
    <cellStyle name="Comma 3 10 4 2" xfId="274"/>
    <cellStyle name="Comma 3 10 5" xfId="275"/>
    <cellStyle name="Comma 3 11" xfId="276"/>
    <cellStyle name="Comma 3 12" xfId="277"/>
    <cellStyle name="Comma 3 12 2" xfId="278"/>
    <cellStyle name="Comma 3 12 2 2" xfId="279"/>
    <cellStyle name="Comma 3 12 3" xfId="280"/>
    <cellStyle name="Comma 3 13" xfId="281"/>
    <cellStyle name="Comma 3 2" xfId="282"/>
    <cellStyle name="Comma 3 3" xfId="283"/>
    <cellStyle name="Comma 3 4" xfId="284"/>
    <cellStyle name="Comma 3 4 2" xfId="285"/>
    <cellStyle name="Comma 3 4 2 2" xfId="286"/>
    <cellStyle name="Comma 3 4 2 2 2" xfId="287"/>
    <cellStyle name="Comma 3 4 2 3" xfId="288"/>
    <cellStyle name="Comma 3 4 3" xfId="289"/>
    <cellStyle name="Comma 3 4 3 2" xfId="290"/>
    <cellStyle name="Comma 3 4 3 2 2" xfId="291"/>
    <cellStyle name="Comma 3 4 3 3" xfId="292"/>
    <cellStyle name="Comma 3 4 4" xfId="293"/>
    <cellStyle name="Comma 3 4 4 2" xfId="294"/>
    <cellStyle name="Comma 3 4 5" xfId="295"/>
    <cellStyle name="Comma 3 5" xfId="296"/>
    <cellStyle name="Comma 3 5 2" xfId="297"/>
    <cellStyle name="Comma 3 5 2 2" xfId="298"/>
    <cellStyle name="Comma 3 5 2 2 2" xfId="299"/>
    <cellStyle name="Comma 3 5 2 3" xfId="300"/>
    <cellStyle name="Comma 3 5 3" xfId="301"/>
    <cellStyle name="Comma 3 5 3 2" xfId="302"/>
    <cellStyle name="Comma 3 5 3 2 2" xfId="303"/>
    <cellStyle name="Comma 3 5 3 3" xfId="304"/>
    <cellStyle name="Comma 3 5 4" xfId="305"/>
    <cellStyle name="Comma 3 5 4 2" xfId="306"/>
    <cellStyle name="Comma 3 5 5" xfId="307"/>
    <cellStyle name="Comma 3 6" xfId="308"/>
    <cellStyle name="Comma 3 6 2" xfId="309"/>
    <cellStyle name="Comma 3 6 2 2" xfId="310"/>
    <cellStyle name="Comma 3 6 2 2 2" xfId="311"/>
    <cellStyle name="Comma 3 6 2 3" xfId="312"/>
    <cellStyle name="Comma 3 6 3" xfId="313"/>
    <cellStyle name="Comma 3 6 3 2" xfId="314"/>
    <cellStyle name="Comma 3 6 3 2 2" xfId="315"/>
    <cellStyle name="Comma 3 6 3 3" xfId="316"/>
    <cellStyle name="Comma 3 6 4" xfId="317"/>
    <cellStyle name="Comma 3 6 4 2" xfId="318"/>
    <cellStyle name="Comma 3 6 5" xfId="319"/>
    <cellStyle name="Comma 3 7" xfId="320"/>
    <cellStyle name="Comma 3 7 2" xfId="321"/>
    <cellStyle name="Comma 3 7 2 2" xfId="322"/>
    <cellStyle name="Comma 3 7 2 2 2" xfId="323"/>
    <cellStyle name="Comma 3 7 2 3" xfId="324"/>
    <cellStyle name="Comma 3 7 3" xfId="325"/>
    <cellStyle name="Comma 3 7 3 2" xfId="326"/>
    <cellStyle name="Comma 3 7 3 2 2" xfId="327"/>
    <cellStyle name="Comma 3 7 3 3" xfId="328"/>
    <cellStyle name="Comma 3 7 4" xfId="329"/>
    <cellStyle name="Comma 3 7 4 2" xfId="330"/>
    <cellStyle name="Comma 3 7 5" xfId="331"/>
    <cellStyle name="Comma 3 8" xfId="332"/>
    <cellStyle name="Comma 3 8 2" xfId="333"/>
    <cellStyle name="Comma 3 8 2 2" xfId="334"/>
    <cellStyle name="Comma 3 8 2 2 2" xfId="335"/>
    <cellStyle name="Comma 3 8 2 3" xfId="336"/>
    <cellStyle name="Comma 3 8 3" xfId="337"/>
    <cellStyle name="Comma 3 8 3 2" xfId="338"/>
    <cellStyle name="Comma 3 8 3 2 2" xfId="339"/>
    <cellStyle name="Comma 3 8 3 3" xfId="340"/>
    <cellStyle name="Comma 3 8 4" xfId="341"/>
    <cellStyle name="Comma 3 8 4 2" xfId="342"/>
    <cellStyle name="Comma 3 8 5" xfId="343"/>
    <cellStyle name="Comma 3 9" xfId="344"/>
    <cellStyle name="Comma 3 9 2" xfId="345"/>
    <cellStyle name="Comma 3 9 2 2" xfId="346"/>
    <cellStyle name="Comma 3 9 2 2 2" xfId="347"/>
    <cellStyle name="Comma 3 9 2 3" xfId="348"/>
    <cellStyle name="Comma 3 9 3" xfId="349"/>
    <cellStyle name="Comma 3 9 3 2" xfId="350"/>
    <cellStyle name="Comma 3 9 3 2 2" xfId="351"/>
    <cellStyle name="Comma 3 9 3 3" xfId="352"/>
    <cellStyle name="Comma 3 9 4" xfId="353"/>
    <cellStyle name="Comma 3 9 4 2" xfId="354"/>
    <cellStyle name="Comma 3 9 5" xfId="355"/>
    <cellStyle name="Comma 4" xfId="356"/>
    <cellStyle name="Comma 4 2" xfId="357"/>
    <cellStyle name="Comma 4 3" xfId="358"/>
    <cellStyle name="Comma 4 4" xfId="359"/>
    <cellStyle name="Comma 5" xfId="360"/>
    <cellStyle name="Comma 6" xfId="361"/>
    <cellStyle name="Comma 6 2" xfId="362"/>
    <cellStyle name="Comma 7" xfId="363"/>
    <cellStyle name="Comma 7 2" xfId="364"/>
    <cellStyle name="Comma 8" xfId="365"/>
    <cellStyle name="Comma 8 2" xfId="366"/>
    <cellStyle name="Comma 9" xfId="367"/>
    <cellStyle name="CommaBlank" xfId="368"/>
    <cellStyle name="CommaBlank 2" xfId="369"/>
    <cellStyle name="Currency" xfId="370"/>
    <cellStyle name="Currency [0]" xfId="371"/>
    <cellStyle name="Currency 10" xfId="372"/>
    <cellStyle name="Currency 10 2" xfId="373"/>
    <cellStyle name="Currency 10 2 2" xfId="374"/>
    <cellStyle name="Currency 10 2 2 2" xfId="375"/>
    <cellStyle name="Currency 10 2 3" xfId="376"/>
    <cellStyle name="Currency 10 3" xfId="377"/>
    <cellStyle name="Currency 10 3 2" xfId="378"/>
    <cellStyle name="Currency 10 3 2 2" xfId="379"/>
    <cellStyle name="Currency 10 3 3" xfId="380"/>
    <cellStyle name="Currency 10 4" xfId="381"/>
    <cellStyle name="Currency 10 4 2" xfId="382"/>
    <cellStyle name="Currency 10 5" xfId="383"/>
    <cellStyle name="Currency 11" xfId="384"/>
    <cellStyle name="Currency 2" xfId="385"/>
    <cellStyle name="Currency 2 2" xfId="386"/>
    <cellStyle name="Currency 2 3" xfId="387"/>
    <cellStyle name="Currency 2 4" xfId="388"/>
    <cellStyle name="Currency 3" xfId="389"/>
    <cellStyle name="Currency 3 2" xfId="390"/>
    <cellStyle name="Currency 3 3" xfId="391"/>
    <cellStyle name="Currency 3 4" xfId="392"/>
    <cellStyle name="Currency 3 5" xfId="393"/>
    <cellStyle name="Currency 4" xfId="394"/>
    <cellStyle name="Currency 4 2" xfId="395"/>
    <cellStyle name="Currency 4 3" xfId="396"/>
    <cellStyle name="Currency 4 4" xfId="397"/>
    <cellStyle name="Currency 5" xfId="398"/>
    <cellStyle name="Currency 6" xfId="399"/>
    <cellStyle name="Currency 7" xfId="400"/>
    <cellStyle name="Currency 8" xfId="401"/>
    <cellStyle name="Currency 9" xfId="402"/>
    <cellStyle name="Explanatory Text" xfId="403"/>
    <cellStyle name="Explanatory Text 2" xfId="404"/>
    <cellStyle name="Explanatory Text 3" xfId="405"/>
    <cellStyle name="Explanatory Text 4" xfId="406"/>
    <cellStyle name="Explanatory Text 5" xfId="407"/>
    <cellStyle name="Explanatory Text 6" xfId="408"/>
    <cellStyle name="Followed Hyperlink" xfId="409"/>
    <cellStyle name="Good" xfId="410"/>
    <cellStyle name="Good 2" xfId="411"/>
    <cellStyle name="Good 3" xfId="412"/>
    <cellStyle name="Good 4" xfId="413"/>
    <cellStyle name="Good 5" xfId="414"/>
    <cellStyle name="Good 6" xfId="415"/>
    <cellStyle name="Heading 1" xfId="416"/>
    <cellStyle name="Heading 1 2" xfId="417"/>
    <cellStyle name="Heading 1 3" xfId="418"/>
    <cellStyle name="Heading 1 4" xfId="419"/>
    <cellStyle name="Heading 1 5" xfId="420"/>
    <cellStyle name="Heading 1 6" xfId="421"/>
    <cellStyle name="Heading 1 7" xfId="422"/>
    <cellStyle name="Heading 1 8" xfId="423"/>
    <cellStyle name="Heading 2" xfId="424"/>
    <cellStyle name="Heading 2 2" xfId="425"/>
    <cellStyle name="Heading 2 3" xfId="426"/>
    <cellStyle name="Heading 2 4" xfId="427"/>
    <cellStyle name="Heading 2 5" xfId="428"/>
    <cellStyle name="Heading 2 6" xfId="429"/>
    <cellStyle name="Heading 2 7" xfId="430"/>
    <cellStyle name="Heading 2 8" xfId="431"/>
    <cellStyle name="Heading 3" xfId="432"/>
    <cellStyle name="Heading 3 2" xfId="433"/>
    <cellStyle name="Heading 3 3" xfId="434"/>
    <cellStyle name="Heading 3 4" xfId="435"/>
    <cellStyle name="Heading 3 5" xfId="436"/>
    <cellStyle name="Heading 3 6" xfId="437"/>
    <cellStyle name="Heading 3 7" xfId="438"/>
    <cellStyle name="Heading 3 8" xfId="439"/>
    <cellStyle name="Heading 4" xfId="440"/>
    <cellStyle name="Heading 4 2" xfId="441"/>
    <cellStyle name="Heading 4 3" xfId="442"/>
    <cellStyle name="Heading 4 4" xfId="443"/>
    <cellStyle name="Heading 4 5" xfId="444"/>
    <cellStyle name="Heading 4 6" xfId="445"/>
    <cellStyle name="Heading 4 7" xfId="446"/>
    <cellStyle name="Heading 4 8" xfId="447"/>
    <cellStyle name="Hyperlink" xfId="448"/>
    <cellStyle name="Input" xfId="449"/>
    <cellStyle name="Input 2" xfId="450"/>
    <cellStyle name="Input 3" xfId="451"/>
    <cellStyle name="Input 4" xfId="452"/>
    <cellStyle name="Input 5" xfId="453"/>
    <cellStyle name="Input 6" xfId="454"/>
    <cellStyle name="kirkdollars" xfId="455"/>
    <cellStyle name="Linked Cell" xfId="456"/>
    <cellStyle name="Linked Cell 2" xfId="457"/>
    <cellStyle name="Linked Cell 3" xfId="458"/>
    <cellStyle name="Linked Cell 4" xfId="459"/>
    <cellStyle name="Linked Cell 5" xfId="460"/>
    <cellStyle name="Linked Cell 6" xfId="461"/>
    <cellStyle name="Neutral" xfId="462"/>
    <cellStyle name="Neutral 2" xfId="463"/>
    <cellStyle name="Neutral 3" xfId="464"/>
    <cellStyle name="Neutral 4" xfId="465"/>
    <cellStyle name="Neutral 5" xfId="466"/>
    <cellStyle name="Neutral 6" xfId="467"/>
    <cellStyle name="Normal 10" xfId="468"/>
    <cellStyle name="Normal 11" xfId="469"/>
    <cellStyle name="Normal 12" xfId="470"/>
    <cellStyle name="Normal 13" xfId="471"/>
    <cellStyle name="Normal 14" xfId="472"/>
    <cellStyle name="Normal 15" xfId="473"/>
    <cellStyle name="Normal 15 2" xfId="474"/>
    <cellStyle name="Normal 15 2 2" xfId="475"/>
    <cellStyle name="Normal 15 2 2 2" xfId="476"/>
    <cellStyle name="Normal 15 2 3" xfId="477"/>
    <cellStyle name="Normal 15 3" xfId="478"/>
    <cellStyle name="Normal 15 3 2" xfId="479"/>
    <cellStyle name="Normal 15 3 2 2" xfId="480"/>
    <cellStyle name="Normal 15 3 3" xfId="481"/>
    <cellStyle name="Normal 15 4" xfId="482"/>
    <cellStyle name="Normal 15 4 2" xfId="483"/>
    <cellStyle name="Normal 15 5" xfId="484"/>
    <cellStyle name="Normal 16" xfId="485"/>
    <cellStyle name="Normal 17" xfId="486"/>
    <cellStyle name="Normal 18" xfId="487"/>
    <cellStyle name="Normal 19" xfId="488"/>
    <cellStyle name="Normal 2" xfId="489"/>
    <cellStyle name="Normal 2 2" xfId="490"/>
    <cellStyle name="Normal 2 2 2" xfId="491"/>
    <cellStyle name="Normal 2 3" xfId="492"/>
    <cellStyle name="Normal 2 4" xfId="493"/>
    <cellStyle name="Normal 2 5" xfId="494"/>
    <cellStyle name="Normal 2_Adjustment WP" xfId="495"/>
    <cellStyle name="Normal 20" xfId="496"/>
    <cellStyle name="Normal 21" xfId="497"/>
    <cellStyle name="Normal 22" xfId="498"/>
    <cellStyle name="Normal 23" xfId="499"/>
    <cellStyle name="Normal 24" xfId="500"/>
    <cellStyle name="Normal 25" xfId="501"/>
    <cellStyle name="Normal 26" xfId="502"/>
    <cellStyle name="Normal 27" xfId="503"/>
    <cellStyle name="Normal 28" xfId="504"/>
    <cellStyle name="Normal 29" xfId="505"/>
    <cellStyle name="Normal 3" xfId="506"/>
    <cellStyle name="Normal 3 2" xfId="507"/>
    <cellStyle name="Normal 3 3" xfId="508"/>
    <cellStyle name="Normal 3 4" xfId="509"/>
    <cellStyle name="Normal 3 5" xfId="510"/>
    <cellStyle name="Normal 3 6" xfId="511"/>
    <cellStyle name="Normal 3 7" xfId="512"/>
    <cellStyle name="Normal 3_108 Summary" xfId="513"/>
    <cellStyle name="Normal 30" xfId="514"/>
    <cellStyle name="Normal 31" xfId="515"/>
    <cellStyle name="Normal 32" xfId="516"/>
    <cellStyle name="Normal 33" xfId="517"/>
    <cellStyle name="Normal 34" xfId="518"/>
    <cellStyle name="Normal 35" xfId="519"/>
    <cellStyle name="Normal 35 2" xfId="520"/>
    <cellStyle name="Normal 35 2 2" xfId="521"/>
    <cellStyle name="Normal 35 2 2 2" xfId="522"/>
    <cellStyle name="Normal 35 2 3" xfId="523"/>
    <cellStyle name="Normal 35 3" xfId="524"/>
    <cellStyle name="Normal 35 3 2" xfId="525"/>
    <cellStyle name="Normal 35 3 2 2" xfId="526"/>
    <cellStyle name="Normal 35 3 3" xfId="527"/>
    <cellStyle name="Normal 35 4" xfId="528"/>
    <cellStyle name="Normal 35 4 2" xfId="529"/>
    <cellStyle name="Normal 35 5" xfId="530"/>
    <cellStyle name="Normal 36" xfId="531"/>
    <cellStyle name="Normal 4" xfId="532"/>
    <cellStyle name="Normal 4 2" xfId="533"/>
    <cellStyle name="Normal 4 3" xfId="534"/>
    <cellStyle name="Normal 4 4" xfId="535"/>
    <cellStyle name="Normal 5" xfId="536"/>
    <cellStyle name="Normal 5 2" xfId="537"/>
    <cellStyle name="Normal 5 3" xfId="538"/>
    <cellStyle name="Normal 6" xfId="539"/>
    <cellStyle name="Normal 6 10" xfId="540"/>
    <cellStyle name="Normal 6 10 2" xfId="541"/>
    <cellStyle name="Normal 6 10 2 2" xfId="542"/>
    <cellStyle name="Normal 6 10 3" xfId="543"/>
    <cellStyle name="Normal 6 2" xfId="544"/>
    <cellStyle name="Normal 6 2 2" xfId="545"/>
    <cellStyle name="Normal 6 2 2 2" xfId="546"/>
    <cellStyle name="Normal 6 2 2 2 2" xfId="547"/>
    <cellStyle name="Normal 6 2 2 3" xfId="548"/>
    <cellStyle name="Normal 6 2 3" xfId="549"/>
    <cellStyle name="Normal 6 2 3 2" xfId="550"/>
    <cellStyle name="Normal 6 2 3 2 2" xfId="551"/>
    <cellStyle name="Normal 6 2 3 3" xfId="552"/>
    <cellStyle name="Normal 6 2 4" xfId="553"/>
    <cellStyle name="Normal 6 2 4 2" xfId="554"/>
    <cellStyle name="Normal 6 2 5" xfId="555"/>
    <cellStyle name="Normal 6 3" xfId="556"/>
    <cellStyle name="Normal 6 3 2" xfId="557"/>
    <cellStyle name="Normal 6 3 2 2" xfId="558"/>
    <cellStyle name="Normal 6 3 2 2 2" xfId="559"/>
    <cellStyle name="Normal 6 3 2 3" xfId="560"/>
    <cellStyle name="Normal 6 3 3" xfId="561"/>
    <cellStyle name="Normal 6 3 3 2" xfId="562"/>
    <cellStyle name="Normal 6 3 3 2 2" xfId="563"/>
    <cellStyle name="Normal 6 3 3 3" xfId="564"/>
    <cellStyle name="Normal 6 3 4" xfId="565"/>
    <cellStyle name="Normal 6 3 4 2" xfId="566"/>
    <cellStyle name="Normal 6 3 5" xfId="567"/>
    <cellStyle name="Normal 6 4" xfId="568"/>
    <cellStyle name="Normal 6 4 2" xfId="569"/>
    <cellStyle name="Normal 6 4 2 2" xfId="570"/>
    <cellStyle name="Normal 6 4 2 2 2" xfId="571"/>
    <cellStyle name="Normal 6 4 2 3" xfId="572"/>
    <cellStyle name="Normal 6 4 3" xfId="573"/>
    <cellStyle name="Normal 6 4 3 2" xfId="574"/>
    <cellStyle name="Normal 6 4 3 2 2" xfId="575"/>
    <cellStyle name="Normal 6 4 3 3" xfId="576"/>
    <cellStyle name="Normal 6 4 4" xfId="577"/>
    <cellStyle name="Normal 6 4 4 2" xfId="578"/>
    <cellStyle name="Normal 6 4 5" xfId="579"/>
    <cellStyle name="Normal 6 5" xfId="580"/>
    <cellStyle name="Normal 6 5 2" xfId="581"/>
    <cellStyle name="Normal 6 5 2 2" xfId="582"/>
    <cellStyle name="Normal 6 5 2 2 2" xfId="583"/>
    <cellStyle name="Normal 6 5 2 3" xfId="584"/>
    <cellStyle name="Normal 6 5 3" xfId="585"/>
    <cellStyle name="Normal 6 5 3 2" xfId="586"/>
    <cellStyle name="Normal 6 5 3 2 2" xfId="587"/>
    <cellStyle name="Normal 6 5 3 3" xfId="588"/>
    <cellStyle name="Normal 6 5 4" xfId="589"/>
    <cellStyle name="Normal 6 5 4 2" xfId="590"/>
    <cellStyle name="Normal 6 5 5" xfId="591"/>
    <cellStyle name="Normal 6 6" xfId="592"/>
    <cellStyle name="Normal 6 6 2" xfId="593"/>
    <cellStyle name="Normal 6 6 2 2" xfId="594"/>
    <cellStyle name="Normal 6 6 2 2 2" xfId="595"/>
    <cellStyle name="Normal 6 6 2 3" xfId="596"/>
    <cellStyle name="Normal 6 6 3" xfId="597"/>
    <cellStyle name="Normal 6 6 3 2" xfId="598"/>
    <cellStyle name="Normal 6 6 3 2 2" xfId="599"/>
    <cellStyle name="Normal 6 6 3 3" xfId="600"/>
    <cellStyle name="Normal 6 6 4" xfId="601"/>
    <cellStyle name="Normal 6 6 4 2" xfId="602"/>
    <cellStyle name="Normal 6 6 5" xfId="603"/>
    <cellStyle name="Normal 6 7" xfId="604"/>
    <cellStyle name="Normal 6 7 2" xfId="605"/>
    <cellStyle name="Normal 6 7 2 2" xfId="606"/>
    <cellStyle name="Normal 6 7 2 2 2" xfId="607"/>
    <cellStyle name="Normal 6 7 2 3" xfId="608"/>
    <cellStyle name="Normal 6 7 3" xfId="609"/>
    <cellStyle name="Normal 6 7 3 2" xfId="610"/>
    <cellStyle name="Normal 6 7 3 2 2" xfId="611"/>
    <cellStyle name="Normal 6 7 3 3" xfId="612"/>
    <cellStyle name="Normal 6 7 4" xfId="613"/>
    <cellStyle name="Normal 6 7 4 2" xfId="614"/>
    <cellStyle name="Normal 6 7 5" xfId="615"/>
    <cellStyle name="Normal 6 8" xfId="616"/>
    <cellStyle name="Normal 6 8 2" xfId="617"/>
    <cellStyle name="Normal 6 8 2 2" xfId="618"/>
    <cellStyle name="Normal 6 8 2 2 2" xfId="619"/>
    <cellStyle name="Normal 6 8 2 3" xfId="620"/>
    <cellStyle name="Normal 6 8 3" xfId="621"/>
    <cellStyle name="Normal 6 8 3 2" xfId="622"/>
    <cellStyle name="Normal 6 8 3 2 2" xfId="623"/>
    <cellStyle name="Normal 6 8 3 3" xfId="624"/>
    <cellStyle name="Normal 6 8 4" xfId="625"/>
    <cellStyle name="Normal 6 8 4 2" xfId="626"/>
    <cellStyle name="Normal 6 8 5" xfId="627"/>
    <cellStyle name="Normal 6 9" xfId="628"/>
    <cellStyle name="Normal 7" xfId="629"/>
    <cellStyle name="Normal 8" xfId="630"/>
    <cellStyle name="Normal 9" xfId="631"/>
    <cellStyle name="Note" xfId="632"/>
    <cellStyle name="Note 10" xfId="633"/>
    <cellStyle name="Note 11" xfId="634"/>
    <cellStyle name="Note 2" xfId="635"/>
    <cellStyle name="Note 2 2" xfId="636"/>
    <cellStyle name="Note 2_Allocators" xfId="637"/>
    <cellStyle name="Note 3" xfId="638"/>
    <cellStyle name="Note 3 2" xfId="639"/>
    <cellStyle name="Note 3 3" xfId="640"/>
    <cellStyle name="Note 3_Allocators" xfId="641"/>
    <cellStyle name="Note 4" xfId="642"/>
    <cellStyle name="Note 4 2" xfId="643"/>
    <cellStyle name="Note 4_Allocators" xfId="644"/>
    <cellStyle name="Note 5" xfId="645"/>
    <cellStyle name="Note 6" xfId="646"/>
    <cellStyle name="Note 6 2" xfId="647"/>
    <cellStyle name="Note 6_Allocators" xfId="648"/>
    <cellStyle name="Note 7" xfId="649"/>
    <cellStyle name="Note 7 2" xfId="650"/>
    <cellStyle name="Note 8" xfId="651"/>
    <cellStyle name="Note 9" xfId="652"/>
    <cellStyle name="nPlosion" xfId="653"/>
    <cellStyle name="nvision" xfId="654"/>
    <cellStyle name="Output" xfId="655"/>
    <cellStyle name="Output 2" xfId="656"/>
    <cellStyle name="Output 3" xfId="657"/>
    <cellStyle name="Output 4" xfId="658"/>
    <cellStyle name="Output 5" xfId="659"/>
    <cellStyle name="Output 6" xfId="660"/>
    <cellStyle name="Percent" xfId="661"/>
    <cellStyle name="Percent 10" xfId="662"/>
    <cellStyle name="Percent 11" xfId="663"/>
    <cellStyle name="Percent 12" xfId="664"/>
    <cellStyle name="Percent 13" xfId="665"/>
    <cellStyle name="Percent 13 2" xfId="666"/>
    <cellStyle name="Percent 13 2 2" xfId="667"/>
    <cellStyle name="Percent 13 2 2 2" xfId="668"/>
    <cellStyle name="Percent 13 2 3" xfId="669"/>
    <cellStyle name="Percent 13 3" xfId="670"/>
    <cellStyle name="Percent 13 3 2" xfId="671"/>
    <cellStyle name="Percent 13 3 2 2" xfId="672"/>
    <cellStyle name="Percent 13 3 3" xfId="673"/>
    <cellStyle name="Percent 13 4" xfId="674"/>
    <cellStyle name="Percent 13 4 2" xfId="675"/>
    <cellStyle name="Percent 13 5" xfId="676"/>
    <cellStyle name="Percent 14" xfId="677"/>
    <cellStyle name="Percent 2" xfId="678"/>
    <cellStyle name="Percent 2 2" xfId="679"/>
    <cellStyle name="Percent 2 3" xfId="680"/>
    <cellStyle name="Percent 3" xfId="681"/>
    <cellStyle name="Percent 3 2" xfId="682"/>
    <cellStyle name="Percent 3 3" xfId="683"/>
    <cellStyle name="Percent 3 4" xfId="684"/>
    <cellStyle name="Percent 3 5" xfId="685"/>
    <cellStyle name="Percent 3 6" xfId="686"/>
    <cellStyle name="Percent 4" xfId="687"/>
    <cellStyle name="Percent 4 2" xfId="688"/>
    <cellStyle name="Percent 4 3" xfId="689"/>
    <cellStyle name="Percent 4 4" xfId="690"/>
    <cellStyle name="Percent 5" xfId="691"/>
    <cellStyle name="Percent 5 2" xfId="692"/>
    <cellStyle name="Percent 6" xfId="693"/>
    <cellStyle name="Percent 6 2" xfId="694"/>
    <cellStyle name="Percent 7" xfId="695"/>
    <cellStyle name="Percent 8" xfId="696"/>
    <cellStyle name="Percent 9" xfId="697"/>
    <cellStyle name="PSChar" xfId="698"/>
    <cellStyle name="PSChar 2" xfId="699"/>
    <cellStyle name="PSChar 2 2" xfId="700"/>
    <cellStyle name="PSChar 2 3" xfId="701"/>
    <cellStyle name="PSChar 3" xfId="702"/>
    <cellStyle name="PSChar 3 2" xfId="703"/>
    <cellStyle name="PSChar 4" xfId="704"/>
    <cellStyle name="PSChar 5" xfId="705"/>
    <cellStyle name="PSChar 6" xfId="706"/>
    <cellStyle name="PSDate" xfId="707"/>
    <cellStyle name="PSDate 2" xfId="708"/>
    <cellStyle name="PSDate 2 2" xfId="709"/>
    <cellStyle name="PSDate 2 3" xfId="710"/>
    <cellStyle name="PSDate 3" xfId="711"/>
    <cellStyle name="PSDate 3 2" xfId="712"/>
    <cellStyle name="PSDate 4" xfId="713"/>
    <cellStyle name="PSDate 5" xfId="714"/>
    <cellStyle name="PSDate 6" xfId="715"/>
    <cellStyle name="PSDec" xfId="716"/>
    <cellStyle name="PSDec 2" xfId="717"/>
    <cellStyle name="PSDec 2 2" xfId="718"/>
    <cellStyle name="PSDec 2 3" xfId="719"/>
    <cellStyle name="PSDec 3" xfId="720"/>
    <cellStyle name="PSDec 3 2" xfId="721"/>
    <cellStyle name="PSDec 4" xfId="722"/>
    <cellStyle name="PSDec 5" xfId="723"/>
    <cellStyle name="PSDec 6" xfId="724"/>
    <cellStyle name="PSHeading" xfId="725"/>
    <cellStyle name="PSHeading 10" xfId="726"/>
    <cellStyle name="PSHeading 11" xfId="727"/>
    <cellStyle name="PSHeading 2" xfId="728"/>
    <cellStyle name="PSHeading 2 2" xfId="729"/>
    <cellStyle name="PSHeading 2 3" xfId="730"/>
    <cellStyle name="PSHeading 2_108 Summary" xfId="731"/>
    <cellStyle name="PSHeading 3" xfId="732"/>
    <cellStyle name="PSHeading 3 2" xfId="733"/>
    <cellStyle name="PSHeading 3_108 Summary" xfId="734"/>
    <cellStyle name="PSHeading 4" xfId="735"/>
    <cellStyle name="PSHeading 5" xfId="736"/>
    <cellStyle name="PSHeading 6" xfId="737"/>
    <cellStyle name="PSHeading 7" xfId="738"/>
    <cellStyle name="PSHeading 8" xfId="739"/>
    <cellStyle name="PSHeading 9" xfId="740"/>
    <cellStyle name="PSHeading_101 check" xfId="741"/>
    <cellStyle name="PSInt" xfId="742"/>
    <cellStyle name="PSInt 2" xfId="743"/>
    <cellStyle name="PSInt 2 2" xfId="744"/>
    <cellStyle name="PSInt 2 3" xfId="745"/>
    <cellStyle name="PSInt 3" xfId="746"/>
    <cellStyle name="PSInt 3 2" xfId="747"/>
    <cellStyle name="PSInt 4" xfId="748"/>
    <cellStyle name="PSInt 5" xfId="749"/>
    <cellStyle name="PSInt 6" xfId="750"/>
    <cellStyle name="PSSpacer" xfId="751"/>
    <cellStyle name="PSSpacer 2" xfId="752"/>
    <cellStyle name="PSSpacer 2 2" xfId="753"/>
    <cellStyle name="PSSpacer 2 3" xfId="754"/>
    <cellStyle name="PSSpacer 3" xfId="755"/>
    <cellStyle name="PSSpacer 3 2" xfId="756"/>
    <cellStyle name="PSSpacer 4" xfId="757"/>
    <cellStyle name="PSSpacer 5" xfId="758"/>
    <cellStyle name="PSSpacer 6" xfId="759"/>
    <cellStyle name="Title" xfId="760"/>
    <cellStyle name="Title 2" xfId="761"/>
    <cellStyle name="Title 3" xfId="762"/>
    <cellStyle name="Title 4" xfId="763"/>
    <cellStyle name="Title 5" xfId="764"/>
    <cellStyle name="Total" xfId="765"/>
    <cellStyle name="Total 2" xfId="766"/>
    <cellStyle name="Total 3" xfId="767"/>
    <cellStyle name="Total 4" xfId="768"/>
    <cellStyle name="Total 5" xfId="769"/>
    <cellStyle name="Total 6" xfId="770"/>
    <cellStyle name="Total 7" xfId="771"/>
    <cellStyle name="Total 8" xfId="772"/>
    <cellStyle name="Warning Text" xfId="773"/>
    <cellStyle name="Warning Text 2" xfId="774"/>
    <cellStyle name="Warning Text 3" xfId="775"/>
    <cellStyle name="Warning Text 4" xfId="776"/>
    <cellStyle name="Warning Text 5" xfId="777"/>
    <cellStyle name="Warning Text 6" xfId="7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0"/>
  <sheetViews>
    <sheetView tabSelected="1" view="pageLayout" workbookViewId="0" topLeftCell="A1">
      <selection activeCell="D35" sqref="D35"/>
    </sheetView>
  </sheetViews>
  <sheetFormatPr defaultColWidth="9.140625" defaultRowHeight="15"/>
  <cols>
    <col min="1" max="1" width="22.28125" style="0" bestFit="1" customWidth="1"/>
    <col min="2" max="2" width="15.140625" style="0" bestFit="1" customWidth="1"/>
    <col min="7" max="7" width="15.140625" style="0" bestFit="1" customWidth="1"/>
    <col min="9" max="9" width="14.140625" style="0" bestFit="1" customWidth="1"/>
  </cols>
  <sheetData>
    <row r="6" ht="15">
      <c r="A6" t="s">
        <v>33</v>
      </c>
    </row>
    <row r="7" spans="1:7" ht="15">
      <c r="A7" s="17" t="s">
        <v>29</v>
      </c>
      <c r="G7" s="2"/>
    </row>
    <row r="8" spans="1:7" ht="15">
      <c r="A8" s="17" t="s">
        <v>30</v>
      </c>
      <c r="G8" s="1">
        <f>Components!D15</f>
        <v>206254422.6534752</v>
      </c>
    </row>
    <row r="9" spans="1:7" ht="15">
      <c r="A9" s="17" t="s">
        <v>31</v>
      </c>
      <c r="G9" s="15">
        <f>'WACC Amortization'!E29</f>
        <v>188717129.88587087</v>
      </c>
    </row>
    <row r="10" spans="1:7" ht="15">
      <c r="A10" s="17" t="s">
        <v>28</v>
      </c>
      <c r="G10" s="1">
        <f>G8+G9</f>
        <v>394971552.5393461</v>
      </c>
    </row>
    <row r="11" spans="1:7" ht="15">
      <c r="A11" s="17"/>
      <c r="G11" s="1"/>
    </row>
    <row r="12" spans="1:7" ht="15">
      <c r="A12" s="17"/>
      <c r="G12" s="1"/>
    </row>
    <row r="13" spans="1:7" ht="15">
      <c r="A13" s="17"/>
      <c r="G13" s="1"/>
    </row>
    <row r="14" spans="1:9" ht="15">
      <c r="A14" s="17" t="s">
        <v>36</v>
      </c>
      <c r="G14" s="8">
        <f>G10/25</f>
        <v>15798862.101573844</v>
      </c>
      <c r="I14" s="16"/>
    </row>
    <row r="15" spans="1:9" ht="15">
      <c r="A15" s="17"/>
      <c r="G15" s="8"/>
      <c r="I15" s="16"/>
    </row>
    <row r="16" spans="1:9" ht="15">
      <c r="A16" s="17"/>
      <c r="G16" s="8"/>
      <c r="I16" s="16"/>
    </row>
    <row r="17" spans="1:9" ht="15">
      <c r="A17" s="17"/>
      <c r="G17" s="8"/>
      <c r="I17" s="16"/>
    </row>
    <row r="18" spans="1:9" ht="15">
      <c r="A18" s="17" t="s">
        <v>37</v>
      </c>
      <c r="G18" s="20">
        <v>0.986</v>
      </c>
      <c r="I18" s="2"/>
    </row>
    <row r="19" spans="1:9" ht="15">
      <c r="A19" s="17"/>
      <c r="G19" s="20"/>
      <c r="I19" s="2"/>
    </row>
    <row r="20" spans="1:9" ht="15">
      <c r="A20" s="17"/>
      <c r="G20" s="20"/>
      <c r="I20" s="2"/>
    </row>
    <row r="21" spans="1:9" ht="15">
      <c r="A21" s="17"/>
      <c r="G21" s="20"/>
      <c r="I21" s="2"/>
    </row>
    <row r="22" spans="1:9" ht="15.75" thickBot="1">
      <c r="A22" s="22" t="s">
        <v>38</v>
      </c>
      <c r="B22" s="7"/>
      <c r="G22" s="21">
        <f>G14*G18</f>
        <v>15577678.032151809</v>
      </c>
      <c r="I22" s="2"/>
    </row>
    <row r="23" ht="15.75" thickTop="1">
      <c r="G23" s="1"/>
    </row>
    <row r="24" spans="1:7" ht="15">
      <c r="A24" s="14"/>
      <c r="G24" s="1"/>
    </row>
    <row r="25" spans="1:7" ht="15">
      <c r="A25" s="14"/>
      <c r="G25" s="2"/>
    </row>
    <row r="26" spans="1:7" ht="15">
      <c r="A26" s="14"/>
      <c r="G26" s="1"/>
    </row>
    <row r="27" spans="1:7" ht="15">
      <c r="A27" s="14"/>
      <c r="G27" s="1"/>
    </row>
    <row r="28" spans="7:9" ht="15">
      <c r="G28" s="1" t="s">
        <v>0</v>
      </c>
      <c r="I28" s="1" t="s">
        <v>0</v>
      </c>
    </row>
    <row r="29" spans="7:9" ht="15">
      <c r="G29" s="1" t="s">
        <v>0</v>
      </c>
      <c r="I29" s="1" t="s">
        <v>0</v>
      </c>
    </row>
    <row r="30" ht="15">
      <c r="I30" s="1" t="s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Layout" workbookViewId="0" topLeftCell="A1">
      <selection activeCell="D35" sqref="D35"/>
    </sheetView>
  </sheetViews>
  <sheetFormatPr defaultColWidth="9.140625" defaultRowHeight="15"/>
  <cols>
    <col min="1" max="1" width="23.28125" style="0" bestFit="1" customWidth="1"/>
    <col min="2" max="2" width="16.28125" style="0" bestFit="1" customWidth="1"/>
    <col min="3" max="3" width="15.421875" style="0" bestFit="1" customWidth="1"/>
    <col min="4" max="4" width="16.28125" style="0" bestFit="1" customWidth="1"/>
  </cols>
  <sheetData>
    <row r="1" ht="15">
      <c r="A1" t="s">
        <v>11</v>
      </c>
    </row>
    <row r="3" spans="1:4" ht="45">
      <c r="A3" s="6" t="s">
        <v>12</v>
      </c>
      <c r="B3" s="23" t="s">
        <v>13</v>
      </c>
      <c r="C3" s="24" t="s">
        <v>10</v>
      </c>
      <c r="D3" s="24" t="s">
        <v>3</v>
      </c>
    </row>
    <row r="4" spans="1:4" ht="15">
      <c r="A4" s="6" t="s">
        <v>14</v>
      </c>
      <c r="B4" s="10">
        <f>SUM(B6:B9)</f>
        <v>201911435.4527715</v>
      </c>
      <c r="C4" s="1">
        <v>0</v>
      </c>
      <c r="D4" s="10">
        <f>B4+C4</f>
        <v>201911435.4527715</v>
      </c>
    </row>
    <row r="5" spans="1:4" ht="15">
      <c r="A5" s="6"/>
      <c r="B5" s="12"/>
      <c r="C5" s="1"/>
      <c r="D5" s="1"/>
    </row>
    <row r="6" spans="1:4" ht="15">
      <c r="A6" t="s">
        <v>18</v>
      </c>
      <c r="B6" s="11">
        <v>460030669.8527715</v>
      </c>
      <c r="C6" s="1">
        <v>0</v>
      </c>
      <c r="D6" s="11">
        <f>B6+C6</f>
        <v>460030669.8527715</v>
      </c>
    </row>
    <row r="7" spans="1:4" ht="15">
      <c r="A7" t="s">
        <v>17</v>
      </c>
      <c r="B7" s="11">
        <v>-263500120.4</v>
      </c>
      <c r="C7" s="1">
        <v>0</v>
      </c>
      <c r="D7" s="11">
        <f>B7+C7</f>
        <v>-263500120.4</v>
      </c>
    </row>
    <row r="8" spans="1:4" ht="15">
      <c r="A8" t="s">
        <v>16</v>
      </c>
      <c r="B8" s="11">
        <v>1607100</v>
      </c>
      <c r="C8" s="1">
        <v>0</v>
      </c>
      <c r="D8" s="11">
        <f>B8+C8</f>
        <v>1607100</v>
      </c>
    </row>
    <row r="9" spans="1:4" ht="15">
      <c r="A9" t="s">
        <v>15</v>
      </c>
      <c r="B9" s="11">
        <v>3773786</v>
      </c>
      <c r="C9" s="1">
        <v>0</v>
      </c>
      <c r="D9" s="11">
        <f>B9+C9</f>
        <v>3773786</v>
      </c>
    </row>
    <row r="10" spans="2:4" ht="15">
      <c r="B10" s="1"/>
      <c r="C10" s="1"/>
      <c r="D10" s="1"/>
    </row>
    <row r="11" spans="1:4" ht="15">
      <c r="A11" t="s">
        <v>2</v>
      </c>
      <c r="B11" s="1">
        <v>4342987.200703682</v>
      </c>
      <c r="C11" s="1">
        <v>0</v>
      </c>
      <c r="D11" s="1">
        <f>B11+C11</f>
        <v>4342987.200703682</v>
      </c>
    </row>
    <row r="12" spans="1:4" ht="15">
      <c r="A12" t="s">
        <v>1</v>
      </c>
      <c r="B12" s="1">
        <v>0</v>
      </c>
      <c r="C12" s="1"/>
      <c r="D12" s="1"/>
    </row>
    <row r="13" spans="1:4" ht="15">
      <c r="A13" t="s">
        <v>21</v>
      </c>
      <c r="B13" s="1">
        <v>0</v>
      </c>
      <c r="C13" s="1"/>
      <c r="D13" s="1"/>
    </row>
    <row r="14" spans="1:4" ht="15">
      <c r="A14" t="s">
        <v>23</v>
      </c>
      <c r="B14" s="4"/>
      <c r="C14" s="4"/>
      <c r="D14" s="4"/>
    </row>
    <row r="15" spans="1:4" ht="15">
      <c r="A15" s="18" t="s">
        <v>32</v>
      </c>
      <c r="B15" s="1">
        <f>SUM(+B4)+SUM(B11:B14)</f>
        <v>206254422.6534752</v>
      </c>
      <c r="C15" s="1">
        <f>SUM(C4:C14)</f>
        <v>0</v>
      </c>
      <c r="D15" s="1">
        <f>B15+C15</f>
        <v>206254422.6534752</v>
      </c>
    </row>
    <row r="16" spans="1:4" ht="15">
      <c r="A16" s="17" t="s">
        <v>22</v>
      </c>
      <c r="B16" s="13">
        <f>(-B15)*0.35</f>
        <v>-72189047.92871632</v>
      </c>
      <c r="C16" s="15">
        <f>SUM('WACC Amortization'!G4:G28)</f>
        <v>72189047.92870729</v>
      </c>
      <c r="D16" s="4">
        <f>B16+C16</f>
        <v>-9.03010368347168E-06</v>
      </c>
    </row>
    <row r="17" spans="1:4" ht="30">
      <c r="A17" s="18" t="s">
        <v>24</v>
      </c>
      <c r="B17" s="1">
        <f>B15+B16</f>
        <v>134065374.72475888</v>
      </c>
      <c r="C17" s="1">
        <f>C15+C16</f>
        <v>72189047.92870729</v>
      </c>
      <c r="D17" s="1">
        <f>B17+C17</f>
        <v>206254422.65346617</v>
      </c>
    </row>
    <row r="18" spans="1:4" ht="15">
      <c r="A18" s="18"/>
      <c r="B18" s="1"/>
      <c r="C18" s="1"/>
      <c r="D18" s="1"/>
    </row>
    <row r="19" ht="15">
      <c r="A19" s="17" t="s">
        <v>19</v>
      </c>
    </row>
    <row r="20" spans="1:4" ht="15">
      <c r="A20" s="17"/>
      <c r="B20" s="1"/>
      <c r="C20" s="1"/>
      <c r="D20" s="1"/>
    </row>
    <row r="21" spans="1:4" ht="15">
      <c r="A21" s="17" t="s">
        <v>35</v>
      </c>
      <c r="C21" s="1"/>
      <c r="D21" s="1"/>
    </row>
    <row r="22" spans="1:2" ht="15">
      <c r="A22" s="19" t="s">
        <v>27</v>
      </c>
      <c r="B22" s="1"/>
    </row>
    <row r="23" ht="15">
      <c r="B23" s="1"/>
    </row>
    <row r="25" ht="15">
      <c r="B2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Layout" workbookViewId="0" topLeftCell="A1">
      <selection activeCell="D35" sqref="D35"/>
    </sheetView>
  </sheetViews>
  <sheetFormatPr defaultColWidth="9.140625" defaultRowHeight="15"/>
  <cols>
    <col min="2" max="2" width="15.7109375" style="0" bestFit="1" customWidth="1"/>
    <col min="3" max="3" width="8.57421875" style="0" bestFit="1" customWidth="1"/>
    <col min="4" max="4" width="15.140625" style="0" bestFit="1" customWidth="1"/>
    <col min="5" max="6" width="15.28125" style="0" bestFit="1" customWidth="1"/>
    <col min="7" max="7" width="14.28125" style="0" bestFit="1" customWidth="1"/>
    <col min="8" max="8" width="15.140625" style="0" bestFit="1" customWidth="1"/>
    <col min="9" max="9" width="14.7109375" style="0" bestFit="1" customWidth="1"/>
  </cols>
  <sheetData>
    <row r="1" ht="15">
      <c r="A1" t="s">
        <v>34</v>
      </c>
    </row>
    <row r="2" spans="1:8" ht="15">
      <c r="A2" t="s">
        <v>4</v>
      </c>
      <c r="B2" s="9">
        <v>0.0908</v>
      </c>
      <c r="G2" s="14"/>
      <c r="H2" s="14"/>
    </row>
    <row r="3" spans="1:8" ht="30">
      <c r="A3" t="s">
        <v>5</v>
      </c>
      <c r="B3" s="3" t="s">
        <v>6</v>
      </c>
      <c r="C3" t="s">
        <v>7</v>
      </c>
      <c r="D3" t="s">
        <v>20</v>
      </c>
      <c r="E3" t="s">
        <v>9</v>
      </c>
      <c r="F3" s="18" t="s">
        <v>26</v>
      </c>
      <c r="G3" s="17" t="s">
        <v>25</v>
      </c>
      <c r="H3" s="17" t="s">
        <v>8</v>
      </c>
    </row>
    <row r="4" spans="1:8" ht="15">
      <c r="A4">
        <v>1</v>
      </c>
      <c r="B4" s="1">
        <f>Components!B17</f>
        <v>134065374.72475888</v>
      </c>
      <c r="C4" s="5"/>
      <c r="D4" s="2">
        <v>-15798862.101572806</v>
      </c>
      <c r="E4" s="2">
        <v>12073431.22912563</v>
      </c>
      <c r="F4" s="1">
        <v>-3725430.8724471796</v>
      </c>
      <c r="G4" s="2">
        <f>-F4*0.35</f>
        <v>1303900.8053565128</v>
      </c>
      <c r="H4" s="1">
        <f>SUM(B4:E4)+G4</f>
        <v>131643844.65766822</v>
      </c>
    </row>
    <row r="5" spans="1:9" ht="15">
      <c r="A5">
        <v>2</v>
      </c>
      <c r="B5" s="1">
        <f aca="true" t="shared" si="0" ref="B5:B28">H4</f>
        <v>131643844.65766822</v>
      </c>
      <c r="C5" s="5"/>
      <c r="D5" s="2">
        <v>-15798862.101572806</v>
      </c>
      <c r="E5" s="2">
        <v>11847509.90044726</v>
      </c>
      <c r="F5" s="1">
        <v>-3951352.201125549</v>
      </c>
      <c r="G5" s="2">
        <f aca="true" t="shared" si="1" ref="G5:G28">-F5*0.35</f>
        <v>1382973.270393942</v>
      </c>
      <c r="H5" s="1">
        <f aca="true" t="shared" si="2" ref="H5:H28">SUM(B5:E5)+G5</f>
        <v>129075465.72693661</v>
      </c>
      <c r="I5" s="1"/>
    </row>
    <row r="6" spans="1:8" ht="15">
      <c r="A6">
        <v>3</v>
      </c>
      <c r="B6" s="1">
        <f t="shared" si="0"/>
        <v>129075465.72693661</v>
      </c>
      <c r="C6" s="5"/>
      <c r="D6" s="2">
        <v>-15798862.101572806</v>
      </c>
      <c r="E6" s="2">
        <v>11607888.023161406</v>
      </c>
      <c r="F6" s="1">
        <v>-4190974.078411404</v>
      </c>
      <c r="G6" s="2">
        <f t="shared" si="1"/>
        <v>1466840.9274439914</v>
      </c>
      <c r="H6" s="1">
        <f t="shared" si="2"/>
        <v>126351332.5759692</v>
      </c>
    </row>
    <row r="7" spans="1:8" ht="15">
      <c r="A7">
        <v>4</v>
      </c>
      <c r="B7" s="1">
        <f t="shared" si="0"/>
        <v>126351332.5759692</v>
      </c>
      <c r="C7" s="5"/>
      <c r="D7" s="2">
        <v>-15798862.101572806</v>
      </c>
      <c r="E7" s="2">
        <v>11353734.754809566</v>
      </c>
      <c r="F7" s="1">
        <v>-4445127.346763245</v>
      </c>
      <c r="G7" s="2">
        <f t="shared" si="1"/>
        <v>1555794.5713671355</v>
      </c>
      <c r="H7" s="1">
        <f t="shared" si="2"/>
        <v>123461999.8005731</v>
      </c>
    </row>
    <row r="8" spans="1:8" ht="15">
      <c r="A8">
        <v>5</v>
      </c>
      <c r="B8" s="1">
        <f t="shared" si="0"/>
        <v>123461999.8005731</v>
      </c>
      <c r="C8" s="5"/>
      <c r="D8" s="2">
        <v>-15798862.101572806</v>
      </c>
      <c r="E8" s="2">
        <v>11084168.868148621</v>
      </c>
      <c r="F8" s="1">
        <v>-4714693.2334241895</v>
      </c>
      <c r="G8" s="2">
        <f t="shared" si="1"/>
        <v>1650142.6316984661</v>
      </c>
      <c r="H8" s="1">
        <f t="shared" si="2"/>
        <v>120397449.19884737</v>
      </c>
    </row>
    <row r="9" spans="1:8" ht="15">
      <c r="A9">
        <v>6</v>
      </c>
      <c r="B9" s="1">
        <f t="shared" si="0"/>
        <v>120397449.19884737</v>
      </c>
      <c r="C9" s="5"/>
      <c r="D9" s="2">
        <v>-15798862.101572806</v>
      </c>
      <c r="E9" s="2">
        <v>10798255.695665993</v>
      </c>
      <c r="F9" s="1">
        <v>-5000606.405906817</v>
      </c>
      <c r="G9" s="2">
        <f t="shared" si="1"/>
        <v>1750212.242067386</v>
      </c>
      <c r="H9" s="1">
        <f t="shared" si="2"/>
        <v>117147055.03500794</v>
      </c>
    </row>
    <row r="10" spans="1:8" ht="15">
      <c r="A10">
        <v>7</v>
      </c>
      <c r="B10" s="1">
        <f t="shared" si="0"/>
        <v>117147055.03500794</v>
      </c>
      <c r="C10" s="5"/>
      <c r="D10" s="2">
        <v>-15798862.101572806</v>
      </c>
      <c r="E10" s="2">
        <v>10495003.888801059</v>
      </c>
      <c r="F10" s="1">
        <v>-5303858.212771751</v>
      </c>
      <c r="G10" s="2">
        <f t="shared" si="1"/>
        <v>1856350.3744701126</v>
      </c>
      <c r="H10" s="1">
        <f t="shared" si="2"/>
        <v>113699547.1967063</v>
      </c>
    </row>
    <row r="11" spans="1:8" ht="15">
      <c r="A11">
        <v>8</v>
      </c>
      <c r="B11" s="1">
        <f t="shared" si="0"/>
        <v>113699547.1967063</v>
      </c>
      <c r="C11" s="5"/>
      <c r="D11" s="2">
        <v>-15798862.101572806</v>
      </c>
      <c r="E11" s="2">
        <v>10173361.980635967</v>
      </c>
      <c r="F11" s="1">
        <v>-5625500.120936842</v>
      </c>
      <c r="G11" s="2">
        <f t="shared" si="1"/>
        <v>1968925.0423278944</v>
      </c>
      <c r="H11" s="1">
        <f t="shared" si="2"/>
        <v>110042972.11809735</v>
      </c>
    </row>
    <row r="12" spans="1:8" ht="15">
      <c r="A12">
        <v>9</v>
      </c>
      <c r="B12" s="1">
        <f t="shared" si="0"/>
        <v>110042972.11809735</v>
      </c>
      <c r="C12" s="5"/>
      <c r="D12" s="2">
        <v>-15798862.101572806</v>
      </c>
      <c r="E12" s="2">
        <v>9832214.740137717</v>
      </c>
      <c r="F12" s="1">
        <v>-5966647.361435093</v>
      </c>
      <c r="G12" s="2">
        <f t="shared" si="1"/>
        <v>2088326.5765022824</v>
      </c>
      <c r="H12" s="1">
        <f t="shared" si="2"/>
        <v>106164651.33316453</v>
      </c>
    </row>
    <row r="13" spans="1:8" ht="15">
      <c r="A13">
        <v>10</v>
      </c>
      <c r="B13" s="1">
        <f t="shared" si="0"/>
        <v>106164651.33316453</v>
      </c>
      <c r="C13" s="5"/>
      <c r="D13" s="2">
        <v>-15798862.101572806</v>
      </c>
      <c r="E13" s="2">
        <v>9470379.305310497</v>
      </c>
      <c r="F13" s="1">
        <v>-6328482.796262313</v>
      </c>
      <c r="G13" s="2">
        <f t="shared" si="1"/>
        <v>2214968.9786918093</v>
      </c>
      <c r="H13" s="1">
        <f t="shared" si="2"/>
        <v>102051137.51559404</v>
      </c>
    </row>
    <row r="14" spans="1:8" ht="15">
      <c r="A14">
        <v>11</v>
      </c>
      <c r="B14" s="1">
        <f t="shared" si="0"/>
        <v>102051137.51559404</v>
      </c>
      <c r="C14" s="5"/>
      <c r="D14" s="2">
        <v>-15798862.101572806</v>
      </c>
      <c r="E14" s="2">
        <v>9086601.08185078</v>
      </c>
      <c r="F14" s="1">
        <v>-6712261.019722028</v>
      </c>
      <c r="G14" s="2">
        <f t="shared" si="1"/>
        <v>2349291.3569027097</v>
      </c>
      <c r="H14" s="1">
        <f t="shared" si="2"/>
        <v>97688167.85277471</v>
      </c>
    </row>
    <row r="15" spans="1:8" ht="15">
      <c r="A15">
        <v>12</v>
      </c>
      <c r="B15" s="1">
        <f t="shared" si="0"/>
        <v>97688167.85277471</v>
      </c>
      <c r="C15" s="5"/>
      <c r="D15" s="2">
        <v>-15798862.101572806</v>
      </c>
      <c r="E15" s="2">
        <v>8679549.39308452</v>
      </c>
      <c r="F15" s="1">
        <v>-7119312.708488288</v>
      </c>
      <c r="G15" s="2">
        <f t="shared" si="1"/>
        <v>2491759.4479709007</v>
      </c>
      <c r="H15" s="1">
        <f t="shared" si="2"/>
        <v>93060614.59225732</v>
      </c>
    </row>
    <row r="16" spans="1:8" ht="15">
      <c r="A16">
        <v>13</v>
      </c>
      <c r="B16" s="1">
        <f t="shared" si="0"/>
        <v>93060614.59225732</v>
      </c>
      <c r="C16" s="5"/>
      <c r="D16" s="2">
        <v>-15798862.101572806</v>
      </c>
      <c r="E16" s="2">
        <v>8247812.866103442</v>
      </c>
      <c r="F16" s="1">
        <v>-7551049.235469366</v>
      </c>
      <c r="G16" s="2">
        <f t="shared" si="1"/>
        <v>2642867.232414278</v>
      </c>
      <c r="H16" s="1">
        <f t="shared" si="2"/>
        <v>88152432.58920223</v>
      </c>
    </row>
    <row r="17" spans="1:8" ht="15">
      <c r="A17">
        <v>14</v>
      </c>
      <c r="B17" s="1">
        <f t="shared" si="0"/>
        <v>88152432.58920223</v>
      </c>
      <c r="C17" s="5"/>
      <c r="D17" s="2">
        <v>-15798862.101572806</v>
      </c>
      <c r="E17" s="2">
        <v>7789894.538102803</v>
      </c>
      <c r="F17" s="1">
        <v>-8008967.563470005</v>
      </c>
      <c r="G17" s="2">
        <f t="shared" si="1"/>
        <v>2803138.6472145016</v>
      </c>
      <c r="H17" s="1">
        <f t="shared" si="2"/>
        <v>82946603.67294672</v>
      </c>
    </row>
    <row r="18" spans="1:8" ht="15">
      <c r="A18">
        <v>15</v>
      </c>
      <c r="B18" s="1">
        <f t="shared" si="0"/>
        <v>82946603.67294672</v>
      </c>
      <c r="C18" s="5"/>
      <c r="D18" s="2">
        <v>-15798862.101572806</v>
      </c>
      <c r="E18" s="2">
        <v>7304206.665952732</v>
      </c>
      <c r="F18" s="1">
        <v>-8494655.435620075</v>
      </c>
      <c r="G18" s="2">
        <f t="shared" si="1"/>
        <v>2973129.402467026</v>
      </c>
      <c r="H18" s="1">
        <f t="shared" si="2"/>
        <v>77425077.63979366</v>
      </c>
    </row>
    <row r="19" spans="1:8" ht="15">
      <c r="A19">
        <v>16</v>
      </c>
      <c r="B19" s="1">
        <f t="shared" si="0"/>
        <v>77425077.63979366</v>
      </c>
      <c r="C19" s="5"/>
      <c r="D19" s="2">
        <v>-15798862.101572806</v>
      </c>
      <c r="E19" s="2">
        <v>6789065.221006387</v>
      </c>
      <c r="F19" s="1">
        <v>-9009796.880566424</v>
      </c>
      <c r="G19" s="2">
        <f t="shared" si="1"/>
        <v>3153428.908198248</v>
      </c>
      <c r="H19" s="1">
        <f t="shared" si="2"/>
        <v>71568709.6674255</v>
      </c>
    </row>
    <row r="20" spans="1:8" ht="15">
      <c r="A20">
        <v>17</v>
      </c>
      <c r="B20" s="1">
        <f t="shared" si="0"/>
        <v>71568709.6674255</v>
      </c>
      <c r="C20" s="5"/>
      <c r="D20" s="2">
        <v>-15798862.101572806</v>
      </c>
      <c r="E20" s="2">
        <v>6242684.050056719</v>
      </c>
      <c r="F20" s="1">
        <v>-9556178.051516091</v>
      </c>
      <c r="G20" s="2">
        <f t="shared" si="1"/>
        <v>3344662.3180306316</v>
      </c>
      <c r="H20" s="1">
        <f t="shared" si="2"/>
        <v>65357193.933940046</v>
      </c>
    </row>
    <row r="21" spans="1:8" ht="15">
      <c r="A21">
        <v>18</v>
      </c>
      <c r="B21" s="1">
        <f t="shared" si="0"/>
        <v>65357193.933940046</v>
      </c>
      <c r="C21" s="5">
        <v>0</v>
      </c>
      <c r="D21" s="2">
        <v>-15798862.101572806</v>
      </c>
      <c r="E21" s="2">
        <v>5663168.682196111</v>
      </c>
      <c r="F21" s="1">
        <v>-10135693.4193767</v>
      </c>
      <c r="G21" s="2">
        <f t="shared" si="1"/>
        <v>3547492.6967818444</v>
      </c>
      <c r="H21" s="1">
        <f t="shared" si="2"/>
        <v>58768993.211345196</v>
      </c>
    </row>
    <row r="22" spans="1:8" ht="15">
      <c r="A22">
        <v>19</v>
      </c>
      <c r="B22" s="1">
        <f t="shared" si="0"/>
        <v>58768993.211345196</v>
      </c>
      <c r="C22" s="5">
        <v>0</v>
      </c>
      <c r="D22" s="2">
        <v>-15798862.101572806</v>
      </c>
      <c r="E22" s="2">
        <v>5048509.760105332</v>
      </c>
      <c r="F22" s="1">
        <v>-10750352.341467476</v>
      </c>
      <c r="G22" s="2">
        <f t="shared" si="1"/>
        <v>3762623.319513616</v>
      </c>
      <c r="H22" s="1">
        <f t="shared" si="2"/>
        <v>51781264.189391345</v>
      </c>
    </row>
    <row r="23" spans="1:8" ht="15">
      <c r="A23">
        <v>20</v>
      </c>
      <c r="B23" s="1">
        <f t="shared" si="0"/>
        <v>51781264.189391345</v>
      </c>
      <c r="C23" s="5">
        <v>0</v>
      </c>
      <c r="D23" s="2">
        <v>-15798862.101572806</v>
      </c>
      <c r="E23" s="2">
        <v>4396576.072996156</v>
      </c>
      <c r="F23" s="1">
        <v>-11402286.028576652</v>
      </c>
      <c r="G23" s="2">
        <f t="shared" si="1"/>
        <v>3990800.1100018276</v>
      </c>
      <c r="H23" s="1">
        <f t="shared" si="2"/>
        <v>44369778.27081652</v>
      </c>
    </row>
    <row r="24" spans="1:8" ht="15">
      <c r="A24">
        <v>21</v>
      </c>
      <c r="B24" s="1">
        <f t="shared" si="0"/>
        <v>44369778.27081652</v>
      </c>
      <c r="C24" s="5">
        <v>0</v>
      </c>
      <c r="D24" s="2">
        <v>-15798862.101572806</v>
      </c>
      <c r="E24" s="2">
        <v>3705107.1670506303</v>
      </c>
      <c r="F24" s="1">
        <v>-12093754.93452218</v>
      </c>
      <c r="G24" s="2">
        <f t="shared" si="1"/>
        <v>4232814.227082763</v>
      </c>
      <c r="H24" s="1">
        <f t="shared" si="2"/>
        <v>36508837.56337711</v>
      </c>
    </row>
    <row r="25" spans="1:8" ht="15">
      <c r="A25">
        <v>22</v>
      </c>
      <c r="B25" s="1">
        <f t="shared" si="0"/>
        <v>36508837.56337711</v>
      </c>
      <c r="C25" s="5">
        <v>0</v>
      </c>
      <c r="D25" s="2">
        <v>-15798862.101572806</v>
      </c>
      <c r="E25" s="2">
        <v>2971705.5077351923</v>
      </c>
      <c r="F25" s="1">
        <v>-12827156.593837619</v>
      </c>
      <c r="G25" s="2">
        <f t="shared" si="1"/>
        <v>4489504.807843166</v>
      </c>
      <c r="H25" s="1">
        <f t="shared" si="2"/>
        <v>28171185.777382668</v>
      </c>
    </row>
    <row r="26" spans="1:8" ht="15">
      <c r="A26">
        <v>23</v>
      </c>
      <c r="B26" s="1">
        <f t="shared" si="0"/>
        <v>28171185.777382668</v>
      </c>
      <c r="C26" s="5">
        <v>0</v>
      </c>
      <c r="D26" s="2">
        <v>-15798862.101572806</v>
      </c>
      <c r="E26" s="2">
        <v>2193828.1668139286</v>
      </c>
      <c r="F26" s="1">
        <v>-13605033.934758883</v>
      </c>
      <c r="G26" s="2">
        <f t="shared" si="1"/>
        <v>4761761.877165609</v>
      </c>
      <c r="H26" s="1">
        <f t="shared" si="2"/>
        <v>19327913.7197894</v>
      </c>
    </row>
    <row r="27" spans="1:8" ht="15">
      <c r="A27">
        <v>24</v>
      </c>
      <c r="B27" s="1">
        <f t="shared" si="0"/>
        <v>19327913.7197894</v>
      </c>
      <c r="C27" s="5">
        <v>0</v>
      </c>
      <c r="D27" s="2">
        <v>-15798862.101572806</v>
      </c>
      <c r="E27" s="2">
        <v>1368778.0052373514</v>
      </c>
      <c r="F27" s="1">
        <v>-14430084.09633546</v>
      </c>
      <c r="G27" s="2">
        <f t="shared" si="1"/>
        <v>5050529.43371741</v>
      </c>
      <c r="H27" s="1">
        <f t="shared" si="2"/>
        <v>9948359.057171356</v>
      </c>
    </row>
    <row r="28" spans="1:9" ht="15">
      <c r="A28">
        <v>25</v>
      </c>
      <c r="B28" s="1">
        <f t="shared" si="0"/>
        <v>9948359.057171356</v>
      </c>
      <c r="C28" s="5">
        <v>0</v>
      </c>
      <c r="D28" s="2">
        <v>-15798862.101572806</v>
      </c>
      <c r="E28" s="2">
        <v>493694.3213350111</v>
      </c>
      <c r="F28" s="1">
        <v>-15305167.7802378</v>
      </c>
      <c r="G28" s="2">
        <f t="shared" si="1"/>
        <v>5356808.72308323</v>
      </c>
      <c r="H28" s="1">
        <f t="shared" si="2"/>
        <v>1.6790814697742462E-05</v>
      </c>
      <c r="I28" s="1"/>
    </row>
    <row r="29" spans="4:7" ht="15">
      <c r="D29" s="1">
        <f>-SUM(D4:D28)</f>
        <v>394971552.53932023</v>
      </c>
      <c r="E29" s="2">
        <f>SUM(E4:E28)</f>
        <v>188717129.88587087</v>
      </c>
      <c r="F29" s="2"/>
      <c r="G29" s="2">
        <f>SUM(G4:G28)</f>
        <v>72189047.92870729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JMY</dc:creator>
  <cp:keywords/>
  <dc:description/>
  <cp:lastModifiedBy>AEP</cp:lastModifiedBy>
  <cp:lastPrinted>2015-04-22T20:01:29Z</cp:lastPrinted>
  <dcterms:created xsi:type="dcterms:W3CDTF">2014-11-07T20:12:13Z</dcterms:created>
  <dcterms:modified xsi:type="dcterms:W3CDTF">2015-04-22T20:02:05Z</dcterms:modified>
  <cp:category/>
  <cp:version/>
  <cp:contentType/>
  <cp:contentStatus/>
</cp:coreProperties>
</file>