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7944" activeTab="0"/>
  </bookViews>
  <sheets>
    <sheet name="Case No 2011-00031 - Item No 1" sheetId="1" r:id="rId1"/>
  </sheets>
  <definedNames>
    <definedName name="_xlnm.Print_Titles" localSheetId="0">'Case No 2011-00031 - Item No 1'!$A:$E,'Case No 2011-00031 - Item No 1'!$1:$9</definedName>
  </definedNames>
  <calcPr fullCalcOnLoad="1"/>
</workbook>
</file>

<file path=xl/sharedStrings.xml><?xml version="1.0" encoding="utf-8"?>
<sst xmlns="http://schemas.openxmlformats.org/spreadsheetml/2006/main" count="115" uniqueCount="53">
  <si>
    <t xml:space="preserve">KENTUCKY POWER COMPANY </t>
  </si>
  <si>
    <t>ENVIRONMENTAL SURCHARGE REPORT</t>
  </si>
  <si>
    <t>CALCULATION OF E(m) and SURCHARGE FACTOR</t>
  </si>
  <si>
    <t>As Originally Filed</t>
  </si>
  <si>
    <t>Total</t>
  </si>
  <si>
    <t>CALCULATION OF E(m)</t>
  </si>
  <si>
    <t>March</t>
  </si>
  <si>
    <t>April</t>
  </si>
  <si>
    <t>May</t>
  </si>
  <si>
    <t>June</t>
  </si>
  <si>
    <t>July *</t>
  </si>
  <si>
    <t>August **</t>
  </si>
  <si>
    <t>September</t>
  </si>
  <si>
    <t>October</t>
  </si>
  <si>
    <t>November</t>
  </si>
  <si>
    <t>December</t>
  </si>
  <si>
    <t>January</t>
  </si>
  <si>
    <t>February</t>
  </si>
  <si>
    <t>July</t>
  </si>
  <si>
    <t>August</t>
  </si>
  <si>
    <t>Over / Under</t>
  </si>
  <si>
    <t>E(m) = CRR - BRR</t>
  </si>
  <si>
    <t>Recovery</t>
  </si>
  <si>
    <t>LINE</t>
  </si>
  <si>
    <t>CRR from ES FORM 3.00</t>
  </si>
  <si>
    <t>Brr from ES FORM 1.10</t>
  </si>
  <si>
    <t>E(m) (LINE 1 - LINE 2)</t>
  </si>
  <si>
    <t>Kentucky Retail Jurisdictional Allocation Factor,                                                         from ES FORM 3.30, Schedule of Revenues, LINE 1</t>
  </si>
  <si>
    <t>5A</t>
  </si>
  <si>
    <t>KY Retail E(m) (LINE 3 * LINE 4)</t>
  </si>
  <si>
    <t>5B</t>
  </si>
  <si>
    <t>Environmental Surcharge Clause Adjustment                           Case No. 2009-00038, dated May 14, 2008</t>
  </si>
  <si>
    <t>(Over)/Under Recovery Adjustment from                                                                     ES FORM 3.30</t>
  </si>
  <si>
    <t>Net KY Retail E(m) (LINE 5 + LINE 6)</t>
  </si>
  <si>
    <t>SURCHARGE FACTOR</t>
  </si>
  <si>
    <t>Net KY Retail E(m) (Line 7)</t>
  </si>
  <si>
    <t>KY Retail R(m) from ES FORM 3.30</t>
  </si>
  <si>
    <t>Environmental Surchage Factor for Expense  Month                                                     (Line 8 / LINE 9)</t>
  </si>
  <si>
    <t>As Revised</t>
  </si>
  <si>
    <t>E(m) (LINE 11 - LINE 12)</t>
  </si>
  <si>
    <t>KY Retail E(m) (LINE 13 * LINE 14)</t>
  </si>
  <si>
    <t>15B</t>
  </si>
  <si>
    <t>Net KY Retail E(m) (LINE 15 + LINE 16)</t>
  </si>
  <si>
    <t>Net KY Retail E(m) (Line 17)</t>
  </si>
  <si>
    <t>Environmental Surchage Factor for Expense  Month                                                     (Line 18 / LINE 19)</t>
  </si>
  <si>
    <t>Difference (Line 18 - Line 8)</t>
  </si>
  <si>
    <t>*</t>
  </si>
  <si>
    <t>July was prorated due to Rate Case filing.  Case No 2009-00459 dated June 28, 2010</t>
  </si>
  <si>
    <t>Total Over Collected</t>
  </si>
  <si>
    <t>**</t>
  </si>
  <si>
    <t>Filed on 9/17/10, revised on 9/22/10.  No one was billed on 9/17/10 filed rate.</t>
  </si>
  <si>
    <t>6 Month Average</t>
  </si>
  <si>
    <t>Removal of Duplicate July due to Proration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</si>
</sst>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_(* #,##0_);_(* \(#,##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5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4" fontId="0" fillId="0" borderId="0" xfId="57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5" fontId="0" fillId="0" borderId="0" xfId="44" applyNumberFormat="1" applyFont="1" applyBorder="1" applyAlignment="1">
      <alignment/>
    </xf>
    <xf numFmtId="5" fontId="2" fillId="0" borderId="0" xfId="44" applyNumberFormat="1" applyFont="1" applyBorder="1" applyAlignment="1">
      <alignment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3" fontId="2" fillId="0" borderId="11" xfId="42" applyFont="1" applyBorder="1" applyAlignment="1">
      <alignment/>
    </xf>
    <xf numFmtId="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44" fontId="0" fillId="0" borderId="0" xfId="44" applyNumberFormat="1" applyFont="1" applyBorder="1" applyAlignment="1">
      <alignment/>
    </xf>
    <xf numFmtId="44" fontId="2" fillId="0" borderId="0" xfId="44" applyNumberFormat="1" applyFont="1" applyBorder="1" applyAlignment="1">
      <alignment/>
    </xf>
    <xf numFmtId="44" fontId="2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zoomScale="90" zoomScaleNormal="90" zoomScalePageLayoutView="0" workbookViewId="0" topLeftCell="A1">
      <pane xSplit="5" ySplit="9" topLeftCell="F12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G63" sqref="G63"/>
    </sheetView>
  </sheetViews>
  <sheetFormatPr defaultColWidth="9.140625" defaultRowHeight="12.75"/>
  <cols>
    <col min="1" max="1" width="5.00390625" style="1" bestFit="1" customWidth="1"/>
    <col min="2" max="2" width="4.7109375" style="1" customWidth="1"/>
    <col min="3" max="3" width="2.28125" style="2" customWidth="1"/>
    <col min="4" max="4" width="48.140625" style="1" bestFit="1" customWidth="1"/>
    <col min="5" max="5" width="2.28125" style="1" customWidth="1"/>
    <col min="6" max="7" width="11.7109375" style="1" customWidth="1"/>
    <col min="8" max="8" width="8.7109375" style="1" customWidth="1"/>
    <col min="9" max="9" width="15.8515625" style="1" bestFit="1" customWidth="1"/>
    <col min="10" max="10" width="13.28125" style="1" bestFit="1" customWidth="1"/>
    <col min="11" max="11" width="13.421875" style="1" bestFit="1" customWidth="1"/>
    <col min="12" max="12" width="11.7109375" style="1" customWidth="1"/>
    <col min="13" max="13" width="13.421875" style="1" bestFit="1" customWidth="1"/>
    <col min="14" max="14" width="13.7109375" style="1" bestFit="1" customWidth="1"/>
    <col min="15" max="17" width="13.28125" style="1" customWidth="1"/>
    <col min="18" max="18" width="13.7109375" style="1" bestFit="1" customWidth="1"/>
    <col min="19" max="19" width="13.00390625" style="1" bestFit="1" customWidth="1"/>
    <col min="20" max="22" width="11.7109375" style="1" customWidth="1"/>
    <col min="23" max="23" width="12.8515625" style="1" bestFit="1" customWidth="1"/>
    <col min="24" max="24" width="15.57421875" style="1" bestFit="1" customWidth="1"/>
    <col min="25" max="26" width="12.7109375" style="1" bestFit="1" customWidth="1"/>
    <col min="27" max="28" width="12.8515625" style="1" bestFit="1" customWidth="1"/>
    <col min="29" max="29" width="12.8515625" style="1" customWidth="1"/>
    <col min="30" max="30" width="2.28125" style="1" customWidth="1"/>
    <col min="31" max="31" width="14.57421875" style="1" bestFit="1" customWidth="1"/>
    <col min="32" max="32" width="2.28125" style="1" customWidth="1"/>
    <col min="33" max="42" width="12.7109375" style="1" customWidth="1"/>
    <col min="43" max="16384" width="9.140625" style="1" customWidth="1"/>
  </cols>
  <sheetData>
    <row r="1" ht="12.75">
      <c r="D1" s="3" t="s">
        <v>0</v>
      </c>
    </row>
    <row r="2" ht="12.75">
      <c r="D2" s="4" t="s">
        <v>1</v>
      </c>
    </row>
    <row r="3" ht="12.75">
      <c r="D3" s="5" t="s">
        <v>2</v>
      </c>
    </row>
    <row r="5" ht="12.75">
      <c r="D5" s="6" t="s">
        <v>3</v>
      </c>
    </row>
    <row r="6" spans="11:31" ht="12.75">
      <c r="K6" s="26"/>
      <c r="L6" s="26"/>
      <c r="AE6" s="4" t="s">
        <v>4</v>
      </c>
    </row>
    <row r="7" spans="3:31" s="4" customFormat="1" ht="12.75">
      <c r="C7" s="7"/>
      <c r="D7" s="8" t="s">
        <v>5</v>
      </c>
      <c r="F7" s="4" t="s">
        <v>6</v>
      </c>
      <c r="G7" s="4" t="s">
        <v>7</v>
      </c>
      <c r="I7" s="4" t="s">
        <v>8</v>
      </c>
      <c r="J7" s="4" t="s">
        <v>9</v>
      </c>
      <c r="K7" s="4" t="s">
        <v>10</v>
      </c>
      <c r="L7" s="4" t="s">
        <v>10</v>
      </c>
      <c r="M7" s="4" t="s">
        <v>11</v>
      </c>
      <c r="N7" s="4" t="s">
        <v>12</v>
      </c>
      <c r="O7" s="4" t="s">
        <v>13</v>
      </c>
      <c r="Q7" s="4" t="s">
        <v>20</v>
      </c>
      <c r="R7" s="4" t="s">
        <v>14</v>
      </c>
      <c r="S7" s="4" t="s">
        <v>15</v>
      </c>
      <c r="T7" s="4" t="s">
        <v>16</v>
      </c>
      <c r="U7" s="4" t="s">
        <v>17</v>
      </c>
      <c r="V7" s="4" t="s">
        <v>6</v>
      </c>
      <c r="W7" s="4" t="s">
        <v>7</v>
      </c>
      <c r="X7" s="4" t="s">
        <v>8</v>
      </c>
      <c r="Y7" s="4" t="s">
        <v>9</v>
      </c>
      <c r="Z7" s="4" t="s">
        <v>18</v>
      </c>
      <c r="AA7" s="4" t="s">
        <v>19</v>
      </c>
      <c r="AB7" s="4" t="s">
        <v>12</v>
      </c>
      <c r="AC7" s="4" t="s">
        <v>13</v>
      </c>
      <c r="AE7" s="4" t="s">
        <v>20</v>
      </c>
    </row>
    <row r="8" spans="3:31" s="4" customFormat="1" ht="12.75">
      <c r="C8" s="7"/>
      <c r="D8" s="9" t="s">
        <v>21</v>
      </c>
      <c r="F8" s="4">
        <v>2010</v>
      </c>
      <c r="G8" s="4">
        <v>2010</v>
      </c>
      <c r="I8" s="4">
        <v>2010</v>
      </c>
      <c r="J8" s="4">
        <v>2010</v>
      </c>
      <c r="K8" s="4">
        <v>2010</v>
      </c>
      <c r="L8" s="4">
        <v>2010</v>
      </c>
      <c r="M8" s="4">
        <v>2010</v>
      </c>
      <c r="N8" s="4">
        <v>2010</v>
      </c>
      <c r="O8" s="4">
        <v>2010</v>
      </c>
      <c r="Q8" s="4" t="s">
        <v>22</v>
      </c>
      <c r="R8" s="4">
        <v>2010</v>
      </c>
      <c r="S8" s="4">
        <v>2010</v>
      </c>
      <c r="T8" s="4">
        <v>2011</v>
      </c>
      <c r="U8" s="4">
        <v>2011</v>
      </c>
      <c r="V8" s="4">
        <v>2011</v>
      </c>
      <c r="W8" s="4">
        <v>2011</v>
      </c>
      <c r="X8" s="4">
        <v>2011</v>
      </c>
      <c r="Y8" s="4">
        <v>2011</v>
      </c>
      <c r="Z8" s="4">
        <v>2011</v>
      </c>
      <c r="AA8" s="4">
        <v>2011</v>
      </c>
      <c r="AB8" s="4">
        <v>2011</v>
      </c>
      <c r="AC8" s="4">
        <v>2011</v>
      </c>
      <c r="AE8" s="4" t="s">
        <v>22</v>
      </c>
    </row>
    <row r="9" ht="12.75">
      <c r="D9" s="9"/>
    </row>
    <row r="10" spans="1:29" ht="12.75">
      <c r="A10" s="4" t="s">
        <v>23</v>
      </c>
      <c r="B10" s="10">
        <v>1</v>
      </c>
      <c r="C10" s="11"/>
      <c r="D10" s="1" t="s">
        <v>24</v>
      </c>
      <c r="F10" s="12">
        <v>4250672</v>
      </c>
      <c r="G10" s="12">
        <v>4038044</v>
      </c>
      <c r="H10" s="12"/>
      <c r="I10" s="12">
        <v>4184795</v>
      </c>
      <c r="J10" s="12">
        <v>4572677</v>
      </c>
      <c r="K10" s="12">
        <v>4700817</v>
      </c>
      <c r="L10" s="12">
        <v>4700817</v>
      </c>
      <c r="M10" s="12">
        <v>6337170</v>
      </c>
      <c r="N10" s="12">
        <v>4543622</v>
      </c>
      <c r="O10" s="12">
        <v>4683697</v>
      </c>
      <c r="R10" s="12">
        <v>4688698</v>
      </c>
      <c r="S10" s="12">
        <v>5974087</v>
      </c>
      <c r="T10" s="12">
        <v>4880732</v>
      </c>
      <c r="U10" s="12">
        <v>6169875</v>
      </c>
      <c r="V10" s="12">
        <v>5748092</v>
      </c>
      <c r="W10" s="12">
        <v>5830053</v>
      </c>
      <c r="X10" s="12">
        <v>5705345</v>
      </c>
      <c r="Y10" s="12">
        <v>5508388</v>
      </c>
      <c r="Z10" s="12">
        <v>4372798</v>
      </c>
      <c r="AA10" s="12">
        <v>4236648</v>
      </c>
      <c r="AB10" s="12">
        <v>4019669</v>
      </c>
      <c r="AC10" s="12">
        <v>3806605</v>
      </c>
    </row>
    <row r="11" spans="2:29" ht="12.75">
      <c r="B11" s="10"/>
      <c r="C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2.75">
      <c r="A12" s="4" t="s">
        <v>23</v>
      </c>
      <c r="B12" s="10">
        <f>+B10+1</f>
        <v>2</v>
      </c>
      <c r="C12" s="11"/>
      <c r="D12" s="1" t="s">
        <v>25</v>
      </c>
      <c r="F12" s="12">
        <v>2845066</v>
      </c>
      <c r="G12" s="12">
        <v>2095535</v>
      </c>
      <c r="H12" s="12"/>
      <c r="I12" s="12">
        <v>1514859</v>
      </c>
      <c r="J12" s="12">
        <v>1913578</v>
      </c>
      <c r="K12" s="12">
        <v>2818212</v>
      </c>
      <c r="L12" s="12">
        <v>3805325</v>
      </c>
      <c r="M12" s="12">
        <v>4088830</v>
      </c>
      <c r="N12" s="12">
        <v>3740010</v>
      </c>
      <c r="O12" s="12">
        <v>3260302</v>
      </c>
      <c r="R12" s="12">
        <v>2786040</v>
      </c>
      <c r="S12" s="12">
        <v>4074321</v>
      </c>
      <c r="T12" s="12">
        <v>3991163</v>
      </c>
      <c r="U12" s="12">
        <v>3590810</v>
      </c>
      <c r="V12" s="12">
        <v>3651374</v>
      </c>
      <c r="W12" s="12">
        <v>3647040</v>
      </c>
      <c r="X12" s="12">
        <v>3922590</v>
      </c>
      <c r="Y12" s="12">
        <v>3627274</v>
      </c>
      <c r="Z12" s="12">
        <v>3805325</v>
      </c>
      <c r="AA12" s="12">
        <v>4088830</v>
      </c>
      <c r="AB12" s="12">
        <v>3740010</v>
      </c>
      <c r="AC12" s="12">
        <v>3260302</v>
      </c>
    </row>
    <row r="13" spans="1:29" ht="12.75">
      <c r="A13" s="4"/>
      <c r="B13" s="10"/>
      <c r="C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2.75">
      <c r="A14" s="4" t="s">
        <v>23</v>
      </c>
      <c r="B14" s="10">
        <f>+B12+1</f>
        <v>3</v>
      </c>
      <c r="C14" s="11"/>
      <c r="D14" s="1" t="s">
        <v>26</v>
      </c>
      <c r="F14" s="12">
        <v>1405606</v>
      </c>
      <c r="G14" s="12">
        <v>1942509</v>
      </c>
      <c r="H14" s="12"/>
      <c r="I14" s="12">
        <v>2669936</v>
      </c>
      <c r="J14" s="12">
        <v>2659099</v>
      </c>
      <c r="K14" s="12">
        <v>1882605</v>
      </c>
      <c r="L14" s="12">
        <v>895492</v>
      </c>
      <c r="M14" s="12">
        <v>2248340</v>
      </c>
      <c r="N14" s="12">
        <v>803612</v>
      </c>
      <c r="O14" s="12">
        <v>1423395</v>
      </c>
      <c r="R14" s="12">
        <f aca="true" t="shared" si="0" ref="I14:AC14">+R10-R12</f>
        <v>1902658</v>
      </c>
      <c r="S14" s="12">
        <f t="shared" si="0"/>
        <v>1899766</v>
      </c>
      <c r="T14" s="12">
        <f t="shared" si="0"/>
        <v>889569</v>
      </c>
      <c r="U14" s="12">
        <f t="shared" si="0"/>
        <v>2579065</v>
      </c>
      <c r="V14" s="12">
        <f t="shared" si="0"/>
        <v>2096718</v>
      </c>
      <c r="W14" s="12">
        <f t="shared" si="0"/>
        <v>2183013</v>
      </c>
      <c r="X14" s="12">
        <f t="shared" si="0"/>
        <v>1782755</v>
      </c>
      <c r="Y14" s="12">
        <f t="shared" si="0"/>
        <v>1881114</v>
      </c>
      <c r="Z14" s="12">
        <f t="shared" si="0"/>
        <v>567473</v>
      </c>
      <c r="AA14" s="12">
        <f t="shared" si="0"/>
        <v>147818</v>
      </c>
      <c r="AB14" s="12">
        <f t="shared" si="0"/>
        <v>279659</v>
      </c>
      <c r="AC14" s="12">
        <f t="shared" si="0"/>
        <v>546303</v>
      </c>
    </row>
    <row r="15" spans="1:29" ht="12.75">
      <c r="A15" s="4"/>
      <c r="B15" s="10"/>
      <c r="C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26.25">
      <c r="A16" s="4" t="s">
        <v>23</v>
      </c>
      <c r="B16" s="10">
        <f>+B14+1</f>
        <v>4</v>
      </c>
      <c r="C16" s="11"/>
      <c r="D16" s="13" t="s">
        <v>27</v>
      </c>
      <c r="F16" s="14">
        <v>0.854</v>
      </c>
      <c r="G16" s="14">
        <v>0.807</v>
      </c>
      <c r="H16" s="14"/>
      <c r="I16" s="14">
        <v>0.839</v>
      </c>
      <c r="J16" s="14">
        <v>0.735</v>
      </c>
      <c r="K16" s="14">
        <v>0.673</v>
      </c>
      <c r="L16" s="14">
        <v>0.673</v>
      </c>
      <c r="M16" s="14">
        <v>0.739</v>
      </c>
      <c r="N16" s="14">
        <v>0.772</v>
      </c>
      <c r="O16" s="14">
        <v>0.774</v>
      </c>
      <c r="R16" s="14">
        <v>0.819</v>
      </c>
      <c r="S16" s="14">
        <v>0.865</v>
      </c>
      <c r="T16" s="14">
        <v>0.847</v>
      </c>
      <c r="U16" s="14">
        <v>0.851</v>
      </c>
      <c r="V16" s="14">
        <v>0.793</v>
      </c>
      <c r="W16" s="14">
        <v>0.787</v>
      </c>
      <c r="X16" s="14">
        <v>0.776</v>
      </c>
      <c r="Y16" s="14">
        <v>0.727</v>
      </c>
      <c r="Z16" s="14">
        <v>0.683</v>
      </c>
      <c r="AA16" s="14">
        <v>0.762</v>
      </c>
      <c r="AB16" s="14">
        <v>0.797</v>
      </c>
      <c r="AC16" s="14">
        <v>0.78</v>
      </c>
    </row>
    <row r="17" spans="1:29" ht="12.75">
      <c r="A17" s="4"/>
      <c r="B17" s="10"/>
      <c r="C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2.75">
      <c r="A18" s="4" t="s">
        <v>23</v>
      </c>
      <c r="B18" s="10" t="s">
        <v>28</v>
      </c>
      <c r="C18" s="11"/>
      <c r="D18" s="1" t="s">
        <v>29</v>
      </c>
      <c r="F18" s="12">
        <v>1200388</v>
      </c>
      <c r="G18" s="12">
        <v>1567605</v>
      </c>
      <c r="H18" s="12"/>
      <c r="I18" s="12">
        <v>2240076</v>
      </c>
      <c r="J18" s="12">
        <v>1954437</v>
      </c>
      <c r="K18" s="12">
        <v>1266993</v>
      </c>
      <c r="L18" s="12">
        <v>602666</v>
      </c>
      <c r="M18" s="12">
        <v>1661523</v>
      </c>
      <c r="N18" s="12">
        <v>620389</v>
      </c>
      <c r="O18" s="12">
        <v>1101708</v>
      </c>
      <c r="R18" s="12">
        <f aca="true" t="shared" si="1" ref="O18:Z18">ROUND(R14*R16,0)</f>
        <v>1558277</v>
      </c>
      <c r="S18" s="12">
        <f t="shared" si="1"/>
        <v>1643298</v>
      </c>
      <c r="T18" s="12">
        <f t="shared" si="1"/>
        <v>753465</v>
      </c>
      <c r="U18" s="12">
        <f t="shared" si="1"/>
        <v>2194784</v>
      </c>
      <c r="V18" s="12">
        <f t="shared" si="1"/>
        <v>1662697</v>
      </c>
      <c r="W18" s="12">
        <f t="shared" si="1"/>
        <v>1718031</v>
      </c>
      <c r="X18" s="12">
        <f t="shared" si="1"/>
        <v>1383418</v>
      </c>
      <c r="Y18" s="12">
        <f t="shared" si="1"/>
        <v>1367570</v>
      </c>
      <c r="Z18" s="12">
        <f t="shared" si="1"/>
        <v>387584</v>
      </c>
      <c r="AA18" s="12">
        <f>ROUND(AA14*AA16,0)+1</f>
        <v>112638</v>
      </c>
      <c r="AB18" s="12">
        <f>ROUND(AB14*AB16,0)+1</f>
        <v>222889</v>
      </c>
      <c r="AC18" s="12">
        <f>ROUND(AC14*AC16,0)</f>
        <v>426116</v>
      </c>
    </row>
    <row r="19" spans="1:29" ht="12.75">
      <c r="A19" s="4"/>
      <c r="B19" s="10"/>
      <c r="C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26.25">
      <c r="A20" s="4" t="s">
        <v>23</v>
      </c>
      <c r="B20" s="15" t="s">
        <v>30</v>
      </c>
      <c r="C20" s="11"/>
      <c r="D20" s="13" t="s">
        <v>31</v>
      </c>
      <c r="F20" s="12">
        <v>0</v>
      </c>
      <c r="G20" s="12">
        <v>0</v>
      </c>
      <c r="H20" s="12"/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R20" s="12">
        <v>0</v>
      </c>
      <c r="S20" s="12">
        <v>0</v>
      </c>
      <c r="T20" s="12">
        <v>-49885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</row>
    <row r="21" spans="1:29" ht="12.75">
      <c r="A21" s="4"/>
      <c r="B21" s="10"/>
      <c r="C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26.25">
      <c r="A22" s="4" t="s">
        <v>23</v>
      </c>
      <c r="B22" s="10">
        <f>+B16+2</f>
        <v>6</v>
      </c>
      <c r="C22" s="11"/>
      <c r="D22" s="13" t="s">
        <v>32</v>
      </c>
      <c r="F22" s="12">
        <v>-140375</v>
      </c>
      <c r="G22" s="12">
        <v>221483</v>
      </c>
      <c r="H22" s="12"/>
      <c r="I22" s="12">
        <v>406155</v>
      </c>
      <c r="J22" s="12">
        <v>-124579</v>
      </c>
      <c r="K22" s="12">
        <v>-494794</v>
      </c>
      <c r="L22" s="12">
        <v>-494794</v>
      </c>
      <c r="M22" s="12">
        <v>-613163</v>
      </c>
      <c r="N22" s="12">
        <v>-116332</v>
      </c>
      <c r="O22" s="12">
        <v>332708</v>
      </c>
      <c r="R22" s="12">
        <v>-30426</v>
      </c>
      <c r="S22" s="12">
        <v>-404652</v>
      </c>
      <c r="T22" s="12">
        <v>-877185</v>
      </c>
      <c r="U22" s="12">
        <v>-167756</v>
      </c>
      <c r="V22" s="12">
        <v>-174939</v>
      </c>
      <c r="W22" s="12">
        <v>759603</v>
      </c>
      <c r="X22" s="12">
        <v>179377</v>
      </c>
      <c r="Y22" s="12">
        <v>7110</v>
      </c>
      <c r="Z22" s="12">
        <v>-235309</v>
      </c>
      <c r="AA22" s="12">
        <v>-197884</v>
      </c>
      <c r="AB22" s="12">
        <v>5290</v>
      </c>
      <c r="AC22" s="12">
        <v>-27561</v>
      </c>
    </row>
    <row r="23" spans="1:29" ht="12.75">
      <c r="A23" s="4"/>
      <c r="B23" s="10"/>
      <c r="C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2.75">
      <c r="A24" s="4" t="s">
        <v>23</v>
      </c>
      <c r="B24" s="10">
        <f>+B22+1</f>
        <v>7</v>
      </c>
      <c r="C24" s="11"/>
      <c r="D24" s="1" t="s">
        <v>33</v>
      </c>
      <c r="F24" s="12">
        <v>1060013</v>
      </c>
      <c r="G24" s="12">
        <v>1789088</v>
      </c>
      <c r="H24" s="12"/>
      <c r="I24" s="12">
        <v>2646231</v>
      </c>
      <c r="J24" s="12">
        <v>1829858</v>
      </c>
      <c r="K24" s="12">
        <v>772199</v>
      </c>
      <c r="L24" s="12">
        <v>107872</v>
      </c>
      <c r="M24" s="12">
        <v>1048360</v>
      </c>
      <c r="N24" s="12">
        <v>504058</v>
      </c>
      <c r="O24" s="12">
        <v>1434416</v>
      </c>
      <c r="R24" s="12">
        <f aca="true" t="shared" si="2" ref="I24:AC24">+R18+R20+R22</f>
        <v>1527851</v>
      </c>
      <c r="S24" s="12">
        <f t="shared" si="2"/>
        <v>1238646</v>
      </c>
      <c r="T24" s="12">
        <f t="shared" si="2"/>
        <v>-173605</v>
      </c>
      <c r="U24" s="12">
        <f t="shared" si="2"/>
        <v>2027028</v>
      </c>
      <c r="V24" s="12">
        <f t="shared" si="2"/>
        <v>1487758</v>
      </c>
      <c r="W24" s="12">
        <f t="shared" si="2"/>
        <v>2477634</v>
      </c>
      <c r="X24" s="12">
        <f t="shared" si="2"/>
        <v>1562795</v>
      </c>
      <c r="Y24" s="12">
        <f t="shared" si="2"/>
        <v>1374680</v>
      </c>
      <c r="Z24" s="12">
        <f t="shared" si="2"/>
        <v>152275</v>
      </c>
      <c r="AA24" s="12">
        <f t="shared" si="2"/>
        <v>-85246</v>
      </c>
      <c r="AB24" s="12">
        <f t="shared" si="2"/>
        <v>228179</v>
      </c>
      <c r="AC24" s="12">
        <f t="shared" si="2"/>
        <v>398555</v>
      </c>
    </row>
    <row r="25" spans="1:29" ht="12.75">
      <c r="A25" s="4"/>
      <c r="B25" s="10"/>
      <c r="C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2.75">
      <c r="A26" s="4"/>
      <c r="B26" s="10"/>
      <c r="C26" s="11"/>
      <c r="D26" s="8" t="s">
        <v>34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2.75">
      <c r="A27" s="4"/>
      <c r="B27" s="10"/>
      <c r="C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2.75">
      <c r="A28" s="4" t="s">
        <v>23</v>
      </c>
      <c r="B28" s="10">
        <f>+B24+1</f>
        <v>8</v>
      </c>
      <c r="C28" s="11"/>
      <c r="D28" s="1" t="s">
        <v>35</v>
      </c>
      <c r="F28" s="12">
        <v>1060013</v>
      </c>
      <c r="G28" s="12">
        <v>1789088</v>
      </c>
      <c r="H28" s="12"/>
      <c r="I28" s="12">
        <v>2646231</v>
      </c>
      <c r="J28" s="12">
        <v>1829858</v>
      </c>
      <c r="K28" s="12">
        <v>772199</v>
      </c>
      <c r="L28" s="12">
        <v>107872</v>
      </c>
      <c r="M28" s="12">
        <v>1048360</v>
      </c>
      <c r="N28" s="12">
        <v>504058</v>
      </c>
      <c r="O28" s="12">
        <v>1434416</v>
      </c>
      <c r="R28" s="12">
        <f aca="true" t="shared" si="3" ref="I28:AC28">+R24</f>
        <v>1527851</v>
      </c>
      <c r="S28" s="12">
        <f t="shared" si="3"/>
        <v>1238646</v>
      </c>
      <c r="T28" s="12">
        <f t="shared" si="3"/>
        <v>-173605</v>
      </c>
      <c r="U28" s="12">
        <f t="shared" si="3"/>
        <v>2027028</v>
      </c>
      <c r="V28" s="12">
        <f t="shared" si="3"/>
        <v>1487758</v>
      </c>
      <c r="W28" s="12">
        <f t="shared" si="3"/>
        <v>2477634</v>
      </c>
      <c r="X28" s="12">
        <f t="shared" si="3"/>
        <v>1562795</v>
      </c>
      <c r="Y28" s="12">
        <f t="shared" si="3"/>
        <v>1374680</v>
      </c>
      <c r="Z28" s="12">
        <f t="shared" si="3"/>
        <v>152275</v>
      </c>
      <c r="AA28" s="12">
        <f t="shared" si="3"/>
        <v>-85246</v>
      </c>
      <c r="AB28" s="12">
        <f t="shared" si="3"/>
        <v>228179</v>
      </c>
      <c r="AC28" s="12">
        <f t="shared" si="3"/>
        <v>398555</v>
      </c>
    </row>
    <row r="29" spans="1:29" ht="12.75">
      <c r="A29" s="4"/>
      <c r="B29" s="10"/>
      <c r="C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2.75">
      <c r="A30" s="4" t="s">
        <v>23</v>
      </c>
      <c r="B30" s="10">
        <f>+B28+1</f>
        <v>9</v>
      </c>
      <c r="C30" s="11"/>
      <c r="D30" s="1" t="s">
        <v>36</v>
      </c>
      <c r="F30" s="12">
        <v>45622014</v>
      </c>
      <c r="G30" s="12">
        <v>36160423</v>
      </c>
      <c r="H30" s="12"/>
      <c r="I30" s="12">
        <v>33662428</v>
      </c>
      <c r="J30" s="12">
        <v>38129249</v>
      </c>
      <c r="K30" s="12">
        <v>48039569</v>
      </c>
      <c r="L30" s="12">
        <v>48039569</v>
      </c>
      <c r="M30" s="12">
        <v>49802297</v>
      </c>
      <c r="N30" s="12">
        <v>40903323</v>
      </c>
      <c r="O30" s="12">
        <v>39106852</v>
      </c>
      <c r="R30" s="12">
        <v>40488923</v>
      </c>
      <c r="S30" s="12">
        <v>56106329</v>
      </c>
      <c r="T30" s="12">
        <v>65952346</v>
      </c>
      <c r="U30" s="12">
        <v>58755458</v>
      </c>
      <c r="V30" s="12">
        <v>44307469</v>
      </c>
      <c r="W30" s="12">
        <v>42540201</v>
      </c>
      <c r="X30" s="12">
        <v>40424987</v>
      </c>
      <c r="Y30" s="12">
        <v>46953714</v>
      </c>
      <c r="Z30" s="12">
        <v>46534433</v>
      </c>
      <c r="AA30" s="12">
        <v>47519210</v>
      </c>
      <c r="AB30" s="12">
        <v>44097032</v>
      </c>
      <c r="AC30" s="12">
        <v>38287502</v>
      </c>
    </row>
    <row r="31" spans="1:29" ht="12.75">
      <c r="A31" s="4"/>
      <c r="B31" s="10"/>
      <c r="C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26.25">
      <c r="A32" s="4" t="s">
        <v>23</v>
      </c>
      <c r="B32" s="10">
        <f>+B30+1</f>
        <v>10</v>
      </c>
      <c r="C32" s="11"/>
      <c r="D32" s="13" t="s">
        <v>37</v>
      </c>
      <c r="F32" s="16">
        <v>0.023235</v>
      </c>
      <c r="G32" s="16">
        <v>0.049476</v>
      </c>
      <c r="H32" s="16"/>
      <c r="I32" s="16">
        <v>0.078611</v>
      </c>
      <c r="J32" s="16">
        <v>0.047991</v>
      </c>
      <c r="K32" s="16">
        <v>0.016074</v>
      </c>
      <c r="L32" s="16">
        <v>0.002245</v>
      </c>
      <c r="M32" s="16">
        <v>0.02105</v>
      </c>
      <c r="N32" s="16">
        <v>0.012323</v>
      </c>
      <c r="O32" s="16">
        <v>0.036679</v>
      </c>
      <c r="R32" s="16">
        <f aca="true" t="shared" si="4" ref="I32:AC32">ROUND(R28/R30,6)</f>
        <v>0.037735</v>
      </c>
      <c r="S32" s="16">
        <f t="shared" si="4"/>
        <v>0.022077</v>
      </c>
      <c r="T32" s="16">
        <f t="shared" si="4"/>
        <v>-0.002632</v>
      </c>
      <c r="U32" s="16">
        <f t="shared" si="4"/>
        <v>0.034499</v>
      </c>
      <c r="V32" s="16">
        <f t="shared" si="4"/>
        <v>0.033578</v>
      </c>
      <c r="W32" s="16">
        <f t="shared" si="4"/>
        <v>0.058242</v>
      </c>
      <c r="X32" s="16">
        <f t="shared" si="4"/>
        <v>0.038659</v>
      </c>
      <c r="Y32" s="16">
        <f t="shared" si="4"/>
        <v>0.029277</v>
      </c>
      <c r="Z32" s="16">
        <f t="shared" si="4"/>
        <v>0.003272</v>
      </c>
      <c r="AA32" s="16">
        <f t="shared" si="4"/>
        <v>-0.001794</v>
      </c>
      <c r="AB32" s="16">
        <f t="shared" si="4"/>
        <v>0.005174</v>
      </c>
      <c r="AC32" s="16">
        <f t="shared" si="4"/>
        <v>0.01041</v>
      </c>
    </row>
    <row r="33" spans="6:29" ht="12.75">
      <c r="F33" s="12"/>
      <c r="G33" s="12"/>
      <c r="H33" s="12"/>
      <c r="I33" s="12"/>
      <c r="J33" s="12"/>
      <c r="K33" s="12"/>
      <c r="L33" s="12"/>
      <c r="M33" s="12"/>
      <c r="N33" s="12"/>
      <c r="O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4:29" ht="12.75">
      <c r="D34" s="6" t="s">
        <v>38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6:29" ht="12.75">
      <c r="F35" s="12"/>
      <c r="G35" s="12"/>
      <c r="H35" s="12"/>
      <c r="I35" s="12"/>
      <c r="J35" s="12"/>
      <c r="K35" s="12"/>
      <c r="L35" s="12"/>
      <c r="M35" s="12"/>
      <c r="N35" s="12"/>
      <c r="O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4:29" ht="12.75">
      <c r="D36" s="8" t="s">
        <v>5</v>
      </c>
      <c r="F36" s="4" t="s">
        <v>6</v>
      </c>
      <c r="G36" s="4" t="s">
        <v>7</v>
      </c>
      <c r="H36" s="4"/>
      <c r="I36" s="4" t="s">
        <v>8</v>
      </c>
      <c r="J36" s="4" t="s">
        <v>9</v>
      </c>
      <c r="K36" s="4" t="s">
        <v>18</v>
      </c>
      <c r="L36" s="4" t="s">
        <v>18</v>
      </c>
      <c r="M36" s="4" t="s">
        <v>19</v>
      </c>
      <c r="N36" s="4" t="s">
        <v>12</v>
      </c>
      <c r="O36" s="4" t="s">
        <v>13</v>
      </c>
      <c r="R36" s="4" t="s">
        <v>14</v>
      </c>
      <c r="S36" s="4" t="s">
        <v>15</v>
      </c>
      <c r="T36" s="4" t="s">
        <v>16</v>
      </c>
      <c r="U36" s="4" t="s">
        <v>17</v>
      </c>
      <c r="V36" s="4" t="s">
        <v>6</v>
      </c>
      <c r="W36" s="4" t="s">
        <v>7</v>
      </c>
      <c r="X36" s="4" t="s">
        <v>8</v>
      </c>
      <c r="Y36" s="4" t="s">
        <v>9</v>
      </c>
      <c r="Z36" s="4" t="s">
        <v>18</v>
      </c>
      <c r="AA36" s="4" t="s">
        <v>19</v>
      </c>
      <c r="AB36" s="4" t="s">
        <v>12</v>
      </c>
      <c r="AC36" s="4" t="s">
        <v>13</v>
      </c>
    </row>
    <row r="37" spans="4:29" ht="12.75">
      <c r="D37" s="9" t="s">
        <v>21</v>
      </c>
      <c r="F37" s="4">
        <v>2010</v>
      </c>
      <c r="G37" s="4">
        <v>2010</v>
      </c>
      <c r="H37" s="4"/>
      <c r="I37" s="4">
        <v>2010</v>
      </c>
      <c r="J37" s="4">
        <v>2010</v>
      </c>
      <c r="K37" s="4">
        <v>2010</v>
      </c>
      <c r="L37" s="4">
        <v>2010</v>
      </c>
      <c r="M37" s="4">
        <v>2010</v>
      </c>
      <c r="N37" s="4">
        <v>2010</v>
      </c>
      <c r="O37" s="4">
        <v>2010</v>
      </c>
      <c r="R37" s="4">
        <v>2010</v>
      </c>
      <c r="S37" s="4">
        <v>2010</v>
      </c>
      <c r="T37" s="4">
        <v>2011</v>
      </c>
      <c r="U37" s="4">
        <v>2011</v>
      </c>
      <c r="V37" s="4">
        <v>2011</v>
      </c>
      <c r="W37" s="4">
        <v>2011</v>
      </c>
      <c r="X37" s="4">
        <v>2011</v>
      </c>
      <c r="Y37" s="4">
        <v>2011</v>
      </c>
      <c r="Z37" s="4">
        <v>2011</v>
      </c>
      <c r="AA37" s="4">
        <v>2011</v>
      </c>
      <c r="AB37" s="4">
        <v>2011</v>
      </c>
      <c r="AC37" s="4">
        <v>2011</v>
      </c>
    </row>
    <row r="38" spans="6:29" ht="12.75">
      <c r="F38" s="12"/>
      <c r="G38" s="12"/>
      <c r="H38" s="12"/>
      <c r="I38" s="12"/>
      <c r="J38" s="12"/>
      <c r="K38" s="12"/>
      <c r="L38" s="12"/>
      <c r="M38" s="12"/>
      <c r="N38" s="12"/>
      <c r="O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2.75">
      <c r="A39" s="4" t="s">
        <v>23</v>
      </c>
      <c r="B39" s="10">
        <f>+B32+1</f>
        <v>11</v>
      </c>
      <c r="C39" s="11"/>
      <c r="D39" s="1" t="s">
        <v>24</v>
      </c>
      <c r="F39" s="19">
        <v>4250668</v>
      </c>
      <c r="G39" s="19">
        <v>4038044</v>
      </c>
      <c r="H39" s="12"/>
      <c r="I39" s="19">
        <v>4188511</v>
      </c>
      <c r="J39" s="19">
        <v>4572677</v>
      </c>
      <c r="K39" s="19">
        <v>4700817</v>
      </c>
      <c r="L39" s="19">
        <v>4700817</v>
      </c>
      <c r="M39" s="19">
        <v>6077344</v>
      </c>
      <c r="N39" s="12">
        <v>4267047</v>
      </c>
      <c r="O39" s="12">
        <v>4390225</v>
      </c>
      <c r="R39" s="12">
        <v>4418477</v>
      </c>
      <c r="S39" s="12">
        <v>5694459</v>
      </c>
      <c r="T39" s="12">
        <v>4812718</v>
      </c>
      <c r="U39" s="12">
        <v>6094929</v>
      </c>
      <c r="V39" s="12">
        <v>5643270</v>
      </c>
      <c r="W39" s="12">
        <v>5761366</v>
      </c>
      <c r="X39" s="12">
        <v>5629560</v>
      </c>
      <c r="Y39" s="12">
        <v>5442788</v>
      </c>
      <c r="Z39" s="12">
        <v>4293304</v>
      </c>
      <c r="AA39" s="12">
        <v>3847820</v>
      </c>
      <c r="AB39" s="12">
        <v>3461766</v>
      </c>
      <c r="AC39" s="12">
        <v>3791291</v>
      </c>
    </row>
    <row r="40" spans="2:29" ht="12.75">
      <c r="B40" s="10"/>
      <c r="C40" s="11"/>
      <c r="F40" s="19"/>
      <c r="G40" s="19"/>
      <c r="H40" s="12"/>
      <c r="I40" s="19"/>
      <c r="J40"/>
      <c r="K40"/>
      <c r="L40"/>
      <c r="M40" s="19"/>
      <c r="N40" s="12"/>
      <c r="O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2.75">
      <c r="A41" s="4" t="s">
        <v>23</v>
      </c>
      <c r="B41" s="10">
        <f>+B39+1</f>
        <v>12</v>
      </c>
      <c r="C41" s="11"/>
      <c r="D41" s="1" t="s">
        <v>25</v>
      </c>
      <c r="F41" s="19">
        <v>2845066</v>
      </c>
      <c r="G41" s="19">
        <v>2095535</v>
      </c>
      <c r="H41" s="12"/>
      <c r="I41" s="19">
        <v>1514859</v>
      </c>
      <c r="J41" s="19">
        <v>1913578</v>
      </c>
      <c r="K41" s="19">
        <v>2818212</v>
      </c>
      <c r="L41" s="19">
        <v>3805325</v>
      </c>
      <c r="M41" s="19">
        <v>4088830</v>
      </c>
      <c r="N41" s="12">
        <v>3740010</v>
      </c>
      <c r="O41" s="12">
        <v>3260302</v>
      </c>
      <c r="R41" s="12">
        <v>2786040</v>
      </c>
      <c r="S41" s="12">
        <v>4074321</v>
      </c>
      <c r="T41" s="12">
        <v>3991163</v>
      </c>
      <c r="U41" s="12">
        <v>3590810</v>
      </c>
      <c r="V41" s="12">
        <v>3651374</v>
      </c>
      <c r="W41" s="12">
        <v>3647040</v>
      </c>
      <c r="X41" s="12">
        <v>3922590</v>
      </c>
      <c r="Y41" s="12">
        <v>3627274</v>
      </c>
      <c r="Z41" s="12">
        <v>3805325</v>
      </c>
      <c r="AA41" s="12">
        <v>4088830</v>
      </c>
      <c r="AB41" s="12">
        <v>3740010</v>
      </c>
      <c r="AC41" s="12">
        <v>3260302</v>
      </c>
    </row>
    <row r="42" spans="1:29" ht="12.75">
      <c r="A42" s="4"/>
      <c r="B42" s="10"/>
      <c r="C42" s="11"/>
      <c r="F42" s="12"/>
      <c r="G42" s="12"/>
      <c r="H42" s="12"/>
      <c r="I42" s="19"/>
      <c r="J42" s="12"/>
      <c r="K42" s="12"/>
      <c r="L42" s="12"/>
      <c r="M42" s="12"/>
      <c r="N42" s="12"/>
      <c r="O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2.75">
      <c r="A43" s="4" t="s">
        <v>23</v>
      </c>
      <c r="B43" s="10">
        <f>+B41+1</f>
        <v>13</v>
      </c>
      <c r="C43" s="11"/>
      <c r="D43" s="1" t="s">
        <v>39</v>
      </c>
      <c r="F43" s="27">
        <v>1405602</v>
      </c>
      <c r="G43" s="27">
        <v>1942509</v>
      </c>
      <c r="H43" s="12"/>
      <c r="I43" s="27">
        <v>2673652</v>
      </c>
      <c r="J43" s="27">
        <v>2659099</v>
      </c>
      <c r="K43" s="27">
        <v>1882605</v>
      </c>
      <c r="L43" s="27">
        <v>895492</v>
      </c>
      <c r="M43" s="27">
        <v>1988514</v>
      </c>
      <c r="N43" s="12">
        <v>527037</v>
      </c>
      <c r="O43" s="12">
        <v>1129923</v>
      </c>
      <c r="R43" s="12">
        <f aca="true" t="shared" si="5" ref="R43:AC43">+R39-R41</f>
        <v>1632437</v>
      </c>
      <c r="S43" s="12">
        <f t="shared" si="5"/>
        <v>1620138</v>
      </c>
      <c r="T43" s="12">
        <f t="shared" si="5"/>
        <v>821555</v>
      </c>
      <c r="U43" s="12">
        <f t="shared" si="5"/>
        <v>2504119</v>
      </c>
      <c r="V43" s="12">
        <f t="shared" si="5"/>
        <v>1991896</v>
      </c>
      <c r="W43" s="12">
        <f t="shared" si="5"/>
        <v>2114326</v>
      </c>
      <c r="X43" s="12">
        <f t="shared" si="5"/>
        <v>1706970</v>
      </c>
      <c r="Y43" s="12">
        <f t="shared" si="5"/>
        <v>1815514</v>
      </c>
      <c r="Z43" s="12">
        <f t="shared" si="5"/>
        <v>487979</v>
      </c>
      <c r="AA43" s="12">
        <f t="shared" si="5"/>
        <v>-241010</v>
      </c>
      <c r="AB43" s="12">
        <f t="shared" si="5"/>
        <v>-278244</v>
      </c>
      <c r="AC43" s="12">
        <f t="shared" si="5"/>
        <v>530989</v>
      </c>
    </row>
    <row r="44" spans="1:29" ht="12.75">
      <c r="A44" s="4"/>
      <c r="B44" s="10"/>
      <c r="C44" s="11"/>
      <c r="F44" s="12"/>
      <c r="G44" s="12"/>
      <c r="H44" s="12"/>
      <c r="I44"/>
      <c r="J44" s="12"/>
      <c r="K44" s="12"/>
      <c r="L44" s="12"/>
      <c r="M44" s="12"/>
      <c r="N44" s="12"/>
      <c r="O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26.25">
      <c r="A45" s="4" t="s">
        <v>23</v>
      </c>
      <c r="B45" s="10">
        <f>+B43+1</f>
        <v>14</v>
      </c>
      <c r="C45" s="11"/>
      <c r="D45" s="13" t="s">
        <v>27</v>
      </c>
      <c r="F45" s="17">
        <v>0.854</v>
      </c>
      <c r="G45" s="17">
        <v>0.807</v>
      </c>
      <c r="H45" s="12"/>
      <c r="I45" s="17">
        <v>0.839</v>
      </c>
      <c r="J45" s="17">
        <v>0.735</v>
      </c>
      <c r="K45" s="17">
        <v>0.673</v>
      </c>
      <c r="L45" s="17">
        <v>0.673</v>
      </c>
      <c r="M45" s="17">
        <v>0.739</v>
      </c>
      <c r="N45" s="14">
        <v>0.772</v>
      </c>
      <c r="O45" s="14">
        <v>0.774</v>
      </c>
      <c r="R45" s="14">
        <v>0.819</v>
      </c>
      <c r="S45" s="14">
        <v>0.865</v>
      </c>
      <c r="T45" s="14">
        <v>0.847</v>
      </c>
      <c r="U45" s="14">
        <v>0.851</v>
      </c>
      <c r="V45" s="14">
        <v>0.793</v>
      </c>
      <c r="W45" s="14">
        <v>0.787</v>
      </c>
      <c r="X45" s="14">
        <v>0.776</v>
      </c>
      <c r="Y45" s="14">
        <v>0.727</v>
      </c>
      <c r="Z45" s="14">
        <v>0.683</v>
      </c>
      <c r="AA45" s="14">
        <v>0.762</v>
      </c>
      <c r="AB45" s="14">
        <v>0.797</v>
      </c>
      <c r="AC45" s="14">
        <v>0.78</v>
      </c>
    </row>
    <row r="46" spans="6:29" ht="12.75">
      <c r="F46"/>
      <c r="G46"/>
      <c r="H46" s="12"/>
      <c r="I46"/>
      <c r="J46"/>
      <c r="K46"/>
      <c r="L46"/>
      <c r="M46"/>
      <c r="N46" s="12"/>
      <c r="O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2.75">
      <c r="A47" s="4" t="s">
        <v>23</v>
      </c>
      <c r="B47" s="10">
        <f>+B45+1</f>
        <v>15</v>
      </c>
      <c r="C47" s="11"/>
      <c r="D47" s="1" t="s">
        <v>40</v>
      </c>
      <c r="F47" s="19">
        <v>1200384.108</v>
      </c>
      <c r="G47" s="19">
        <v>1567604.763</v>
      </c>
      <c r="H47" s="12"/>
      <c r="I47" s="12">
        <v>2243194</v>
      </c>
      <c r="J47" s="12">
        <v>1954437</v>
      </c>
      <c r="K47" s="12">
        <v>1266993</v>
      </c>
      <c r="L47" s="12">
        <v>602666</v>
      </c>
      <c r="M47" s="12">
        <v>1469512</v>
      </c>
      <c r="N47" s="12">
        <v>406873</v>
      </c>
      <c r="O47" s="12">
        <v>874560</v>
      </c>
      <c r="R47" s="12">
        <f>ROUND(R43*R45,0)</f>
        <v>1336966</v>
      </c>
      <c r="S47" s="12">
        <f>ROUND(S43*S45,0)+1</f>
        <v>1401420</v>
      </c>
      <c r="T47" s="12">
        <f aca="true" t="shared" si="6" ref="T47:Z47">ROUND(T43*T45,0)</f>
        <v>695857</v>
      </c>
      <c r="U47" s="12">
        <f t="shared" si="6"/>
        <v>2131005</v>
      </c>
      <c r="V47" s="12">
        <f>ROUND(V43*V45,0)-1</f>
        <v>1579573</v>
      </c>
      <c r="W47" s="12">
        <f t="shared" si="6"/>
        <v>1663975</v>
      </c>
      <c r="X47" s="12">
        <f t="shared" si="6"/>
        <v>1324609</v>
      </c>
      <c r="Y47" s="12">
        <f t="shared" si="6"/>
        <v>1319879</v>
      </c>
      <c r="Z47" s="12">
        <f t="shared" si="6"/>
        <v>333290</v>
      </c>
      <c r="AA47" s="12">
        <f>ROUND(AA43*AA45,0)+1</f>
        <v>-183649</v>
      </c>
      <c r="AB47" s="12">
        <f>ROUND(AB43*AB45,0)+1</f>
        <v>-221759</v>
      </c>
      <c r="AC47" s="12">
        <f>ROUND(AC43*AC45,0)</f>
        <v>414171</v>
      </c>
    </row>
    <row r="48" spans="1:29" ht="12.75">
      <c r="A48" s="4"/>
      <c r="B48" s="10"/>
      <c r="C48" s="11"/>
      <c r="F48" s="19"/>
      <c r="G48" s="19"/>
      <c r="H48" s="12"/>
      <c r="I48" s="19"/>
      <c r="J48"/>
      <c r="K48"/>
      <c r="L48"/>
      <c r="M48" s="19"/>
      <c r="N48" s="12"/>
      <c r="O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26.25">
      <c r="A49" s="4" t="s">
        <v>23</v>
      </c>
      <c r="B49" s="15" t="s">
        <v>41</v>
      </c>
      <c r="C49" s="11"/>
      <c r="D49" s="13" t="s">
        <v>31</v>
      </c>
      <c r="F49" s="18">
        <v>0</v>
      </c>
      <c r="G49" s="18">
        <v>0</v>
      </c>
      <c r="H49" s="12"/>
      <c r="I49" s="18"/>
      <c r="J49" s="18"/>
      <c r="K49" s="18"/>
      <c r="L49" s="18"/>
      <c r="M49" s="18"/>
      <c r="N49" s="12">
        <v>0</v>
      </c>
      <c r="O49" s="12">
        <v>0</v>
      </c>
      <c r="R49" s="12">
        <v>0</v>
      </c>
      <c r="S49" s="12">
        <v>0</v>
      </c>
      <c r="T49" s="12">
        <v>-49885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</row>
    <row r="50" spans="6:29" ht="12.75">
      <c r="F50" s="12"/>
      <c r="G50" s="12"/>
      <c r="H50" s="12"/>
      <c r="I50" s="19"/>
      <c r="J50" s="12"/>
      <c r="K50" s="12"/>
      <c r="L50" s="12"/>
      <c r="M50" s="12"/>
      <c r="N50" s="12"/>
      <c r="O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26.25">
      <c r="A51" s="4" t="s">
        <v>23</v>
      </c>
      <c r="B51" s="10">
        <f>+B47+1</f>
        <v>16</v>
      </c>
      <c r="C51" s="11"/>
      <c r="D51" s="13" t="s">
        <v>32</v>
      </c>
      <c r="F51" s="19">
        <v>-140375</v>
      </c>
      <c r="G51" s="19">
        <v>221483</v>
      </c>
      <c r="H51" s="12"/>
      <c r="I51" s="19">
        <v>406155</v>
      </c>
      <c r="J51" s="19">
        <v>-124579</v>
      </c>
      <c r="K51" s="19">
        <v>-494794</v>
      </c>
      <c r="L51" s="19">
        <v>-494794</v>
      </c>
      <c r="M51" s="19">
        <v>-613163</v>
      </c>
      <c r="N51" s="12">
        <v>-116332</v>
      </c>
      <c r="O51" s="12">
        <v>332708</v>
      </c>
      <c r="R51" s="12">
        <v>-30426</v>
      </c>
      <c r="S51" s="12">
        <v>-404652</v>
      </c>
      <c r="T51" s="12">
        <v>-877185</v>
      </c>
      <c r="U51" s="12">
        <v>-167756</v>
      </c>
      <c r="V51" s="12">
        <v>-174939</v>
      </c>
      <c r="W51" s="12">
        <v>759603</v>
      </c>
      <c r="X51" s="12">
        <v>179377</v>
      </c>
      <c r="Y51" s="12">
        <v>7110</v>
      </c>
      <c r="Z51" s="12">
        <v>-235309</v>
      </c>
      <c r="AA51" s="12">
        <v>-197884</v>
      </c>
      <c r="AB51" s="12">
        <v>5290</v>
      </c>
      <c r="AC51" s="12">
        <v>-27561</v>
      </c>
    </row>
    <row r="52" spans="1:29" ht="12.75">
      <c r="A52" s="4"/>
      <c r="B52" s="10"/>
      <c r="C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2.75">
      <c r="A53" s="4" t="s">
        <v>23</v>
      </c>
      <c r="B53" s="10">
        <f>+B51+1</f>
        <v>17</v>
      </c>
      <c r="C53" s="11"/>
      <c r="D53" s="1" t="s">
        <v>42</v>
      </c>
      <c r="F53" s="19">
        <v>1060009.108</v>
      </c>
      <c r="G53" s="19">
        <v>1789087.763</v>
      </c>
      <c r="H53" s="12"/>
      <c r="I53" s="19">
        <v>2649349</v>
      </c>
      <c r="J53" s="19">
        <v>1829858</v>
      </c>
      <c r="K53" s="19">
        <v>772199</v>
      </c>
      <c r="L53" s="19">
        <v>107872</v>
      </c>
      <c r="M53" s="19">
        <v>856349</v>
      </c>
      <c r="N53" s="12">
        <v>290542</v>
      </c>
      <c r="O53" s="12">
        <v>1207268</v>
      </c>
      <c r="R53" s="12">
        <f aca="true" t="shared" si="7" ref="R53:AC53">+R47+R49+R51</f>
        <v>1306540</v>
      </c>
      <c r="S53" s="12">
        <f t="shared" si="7"/>
        <v>996768</v>
      </c>
      <c r="T53" s="12">
        <f t="shared" si="7"/>
        <v>-231213</v>
      </c>
      <c r="U53" s="12">
        <f t="shared" si="7"/>
        <v>1963249</v>
      </c>
      <c r="V53" s="12">
        <f t="shared" si="7"/>
        <v>1404634</v>
      </c>
      <c r="W53" s="12">
        <f t="shared" si="7"/>
        <v>2423578</v>
      </c>
      <c r="X53" s="12">
        <f t="shared" si="7"/>
        <v>1503986</v>
      </c>
      <c r="Y53" s="12">
        <f t="shared" si="7"/>
        <v>1326989</v>
      </c>
      <c r="Z53" s="12">
        <f t="shared" si="7"/>
        <v>97981</v>
      </c>
      <c r="AA53" s="12">
        <f t="shared" si="7"/>
        <v>-381533</v>
      </c>
      <c r="AB53" s="12">
        <f t="shared" si="7"/>
        <v>-216469</v>
      </c>
      <c r="AC53" s="12">
        <f t="shared" si="7"/>
        <v>386610</v>
      </c>
    </row>
    <row r="54" spans="1:29" ht="12.75">
      <c r="A54" s="4"/>
      <c r="B54" s="10"/>
      <c r="C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2.75">
      <c r="A55" s="4"/>
      <c r="B55" s="10"/>
      <c r="C55" s="11"/>
      <c r="D55" s="8" t="s">
        <v>34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2.75">
      <c r="A56" s="4"/>
      <c r="B56" s="10"/>
      <c r="C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2.75">
      <c r="A57" s="4" t="s">
        <v>23</v>
      </c>
      <c r="B57" s="10">
        <f>+B53+1</f>
        <v>18</v>
      </c>
      <c r="C57" s="11"/>
      <c r="D57" s="1" t="s">
        <v>43</v>
      </c>
      <c r="F57" s="19">
        <v>1060009.108</v>
      </c>
      <c r="G57" s="19">
        <v>1789087.763</v>
      </c>
      <c r="H57" s="12"/>
      <c r="I57" s="19">
        <v>2649349</v>
      </c>
      <c r="J57" s="19">
        <v>1829858</v>
      </c>
      <c r="K57" s="19">
        <v>772199</v>
      </c>
      <c r="L57" s="19">
        <v>107872</v>
      </c>
      <c r="M57" s="19">
        <v>856349</v>
      </c>
      <c r="N57" s="12">
        <v>290542</v>
      </c>
      <c r="O57" s="12">
        <v>1207268</v>
      </c>
      <c r="R57" s="12">
        <f aca="true" t="shared" si="8" ref="R57:AC57">+R53</f>
        <v>1306540</v>
      </c>
      <c r="S57" s="12">
        <f t="shared" si="8"/>
        <v>996768</v>
      </c>
      <c r="T57" s="12">
        <f t="shared" si="8"/>
        <v>-231213</v>
      </c>
      <c r="U57" s="12">
        <f t="shared" si="8"/>
        <v>1963249</v>
      </c>
      <c r="V57" s="12">
        <f t="shared" si="8"/>
        <v>1404634</v>
      </c>
      <c r="W57" s="12">
        <f t="shared" si="8"/>
        <v>2423578</v>
      </c>
      <c r="X57" s="12">
        <f t="shared" si="8"/>
        <v>1503986</v>
      </c>
      <c r="Y57" s="12">
        <f t="shared" si="8"/>
        <v>1326989</v>
      </c>
      <c r="Z57" s="12">
        <f t="shared" si="8"/>
        <v>97981</v>
      </c>
      <c r="AA57" s="12">
        <f t="shared" si="8"/>
        <v>-381533</v>
      </c>
      <c r="AB57" s="12">
        <f t="shared" si="8"/>
        <v>-216469</v>
      </c>
      <c r="AC57" s="12">
        <f t="shared" si="8"/>
        <v>386610</v>
      </c>
    </row>
    <row r="58" spans="1:29" ht="12.75">
      <c r="A58" s="4"/>
      <c r="B58" s="10"/>
      <c r="C58" s="11"/>
      <c r="F58" s="19"/>
      <c r="G58" s="19"/>
      <c r="H58" s="12"/>
      <c r="I58" s="19"/>
      <c r="J58"/>
      <c r="K58"/>
      <c r="L58"/>
      <c r="M58" s="19"/>
      <c r="N58" s="12"/>
      <c r="O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2.75">
      <c r="A59" s="4" t="s">
        <v>23</v>
      </c>
      <c r="B59" s="10">
        <f>+B57+1</f>
        <v>19</v>
      </c>
      <c r="C59" s="11"/>
      <c r="D59" s="1" t="s">
        <v>36</v>
      </c>
      <c r="F59" s="19">
        <v>45622014</v>
      </c>
      <c r="G59" s="19">
        <v>36160423</v>
      </c>
      <c r="H59" s="12"/>
      <c r="I59" s="19">
        <v>33662428</v>
      </c>
      <c r="J59" s="19">
        <v>38129249</v>
      </c>
      <c r="K59" s="19">
        <v>48039569</v>
      </c>
      <c r="L59" s="19">
        <v>48039569</v>
      </c>
      <c r="M59" s="19">
        <v>49802297</v>
      </c>
      <c r="N59" s="12">
        <v>40903323</v>
      </c>
      <c r="O59" s="12">
        <v>39106852</v>
      </c>
      <c r="R59" s="12">
        <v>40488923</v>
      </c>
      <c r="S59" s="12">
        <v>56106329</v>
      </c>
      <c r="T59" s="12">
        <v>65952346</v>
      </c>
      <c r="U59" s="12">
        <v>58755458</v>
      </c>
      <c r="V59" s="12">
        <v>44307469</v>
      </c>
      <c r="W59" s="12">
        <v>42540201</v>
      </c>
      <c r="X59" s="12">
        <v>40424987</v>
      </c>
      <c r="Y59" s="12">
        <v>46953714</v>
      </c>
      <c r="Z59" s="12">
        <v>46534433</v>
      </c>
      <c r="AA59" s="12">
        <v>47519210</v>
      </c>
      <c r="AB59" s="12">
        <v>44097032</v>
      </c>
      <c r="AC59" s="12">
        <v>38287502</v>
      </c>
    </row>
    <row r="60" spans="1:29" ht="12.75">
      <c r="A60" s="4"/>
      <c r="B60" s="10"/>
      <c r="C60" s="11"/>
      <c r="F60" s="12"/>
      <c r="G60" s="12"/>
      <c r="H60" s="12"/>
      <c r="I60"/>
      <c r="J60" s="12"/>
      <c r="K60" s="12"/>
      <c r="L60" s="12"/>
      <c r="M60" s="12"/>
      <c r="N60" s="12"/>
      <c r="O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26.25">
      <c r="A61" s="4" t="s">
        <v>23</v>
      </c>
      <c r="B61" s="10">
        <f>+B59+1</f>
        <v>20</v>
      </c>
      <c r="C61" s="11"/>
      <c r="D61" s="13" t="s">
        <v>44</v>
      </c>
      <c r="F61" s="16">
        <v>0.02323459696452682</v>
      </c>
      <c r="G61" s="16">
        <v>0.049476405820805806</v>
      </c>
      <c r="H61" s="12"/>
      <c r="I61" s="16">
        <v>0.07870344349492556</v>
      </c>
      <c r="J61" s="16">
        <v>0.0479909268603743</v>
      </c>
      <c r="K61" s="16">
        <v>0.01607422830958371</v>
      </c>
      <c r="L61" s="16">
        <v>0.0022454822606755693</v>
      </c>
      <c r="M61" s="16">
        <v>0.017194969942852235</v>
      </c>
      <c r="N61" s="16">
        <v>0.007103</v>
      </c>
      <c r="O61" s="16">
        <v>0.030871</v>
      </c>
      <c r="R61" s="16">
        <f aca="true" t="shared" si="9" ref="R61:AC61">ROUND(R57/R59,6)</f>
        <v>0.032269</v>
      </c>
      <c r="S61" s="16">
        <f t="shared" si="9"/>
        <v>0.017766</v>
      </c>
      <c r="T61" s="16">
        <f t="shared" si="9"/>
        <v>-0.003506</v>
      </c>
      <c r="U61" s="16">
        <f t="shared" si="9"/>
        <v>0.033414</v>
      </c>
      <c r="V61" s="16">
        <f t="shared" si="9"/>
        <v>0.031702</v>
      </c>
      <c r="W61" s="16">
        <f t="shared" si="9"/>
        <v>0.056971</v>
      </c>
      <c r="X61" s="16">
        <f t="shared" si="9"/>
        <v>0.037204</v>
      </c>
      <c r="Y61" s="16">
        <f t="shared" si="9"/>
        <v>0.028262</v>
      </c>
      <c r="Z61" s="16">
        <f t="shared" si="9"/>
        <v>0.002106</v>
      </c>
      <c r="AA61" s="16">
        <f t="shared" si="9"/>
        <v>-0.008029</v>
      </c>
      <c r="AB61" s="16">
        <f t="shared" si="9"/>
        <v>-0.004909</v>
      </c>
      <c r="AC61" s="16">
        <f t="shared" si="9"/>
        <v>0.010098</v>
      </c>
    </row>
    <row r="63" spans="1:31" ht="12.75">
      <c r="A63" s="4" t="s">
        <v>23</v>
      </c>
      <c r="B63" s="10">
        <f>+B61+1</f>
        <v>21</v>
      </c>
      <c r="D63" s="4" t="s">
        <v>45</v>
      </c>
      <c r="F63" s="28">
        <v>-3.8919999999925494</v>
      </c>
      <c r="G63" s="28">
        <v>-0.23699999996460974</v>
      </c>
      <c r="H63" s="12"/>
      <c r="I63" s="28">
        <v>3118</v>
      </c>
      <c r="J63" s="28">
        <v>0</v>
      </c>
      <c r="K63" s="28">
        <v>0</v>
      </c>
      <c r="L63" s="28">
        <v>0</v>
      </c>
      <c r="M63" s="28">
        <v>-192011</v>
      </c>
      <c r="N63" s="28">
        <v>-213516</v>
      </c>
      <c r="O63" s="28">
        <v>-227148</v>
      </c>
      <c r="P63" s="28"/>
      <c r="Q63" s="29">
        <v>0</v>
      </c>
      <c r="R63" s="20">
        <f aca="true" t="shared" si="10" ref="I63:AC63">R57-R28</f>
        <v>-221311</v>
      </c>
      <c r="S63" s="20">
        <f t="shared" si="10"/>
        <v>-241878</v>
      </c>
      <c r="T63" s="20">
        <f t="shared" si="10"/>
        <v>-57608</v>
      </c>
      <c r="U63" s="20">
        <f t="shared" si="10"/>
        <v>-63779</v>
      </c>
      <c r="V63" s="20">
        <f t="shared" si="10"/>
        <v>-83124</v>
      </c>
      <c r="W63" s="20">
        <f t="shared" si="10"/>
        <v>-54056</v>
      </c>
      <c r="X63" s="20">
        <f t="shared" si="10"/>
        <v>-58809</v>
      </c>
      <c r="Y63" s="20">
        <f t="shared" si="10"/>
        <v>-47691</v>
      </c>
      <c r="Z63" s="20">
        <f t="shared" si="10"/>
        <v>-54294</v>
      </c>
      <c r="AA63" s="20">
        <f t="shared" si="10"/>
        <v>-296287</v>
      </c>
      <c r="AB63" s="20">
        <f t="shared" si="10"/>
        <v>-444648</v>
      </c>
      <c r="AC63" s="20">
        <f t="shared" si="10"/>
        <v>-11945</v>
      </c>
      <c r="AD63" s="20"/>
      <c r="AE63" s="21">
        <f>SUM(I63:AC63)</f>
        <v>-2264987</v>
      </c>
    </row>
    <row r="65" spans="15:31" ht="12.75">
      <c r="O65" s="23" t="s">
        <v>52</v>
      </c>
      <c r="Q65" s="24">
        <v>0</v>
      </c>
      <c r="S65" s="23"/>
      <c r="T65" s="23"/>
      <c r="U65" s="23"/>
      <c r="V65" s="23"/>
      <c r="W65" s="22">
        <f>SUM(R63:W63)</f>
        <v>-721756</v>
      </c>
      <c r="X65" s="23"/>
      <c r="Y65" s="23"/>
      <c r="Z65" s="23"/>
      <c r="AA65" s="23"/>
      <c r="AB65" s="23"/>
      <c r="AC65" s="22">
        <f>SUM(X63:AC63)</f>
        <v>-913674</v>
      </c>
      <c r="AE65" s="24">
        <v>0</v>
      </c>
    </row>
    <row r="66" spans="3:31" ht="12.75">
      <c r="C66" s="4" t="s">
        <v>46</v>
      </c>
      <c r="D66" s="1" t="s">
        <v>47</v>
      </c>
      <c r="O66" s="23" t="s">
        <v>48</v>
      </c>
      <c r="Q66" s="30">
        <v>-629557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 t="s">
        <v>48</v>
      </c>
      <c r="AE66" s="25">
        <f>SUM(AE63:AE65)</f>
        <v>-2264987</v>
      </c>
    </row>
    <row r="67" spans="3:24" ht="12.75">
      <c r="C67" s="2" t="s">
        <v>49</v>
      </c>
      <c r="D67" s="1" t="s">
        <v>50</v>
      </c>
      <c r="W67" s="12">
        <f>(AVERAGE(T63:AC63))*6</f>
        <v>-703344.6000000001</v>
      </c>
      <c r="X67" s="1" t="s">
        <v>51</v>
      </c>
    </row>
  </sheetData>
  <sheetProtection/>
  <mergeCells count="1">
    <mergeCell ref="K6:L6"/>
  </mergeCells>
  <printOptions horizontalCentered="1"/>
  <pageMargins left="0" right="0" top="0.72" bottom="0" header="0.68" footer="0"/>
  <pageSetup horizontalDpi="600" verticalDpi="600" orientation="landscape" scale="57" r:id="rId1"/>
  <colBreaks count="2" manualBreakCount="2">
    <brk id="17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2015-03-11T13:00:57Z</cp:lastPrinted>
  <dcterms:created xsi:type="dcterms:W3CDTF">2015-03-09T19:47:20Z</dcterms:created>
  <dcterms:modified xsi:type="dcterms:W3CDTF">2015-03-11T13:21:29Z</dcterms:modified>
  <cp:category/>
  <cp:version/>
  <cp:contentType/>
  <cp:contentStatus/>
</cp:coreProperties>
</file>