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95" windowWidth="12120" windowHeight="7650"/>
  </bookViews>
  <sheets>
    <sheet name="Payments" sheetId="1" r:id="rId1"/>
    <sheet name="Summary" sheetId="2" r:id="rId2"/>
    <sheet name="Vintages" sheetId="3" r:id="rId3"/>
    <sheet name="NOL CFWD - Acct 190" sheetId="4" r:id="rId4"/>
    <sheet name="Tax Credit CFWD - Acct 190" sheetId="5" r:id="rId5"/>
    <sheet name="Analysis" sheetId="6" r:id="rId6"/>
  </sheets>
  <definedNames>
    <definedName name="NvsEndTime">41298.4778472222</definedName>
    <definedName name="NvsTreeASD">"V2099-01-01"</definedName>
    <definedName name="_xlnm.Print_Area" localSheetId="5">Analysis!$A$14:$R$241</definedName>
    <definedName name="_xlnm.Print_Area" localSheetId="3">'NOL CFWD - Acct 190'!$A$14:$I$246</definedName>
    <definedName name="_xlnm.Print_Area" localSheetId="0">Payments!$E$15:$Y$250</definedName>
    <definedName name="_xlnm.Print_Area" localSheetId="1">Summary!$E$15:$Q$282</definedName>
    <definedName name="_xlnm.Print_Area" localSheetId="4">'Tax Credit CFWD - Acct 190'!$A$14:$AV$260</definedName>
    <definedName name="_xlnm.Print_Area" localSheetId="2">Vintages!$F$15:$Q$248</definedName>
    <definedName name="_xlnm.Print_Titles" localSheetId="5">Analysis!$1:$13</definedName>
    <definedName name="_xlnm.Print_Titles" localSheetId="3">'NOL CFWD - Acct 190'!$1:$13</definedName>
    <definedName name="_xlnm.Print_Titles" localSheetId="0">Payments!$A:$D,Payments!$1:$14</definedName>
    <definedName name="_xlnm.Print_Titles" localSheetId="1">Summary!$A:$D,Summary!$1:$14</definedName>
    <definedName name="_xlnm.Print_Titles" localSheetId="4">'Tax Credit CFWD - Acct 190'!$A:$D,'Tax Credit CFWD - Acct 190'!$1:$13</definedName>
    <definedName name="_xlnm.Print_Titles" localSheetId="2">Vintages!$A:$D,Vintages!$1:$14</definedName>
    <definedName name="Z_100BCE60_57CE_4282_B296_DCF4AD21E415_.wvu.PrintArea" localSheetId="0" hidden="1">Payments!$E$15:$Y$250</definedName>
    <definedName name="Z_100BCE60_57CE_4282_B296_DCF4AD21E415_.wvu.PrintArea" localSheetId="1" hidden="1">Summary!$E$15:$P$271</definedName>
    <definedName name="Z_100BCE60_57CE_4282_B296_DCF4AD21E415_.wvu.PrintArea" localSheetId="2" hidden="1">Vintages!$F$15:$L$241</definedName>
    <definedName name="Z_100BCE60_57CE_4282_B296_DCF4AD21E415_.wvu.PrintTitles" localSheetId="0" hidden="1">Payments!$A:$D,Payments!$1:$14</definedName>
    <definedName name="Z_100BCE60_57CE_4282_B296_DCF4AD21E415_.wvu.PrintTitles" localSheetId="1" hidden="1">Summary!$A:$D,Summary!$1:$14</definedName>
    <definedName name="Z_100BCE60_57CE_4282_B296_DCF4AD21E415_.wvu.PrintTitles" localSheetId="2" hidden="1">Vintages!$A:$D,Vintages!$1:$14</definedName>
    <definedName name="Z_100BCE60_57CE_4282_B296_DCF4AD21E415_.wvu.Rows" localSheetId="1" hidden="1">Summary!$22:$131</definedName>
    <definedName name="Z_100BCE60_57CE_4282_B296_DCF4AD21E415_.wvu.Rows" localSheetId="2" hidden="1">Vintages!$22:$131</definedName>
    <definedName name="Z_2D6CD164_A2DB_4A21_8DE8_8485E6C7AB54_.wvu.PrintArea" localSheetId="0" hidden="1">Payments!$E$15:$Y$250</definedName>
    <definedName name="Z_2D6CD164_A2DB_4A21_8DE8_8485E6C7AB54_.wvu.PrintArea" localSheetId="1" hidden="1">Summary!$E$15:$Q$271</definedName>
    <definedName name="Z_2D6CD164_A2DB_4A21_8DE8_8485E6C7AB54_.wvu.PrintArea" localSheetId="2" hidden="1">Vintages!$F$15:$M$241</definedName>
    <definedName name="Z_2D6CD164_A2DB_4A21_8DE8_8485E6C7AB54_.wvu.PrintTitles" localSheetId="0" hidden="1">Payments!$A:$D,Payments!$1:$14</definedName>
    <definedName name="Z_2D6CD164_A2DB_4A21_8DE8_8485E6C7AB54_.wvu.PrintTitles" localSheetId="1" hidden="1">Summary!$A:$D,Summary!$1:$14</definedName>
    <definedName name="Z_2D6CD164_A2DB_4A21_8DE8_8485E6C7AB54_.wvu.PrintTitles" localSheetId="2" hidden="1">Vintages!$A:$D,Vintages!$1:$14</definedName>
    <definedName name="Z_450A595A_7D6B_453F_B40F_D80F02CBF060_.wvu.PrintArea" localSheetId="0" hidden="1">Payments!$E$15:$Y$250</definedName>
    <definedName name="Z_450A595A_7D6B_453F_B40F_D80F02CBF060_.wvu.PrintArea" localSheetId="1" hidden="1">Summary!$E$15:$Q$271</definedName>
    <definedName name="Z_450A595A_7D6B_453F_B40F_D80F02CBF060_.wvu.PrintArea" localSheetId="2" hidden="1">Vintages!$F$15:$M$241</definedName>
    <definedName name="Z_450A595A_7D6B_453F_B40F_D80F02CBF060_.wvu.PrintTitles" localSheetId="0" hidden="1">Payments!$A:$D,Payments!$1:$14</definedName>
    <definedName name="Z_450A595A_7D6B_453F_B40F_D80F02CBF060_.wvu.PrintTitles" localSheetId="1" hidden="1">Summary!$A:$D,Summary!$1:$14</definedName>
    <definedName name="Z_450A595A_7D6B_453F_B40F_D80F02CBF060_.wvu.PrintTitles" localSheetId="2" hidden="1">Vintages!$A:$D,Vintages!$1:$14</definedName>
    <definedName name="Z_6B4F0BC6_DB25_4001_9B83_9E37F34E1FEA_.wvu.PrintArea" localSheetId="0" hidden="1">Payments!$E$15:$Y$250</definedName>
    <definedName name="Z_6B4F0BC6_DB25_4001_9B83_9E37F34E1FEA_.wvu.PrintArea" localSheetId="1" hidden="1">Summary!$E$15:$P$271</definedName>
    <definedName name="Z_6B4F0BC6_DB25_4001_9B83_9E37F34E1FEA_.wvu.PrintArea" localSheetId="2" hidden="1">Vintages!$F$15:$L$241</definedName>
    <definedName name="Z_6B4F0BC6_DB25_4001_9B83_9E37F34E1FEA_.wvu.PrintTitles" localSheetId="0" hidden="1">Payments!$A:$D,Payments!$1:$14</definedName>
    <definedName name="Z_6B4F0BC6_DB25_4001_9B83_9E37F34E1FEA_.wvu.PrintTitles" localSheetId="1" hidden="1">Summary!$A:$D,Summary!$1:$14</definedName>
    <definedName name="Z_6B4F0BC6_DB25_4001_9B83_9E37F34E1FEA_.wvu.PrintTitles" localSheetId="2" hidden="1">Vintages!$A:$D,Vintages!$1:$14</definedName>
    <definedName name="Z_72113EA4_49E7_4144_9D1B_37C5A8D31998_.wvu.PrintArea" localSheetId="0" hidden="1">Payments!$E$15:$Y$250</definedName>
    <definedName name="Z_72113EA4_49E7_4144_9D1B_37C5A8D31998_.wvu.PrintArea" localSheetId="1" hidden="1">Summary!$E$15:$Q$271</definedName>
    <definedName name="Z_72113EA4_49E7_4144_9D1B_37C5A8D31998_.wvu.PrintArea" localSheetId="2" hidden="1">Vintages!$F$15:$M$241</definedName>
    <definedName name="Z_72113EA4_49E7_4144_9D1B_37C5A8D31998_.wvu.PrintTitles" localSheetId="0" hidden="1">Payments!$A:$D,Payments!$1:$14</definedName>
    <definedName name="Z_72113EA4_49E7_4144_9D1B_37C5A8D31998_.wvu.PrintTitles" localSheetId="1" hidden="1">Summary!$A:$D,Summary!$1:$14</definedName>
    <definedName name="Z_72113EA4_49E7_4144_9D1B_37C5A8D31998_.wvu.PrintTitles" localSheetId="2" hidden="1">Vintages!$A:$D,Vintages!$1:$14</definedName>
    <definedName name="Z_94FF007F_182F_4A23_A97E_3A96D37AABAF_.wvu.PrintArea" localSheetId="0" hidden="1">Payments!$E$15:$Y$250</definedName>
    <definedName name="Z_94FF007F_182F_4A23_A97E_3A96D37AABAF_.wvu.PrintArea" localSheetId="1" hidden="1">Summary!$E$15:$P$271</definedName>
    <definedName name="Z_94FF007F_182F_4A23_A97E_3A96D37AABAF_.wvu.PrintArea" localSheetId="2" hidden="1">Vintages!$F$15:$L$241</definedName>
    <definedName name="Z_94FF007F_182F_4A23_A97E_3A96D37AABAF_.wvu.PrintTitles" localSheetId="0" hidden="1">Payments!$A:$D,Payments!$1:$14</definedName>
    <definedName name="Z_94FF007F_182F_4A23_A97E_3A96D37AABAF_.wvu.PrintTitles" localSheetId="1" hidden="1">Summary!$A:$D,Summary!$1:$14</definedName>
    <definedName name="Z_94FF007F_182F_4A23_A97E_3A96D37AABAF_.wvu.PrintTitles" localSheetId="2" hidden="1">Vintages!$A:$D,Vintages!$1:$14</definedName>
    <definedName name="Z_AC15DF97_3D8E_454F_BB0A_383226BEC66A_.wvu.PrintArea" localSheetId="0" hidden="1">Payments!$E$15:$Y$250</definedName>
    <definedName name="Z_AC15DF97_3D8E_454F_BB0A_383226BEC66A_.wvu.PrintArea" localSheetId="1" hidden="1">Summary!$E$15:$Q$271</definedName>
    <definedName name="Z_AC15DF97_3D8E_454F_BB0A_383226BEC66A_.wvu.PrintArea" localSheetId="2" hidden="1">Vintages!$F$15:$M$241</definedName>
    <definedName name="Z_AC15DF97_3D8E_454F_BB0A_383226BEC66A_.wvu.PrintTitles" localSheetId="0" hidden="1">Payments!$A:$D,Payments!$1:$14</definedName>
    <definedName name="Z_AC15DF97_3D8E_454F_BB0A_383226BEC66A_.wvu.PrintTitles" localSheetId="1" hidden="1">Summary!$A:$D,Summary!$1:$14</definedName>
    <definedName name="Z_AC15DF97_3D8E_454F_BB0A_383226BEC66A_.wvu.PrintTitles" localSheetId="2" hidden="1">Vintages!$A:$D,Vintages!$1:$14</definedName>
    <definedName name="Z_B21389D0_E3C7_4854_9BE4_807E9F83493A_.wvu.PrintArea" localSheetId="0" hidden="1">Payments!$E$15:$Y$250</definedName>
    <definedName name="Z_B21389D0_E3C7_4854_9BE4_807E9F83493A_.wvu.PrintArea" localSheetId="1" hidden="1">Summary!$E$15:$Q$271</definedName>
    <definedName name="Z_B21389D0_E3C7_4854_9BE4_807E9F83493A_.wvu.PrintArea" localSheetId="2" hidden="1">Vintages!$F$15:$M$241</definedName>
    <definedName name="Z_B21389D0_E3C7_4854_9BE4_807E9F83493A_.wvu.PrintTitles" localSheetId="0" hidden="1">Payments!$A:$D,Payments!$1:$14</definedName>
    <definedName name="Z_B21389D0_E3C7_4854_9BE4_807E9F83493A_.wvu.PrintTitles" localSheetId="1" hidden="1">Summary!$A:$D,Summary!$1:$14</definedName>
    <definedName name="Z_B21389D0_E3C7_4854_9BE4_807E9F83493A_.wvu.PrintTitles" localSheetId="2" hidden="1">Vintages!$A:$D,Vintages!$1:$14</definedName>
    <definedName name="Z_D6BCA3A9_E889_4D9C_A952_89F589327511_.wvu.PrintArea" localSheetId="5" hidden="1">Analysis!$A$14:$R$241</definedName>
    <definedName name="Z_D6BCA3A9_E889_4D9C_A952_89F589327511_.wvu.PrintArea" localSheetId="3" hidden="1">'NOL CFWD - Acct 190'!$A$14:$I$258</definedName>
    <definedName name="Z_D6BCA3A9_E889_4D9C_A952_89F589327511_.wvu.PrintArea" localSheetId="0" hidden="1">Payments!$E$15:$Y$250</definedName>
    <definedName name="Z_D6BCA3A9_E889_4D9C_A952_89F589327511_.wvu.PrintArea" localSheetId="1" hidden="1">Summary!$E$15:$Q$282</definedName>
    <definedName name="Z_D6BCA3A9_E889_4D9C_A952_89F589327511_.wvu.PrintArea" localSheetId="4" hidden="1">'Tax Credit CFWD - Acct 190'!$A$1:$I$284</definedName>
    <definedName name="Z_D6BCA3A9_E889_4D9C_A952_89F589327511_.wvu.PrintArea" localSheetId="2" hidden="1">Vintages!$F$15:$Q$248</definedName>
    <definedName name="Z_D6BCA3A9_E889_4D9C_A952_89F589327511_.wvu.PrintTitles" localSheetId="5" hidden="1">Analysis!$1:$13</definedName>
    <definedName name="Z_D6BCA3A9_E889_4D9C_A952_89F589327511_.wvu.PrintTitles" localSheetId="3" hidden="1">'NOL CFWD - Acct 190'!$1:$13</definedName>
    <definedName name="Z_D6BCA3A9_E889_4D9C_A952_89F589327511_.wvu.PrintTitles" localSheetId="0" hidden="1">Payments!$A:$D,Payments!$1:$14</definedName>
    <definedName name="Z_D6BCA3A9_E889_4D9C_A952_89F589327511_.wvu.PrintTitles" localSheetId="1" hidden="1">Summary!$A:$D,Summary!$1:$14</definedName>
    <definedName name="Z_D6BCA3A9_E889_4D9C_A952_89F589327511_.wvu.PrintTitles" localSheetId="4" hidden="1">'Tax Credit CFWD - Acct 190'!$1:$13</definedName>
    <definedName name="Z_D6BCA3A9_E889_4D9C_A952_89F589327511_.wvu.PrintTitles" localSheetId="2" hidden="1">Vintages!$A:$D,Vintages!$1:$14</definedName>
    <definedName name="Z_E12DB1D1_4CA9_4233_AA3F_145F3123159F_.wvu.PrintArea" localSheetId="0" hidden="1">Payments!$E$15:$Y$250</definedName>
    <definedName name="Z_E12DB1D1_4CA9_4233_AA3F_145F3123159F_.wvu.PrintArea" localSheetId="1" hidden="1">Summary!$A$1:$S$282</definedName>
    <definedName name="Z_E12DB1D1_4CA9_4233_AA3F_145F3123159F_.wvu.PrintArea" localSheetId="2" hidden="1">Vintages!$F$15:$M$248</definedName>
    <definedName name="Z_E12DB1D1_4CA9_4233_AA3F_145F3123159F_.wvu.PrintTitles" localSheetId="3" hidden="1">'NOL CFWD - Acct 190'!$1:$13</definedName>
    <definedName name="Z_E12DB1D1_4CA9_4233_AA3F_145F3123159F_.wvu.PrintTitles" localSheetId="0" hidden="1">Payments!$A:$D,Payments!$1:$14</definedName>
    <definedName name="Z_E12DB1D1_4CA9_4233_AA3F_145F3123159F_.wvu.PrintTitles" localSheetId="1" hidden="1">Summary!$A:$D,Summary!$1:$14</definedName>
    <definedName name="Z_E12DB1D1_4CA9_4233_AA3F_145F3123159F_.wvu.PrintTitles" localSheetId="4" hidden="1">'Tax Credit CFWD - Acct 190'!$1:$13</definedName>
    <definedName name="Z_E12DB1D1_4CA9_4233_AA3F_145F3123159F_.wvu.PrintTitles" localSheetId="2" hidden="1">Vintages!$A:$D,Vintages!$1:$14</definedName>
    <definedName name="Z_E9003C6E_7445_4BF1_92CA_C2018F614CF2_.wvu.PrintArea" localSheetId="0" hidden="1">Payments!$E$15:$Y$250</definedName>
    <definedName name="Z_E9003C6E_7445_4BF1_92CA_C2018F614CF2_.wvu.PrintArea" localSheetId="1" hidden="1">Summary!$E$15:$Q$271</definedName>
    <definedName name="Z_E9003C6E_7445_4BF1_92CA_C2018F614CF2_.wvu.PrintArea" localSheetId="2" hidden="1">Vintages!$F$15:$M$241</definedName>
    <definedName name="Z_E9003C6E_7445_4BF1_92CA_C2018F614CF2_.wvu.PrintTitles" localSheetId="0" hidden="1">Payments!$A:$D,Payments!$1:$14</definedName>
    <definedName name="Z_E9003C6E_7445_4BF1_92CA_C2018F614CF2_.wvu.PrintTitles" localSheetId="1" hidden="1">Summary!$A:$D,Summary!$1:$14</definedName>
    <definedName name="Z_E9003C6E_7445_4BF1_92CA_C2018F614CF2_.wvu.PrintTitles" localSheetId="2" hidden="1">Vintages!$A:$D,Vintages!$1:$14</definedName>
  </definedNames>
  <calcPr calcId="145621" fullCalcOnLoad="1"/>
  <customWorkbookViews>
    <customWorkbookView name="AEP - Personal View" guid="{E12DB1D1-4CA9-4233-AA3F-145F3123159F}" mergeInterval="0" personalView="1" maximized="1" windowWidth="1280" windowHeight="739" tabRatio="604" activeSheetId="3"/>
    <customWorkbookView name="Kathleen G Silcott - Personal View" guid="{AC15DF97-3D8E-454F-BB0A-383226BEC66A}" mergeInterval="0" personalView="1" maximized="1" windowWidth="1024" windowHeight="530" activeSheetId="3"/>
    <customWorkbookView name="J Scofield - Personal View" guid="{72113EA4-49E7-4144-9D1B-37C5A8D31998}" mergeInterval="0" personalView="1" maximized="1" windowWidth="1276" windowHeight="861" activeSheetId="3"/>
    <customWorkbookView name="Jeff Hazlett - Personal View" guid="{E9003C6E-7445-4BF1-92CA-C2018F614CF2}" mergeInterval="0" personalView="1" maximized="1" windowWidth="1276" windowHeight="800" activeSheetId="2"/>
    <customWorkbookView name="Jeffrey B. Bartsch - Personal View" guid="{6B4F0BC6-DB25-4001-9B83-9E37F34E1FEA}" mergeInterval="0" personalView="1" maximized="1" windowWidth="1020" windowHeight="592" activeSheetId="1"/>
    <customWorkbookView name="KGS - Personal View" guid="{100BCE60-57CE-4282-B296-DCF4AD21E415}" mergeInterval="0" personalView="1" maximized="1" windowWidth="994" windowHeight="579" activeSheetId="2" showComments="commIndAndComment"/>
    <customWorkbookView name="J. David Spring - Personal View" guid="{495FA83F-F68D-4892-B381-909C00EB7F6E}" mergeInterval="0" personalView="1" maximized="1" windowWidth="1020" windowHeight="605" activeSheetId="2"/>
    <customWorkbookView name="DAH - Personal View" guid="{94FF007F-182F-4A23-A97E-3A96D37AABAF}" mergeInterval="0" personalView="1" maximized="1" windowWidth="1276" windowHeight="859" activeSheetId="1"/>
    <customWorkbookView name="Ruth Sigmund - Personal View" guid="{FCEDD8EC-E08B-4ECA-B771-E6F04FACCF32}" mergeInterval="0" personalView="1" maximized="1" windowWidth="1020" windowHeight="592" activeSheetId="1"/>
    <customWorkbookView name="JGP - Personal View" guid="{487D6986-5F0B-4C99-9D71-0C7904ABE2D4}" mergeInterval="0" personalView="1" maximized="1" windowWidth="1276" windowHeight="859" activeSheetId="2"/>
    <customWorkbookView name="Ruthann N Hannigan - Personal View" guid="{2D6CD164-A2DB-4A21-8DE8-8485E6C7AB54}" mergeInterval="0" personalView="1" maximized="1" windowWidth="1276" windowHeight="805" activeSheetId="1"/>
    <customWorkbookView name="Polly Lutz - Personal View" guid="{450A595A-7D6B-453F-B40F-D80F02CBF060}" mergeInterval="0" personalView="1" maximized="1" windowWidth="1020" windowHeight="605" activeSheetId="2"/>
    <customWorkbookView name="David A Hodgson - Personal View" guid="{B21389D0-E3C7-4854-9BE4-807E9F83493A}" mergeInterval="0" personalView="1" maximized="1" windowWidth="1276" windowHeight="805" activeSheetId="2"/>
    <customWorkbookView name="s045355 - Personal View" guid="{D6BCA3A9-E889-4D9C-A952-89F589327511}" mergeInterval="0" personalView="1" maximized="1" windowWidth="1280" windowHeight="799" activeSheetId="6"/>
  </customWorkbookViews>
</workbook>
</file>

<file path=xl/calcChain.xml><?xml version="1.0" encoding="utf-8"?>
<calcChain xmlns="http://schemas.openxmlformats.org/spreadsheetml/2006/main">
  <c r="F242" i="2" l="1"/>
  <c r="R17" i="2"/>
  <c r="F17" i="2"/>
  <c r="H256" i="5"/>
  <c r="H255" i="5"/>
  <c r="H254" i="5"/>
  <c r="H258" i="5"/>
  <c r="H253" i="5"/>
  <c r="H252" i="5"/>
  <c r="AG246" i="5"/>
  <c r="AG244" i="5"/>
  <c r="AG243" i="5"/>
  <c r="AG242" i="5"/>
  <c r="AG248" i="5"/>
  <c r="AG250" i="5"/>
  <c r="AG241" i="5"/>
  <c r="T246" i="5"/>
  <c r="T244" i="5"/>
  <c r="T243" i="5"/>
  <c r="T248" i="5"/>
  <c r="T250" i="5"/>
  <c r="T242" i="5"/>
  <c r="T241" i="5"/>
  <c r="H248" i="5"/>
  <c r="E248" i="5"/>
  <c r="H66" i="6"/>
  <c r="H57" i="6"/>
  <c r="H34" i="6"/>
  <c r="H20" i="6"/>
  <c r="H225" i="6"/>
  <c r="H207" i="6"/>
  <c r="H180" i="6"/>
  <c r="H197" i="6"/>
  <c r="H171" i="6"/>
  <c r="H159" i="6"/>
  <c r="H146" i="6"/>
  <c r="H137" i="6"/>
  <c r="H92" i="6"/>
  <c r="H80" i="6"/>
  <c r="H44" i="6"/>
  <c r="I225" i="6"/>
  <c r="I207" i="6"/>
  <c r="I180" i="6"/>
  <c r="I197" i="6"/>
  <c r="I171" i="6"/>
  <c r="I159" i="6"/>
  <c r="I146" i="6"/>
  <c r="I137" i="6"/>
  <c r="I92" i="6"/>
  <c r="I80" i="6"/>
  <c r="I66" i="6"/>
  <c r="I57" i="6"/>
  <c r="I44" i="6"/>
  <c r="I34" i="6"/>
  <c r="I20" i="6"/>
  <c r="J225" i="6"/>
  <c r="J207" i="6"/>
  <c r="J180" i="6"/>
  <c r="J197" i="6"/>
  <c r="J171" i="6"/>
  <c r="J159" i="6"/>
  <c r="J146" i="6"/>
  <c r="J137" i="6"/>
  <c r="J92" i="6"/>
  <c r="J80" i="6"/>
  <c r="J66" i="6"/>
  <c r="J57" i="6"/>
  <c r="J44" i="6"/>
  <c r="J34" i="6"/>
  <c r="J20" i="6"/>
  <c r="H10" i="6"/>
  <c r="K10" i="6"/>
  <c r="J235" i="6"/>
  <c r="J238" i="6"/>
  <c r="I235" i="6"/>
  <c r="AT254" i="5"/>
  <c r="AR258" i="5"/>
  <c r="AQ258" i="5"/>
  <c r="AP258" i="5"/>
  <c r="AO258" i="5"/>
  <c r="AN258" i="5"/>
  <c r="AM258" i="5"/>
  <c r="AT256" i="5"/>
  <c r="AT255" i="5"/>
  <c r="AT253" i="5"/>
  <c r="AT252" i="5"/>
  <c r="AL258" i="5"/>
  <c r="H231" i="5"/>
  <c r="E231" i="5"/>
  <c r="G231" i="5"/>
  <c r="H230" i="5"/>
  <c r="E230" i="5"/>
  <c r="G230" i="5"/>
  <c r="H229" i="5"/>
  <c r="G229" i="5"/>
  <c r="E229" i="5"/>
  <c r="H222" i="5"/>
  <c r="E222" i="5"/>
  <c r="G222" i="5"/>
  <c r="H221" i="5"/>
  <c r="E221" i="5"/>
  <c r="G221" i="5"/>
  <c r="H220" i="5"/>
  <c r="G220" i="5"/>
  <c r="E220" i="5"/>
  <c r="H219" i="5"/>
  <c r="G219" i="5"/>
  <c r="E219" i="5"/>
  <c r="H218" i="5"/>
  <c r="E218" i="5"/>
  <c r="G218" i="5"/>
  <c r="H217" i="5"/>
  <c r="E217" i="5"/>
  <c r="G217" i="5"/>
  <c r="H216" i="5"/>
  <c r="G216" i="5"/>
  <c r="E216" i="5"/>
  <c r="H215" i="5"/>
  <c r="G215" i="5"/>
  <c r="E215" i="5"/>
  <c r="H214" i="5"/>
  <c r="E214" i="5"/>
  <c r="G214" i="5"/>
  <c r="H213" i="5"/>
  <c r="E213" i="5"/>
  <c r="G213" i="5"/>
  <c r="H212" i="5"/>
  <c r="G212" i="5"/>
  <c r="E212" i="5"/>
  <c r="H211" i="5"/>
  <c r="H225" i="5"/>
  <c r="G211" i="5"/>
  <c r="E211" i="5"/>
  <c r="H204" i="5"/>
  <c r="E204" i="5"/>
  <c r="E207" i="5"/>
  <c r="H202" i="5"/>
  <c r="G202" i="5"/>
  <c r="E202" i="5"/>
  <c r="H195" i="5"/>
  <c r="E195" i="5"/>
  <c r="G195" i="5"/>
  <c r="H194" i="5"/>
  <c r="E194" i="5"/>
  <c r="G194" i="5"/>
  <c r="H193" i="5"/>
  <c r="G193" i="5"/>
  <c r="E193" i="5"/>
  <c r="H192" i="5"/>
  <c r="G192" i="5"/>
  <c r="E192" i="5"/>
  <c r="H191" i="5"/>
  <c r="E191" i="5"/>
  <c r="G191" i="5"/>
  <c r="H190" i="5"/>
  <c r="E190" i="5"/>
  <c r="G190" i="5"/>
  <c r="H189" i="5"/>
  <c r="G189" i="5"/>
  <c r="E189" i="5"/>
  <c r="H188" i="5"/>
  <c r="G188" i="5"/>
  <c r="E188" i="5"/>
  <c r="H187" i="5"/>
  <c r="E187" i="5"/>
  <c r="G187" i="5"/>
  <c r="H186" i="5"/>
  <c r="E186" i="5"/>
  <c r="G186" i="5"/>
  <c r="H185" i="5"/>
  <c r="G185" i="5"/>
  <c r="E185" i="5"/>
  <c r="H178" i="5"/>
  <c r="G178" i="5"/>
  <c r="E178" i="5"/>
  <c r="E180" i="5"/>
  <c r="H177" i="5"/>
  <c r="G177" i="5"/>
  <c r="E177" i="5"/>
  <c r="H176" i="5"/>
  <c r="H180" i="5"/>
  <c r="E176" i="5"/>
  <c r="H175" i="5"/>
  <c r="G175" i="5"/>
  <c r="E175" i="5"/>
  <c r="H169" i="5"/>
  <c r="E169" i="5"/>
  <c r="G169" i="5"/>
  <c r="H168" i="5"/>
  <c r="E168" i="5"/>
  <c r="G168" i="5"/>
  <c r="H167" i="5"/>
  <c r="G167" i="5"/>
  <c r="E167" i="5"/>
  <c r="H166" i="5"/>
  <c r="G166" i="5"/>
  <c r="E166" i="5"/>
  <c r="H165" i="5"/>
  <c r="E165" i="5"/>
  <c r="E171" i="5"/>
  <c r="H162" i="5"/>
  <c r="E162" i="5"/>
  <c r="H157" i="5"/>
  <c r="E157" i="5"/>
  <c r="G157" i="5"/>
  <c r="H156" i="5"/>
  <c r="E156" i="5"/>
  <c r="G156" i="5"/>
  <c r="H155" i="5"/>
  <c r="G155" i="5"/>
  <c r="E155" i="5"/>
  <c r="H154" i="5"/>
  <c r="G154" i="5"/>
  <c r="E154" i="5"/>
  <c r="H153" i="5"/>
  <c r="E153" i="5"/>
  <c r="G153" i="5"/>
  <c r="H152" i="5"/>
  <c r="E152" i="5"/>
  <c r="G152" i="5"/>
  <c r="H151" i="5"/>
  <c r="H159" i="5"/>
  <c r="E151" i="5"/>
  <c r="H144" i="5"/>
  <c r="G144" i="5"/>
  <c r="E144" i="5"/>
  <c r="H143" i="5"/>
  <c r="G143" i="5"/>
  <c r="E143" i="5"/>
  <c r="H142" i="5"/>
  <c r="E142" i="5"/>
  <c r="G142" i="5"/>
  <c r="H141" i="5"/>
  <c r="E141" i="5"/>
  <c r="E146" i="5"/>
  <c r="H134" i="5"/>
  <c r="E134" i="5"/>
  <c r="G134" i="5"/>
  <c r="H132" i="5"/>
  <c r="E132" i="5"/>
  <c r="G132" i="5"/>
  <c r="H130" i="5"/>
  <c r="E130" i="5"/>
  <c r="G130" i="5"/>
  <c r="H128" i="5"/>
  <c r="E128" i="5"/>
  <c r="G128" i="5"/>
  <c r="H127" i="5"/>
  <c r="G127" i="5"/>
  <c r="E127" i="5"/>
  <c r="H125" i="5"/>
  <c r="E125" i="5"/>
  <c r="G125" i="5"/>
  <c r="H123" i="5"/>
  <c r="E123" i="5"/>
  <c r="G123" i="5"/>
  <c r="H121" i="5"/>
  <c r="E121" i="5"/>
  <c r="G121" i="5"/>
  <c r="H119" i="5"/>
  <c r="E119" i="5"/>
  <c r="G119" i="5"/>
  <c r="H118" i="5"/>
  <c r="G118" i="5"/>
  <c r="E118" i="5"/>
  <c r="H117" i="5"/>
  <c r="G117" i="5"/>
  <c r="E117" i="5"/>
  <c r="H116" i="5"/>
  <c r="E116" i="5"/>
  <c r="G116" i="5"/>
  <c r="H115" i="5"/>
  <c r="E115" i="5"/>
  <c r="G115" i="5"/>
  <c r="H114" i="5"/>
  <c r="G114" i="5"/>
  <c r="E114" i="5"/>
  <c r="H113" i="5"/>
  <c r="G113" i="5"/>
  <c r="E113" i="5"/>
  <c r="H112" i="5"/>
  <c r="E112" i="5"/>
  <c r="G112" i="5"/>
  <c r="H111" i="5"/>
  <c r="E111" i="5"/>
  <c r="G111" i="5"/>
  <c r="H110" i="5"/>
  <c r="G110" i="5"/>
  <c r="E110" i="5"/>
  <c r="H108" i="5"/>
  <c r="E108" i="5"/>
  <c r="G108" i="5"/>
  <c r="H106" i="5"/>
  <c r="E106" i="5"/>
  <c r="G106" i="5"/>
  <c r="H105" i="5"/>
  <c r="E105" i="5"/>
  <c r="G105" i="5"/>
  <c r="H104" i="5"/>
  <c r="E104" i="5"/>
  <c r="G104" i="5"/>
  <c r="H102" i="5"/>
  <c r="G102" i="5"/>
  <c r="E102" i="5"/>
  <c r="H100" i="5"/>
  <c r="E100" i="5"/>
  <c r="G100" i="5"/>
  <c r="H99" i="5"/>
  <c r="E99" i="5"/>
  <c r="G99" i="5"/>
  <c r="H98" i="5"/>
  <c r="G98" i="5"/>
  <c r="E98" i="5"/>
  <c r="H97" i="5"/>
  <c r="G97" i="5"/>
  <c r="E97" i="5"/>
  <c r="H90" i="5"/>
  <c r="G90" i="5"/>
  <c r="E90" i="5"/>
  <c r="H89" i="5"/>
  <c r="G89" i="5"/>
  <c r="E89" i="5"/>
  <c r="H88" i="5"/>
  <c r="G88" i="5"/>
  <c r="E88" i="5"/>
  <c r="H87" i="5"/>
  <c r="E87" i="5"/>
  <c r="G87" i="5"/>
  <c r="H86" i="5"/>
  <c r="G86" i="5"/>
  <c r="E86" i="5"/>
  <c r="H85" i="5"/>
  <c r="G85" i="5"/>
  <c r="E85" i="5"/>
  <c r="H78" i="5"/>
  <c r="G78" i="5"/>
  <c r="E78" i="5"/>
  <c r="H77" i="5"/>
  <c r="G77" i="5"/>
  <c r="E77" i="5"/>
  <c r="H76" i="5"/>
  <c r="G76" i="5"/>
  <c r="E76" i="5"/>
  <c r="H75" i="5"/>
  <c r="E75" i="5"/>
  <c r="G75" i="5"/>
  <c r="H73" i="5"/>
  <c r="G73" i="5"/>
  <c r="E73" i="5"/>
  <c r="H72" i="5"/>
  <c r="G72" i="5"/>
  <c r="E72" i="5"/>
  <c r="H71" i="5"/>
  <c r="G71" i="5"/>
  <c r="E71" i="5"/>
  <c r="H64" i="5"/>
  <c r="G64" i="5"/>
  <c r="E64" i="5"/>
  <c r="E66" i="5"/>
  <c r="H63" i="5"/>
  <c r="G63" i="5"/>
  <c r="E63" i="5"/>
  <c r="H62" i="5"/>
  <c r="H66" i="5"/>
  <c r="G62" i="5"/>
  <c r="E62" i="5"/>
  <c r="H55" i="5"/>
  <c r="G55" i="5"/>
  <c r="E55" i="5"/>
  <c r="H54" i="5"/>
  <c r="G54" i="5"/>
  <c r="E54" i="5"/>
  <c r="H53" i="5"/>
  <c r="G53" i="5"/>
  <c r="E53" i="5"/>
  <c r="H52" i="5"/>
  <c r="G52" i="5"/>
  <c r="E52" i="5"/>
  <c r="H51" i="5"/>
  <c r="G51" i="5"/>
  <c r="E51" i="5"/>
  <c r="H50" i="5"/>
  <c r="G50" i="5"/>
  <c r="E50" i="5"/>
  <c r="E57" i="5"/>
  <c r="H49" i="5"/>
  <c r="G49" i="5"/>
  <c r="E49" i="5"/>
  <c r="H42" i="5"/>
  <c r="E42" i="5"/>
  <c r="G42" i="5"/>
  <c r="H41" i="5"/>
  <c r="E41" i="5"/>
  <c r="G41" i="5"/>
  <c r="H40" i="5"/>
  <c r="G40" i="5"/>
  <c r="E40" i="5"/>
  <c r="H39" i="5"/>
  <c r="G39" i="5"/>
  <c r="G44" i="5"/>
  <c r="E39" i="5"/>
  <c r="H32" i="5"/>
  <c r="E32" i="5"/>
  <c r="G32" i="5"/>
  <c r="H31" i="5"/>
  <c r="E31" i="5"/>
  <c r="G31" i="5"/>
  <c r="H30" i="5"/>
  <c r="G30" i="5"/>
  <c r="E30" i="5"/>
  <c r="H29" i="5"/>
  <c r="G29" i="5"/>
  <c r="E29" i="5"/>
  <c r="H28" i="5"/>
  <c r="E28" i="5"/>
  <c r="G28" i="5"/>
  <c r="H27" i="5"/>
  <c r="E27" i="5"/>
  <c r="G27" i="5"/>
  <c r="H26" i="5"/>
  <c r="H34" i="5"/>
  <c r="E26" i="5"/>
  <c r="H25" i="5"/>
  <c r="G25" i="5"/>
  <c r="E25" i="5"/>
  <c r="H18" i="5"/>
  <c r="E18" i="5"/>
  <c r="G18" i="5"/>
  <c r="H17" i="5"/>
  <c r="G17" i="5"/>
  <c r="E17" i="5"/>
  <c r="G16" i="5"/>
  <c r="E16" i="5"/>
  <c r="H16" i="5"/>
  <c r="L100" i="5"/>
  <c r="L16" i="5"/>
  <c r="L162" i="5"/>
  <c r="T162" i="5"/>
  <c r="L25" i="5"/>
  <c r="L166" i="5"/>
  <c r="L62" i="5"/>
  <c r="L152" i="5"/>
  <c r="L71" i="5"/>
  <c r="L193" i="5"/>
  <c r="L165" i="5"/>
  <c r="L151" i="5"/>
  <c r="L155" i="5"/>
  <c r="L72" i="5"/>
  <c r="AL72" i="5"/>
  <c r="L154" i="5"/>
  <c r="L26" i="5"/>
  <c r="L27" i="5"/>
  <c r="T39" i="5"/>
  <c r="L153" i="5"/>
  <c r="AL153" i="5"/>
  <c r="AR231" i="5"/>
  <c r="AQ231" i="5"/>
  <c r="AP231" i="5"/>
  <c r="AO231" i="5"/>
  <c r="AT231" i="5"/>
  <c r="AN231" i="5"/>
  <c r="AM231" i="5"/>
  <c r="AL231" i="5"/>
  <c r="AR230" i="5"/>
  <c r="AT230" i="5"/>
  <c r="AQ230" i="5"/>
  <c r="AP230" i="5"/>
  <c r="AO230" i="5"/>
  <c r="AN230" i="5"/>
  <c r="AM230" i="5"/>
  <c r="AL230" i="5"/>
  <c r="AR229" i="5"/>
  <c r="AQ229" i="5"/>
  <c r="AP229" i="5"/>
  <c r="AO229" i="5"/>
  <c r="AN229" i="5"/>
  <c r="AM229" i="5"/>
  <c r="AT229" i="5"/>
  <c r="AL229" i="5"/>
  <c r="AR222" i="5"/>
  <c r="AQ222" i="5"/>
  <c r="AP222" i="5"/>
  <c r="AO222" i="5"/>
  <c r="AN222" i="5"/>
  <c r="AM222" i="5"/>
  <c r="AT222" i="5"/>
  <c r="AL222" i="5"/>
  <c r="AR221" i="5"/>
  <c r="AQ221" i="5"/>
  <c r="AP221" i="5"/>
  <c r="AO221" i="5"/>
  <c r="AN221" i="5"/>
  <c r="AM221" i="5"/>
  <c r="AL221" i="5"/>
  <c r="AR220" i="5"/>
  <c r="AQ220" i="5"/>
  <c r="AP220" i="5"/>
  <c r="AO220" i="5"/>
  <c r="AN220" i="5"/>
  <c r="AM220" i="5"/>
  <c r="AL220" i="5"/>
  <c r="AR219" i="5"/>
  <c r="AQ219" i="5"/>
  <c r="AP219" i="5"/>
  <c r="AO219" i="5"/>
  <c r="AN219" i="5"/>
  <c r="AM219" i="5"/>
  <c r="AL219" i="5"/>
  <c r="AT219" i="5"/>
  <c r="AR218" i="5"/>
  <c r="AQ218" i="5"/>
  <c r="AP218" i="5"/>
  <c r="AO218" i="5"/>
  <c r="AN218" i="5"/>
  <c r="AM218" i="5"/>
  <c r="AT218" i="5"/>
  <c r="AL218" i="5"/>
  <c r="AR217" i="5"/>
  <c r="AQ217" i="5"/>
  <c r="AP217" i="5"/>
  <c r="AO217" i="5"/>
  <c r="AN217" i="5"/>
  <c r="AM217" i="5"/>
  <c r="AL217" i="5"/>
  <c r="AR216" i="5"/>
  <c r="AQ216" i="5"/>
  <c r="AP216" i="5"/>
  <c r="AO216" i="5"/>
  <c r="AN216" i="5"/>
  <c r="AM216" i="5"/>
  <c r="AL216" i="5"/>
  <c r="AR215" i="5"/>
  <c r="AQ215" i="5"/>
  <c r="AP215" i="5"/>
  <c r="AO215" i="5"/>
  <c r="AN215" i="5"/>
  <c r="AM215" i="5"/>
  <c r="AL215" i="5"/>
  <c r="AT215" i="5"/>
  <c r="AR214" i="5"/>
  <c r="AQ214" i="5"/>
  <c r="AP214" i="5"/>
  <c r="AO214" i="5"/>
  <c r="AN214" i="5"/>
  <c r="AM214" i="5"/>
  <c r="AT214" i="5"/>
  <c r="AL214" i="5"/>
  <c r="AR213" i="5"/>
  <c r="AQ213" i="5"/>
  <c r="AP213" i="5"/>
  <c r="AO213" i="5"/>
  <c r="AN213" i="5"/>
  <c r="AM213" i="5"/>
  <c r="AL213" i="5"/>
  <c r="AR212" i="5"/>
  <c r="AQ212" i="5"/>
  <c r="AP212" i="5"/>
  <c r="AO212" i="5"/>
  <c r="AO225" i="5"/>
  <c r="AN212" i="5"/>
  <c r="AM212" i="5"/>
  <c r="AL212" i="5"/>
  <c r="AR211" i="5"/>
  <c r="AQ211" i="5"/>
  <c r="AP211" i="5"/>
  <c r="AP225" i="5"/>
  <c r="AO211" i="5"/>
  <c r="AN211" i="5"/>
  <c r="AM211" i="5"/>
  <c r="AL211" i="5"/>
  <c r="AL225" i="5"/>
  <c r="AR204" i="5"/>
  <c r="AQ204" i="5"/>
  <c r="AP204" i="5"/>
  <c r="AO204" i="5"/>
  <c r="AN204" i="5"/>
  <c r="AM204" i="5"/>
  <c r="AL204" i="5"/>
  <c r="AL207" i="5"/>
  <c r="AR202" i="5"/>
  <c r="AR207" i="5"/>
  <c r="AQ202" i="5"/>
  <c r="AP202" i="5"/>
  <c r="AO202" i="5"/>
  <c r="AN202" i="5"/>
  <c r="AM202" i="5"/>
  <c r="AT202" i="5"/>
  <c r="AL202" i="5"/>
  <c r="AR195" i="5"/>
  <c r="AQ195" i="5"/>
  <c r="AP195" i="5"/>
  <c r="AO195" i="5"/>
  <c r="AT195" i="5"/>
  <c r="AN195" i="5"/>
  <c r="AM195" i="5"/>
  <c r="AL195" i="5"/>
  <c r="AR194" i="5"/>
  <c r="AQ194" i="5"/>
  <c r="AP194" i="5"/>
  <c r="AO194" i="5"/>
  <c r="AN194" i="5"/>
  <c r="AM194" i="5"/>
  <c r="AL194" i="5"/>
  <c r="AR193" i="5"/>
  <c r="AQ193" i="5"/>
  <c r="AP193" i="5"/>
  <c r="AO193" i="5"/>
  <c r="AN193" i="5"/>
  <c r="AM193" i="5"/>
  <c r="AL193" i="5"/>
  <c r="AR192" i="5"/>
  <c r="AQ192" i="5"/>
  <c r="AP192" i="5"/>
  <c r="AO192" i="5"/>
  <c r="AN192" i="5"/>
  <c r="AM192" i="5"/>
  <c r="AL192" i="5"/>
  <c r="AT192" i="5"/>
  <c r="AR191" i="5"/>
  <c r="AQ191" i="5"/>
  <c r="AP191" i="5"/>
  <c r="AO191" i="5"/>
  <c r="AT191" i="5"/>
  <c r="AN191" i="5"/>
  <c r="AM191" i="5"/>
  <c r="AL191" i="5"/>
  <c r="AR190" i="5"/>
  <c r="AQ190" i="5"/>
  <c r="AP190" i="5"/>
  <c r="AO190" i="5"/>
  <c r="AN190" i="5"/>
  <c r="AM190" i="5"/>
  <c r="AL190" i="5"/>
  <c r="AR189" i="5"/>
  <c r="AQ189" i="5"/>
  <c r="AP189" i="5"/>
  <c r="AO189" i="5"/>
  <c r="AN189" i="5"/>
  <c r="AM189" i="5"/>
  <c r="AT189" i="5"/>
  <c r="AL189" i="5"/>
  <c r="AR188" i="5"/>
  <c r="AQ188" i="5"/>
  <c r="AP188" i="5"/>
  <c r="AO188" i="5"/>
  <c r="AN188" i="5"/>
  <c r="AM188" i="5"/>
  <c r="AL188" i="5"/>
  <c r="AT188" i="5"/>
  <c r="AR187" i="5"/>
  <c r="AQ187" i="5"/>
  <c r="AP187" i="5"/>
  <c r="AO187" i="5"/>
  <c r="AT187" i="5"/>
  <c r="AN187" i="5"/>
  <c r="AM187" i="5"/>
  <c r="AL187" i="5"/>
  <c r="AR186" i="5"/>
  <c r="AQ186" i="5"/>
  <c r="AP186" i="5"/>
  <c r="AO186" i="5"/>
  <c r="AN186" i="5"/>
  <c r="AM186" i="5"/>
  <c r="AL186" i="5"/>
  <c r="AR185" i="5"/>
  <c r="AQ185" i="5"/>
  <c r="AP185" i="5"/>
  <c r="AO185" i="5"/>
  <c r="AN185" i="5"/>
  <c r="AM185" i="5"/>
  <c r="AT185" i="5"/>
  <c r="AL185" i="5"/>
  <c r="AR178" i="5"/>
  <c r="AQ178" i="5"/>
  <c r="AP178" i="5"/>
  <c r="AO178" i="5"/>
  <c r="AN178" i="5"/>
  <c r="AM178" i="5"/>
  <c r="AL178" i="5"/>
  <c r="AR177" i="5"/>
  <c r="AQ177" i="5"/>
  <c r="AP177" i="5"/>
  <c r="AO177" i="5"/>
  <c r="AN177" i="5"/>
  <c r="AM177" i="5"/>
  <c r="AL177" i="5"/>
  <c r="AT177" i="5"/>
  <c r="AR176" i="5"/>
  <c r="AQ176" i="5"/>
  <c r="AQ180" i="5"/>
  <c r="AP176" i="5"/>
  <c r="AO176" i="5"/>
  <c r="AN176" i="5"/>
  <c r="AM176" i="5"/>
  <c r="AM180" i="5"/>
  <c r="AL176" i="5"/>
  <c r="AR175" i="5"/>
  <c r="AQ175" i="5"/>
  <c r="AP175" i="5"/>
  <c r="AO175" i="5"/>
  <c r="AN175" i="5"/>
  <c r="AM175" i="5"/>
  <c r="AL175" i="5"/>
  <c r="AR169" i="5"/>
  <c r="AQ169" i="5"/>
  <c r="AP169" i="5"/>
  <c r="AO169" i="5"/>
  <c r="AT169" i="5"/>
  <c r="AN169" i="5"/>
  <c r="AM169" i="5"/>
  <c r="AL169" i="5"/>
  <c r="AR168" i="5"/>
  <c r="AQ168" i="5"/>
  <c r="AP168" i="5"/>
  <c r="AO168" i="5"/>
  <c r="AN168" i="5"/>
  <c r="AM168" i="5"/>
  <c r="AL168" i="5"/>
  <c r="AR167" i="5"/>
  <c r="AQ167" i="5"/>
  <c r="AP167" i="5"/>
  <c r="AO167" i="5"/>
  <c r="AN167" i="5"/>
  <c r="AM167" i="5"/>
  <c r="AT167" i="5"/>
  <c r="AL167" i="5"/>
  <c r="AR166" i="5"/>
  <c r="AQ166" i="5"/>
  <c r="AP166" i="5"/>
  <c r="AO166" i="5"/>
  <c r="AN166" i="5"/>
  <c r="AM166" i="5"/>
  <c r="AL166" i="5"/>
  <c r="AR165" i="5"/>
  <c r="AQ165" i="5"/>
  <c r="AP165" i="5"/>
  <c r="AO165" i="5"/>
  <c r="AN165" i="5"/>
  <c r="AM165" i="5"/>
  <c r="AT165" i="5"/>
  <c r="AL165" i="5"/>
  <c r="AR162" i="5"/>
  <c r="AQ162" i="5"/>
  <c r="AP162" i="5"/>
  <c r="AO162" i="5"/>
  <c r="AN162" i="5"/>
  <c r="AM162" i="5"/>
  <c r="AR157" i="5"/>
  <c r="AQ157" i="5"/>
  <c r="AP157" i="5"/>
  <c r="AO157" i="5"/>
  <c r="AN157" i="5"/>
  <c r="AM157" i="5"/>
  <c r="AT157" i="5"/>
  <c r="AL157" i="5"/>
  <c r="AR156" i="5"/>
  <c r="AQ156" i="5"/>
  <c r="AP156" i="5"/>
  <c r="AO156" i="5"/>
  <c r="AN156" i="5"/>
  <c r="AM156" i="5"/>
  <c r="AL156" i="5"/>
  <c r="AT156" i="5"/>
  <c r="AR155" i="5"/>
  <c r="AQ155" i="5"/>
  <c r="AP155" i="5"/>
  <c r="AO155" i="5"/>
  <c r="AN155" i="5"/>
  <c r="AM155" i="5"/>
  <c r="AL155" i="5"/>
  <c r="AR154" i="5"/>
  <c r="AQ154" i="5"/>
  <c r="AP154" i="5"/>
  <c r="AO154" i="5"/>
  <c r="AN154" i="5"/>
  <c r="AM154" i="5"/>
  <c r="AL154" i="5"/>
  <c r="AT154" i="5"/>
  <c r="AR153" i="5"/>
  <c r="AQ153" i="5"/>
  <c r="AP153" i="5"/>
  <c r="AO153" i="5"/>
  <c r="AN153" i="5"/>
  <c r="AM153" i="5"/>
  <c r="AR152" i="5"/>
  <c r="AR159" i="5"/>
  <c r="AQ152" i="5"/>
  <c r="AP152" i="5"/>
  <c r="AO152" i="5"/>
  <c r="AN152" i="5"/>
  <c r="AN159" i="5"/>
  <c r="AM152" i="5"/>
  <c r="AL152" i="5"/>
  <c r="AT152" i="5"/>
  <c r="AR151" i="5"/>
  <c r="AQ151" i="5"/>
  <c r="AP151" i="5"/>
  <c r="AO151" i="5"/>
  <c r="AO159" i="5"/>
  <c r="AN151" i="5"/>
  <c r="AM151" i="5"/>
  <c r="AL151" i="5"/>
  <c r="AR144" i="5"/>
  <c r="AQ144" i="5"/>
  <c r="AP144" i="5"/>
  <c r="AO144" i="5"/>
  <c r="AN144" i="5"/>
  <c r="AM144" i="5"/>
  <c r="AT144" i="5"/>
  <c r="AL144" i="5"/>
  <c r="AR143" i="5"/>
  <c r="AQ143" i="5"/>
  <c r="AP143" i="5"/>
  <c r="AP146" i="5"/>
  <c r="AO143" i="5"/>
  <c r="AN143" i="5"/>
  <c r="AM143" i="5"/>
  <c r="AL143" i="5"/>
  <c r="AR142" i="5"/>
  <c r="AQ142" i="5"/>
  <c r="AP142" i="5"/>
  <c r="AO142" i="5"/>
  <c r="AN142" i="5"/>
  <c r="AM142" i="5"/>
  <c r="AL142" i="5"/>
  <c r="AT142" i="5"/>
  <c r="AR141" i="5"/>
  <c r="AQ141" i="5"/>
  <c r="AP141" i="5"/>
  <c r="AO141" i="5"/>
  <c r="AN141" i="5"/>
  <c r="AM141" i="5"/>
  <c r="AL141" i="5"/>
  <c r="AR134" i="5"/>
  <c r="AQ134" i="5"/>
  <c r="AP134" i="5"/>
  <c r="AO134" i="5"/>
  <c r="AN134" i="5"/>
  <c r="AM134" i="5"/>
  <c r="AL134" i="5"/>
  <c r="AR132" i="5"/>
  <c r="AQ132" i="5"/>
  <c r="AP132" i="5"/>
  <c r="AO132" i="5"/>
  <c r="AN132" i="5"/>
  <c r="AM132" i="5"/>
  <c r="AT132" i="5"/>
  <c r="AL132" i="5"/>
  <c r="AR130" i="5"/>
  <c r="AQ130" i="5"/>
  <c r="AP130" i="5"/>
  <c r="AO130" i="5"/>
  <c r="AT130" i="5"/>
  <c r="AN130" i="5"/>
  <c r="AM130" i="5"/>
  <c r="AL130" i="5"/>
  <c r="AR128" i="5"/>
  <c r="AQ128" i="5"/>
  <c r="AP128" i="5"/>
  <c r="AO128" i="5"/>
  <c r="AN128" i="5"/>
  <c r="AM128" i="5"/>
  <c r="AT128" i="5"/>
  <c r="AL128" i="5"/>
  <c r="AR127" i="5"/>
  <c r="AQ127" i="5"/>
  <c r="AP127" i="5"/>
  <c r="AO127" i="5"/>
  <c r="AN127" i="5"/>
  <c r="AM127" i="5"/>
  <c r="AL127" i="5"/>
  <c r="AT127" i="5"/>
  <c r="AR125" i="5"/>
  <c r="AQ125" i="5"/>
  <c r="AP125" i="5"/>
  <c r="AO125" i="5"/>
  <c r="AN125" i="5"/>
  <c r="AM125" i="5"/>
  <c r="AL125" i="5"/>
  <c r="AT125" i="5"/>
  <c r="AR123" i="5"/>
  <c r="AQ123" i="5"/>
  <c r="AP123" i="5"/>
  <c r="AO123" i="5"/>
  <c r="AN123" i="5"/>
  <c r="AM123" i="5"/>
  <c r="AT123" i="5"/>
  <c r="AL123" i="5"/>
  <c r="AR121" i="5"/>
  <c r="AQ121" i="5"/>
  <c r="AP121" i="5"/>
  <c r="AO121" i="5"/>
  <c r="AN121" i="5"/>
  <c r="AM121" i="5"/>
  <c r="AL121" i="5"/>
  <c r="AR119" i="5"/>
  <c r="AQ119" i="5"/>
  <c r="AP119" i="5"/>
  <c r="AO119" i="5"/>
  <c r="AN119" i="5"/>
  <c r="AM119" i="5"/>
  <c r="AL119" i="5"/>
  <c r="AT119" i="5"/>
  <c r="AR118" i="5"/>
  <c r="AQ118" i="5"/>
  <c r="AP118" i="5"/>
  <c r="AO118" i="5"/>
  <c r="AN118" i="5"/>
  <c r="AM118" i="5"/>
  <c r="AL118" i="5"/>
  <c r="AT118" i="5"/>
  <c r="AR117" i="5"/>
  <c r="AQ117" i="5"/>
  <c r="AP117" i="5"/>
  <c r="AO117" i="5"/>
  <c r="AN117" i="5"/>
  <c r="AM117" i="5"/>
  <c r="AL117" i="5"/>
  <c r="AT117" i="5"/>
  <c r="AR116" i="5"/>
  <c r="AQ116" i="5"/>
  <c r="AP116" i="5"/>
  <c r="AO116" i="5"/>
  <c r="AN116" i="5"/>
  <c r="AM116" i="5"/>
  <c r="AL116" i="5"/>
  <c r="AT116" i="5"/>
  <c r="AR115" i="5"/>
  <c r="AQ115" i="5"/>
  <c r="AP115" i="5"/>
  <c r="AO115" i="5"/>
  <c r="AN115" i="5"/>
  <c r="AM115" i="5"/>
  <c r="AL115" i="5"/>
  <c r="AT115" i="5"/>
  <c r="AR114" i="5"/>
  <c r="AQ114" i="5"/>
  <c r="AP114" i="5"/>
  <c r="AO114" i="5"/>
  <c r="AN114" i="5"/>
  <c r="AM114" i="5"/>
  <c r="AL114" i="5"/>
  <c r="AR113" i="5"/>
  <c r="AQ113" i="5"/>
  <c r="AP113" i="5"/>
  <c r="AO113" i="5"/>
  <c r="AN113" i="5"/>
  <c r="AM113" i="5"/>
  <c r="AT113" i="5"/>
  <c r="AL113" i="5"/>
  <c r="AR112" i="5"/>
  <c r="AQ112" i="5"/>
  <c r="AP112" i="5"/>
  <c r="AO112" i="5"/>
  <c r="AN112" i="5"/>
  <c r="AM112" i="5"/>
  <c r="AL112" i="5"/>
  <c r="AR111" i="5"/>
  <c r="AQ111" i="5"/>
  <c r="AP111" i="5"/>
  <c r="AO111" i="5"/>
  <c r="AN111" i="5"/>
  <c r="AM111" i="5"/>
  <c r="AL111" i="5"/>
  <c r="AR110" i="5"/>
  <c r="AQ110" i="5"/>
  <c r="AP110" i="5"/>
  <c r="AO110" i="5"/>
  <c r="AN110" i="5"/>
  <c r="AM110" i="5"/>
  <c r="AL110" i="5"/>
  <c r="AR108" i="5"/>
  <c r="AQ108" i="5"/>
  <c r="AP108" i="5"/>
  <c r="AO108" i="5"/>
  <c r="AN108" i="5"/>
  <c r="AM108" i="5"/>
  <c r="AL108" i="5"/>
  <c r="AT108" i="5"/>
  <c r="AR106" i="5"/>
  <c r="AQ106" i="5"/>
  <c r="AP106" i="5"/>
  <c r="AO106" i="5"/>
  <c r="AN106" i="5"/>
  <c r="AM106" i="5"/>
  <c r="AL106" i="5"/>
  <c r="AR105" i="5"/>
  <c r="AQ105" i="5"/>
  <c r="AP105" i="5"/>
  <c r="AO105" i="5"/>
  <c r="AN105" i="5"/>
  <c r="AM105" i="5"/>
  <c r="AL105" i="5"/>
  <c r="AT105" i="5"/>
  <c r="AR104" i="5"/>
  <c r="AQ104" i="5"/>
  <c r="AP104" i="5"/>
  <c r="AO104" i="5"/>
  <c r="AN104" i="5"/>
  <c r="AM104" i="5"/>
  <c r="AL104" i="5"/>
  <c r="AR102" i="5"/>
  <c r="AQ102" i="5"/>
  <c r="AP102" i="5"/>
  <c r="AO102" i="5"/>
  <c r="AN102" i="5"/>
  <c r="AM102" i="5"/>
  <c r="AL102" i="5"/>
  <c r="AT102" i="5"/>
  <c r="AR100" i="5"/>
  <c r="AQ100" i="5"/>
  <c r="AP100" i="5"/>
  <c r="AO100" i="5"/>
  <c r="AN100" i="5"/>
  <c r="AM100" i="5"/>
  <c r="AL100" i="5"/>
  <c r="AR99" i="5"/>
  <c r="AQ99" i="5"/>
  <c r="AP99" i="5"/>
  <c r="AO99" i="5"/>
  <c r="AN99" i="5"/>
  <c r="AT99" i="5"/>
  <c r="AM99" i="5"/>
  <c r="AL99" i="5"/>
  <c r="AR98" i="5"/>
  <c r="AQ98" i="5"/>
  <c r="AP98" i="5"/>
  <c r="AO98" i="5"/>
  <c r="AN98" i="5"/>
  <c r="AM98" i="5"/>
  <c r="AT98" i="5"/>
  <c r="AL98" i="5"/>
  <c r="AR97" i="5"/>
  <c r="AQ97" i="5"/>
  <c r="AP97" i="5"/>
  <c r="AO97" i="5"/>
  <c r="AN97" i="5"/>
  <c r="AM97" i="5"/>
  <c r="AL97" i="5"/>
  <c r="AR90" i="5"/>
  <c r="AQ90" i="5"/>
  <c r="AP90" i="5"/>
  <c r="AO90" i="5"/>
  <c r="AT90" i="5"/>
  <c r="AN90" i="5"/>
  <c r="AM90" i="5"/>
  <c r="AL90" i="5"/>
  <c r="AR89" i="5"/>
  <c r="AR92" i="5"/>
  <c r="AQ89" i="5"/>
  <c r="AP89" i="5"/>
  <c r="AO89" i="5"/>
  <c r="AN89" i="5"/>
  <c r="AM89" i="5"/>
  <c r="AT89" i="5"/>
  <c r="AL89" i="5"/>
  <c r="AR88" i="5"/>
  <c r="AQ88" i="5"/>
  <c r="AP88" i="5"/>
  <c r="AO88" i="5"/>
  <c r="AN88" i="5"/>
  <c r="AM88" i="5"/>
  <c r="AL88" i="5"/>
  <c r="AR87" i="5"/>
  <c r="AQ87" i="5"/>
  <c r="AP87" i="5"/>
  <c r="AO87" i="5"/>
  <c r="AN87" i="5"/>
  <c r="AM87" i="5"/>
  <c r="AL87" i="5"/>
  <c r="AT87" i="5"/>
  <c r="AR86" i="5"/>
  <c r="AQ86" i="5"/>
  <c r="AP86" i="5"/>
  <c r="AP92" i="5"/>
  <c r="AO86" i="5"/>
  <c r="AN86" i="5"/>
  <c r="AM86" i="5"/>
  <c r="AL86" i="5"/>
  <c r="AR85" i="5"/>
  <c r="AQ85" i="5"/>
  <c r="AP85" i="5"/>
  <c r="AO85" i="5"/>
  <c r="AO92" i="5"/>
  <c r="AN85" i="5"/>
  <c r="AN92" i="5"/>
  <c r="AM85" i="5"/>
  <c r="AL85" i="5"/>
  <c r="AR78" i="5"/>
  <c r="AQ78" i="5"/>
  <c r="AP78" i="5"/>
  <c r="AO78" i="5"/>
  <c r="AN78" i="5"/>
  <c r="AM78" i="5"/>
  <c r="AL78" i="5"/>
  <c r="AR77" i="5"/>
  <c r="AQ77" i="5"/>
  <c r="AP77" i="5"/>
  <c r="AO77" i="5"/>
  <c r="AN77" i="5"/>
  <c r="AM77" i="5"/>
  <c r="AL77" i="5"/>
  <c r="AT77" i="5"/>
  <c r="AR76" i="5"/>
  <c r="AQ76" i="5"/>
  <c r="AP76" i="5"/>
  <c r="AO76" i="5"/>
  <c r="AT76" i="5"/>
  <c r="AN76" i="5"/>
  <c r="AM76" i="5"/>
  <c r="AL76" i="5"/>
  <c r="AR75" i="5"/>
  <c r="AQ75" i="5"/>
  <c r="AP75" i="5"/>
  <c r="AO75" i="5"/>
  <c r="AN75" i="5"/>
  <c r="AT75" i="5"/>
  <c r="AM75" i="5"/>
  <c r="AL75" i="5"/>
  <c r="AR74" i="5"/>
  <c r="AQ74" i="5"/>
  <c r="AP74" i="5"/>
  <c r="AO74" i="5"/>
  <c r="AN74" i="5"/>
  <c r="AM74" i="5"/>
  <c r="AL74" i="5"/>
  <c r="AR73" i="5"/>
  <c r="AQ73" i="5"/>
  <c r="AQ80" i="5"/>
  <c r="AP73" i="5"/>
  <c r="AO73" i="5"/>
  <c r="AN73" i="5"/>
  <c r="AM73" i="5"/>
  <c r="AL73" i="5"/>
  <c r="AR72" i="5"/>
  <c r="AQ72" i="5"/>
  <c r="AP72" i="5"/>
  <c r="AO72" i="5"/>
  <c r="AN72" i="5"/>
  <c r="AM72" i="5"/>
  <c r="AR71" i="5"/>
  <c r="AQ71" i="5"/>
  <c r="AP71" i="5"/>
  <c r="AO71" i="5"/>
  <c r="AN71" i="5"/>
  <c r="AM71" i="5"/>
  <c r="AL71" i="5"/>
  <c r="AR64" i="5"/>
  <c r="AQ64" i="5"/>
  <c r="AP64" i="5"/>
  <c r="AO64" i="5"/>
  <c r="AN64" i="5"/>
  <c r="AM64" i="5"/>
  <c r="AT64" i="5"/>
  <c r="AL64" i="5"/>
  <c r="AR63" i="5"/>
  <c r="AQ63" i="5"/>
  <c r="AP63" i="5"/>
  <c r="AP66" i="5"/>
  <c r="AO63" i="5"/>
  <c r="AN63" i="5"/>
  <c r="AM63" i="5"/>
  <c r="AL63" i="5"/>
  <c r="AR62" i="5"/>
  <c r="AQ62" i="5"/>
  <c r="AP62" i="5"/>
  <c r="AO62" i="5"/>
  <c r="AO66" i="5"/>
  <c r="AN62" i="5"/>
  <c r="AM62" i="5"/>
  <c r="AM66" i="5"/>
  <c r="AL62" i="5"/>
  <c r="AR55" i="5"/>
  <c r="AQ55" i="5"/>
  <c r="AP55" i="5"/>
  <c r="AO55" i="5"/>
  <c r="AN55" i="5"/>
  <c r="AM55" i="5"/>
  <c r="AT55" i="5"/>
  <c r="AL55" i="5"/>
  <c r="AR54" i="5"/>
  <c r="AQ54" i="5"/>
  <c r="AP54" i="5"/>
  <c r="AO54" i="5"/>
  <c r="AN54" i="5"/>
  <c r="AM54" i="5"/>
  <c r="AL54" i="5"/>
  <c r="AT54" i="5"/>
  <c r="AR53" i="5"/>
  <c r="AQ53" i="5"/>
  <c r="AP53" i="5"/>
  <c r="AO53" i="5"/>
  <c r="AN53" i="5"/>
  <c r="AM53" i="5"/>
  <c r="AL53" i="5"/>
  <c r="AR52" i="5"/>
  <c r="AQ52" i="5"/>
  <c r="AP52" i="5"/>
  <c r="AO52" i="5"/>
  <c r="AN52" i="5"/>
  <c r="AM52" i="5"/>
  <c r="AL52" i="5"/>
  <c r="AR51" i="5"/>
  <c r="AQ51" i="5"/>
  <c r="AP51" i="5"/>
  <c r="AO51" i="5"/>
  <c r="AN51" i="5"/>
  <c r="AM51" i="5"/>
  <c r="AL51" i="5"/>
  <c r="AR50" i="5"/>
  <c r="AQ50" i="5"/>
  <c r="AP50" i="5"/>
  <c r="AP57" i="5"/>
  <c r="AO50" i="5"/>
  <c r="AN50" i="5"/>
  <c r="AM50" i="5"/>
  <c r="AL50" i="5"/>
  <c r="AT50" i="5"/>
  <c r="AR49" i="5"/>
  <c r="AQ49" i="5"/>
  <c r="AQ57" i="5"/>
  <c r="AP49" i="5"/>
  <c r="AO49" i="5"/>
  <c r="AN49" i="5"/>
  <c r="AM49" i="5"/>
  <c r="AM57" i="5"/>
  <c r="AL49" i="5"/>
  <c r="AR42" i="5"/>
  <c r="AQ42" i="5"/>
  <c r="AP42" i="5"/>
  <c r="AO42" i="5"/>
  <c r="AN42" i="5"/>
  <c r="AM42" i="5"/>
  <c r="AL42" i="5"/>
  <c r="AT42" i="5"/>
  <c r="AR41" i="5"/>
  <c r="AR44" i="5"/>
  <c r="AQ41" i="5"/>
  <c r="AP41" i="5"/>
  <c r="AO41" i="5"/>
  <c r="AN41" i="5"/>
  <c r="AT41" i="5"/>
  <c r="AM41" i="5"/>
  <c r="AL41" i="5"/>
  <c r="AR40" i="5"/>
  <c r="AQ40" i="5"/>
  <c r="AP40" i="5"/>
  <c r="AO40" i="5"/>
  <c r="AN40" i="5"/>
  <c r="AM40" i="5"/>
  <c r="AL40" i="5"/>
  <c r="AT40" i="5"/>
  <c r="AR39" i="5"/>
  <c r="AQ39" i="5"/>
  <c r="AP39" i="5"/>
  <c r="AP44" i="5"/>
  <c r="AO39" i="5"/>
  <c r="AN39" i="5"/>
  <c r="AM39" i="5"/>
  <c r="AR32" i="5"/>
  <c r="AQ32" i="5"/>
  <c r="AP32" i="5"/>
  <c r="AO32" i="5"/>
  <c r="AN32" i="5"/>
  <c r="AM32" i="5"/>
  <c r="AT32" i="5"/>
  <c r="AL32" i="5"/>
  <c r="AR31" i="5"/>
  <c r="AQ31" i="5"/>
  <c r="AP31" i="5"/>
  <c r="AO31" i="5"/>
  <c r="AN31" i="5"/>
  <c r="AM31" i="5"/>
  <c r="AL31" i="5"/>
  <c r="AT31" i="5"/>
  <c r="AR30" i="5"/>
  <c r="AQ30" i="5"/>
  <c r="AP30" i="5"/>
  <c r="AO30" i="5"/>
  <c r="AN30" i="5"/>
  <c r="AM30" i="5"/>
  <c r="AL30" i="5"/>
  <c r="AR29" i="5"/>
  <c r="AQ29" i="5"/>
  <c r="AP29" i="5"/>
  <c r="AO29" i="5"/>
  <c r="AN29" i="5"/>
  <c r="AM29" i="5"/>
  <c r="AL29" i="5"/>
  <c r="AR28" i="5"/>
  <c r="AQ28" i="5"/>
  <c r="AP28" i="5"/>
  <c r="AO28" i="5"/>
  <c r="AN28" i="5"/>
  <c r="AM28" i="5"/>
  <c r="AT28" i="5"/>
  <c r="AL28" i="5"/>
  <c r="AR27" i="5"/>
  <c r="AQ27" i="5"/>
  <c r="AP27" i="5"/>
  <c r="AO27" i="5"/>
  <c r="AN27" i="5"/>
  <c r="AM27" i="5"/>
  <c r="AL27" i="5"/>
  <c r="AR26" i="5"/>
  <c r="AQ26" i="5"/>
  <c r="AP26" i="5"/>
  <c r="AO26" i="5"/>
  <c r="AN26" i="5"/>
  <c r="AM26" i="5"/>
  <c r="AL26" i="5"/>
  <c r="AR25" i="5"/>
  <c r="AR34" i="5"/>
  <c r="AQ25" i="5"/>
  <c r="AP25" i="5"/>
  <c r="AO25" i="5"/>
  <c r="AN25" i="5"/>
  <c r="AN34" i="5"/>
  <c r="AM25" i="5"/>
  <c r="AL25" i="5"/>
  <c r="AL34" i="5"/>
  <c r="AR18" i="5"/>
  <c r="AQ18" i="5"/>
  <c r="AP18" i="5"/>
  <c r="AO18" i="5"/>
  <c r="AN18" i="5"/>
  <c r="AM18" i="5"/>
  <c r="AL18" i="5"/>
  <c r="AR17" i="5"/>
  <c r="AQ17" i="5"/>
  <c r="AP17" i="5"/>
  <c r="AO17" i="5"/>
  <c r="AN17" i="5"/>
  <c r="AM17" i="5"/>
  <c r="AM20" i="5"/>
  <c r="AL17" i="5"/>
  <c r="AR16" i="5"/>
  <c r="AQ16" i="5"/>
  <c r="AP16" i="5"/>
  <c r="AO16" i="5"/>
  <c r="AN16" i="5"/>
  <c r="AM16" i="5"/>
  <c r="AL16" i="5"/>
  <c r="AT220" i="5"/>
  <c r="AT216" i="5"/>
  <c r="AQ225" i="5"/>
  <c r="AM225" i="5"/>
  <c r="AP207" i="5"/>
  <c r="AT204" i="5"/>
  <c r="AN207" i="5"/>
  <c r="AT194" i="5"/>
  <c r="AT190" i="5"/>
  <c r="AT186" i="5"/>
  <c r="AT176" i="5"/>
  <c r="AT168" i="5"/>
  <c r="AT155" i="5"/>
  <c r="AQ159" i="5"/>
  <c r="AR146" i="5"/>
  <c r="AN146" i="5"/>
  <c r="AT114" i="5"/>
  <c r="AT112" i="5"/>
  <c r="AT111" i="5"/>
  <c r="AT110" i="5"/>
  <c r="AT106" i="5"/>
  <c r="AT104" i="5"/>
  <c r="AT78" i="5"/>
  <c r="AQ66" i="5"/>
  <c r="AT53" i="5"/>
  <c r="AT52" i="5"/>
  <c r="AR57" i="5"/>
  <c r="AN57" i="5"/>
  <c r="AT49" i="5"/>
  <c r="AQ44" i="5"/>
  <c r="AT30" i="5"/>
  <c r="AQ34" i="5"/>
  <c r="AO34" i="5"/>
  <c r="AR20" i="5"/>
  <c r="AN20" i="5"/>
  <c r="AR225" i="5"/>
  <c r="AN225" i="5"/>
  <c r="AT221" i="5"/>
  <c r="AT217" i="5"/>
  <c r="AT213" i="5"/>
  <c r="AQ207" i="5"/>
  <c r="AT201" i="5"/>
  <c r="AT178" i="5"/>
  <c r="AT175" i="5"/>
  <c r="AP159" i="5"/>
  <c r="AM146" i="5"/>
  <c r="AT134" i="5"/>
  <c r="AT121" i="5"/>
  <c r="AQ92" i="5"/>
  <c r="AT88" i="5"/>
  <c r="AR66" i="5"/>
  <c r="AN66" i="5"/>
  <c r="AT63" i="5"/>
  <c r="AO57" i="5"/>
  <c r="AT51" i="5"/>
  <c r="AN44" i="5"/>
  <c r="AP34" i="5"/>
  <c r="AT29" i="5"/>
  <c r="AQ20" i="5"/>
  <c r="AE235" i="5"/>
  <c r="AD235" i="5"/>
  <c r="AC235" i="5"/>
  <c r="AB235" i="5"/>
  <c r="AA235" i="5"/>
  <c r="Z235" i="5"/>
  <c r="Y235" i="5"/>
  <c r="AG231" i="5"/>
  <c r="AG235" i="5"/>
  <c r="AG230" i="5"/>
  <c r="AG229" i="5"/>
  <c r="AE225" i="5"/>
  <c r="AD225" i="5"/>
  <c r="AC225" i="5"/>
  <c r="AB225" i="5"/>
  <c r="AA225" i="5"/>
  <c r="Z225" i="5"/>
  <c r="Y225" i="5"/>
  <c r="AG222" i="5"/>
  <c r="AG221" i="5"/>
  <c r="AG220" i="5"/>
  <c r="AG219" i="5"/>
  <c r="AG218" i="5"/>
  <c r="AG217" i="5"/>
  <c r="AG216" i="5"/>
  <c r="AG215" i="5"/>
  <c r="AG214" i="5"/>
  <c r="AG213" i="5"/>
  <c r="AG212" i="5"/>
  <c r="AG225" i="5"/>
  <c r="AG211" i="5"/>
  <c r="AE207" i="5"/>
  <c r="AD207" i="5"/>
  <c r="AC207" i="5"/>
  <c r="AB207" i="5"/>
  <c r="AA207" i="5"/>
  <c r="Z207" i="5"/>
  <c r="Y207" i="5"/>
  <c r="AG204" i="5"/>
  <c r="AG207" i="5"/>
  <c r="AG202" i="5"/>
  <c r="AG201" i="5"/>
  <c r="AE197" i="5"/>
  <c r="AC197" i="5"/>
  <c r="AA197" i="5"/>
  <c r="Y197" i="5"/>
  <c r="AG195" i="5"/>
  <c r="AG194" i="5"/>
  <c r="AG193" i="5"/>
  <c r="AG192" i="5"/>
  <c r="AG191" i="5"/>
  <c r="AG190" i="5"/>
  <c r="AG189" i="5"/>
  <c r="AG188" i="5"/>
  <c r="AG187" i="5"/>
  <c r="AG186" i="5"/>
  <c r="AG185" i="5"/>
  <c r="AE180" i="5"/>
  <c r="AD180" i="5"/>
  <c r="AD197" i="5"/>
  <c r="AC180" i="5"/>
  <c r="AB180" i="5"/>
  <c r="AB197" i="5"/>
  <c r="AA180" i="5"/>
  <c r="Z180" i="5"/>
  <c r="Z197" i="5"/>
  <c r="Y180" i="5"/>
  <c r="AG178" i="5"/>
  <c r="AG180" i="5"/>
  <c r="AG197" i="5"/>
  <c r="AG177" i="5"/>
  <c r="AG176" i="5"/>
  <c r="AG175" i="5"/>
  <c r="AE171" i="5"/>
  <c r="AD171" i="5"/>
  <c r="AC171" i="5"/>
  <c r="AB171" i="5"/>
  <c r="AA171" i="5"/>
  <c r="Z171" i="5"/>
  <c r="Y171" i="5"/>
  <c r="AG169" i="5"/>
  <c r="AG168" i="5"/>
  <c r="AG167" i="5"/>
  <c r="AG166" i="5"/>
  <c r="AG165" i="5"/>
  <c r="AG171" i="5"/>
  <c r="AG162" i="5"/>
  <c r="AE159" i="5"/>
  <c r="AD159" i="5"/>
  <c r="AC159" i="5"/>
  <c r="AB159" i="5"/>
  <c r="AA159" i="5"/>
  <c r="Z159" i="5"/>
  <c r="Y159" i="5"/>
  <c r="AG157" i="5"/>
  <c r="AG156" i="5"/>
  <c r="AG155" i="5"/>
  <c r="AG154" i="5"/>
  <c r="AG153" i="5"/>
  <c r="AG152" i="5"/>
  <c r="AG151" i="5"/>
  <c r="AG159" i="5"/>
  <c r="AE146" i="5"/>
  <c r="AD146" i="5"/>
  <c r="AC146" i="5"/>
  <c r="AB146" i="5"/>
  <c r="AA146" i="5"/>
  <c r="Z146" i="5"/>
  <c r="Y146" i="5"/>
  <c r="AG144" i="5"/>
  <c r="AG143" i="5"/>
  <c r="AG142" i="5"/>
  <c r="AG141" i="5"/>
  <c r="AG146" i="5"/>
  <c r="AE137" i="5"/>
  <c r="AD137" i="5"/>
  <c r="AC137" i="5"/>
  <c r="AB137" i="5"/>
  <c r="AA137" i="5"/>
  <c r="Z137" i="5"/>
  <c r="Y137" i="5"/>
  <c r="AG134" i="5"/>
  <c r="AG132" i="5"/>
  <c r="AG130" i="5"/>
  <c r="AG128" i="5"/>
  <c r="AG127" i="5"/>
  <c r="AG125" i="5"/>
  <c r="AG123" i="5"/>
  <c r="AG121" i="5"/>
  <c r="AG119" i="5"/>
  <c r="AG118" i="5"/>
  <c r="AG117" i="5"/>
  <c r="AG116" i="5"/>
  <c r="AG115" i="5"/>
  <c r="AG114" i="5"/>
  <c r="AG113" i="5"/>
  <c r="AG112" i="5"/>
  <c r="AG111" i="5"/>
  <c r="AG110" i="5"/>
  <c r="AG108" i="5"/>
  <c r="AG106" i="5"/>
  <c r="AG105" i="5"/>
  <c r="AG104" i="5"/>
  <c r="AG102" i="5"/>
  <c r="AG100" i="5"/>
  <c r="AG99" i="5"/>
  <c r="AG98" i="5"/>
  <c r="AG97" i="5"/>
  <c r="AG137" i="5"/>
  <c r="AE92" i="5"/>
  <c r="AD92" i="5"/>
  <c r="AC92" i="5"/>
  <c r="AB92" i="5"/>
  <c r="AA92" i="5"/>
  <c r="Z92" i="5"/>
  <c r="Y92" i="5"/>
  <c r="AG90" i="5"/>
  <c r="AG89" i="5"/>
  <c r="AG88" i="5"/>
  <c r="AG87" i="5"/>
  <c r="AG86" i="5"/>
  <c r="AG92" i="5"/>
  <c r="AG85" i="5"/>
  <c r="AE80" i="5"/>
  <c r="AD80" i="5"/>
  <c r="AC80" i="5"/>
  <c r="AB80" i="5"/>
  <c r="AA80" i="5"/>
  <c r="Z80" i="5"/>
  <c r="Y80" i="5"/>
  <c r="AG78" i="5"/>
  <c r="AG77" i="5"/>
  <c r="AG76" i="5"/>
  <c r="AG75" i="5"/>
  <c r="AG73" i="5"/>
  <c r="AG72" i="5"/>
  <c r="AG71" i="5"/>
  <c r="AG80" i="5"/>
  <c r="AE66" i="5"/>
  <c r="AD66" i="5"/>
  <c r="AC66" i="5"/>
  <c r="AB66" i="5"/>
  <c r="AA66" i="5"/>
  <c r="Z66" i="5"/>
  <c r="Y66" i="5"/>
  <c r="AG64" i="5"/>
  <c r="AG63" i="5"/>
  <c r="AG62" i="5"/>
  <c r="AG66" i="5"/>
  <c r="AE57" i="5"/>
  <c r="AD57" i="5"/>
  <c r="AC57" i="5"/>
  <c r="AB57" i="5"/>
  <c r="AA57" i="5"/>
  <c r="Z57" i="5"/>
  <c r="Y57" i="5"/>
  <c r="AG55" i="5"/>
  <c r="AG54" i="5"/>
  <c r="AG53" i="5"/>
  <c r="AG52" i="5"/>
  <c r="AG51" i="5"/>
  <c r="AG57" i="5"/>
  <c r="AG50" i="5"/>
  <c r="AG49" i="5"/>
  <c r="AE44" i="5"/>
  <c r="AD44" i="5"/>
  <c r="AC44" i="5"/>
  <c r="AB44" i="5"/>
  <c r="AA44" i="5"/>
  <c r="Z44" i="5"/>
  <c r="Y44" i="5"/>
  <c r="AG42" i="5"/>
  <c r="AG41" i="5"/>
  <c r="AG40" i="5"/>
  <c r="AG39" i="5"/>
  <c r="AG44" i="5"/>
  <c r="AE34" i="5"/>
  <c r="AD34" i="5"/>
  <c r="AC34" i="5"/>
  <c r="AB34" i="5"/>
  <c r="AA34" i="5"/>
  <c r="Z34" i="5"/>
  <c r="Y34" i="5"/>
  <c r="AG32" i="5"/>
  <c r="AG31" i="5"/>
  <c r="AG30" i="5"/>
  <c r="AG29" i="5"/>
  <c r="AG28" i="5"/>
  <c r="AG27" i="5"/>
  <c r="AG26" i="5"/>
  <c r="AG25" i="5"/>
  <c r="AG34" i="5"/>
  <c r="AE20" i="5"/>
  <c r="AE238" i="5"/>
  <c r="AD20" i="5"/>
  <c r="AD238" i="5"/>
  <c r="AC20" i="5"/>
  <c r="AC238" i="5"/>
  <c r="AB20" i="5"/>
  <c r="AA20" i="5"/>
  <c r="AA238" i="5"/>
  <c r="Z20" i="5"/>
  <c r="Z238" i="5"/>
  <c r="Y20" i="5"/>
  <c r="Y238" i="5"/>
  <c r="AG18" i="5"/>
  <c r="AG17" i="5"/>
  <c r="AG20" i="5"/>
  <c r="AG16" i="5"/>
  <c r="M235" i="5"/>
  <c r="M225" i="5"/>
  <c r="M207" i="5"/>
  <c r="M180" i="5"/>
  <c r="M171" i="5"/>
  <c r="M159" i="5"/>
  <c r="M146" i="5"/>
  <c r="M137" i="5"/>
  <c r="M92" i="5"/>
  <c r="M80" i="5"/>
  <c r="M66" i="5"/>
  <c r="M57" i="5"/>
  <c r="M44" i="5"/>
  <c r="M34" i="5"/>
  <c r="M20" i="5"/>
  <c r="Q235" i="5"/>
  <c r="Q225" i="5"/>
  <c r="Q207" i="5"/>
  <c r="Q180" i="5"/>
  <c r="Q171" i="5"/>
  <c r="Q159" i="5"/>
  <c r="Q146" i="5"/>
  <c r="Q137" i="5"/>
  <c r="Q92" i="5"/>
  <c r="Q80" i="5"/>
  <c r="Q66" i="5"/>
  <c r="Q57" i="5"/>
  <c r="Q44" i="5"/>
  <c r="Q34" i="5"/>
  <c r="Q20" i="5"/>
  <c r="T231" i="5"/>
  <c r="T230" i="5"/>
  <c r="T229" i="5"/>
  <c r="T222" i="5"/>
  <c r="T221" i="5"/>
  <c r="T220" i="5"/>
  <c r="T219" i="5"/>
  <c r="T218" i="5"/>
  <c r="T217" i="5"/>
  <c r="T216" i="5"/>
  <c r="T215" i="5"/>
  <c r="T214" i="5"/>
  <c r="T213" i="5"/>
  <c r="T212" i="5"/>
  <c r="T211" i="5"/>
  <c r="T204" i="5"/>
  <c r="T202" i="5"/>
  <c r="T201" i="5"/>
  <c r="T195" i="5"/>
  <c r="T194" i="5"/>
  <c r="T193" i="5"/>
  <c r="T192" i="5"/>
  <c r="T191" i="5"/>
  <c r="T190" i="5"/>
  <c r="T189" i="5"/>
  <c r="T188" i="5"/>
  <c r="T187" i="5"/>
  <c r="T186" i="5"/>
  <c r="T185" i="5"/>
  <c r="T178" i="5"/>
  <c r="T177" i="5"/>
  <c r="T176" i="5"/>
  <c r="T175" i="5"/>
  <c r="T169" i="5"/>
  <c r="T168" i="5"/>
  <c r="T167" i="5"/>
  <c r="T166" i="5"/>
  <c r="T165" i="5"/>
  <c r="T157" i="5"/>
  <c r="T156" i="5"/>
  <c r="T155" i="5"/>
  <c r="T154" i="5"/>
  <c r="T153" i="5"/>
  <c r="T152" i="5"/>
  <c r="T151" i="5"/>
  <c r="T144" i="5"/>
  <c r="T143" i="5"/>
  <c r="T142" i="5"/>
  <c r="T141" i="5"/>
  <c r="T134" i="5"/>
  <c r="T132" i="5"/>
  <c r="T130" i="5"/>
  <c r="T128" i="5"/>
  <c r="T127" i="5"/>
  <c r="T125" i="5"/>
  <c r="T123" i="5"/>
  <c r="T121" i="5"/>
  <c r="T119" i="5"/>
  <c r="T118" i="5"/>
  <c r="T117" i="5"/>
  <c r="T116" i="5"/>
  <c r="T115" i="5"/>
  <c r="T114" i="5"/>
  <c r="T113" i="5"/>
  <c r="T112" i="5"/>
  <c r="T111" i="5"/>
  <c r="T110" i="5"/>
  <c r="T108" i="5"/>
  <c r="T106" i="5"/>
  <c r="T105" i="5"/>
  <c r="T104" i="5"/>
  <c r="T102" i="5"/>
  <c r="T100" i="5"/>
  <c r="T99" i="5"/>
  <c r="T98" i="5"/>
  <c r="T97" i="5"/>
  <c r="T90" i="5"/>
  <c r="T89" i="5"/>
  <c r="T88" i="5"/>
  <c r="T87" i="5"/>
  <c r="T86" i="5"/>
  <c r="T85" i="5"/>
  <c r="T78" i="5"/>
  <c r="T77" i="5"/>
  <c r="T76" i="5"/>
  <c r="T75" i="5"/>
  <c r="T73" i="5"/>
  <c r="T72" i="5"/>
  <c r="T71" i="5"/>
  <c r="T64" i="5"/>
  <c r="T63" i="5"/>
  <c r="T62" i="5"/>
  <c r="T55" i="5"/>
  <c r="T54" i="5"/>
  <c r="T53" i="5"/>
  <c r="T52" i="5"/>
  <c r="T51" i="5"/>
  <c r="T50" i="5"/>
  <c r="T49" i="5"/>
  <c r="T42" i="5"/>
  <c r="T41" i="5"/>
  <c r="T40" i="5"/>
  <c r="T32" i="5"/>
  <c r="T31" i="5"/>
  <c r="T30" i="5"/>
  <c r="T29" i="5"/>
  <c r="T28" i="5"/>
  <c r="T27" i="5"/>
  <c r="T26" i="5"/>
  <c r="T25" i="5"/>
  <c r="T18" i="5"/>
  <c r="T17" i="5"/>
  <c r="T16" i="5"/>
  <c r="L235" i="5"/>
  <c r="L225" i="5"/>
  <c r="L207" i="5"/>
  <c r="L180" i="5"/>
  <c r="L171" i="5"/>
  <c r="L159" i="5"/>
  <c r="L146" i="5"/>
  <c r="L137" i="5"/>
  <c r="L92" i="5"/>
  <c r="L80" i="5"/>
  <c r="L66" i="5"/>
  <c r="L57" i="5"/>
  <c r="L34" i="5"/>
  <c r="L20" i="5"/>
  <c r="R235" i="5"/>
  <c r="R225" i="5"/>
  <c r="R207" i="5"/>
  <c r="R180" i="5"/>
  <c r="R171" i="5"/>
  <c r="R159" i="5"/>
  <c r="R146" i="5"/>
  <c r="R137" i="5"/>
  <c r="R92" i="5"/>
  <c r="R80" i="5"/>
  <c r="R66" i="5"/>
  <c r="R57" i="5"/>
  <c r="R44" i="5"/>
  <c r="R34" i="5"/>
  <c r="R20" i="5"/>
  <c r="P235" i="5"/>
  <c r="P225" i="5"/>
  <c r="P207" i="5"/>
  <c r="P180" i="5"/>
  <c r="P171" i="5"/>
  <c r="P159" i="5"/>
  <c r="P146" i="5"/>
  <c r="P137" i="5"/>
  <c r="P92" i="5"/>
  <c r="P80" i="5"/>
  <c r="P66" i="5"/>
  <c r="P57" i="5"/>
  <c r="P44" i="5"/>
  <c r="P34" i="5"/>
  <c r="P20" i="5"/>
  <c r="O235" i="5"/>
  <c r="O225" i="5"/>
  <c r="O207" i="5"/>
  <c r="O180" i="5"/>
  <c r="O171" i="5"/>
  <c r="O159" i="5"/>
  <c r="O146" i="5"/>
  <c r="O137" i="5"/>
  <c r="O92" i="5"/>
  <c r="O80" i="5"/>
  <c r="O66" i="5"/>
  <c r="O57" i="5"/>
  <c r="O44" i="5"/>
  <c r="O34" i="5"/>
  <c r="O20" i="5"/>
  <c r="N235" i="5"/>
  <c r="N225" i="5"/>
  <c r="N207" i="5"/>
  <c r="N180" i="5"/>
  <c r="N171" i="5"/>
  <c r="N159" i="5"/>
  <c r="N146" i="5"/>
  <c r="N137" i="5"/>
  <c r="N92" i="5"/>
  <c r="N80" i="5"/>
  <c r="N66" i="5"/>
  <c r="N57" i="5"/>
  <c r="N44" i="5"/>
  <c r="N34" i="5"/>
  <c r="N20" i="5"/>
  <c r="F180" i="5"/>
  <c r="F197" i="5"/>
  <c r="F66" i="5"/>
  <c r="AT100" i="5"/>
  <c r="AL162" i="5"/>
  <c r="AT162" i="5"/>
  <c r="AT17" i="5"/>
  <c r="AL20" i="5"/>
  <c r="AT25" i="5"/>
  <c r="AL66" i="5"/>
  <c r="AT71" i="5"/>
  <c r="AM80" i="5"/>
  <c r="AM44" i="5"/>
  <c r="AT193" i="5"/>
  <c r="AT151" i="5"/>
  <c r="AT72" i="5"/>
  <c r="AM159" i="5"/>
  <c r="AL159" i="5"/>
  <c r="AM34" i="5"/>
  <c r="AT27" i="5"/>
  <c r="AL39" i="5"/>
  <c r="AL44" i="5"/>
  <c r="L44" i="5"/>
  <c r="AT86" i="5"/>
  <c r="AM92" i="5"/>
  <c r="AT153" i="5"/>
  <c r="AT159" i="5"/>
  <c r="AT211" i="5"/>
  <c r="AM207" i="5"/>
  <c r="AM171" i="5"/>
  <c r="AM197" i="5"/>
  <c r="AQ146" i="5"/>
  <c r="AO146" i="5"/>
  <c r="AL146" i="5"/>
  <c r="AL92" i="5"/>
  <c r="AP20" i="5"/>
  <c r="AO20" i="5"/>
  <c r="AT212" i="5"/>
  <c r="AT225" i="5"/>
  <c r="AT207" i="5"/>
  <c r="AO207" i="5"/>
  <c r="AN180" i="5"/>
  <c r="AR180" i="5"/>
  <c r="AL180" i="5"/>
  <c r="AP180" i="5"/>
  <c r="AT180" i="5"/>
  <c r="AO180" i="5"/>
  <c r="AQ171" i="5"/>
  <c r="AQ197" i="5"/>
  <c r="AN171" i="5"/>
  <c r="AN197" i="5"/>
  <c r="AR171" i="5"/>
  <c r="AL171" i="5"/>
  <c r="AP171" i="5"/>
  <c r="AO171" i="5"/>
  <c r="AO197" i="5"/>
  <c r="AT166" i="5"/>
  <c r="AT171" i="5"/>
  <c r="AT143" i="5"/>
  <c r="AT141" i="5"/>
  <c r="AO137" i="5"/>
  <c r="AL137" i="5"/>
  <c r="AP137" i="5"/>
  <c r="AM137" i="5"/>
  <c r="AQ137" i="5"/>
  <c r="AN137" i="5"/>
  <c r="AR137" i="5"/>
  <c r="AT97" i="5"/>
  <c r="AT137" i="5"/>
  <c r="AT85" i="5"/>
  <c r="AT92" i="5"/>
  <c r="AM235" i="5"/>
  <c r="AQ235" i="5"/>
  <c r="AN235" i="5"/>
  <c r="AP80" i="5"/>
  <c r="AL235" i="5"/>
  <c r="AP235" i="5"/>
  <c r="AR80" i="5"/>
  <c r="AO80" i="5"/>
  <c r="AL80" i="5"/>
  <c r="AN80" i="5"/>
  <c r="AT73" i="5"/>
  <c r="AT62" i="5"/>
  <c r="AT66" i="5"/>
  <c r="AT57" i="5"/>
  <c r="AL57" i="5"/>
  <c r="AR235" i="5"/>
  <c r="AO235" i="5"/>
  <c r="AO44" i="5"/>
  <c r="AT39" i="5"/>
  <c r="AT44" i="5"/>
  <c r="AT26" i="5"/>
  <c r="AT34" i="5"/>
  <c r="AT235" i="5"/>
  <c r="AT18" i="5"/>
  <c r="AT16" i="5"/>
  <c r="AT20" i="5"/>
  <c r="AB238" i="5"/>
  <c r="AG238" i="5"/>
  <c r="Q197" i="5"/>
  <c r="M197" i="5"/>
  <c r="M238" i="5"/>
  <c r="L197" i="5"/>
  <c r="L238" i="5"/>
  <c r="T44" i="5"/>
  <c r="T57" i="5"/>
  <c r="T80" i="5"/>
  <c r="T92" i="5"/>
  <c r="Q238" i="5"/>
  <c r="T207" i="5"/>
  <c r="T66" i="5"/>
  <c r="T146" i="5"/>
  <c r="T225" i="5"/>
  <c r="T180" i="5"/>
  <c r="T171" i="5"/>
  <c r="T159" i="5"/>
  <c r="T137" i="5"/>
  <c r="T235" i="5"/>
  <c r="T34" i="5"/>
  <c r="T20" i="5"/>
  <c r="P197" i="5"/>
  <c r="P238" i="5"/>
  <c r="O197" i="5"/>
  <c r="O238" i="5"/>
  <c r="R197" i="5"/>
  <c r="R238" i="5"/>
  <c r="N197" i="5"/>
  <c r="N238" i="5"/>
  <c r="G225" i="4"/>
  <c r="G207" i="4"/>
  <c r="G180" i="4"/>
  <c r="G171" i="4"/>
  <c r="G159" i="4"/>
  <c r="G146" i="4"/>
  <c r="G92" i="4"/>
  <c r="G80" i="4"/>
  <c r="G66" i="4"/>
  <c r="G57" i="4"/>
  <c r="G44" i="4"/>
  <c r="G34" i="4"/>
  <c r="G20" i="4"/>
  <c r="G137" i="4"/>
  <c r="G197" i="4"/>
  <c r="R229" i="2"/>
  <c r="H231" i="2"/>
  <c r="H230" i="2"/>
  <c r="P230" i="2"/>
  <c r="H229" i="2"/>
  <c r="H222" i="2"/>
  <c r="H221" i="2"/>
  <c r="H220" i="2"/>
  <c r="H219" i="2"/>
  <c r="P219" i="2"/>
  <c r="H218" i="2"/>
  <c r="H217" i="2"/>
  <c r="H216" i="2"/>
  <c r="H215" i="2"/>
  <c r="H214" i="2"/>
  <c r="H213" i="2"/>
  <c r="H212" i="2"/>
  <c r="H225" i="2"/>
  <c r="H211" i="2"/>
  <c r="H204" i="2"/>
  <c r="H202" i="2"/>
  <c r="H195" i="2"/>
  <c r="H235" i="2"/>
  <c r="H194" i="2"/>
  <c r="P194" i="2"/>
  <c r="H193" i="2"/>
  <c r="H192" i="2"/>
  <c r="H191" i="2"/>
  <c r="P191" i="2"/>
  <c r="F191" i="3"/>
  <c r="O191" i="6"/>
  <c r="H190" i="2"/>
  <c r="P190" i="2"/>
  <c r="H189" i="2"/>
  <c r="H188" i="2"/>
  <c r="H187" i="2"/>
  <c r="H186" i="2"/>
  <c r="H185" i="2"/>
  <c r="H178" i="2"/>
  <c r="H177" i="2"/>
  <c r="P177" i="2"/>
  <c r="H176" i="2"/>
  <c r="H175" i="2"/>
  <c r="H169" i="2"/>
  <c r="H168" i="2"/>
  <c r="P168" i="2"/>
  <c r="H167" i="2"/>
  <c r="H166" i="2"/>
  <c r="H165" i="2"/>
  <c r="H162" i="2"/>
  <c r="H157" i="2"/>
  <c r="P157" i="2"/>
  <c r="F157" i="3"/>
  <c r="L157" i="3"/>
  <c r="P157" i="3"/>
  <c r="H156" i="2"/>
  <c r="H155" i="2"/>
  <c r="H154" i="2"/>
  <c r="P154" i="2"/>
  <c r="H153" i="2"/>
  <c r="H152" i="2"/>
  <c r="H151" i="2"/>
  <c r="H144" i="2"/>
  <c r="P144" i="2"/>
  <c r="H143" i="2"/>
  <c r="H142" i="2"/>
  <c r="H141" i="2"/>
  <c r="H134" i="2"/>
  <c r="P134" i="2"/>
  <c r="H132" i="2"/>
  <c r="P132" i="2"/>
  <c r="F132" i="3"/>
  <c r="O132" i="6"/>
  <c r="H130" i="2"/>
  <c r="H128" i="2"/>
  <c r="H127" i="2"/>
  <c r="P127" i="2"/>
  <c r="F127" i="3"/>
  <c r="L127" i="3"/>
  <c r="P127" i="3"/>
  <c r="H125" i="2"/>
  <c r="H123" i="2"/>
  <c r="H121" i="2"/>
  <c r="H119" i="2"/>
  <c r="P119" i="2"/>
  <c r="H118" i="2"/>
  <c r="H117" i="2"/>
  <c r="H116" i="2"/>
  <c r="H115" i="2"/>
  <c r="P115" i="2"/>
  <c r="H114" i="2"/>
  <c r="H113" i="2"/>
  <c r="H112" i="2"/>
  <c r="H111" i="2"/>
  <c r="P111" i="2"/>
  <c r="H110" i="2"/>
  <c r="P110" i="2"/>
  <c r="F110" i="3"/>
  <c r="H108" i="2"/>
  <c r="H106" i="2"/>
  <c r="H105" i="2"/>
  <c r="P105" i="2"/>
  <c r="F105" i="3"/>
  <c r="O105" i="6"/>
  <c r="H104" i="2"/>
  <c r="H102" i="2"/>
  <c r="H100" i="2"/>
  <c r="H99" i="2"/>
  <c r="H98" i="2"/>
  <c r="P98" i="2"/>
  <c r="F98" i="3"/>
  <c r="O98" i="6"/>
  <c r="H97" i="2"/>
  <c r="H90" i="2"/>
  <c r="H89" i="2"/>
  <c r="H88" i="2"/>
  <c r="P88" i="2"/>
  <c r="H87" i="2"/>
  <c r="H86" i="2"/>
  <c r="H85" i="2"/>
  <c r="H92" i="2"/>
  <c r="H78" i="2"/>
  <c r="H77" i="2"/>
  <c r="H76" i="2"/>
  <c r="H75" i="2"/>
  <c r="P75" i="2"/>
  <c r="H73" i="2"/>
  <c r="P73" i="2"/>
  <c r="H72" i="2"/>
  <c r="H71" i="2"/>
  <c r="H64" i="2"/>
  <c r="H63" i="2"/>
  <c r="H62" i="2"/>
  <c r="H55" i="2"/>
  <c r="H54" i="2"/>
  <c r="P54" i="2"/>
  <c r="H53" i="2"/>
  <c r="H52" i="2"/>
  <c r="H51" i="2"/>
  <c r="H50" i="2"/>
  <c r="P50" i="2"/>
  <c r="F50" i="3"/>
  <c r="L50" i="3"/>
  <c r="P50" i="3"/>
  <c r="H49" i="2"/>
  <c r="H42" i="2"/>
  <c r="H41" i="2"/>
  <c r="H40" i="2"/>
  <c r="P40" i="2"/>
  <c r="F40" i="3"/>
  <c r="L40" i="3"/>
  <c r="P40" i="3"/>
  <c r="H39" i="2"/>
  <c r="H32" i="2"/>
  <c r="H31" i="2"/>
  <c r="H30" i="2"/>
  <c r="P30" i="2"/>
  <c r="H29" i="2"/>
  <c r="P29" i="2"/>
  <c r="T29" i="2"/>
  <c r="H28" i="2"/>
  <c r="H27" i="2"/>
  <c r="H26" i="2"/>
  <c r="H25" i="2"/>
  <c r="H18" i="2"/>
  <c r="H17" i="2"/>
  <c r="H16" i="2"/>
  <c r="G235" i="2"/>
  <c r="G225" i="2"/>
  <c r="G207" i="2"/>
  <c r="G180" i="2"/>
  <c r="G171" i="2"/>
  <c r="G197" i="2"/>
  <c r="G159" i="2"/>
  <c r="G146" i="2"/>
  <c r="G137" i="2"/>
  <c r="G92" i="2"/>
  <c r="G80" i="2"/>
  <c r="G66" i="2"/>
  <c r="G57" i="2"/>
  <c r="G44" i="2"/>
  <c r="G34" i="2"/>
  <c r="G20" i="2"/>
  <c r="H207" i="5"/>
  <c r="H231" i="4"/>
  <c r="H230" i="4"/>
  <c r="H229" i="4"/>
  <c r="H222" i="4"/>
  <c r="H221" i="4"/>
  <c r="H217" i="4"/>
  <c r="H216" i="4"/>
  <c r="H215" i="4"/>
  <c r="H214" i="4"/>
  <c r="H213" i="4"/>
  <c r="H212" i="4"/>
  <c r="H211" i="4"/>
  <c r="H204" i="4"/>
  <c r="H202" i="4"/>
  <c r="H195" i="4"/>
  <c r="H194" i="4"/>
  <c r="H193" i="4"/>
  <c r="H192" i="4"/>
  <c r="H191" i="4"/>
  <c r="H190" i="4"/>
  <c r="H189" i="4"/>
  <c r="H188" i="4"/>
  <c r="H187" i="4"/>
  <c r="H186" i="4"/>
  <c r="H185" i="4"/>
  <c r="H178" i="4"/>
  <c r="H177" i="4"/>
  <c r="H176" i="4"/>
  <c r="H180" i="4"/>
  <c r="H175" i="4"/>
  <c r="H169" i="4"/>
  <c r="H168" i="4"/>
  <c r="H167" i="4"/>
  <c r="H166" i="4"/>
  <c r="H165" i="4"/>
  <c r="H162" i="4"/>
  <c r="H157" i="4"/>
  <c r="H156" i="4"/>
  <c r="H155" i="4"/>
  <c r="H154" i="4"/>
  <c r="H153" i="4"/>
  <c r="H152" i="4"/>
  <c r="H151" i="4"/>
  <c r="H144" i="4"/>
  <c r="H143" i="4"/>
  <c r="H142" i="4"/>
  <c r="H141" i="4"/>
  <c r="H134" i="4"/>
  <c r="H132" i="4"/>
  <c r="H130" i="4"/>
  <c r="H128" i="4"/>
  <c r="H127" i="4"/>
  <c r="H125" i="4"/>
  <c r="H123" i="4"/>
  <c r="H121" i="4"/>
  <c r="H119" i="4"/>
  <c r="H118" i="4"/>
  <c r="H117" i="4"/>
  <c r="H116" i="4"/>
  <c r="H115" i="4"/>
  <c r="H114" i="4"/>
  <c r="H113" i="4"/>
  <c r="H112" i="4"/>
  <c r="H111" i="4"/>
  <c r="H110" i="4"/>
  <c r="H108" i="4"/>
  <c r="H106" i="4"/>
  <c r="H105" i="4"/>
  <c r="H104" i="4"/>
  <c r="H102" i="4"/>
  <c r="H100" i="4"/>
  <c r="H99" i="4"/>
  <c r="H98" i="4"/>
  <c r="H97" i="4"/>
  <c r="H90" i="4"/>
  <c r="H89" i="4"/>
  <c r="H88" i="4"/>
  <c r="H87" i="4"/>
  <c r="H86" i="4"/>
  <c r="H85" i="4"/>
  <c r="H78" i="4"/>
  <c r="H77" i="4"/>
  <c r="H76" i="4"/>
  <c r="H75" i="4"/>
  <c r="H74" i="4"/>
  <c r="H73" i="4"/>
  <c r="H72" i="4"/>
  <c r="H71" i="4"/>
  <c r="H64" i="4"/>
  <c r="H63" i="4"/>
  <c r="H62" i="4"/>
  <c r="H55" i="4"/>
  <c r="H54" i="4"/>
  <c r="H53" i="4"/>
  <c r="H52" i="4"/>
  <c r="H51" i="4"/>
  <c r="H50" i="4"/>
  <c r="H49" i="4"/>
  <c r="H42" i="4"/>
  <c r="H41" i="4"/>
  <c r="H40" i="4"/>
  <c r="H39" i="4"/>
  <c r="H32" i="4"/>
  <c r="H31" i="4"/>
  <c r="H30" i="4"/>
  <c r="H29" i="4"/>
  <c r="H28" i="4"/>
  <c r="H27" i="4"/>
  <c r="H26" i="4"/>
  <c r="H25" i="4"/>
  <c r="H18" i="4"/>
  <c r="H17" i="4"/>
  <c r="H16" i="4"/>
  <c r="G238" i="4"/>
  <c r="G235" i="4"/>
  <c r="K225" i="6"/>
  <c r="K207" i="6"/>
  <c r="K180" i="6"/>
  <c r="K171" i="6"/>
  <c r="K197" i="6"/>
  <c r="K159" i="6"/>
  <c r="K146" i="6"/>
  <c r="K137" i="6"/>
  <c r="K92" i="6"/>
  <c r="K80" i="6"/>
  <c r="K66" i="6"/>
  <c r="K57" i="6"/>
  <c r="K44" i="6"/>
  <c r="K34" i="6"/>
  <c r="K20" i="6"/>
  <c r="G231" i="6"/>
  <c r="F231" i="6"/>
  <c r="E231" i="6"/>
  <c r="G230" i="6"/>
  <c r="F230" i="6"/>
  <c r="E230" i="6"/>
  <c r="M230" i="6"/>
  <c r="G229" i="6"/>
  <c r="F229" i="6"/>
  <c r="M229" i="6"/>
  <c r="Q229" i="6"/>
  <c r="E229" i="6"/>
  <c r="G222" i="6"/>
  <c r="F222" i="6"/>
  <c r="E222" i="6"/>
  <c r="G221" i="6"/>
  <c r="F221" i="6"/>
  <c r="E221" i="6"/>
  <c r="G220" i="6"/>
  <c r="F220" i="6"/>
  <c r="G219" i="6"/>
  <c r="F219" i="6"/>
  <c r="G218" i="6"/>
  <c r="F218" i="6"/>
  <c r="G217" i="6"/>
  <c r="F217" i="6"/>
  <c r="G216" i="6"/>
  <c r="F216" i="6"/>
  <c r="G215" i="6"/>
  <c r="M215" i="6"/>
  <c r="Q215" i="6"/>
  <c r="F215" i="6"/>
  <c r="G214" i="6"/>
  <c r="F214" i="6"/>
  <c r="G213" i="6"/>
  <c r="F213" i="6"/>
  <c r="G212" i="6"/>
  <c r="F212" i="6"/>
  <c r="G211" i="6"/>
  <c r="G225" i="6"/>
  <c r="F211" i="6"/>
  <c r="G204" i="6"/>
  <c r="G207" i="6"/>
  <c r="F204" i="6"/>
  <c r="E204" i="6"/>
  <c r="M204" i="6"/>
  <c r="Q204" i="6"/>
  <c r="G202" i="6"/>
  <c r="F202" i="6"/>
  <c r="F207" i="6"/>
  <c r="E202" i="6"/>
  <c r="G195" i="6"/>
  <c r="G235" i="6"/>
  <c r="F195" i="6"/>
  <c r="E195" i="6"/>
  <c r="G194" i="6"/>
  <c r="F194" i="6"/>
  <c r="G193" i="6"/>
  <c r="F193" i="6"/>
  <c r="G192" i="6"/>
  <c r="F192" i="6"/>
  <c r="M192" i="6"/>
  <c r="E192" i="6"/>
  <c r="G191" i="6"/>
  <c r="F191" i="6"/>
  <c r="G190" i="6"/>
  <c r="F190" i="6"/>
  <c r="E190" i="6"/>
  <c r="G189" i="6"/>
  <c r="F189" i="6"/>
  <c r="M189" i="6"/>
  <c r="Q189" i="6"/>
  <c r="E189" i="6"/>
  <c r="G188" i="6"/>
  <c r="F188" i="6"/>
  <c r="G187" i="6"/>
  <c r="M187" i="6"/>
  <c r="Q187" i="6"/>
  <c r="F187" i="6"/>
  <c r="E187" i="6"/>
  <c r="G186" i="6"/>
  <c r="F186" i="6"/>
  <c r="M186" i="6"/>
  <c r="Q186" i="6"/>
  <c r="E186" i="6"/>
  <c r="G185" i="6"/>
  <c r="F185" i="6"/>
  <c r="G178" i="6"/>
  <c r="F178" i="6"/>
  <c r="E178" i="6"/>
  <c r="G177" i="6"/>
  <c r="F177" i="6"/>
  <c r="M177" i="6"/>
  <c r="Q177" i="6"/>
  <c r="Q180" i="6"/>
  <c r="E177" i="6"/>
  <c r="G176" i="6"/>
  <c r="F176" i="6"/>
  <c r="E176" i="6"/>
  <c r="E180" i="6"/>
  <c r="G175" i="6"/>
  <c r="F175" i="6"/>
  <c r="E175" i="6"/>
  <c r="G169" i="6"/>
  <c r="M169" i="6"/>
  <c r="Q169" i="6"/>
  <c r="F169" i="6"/>
  <c r="E169" i="6"/>
  <c r="G168" i="6"/>
  <c r="F168" i="6"/>
  <c r="F171" i="6"/>
  <c r="E168" i="6"/>
  <c r="G167" i="6"/>
  <c r="F167" i="6"/>
  <c r="E167" i="6"/>
  <c r="M167" i="6"/>
  <c r="G166" i="6"/>
  <c r="F166" i="6"/>
  <c r="E166" i="6"/>
  <c r="G165" i="6"/>
  <c r="G171" i="6"/>
  <c r="F165" i="6"/>
  <c r="E165" i="6"/>
  <c r="G162" i="6"/>
  <c r="F162" i="6"/>
  <c r="M162" i="6"/>
  <c r="Q162" i="6"/>
  <c r="E162" i="6"/>
  <c r="G157" i="6"/>
  <c r="F157" i="6"/>
  <c r="E157" i="6"/>
  <c r="M157" i="6"/>
  <c r="Q157" i="6"/>
  <c r="G156" i="6"/>
  <c r="F156" i="6"/>
  <c r="M156" i="6"/>
  <c r="E156" i="6"/>
  <c r="G155" i="6"/>
  <c r="G159" i="6"/>
  <c r="F155" i="6"/>
  <c r="E155" i="6"/>
  <c r="G154" i="6"/>
  <c r="F154" i="6"/>
  <c r="G153" i="6"/>
  <c r="F153" i="6"/>
  <c r="G152" i="6"/>
  <c r="F152" i="6"/>
  <c r="F159" i="6"/>
  <c r="E152" i="6"/>
  <c r="G151" i="6"/>
  <c r="F151" i="6"/>
  <c r="G144" i="6"/>
  <c r="F144" i="6"/>
  <c r="E144" i="6"/>
  <c r="G143" i="6"/>
  <c r="F143" i="6"/>
  <c r="M143" i="6"/>
  <c r="Q143" i="6"/>
  <c r="Q146" i="6"/>
  <c r="E143" i="6"/>
  <c r="G142" i="6"/>
  <c r="F142" i="6"/>
  <c r="E142" i="6"/>
  <c r="M142" i="6"/>
  <c r="Q142" i="6"/>
  <c r="G141" i="6"/>
  <c r="F141" i="6"/>
  <c r="E141" i="6"/>
  <c r="G134" i="6"/>
  <c r="F134" i="6"/>
  <c r="E134" i="6"/>
  <c r="G132" i="6"/>
  <c r="F132" i="6"/>
  <c r="E132" i="6"/>
  <c r="G130" i="6"/>
  <c r="F130" i="6"/>
  <c r="E130" i="6"/>
  <c r="M130" i="6"/>
  <c r="Q130" i="6"/>
  <c r="G128" i="6"/>
  <c r="F128" i="6"/>
  <c r="E128" i="6"/>
  <c r="G127" i="6"/>
  <c r="F127" i="6"/>
  <c r="E127" i="6"/>
  <c r="G125" i="6"/>
  <c r="F125" i="6"/>
  <c r="G123" i="6"/>
  <c r="F123" i="6"/>
  <c r="M123" i="6"/>
  <c r="E123" i="6"/>
  <c r="G121" i="6"/>
  <c r="F121" i="6"/>
  <c r="E121" i="6"/>
  <c r="G119" i="6"/>
  <c r="F119" i="6"/>
  <c r="M119" i="6"/>
  <c r="Q119" i="6"/>
  <c r="E119" i="6"/>
  <c r="G118" i="6"/>
  <c r="F118" i="6"/>
  <c r="E118" i="6"/>
  <c r="M118" i="6"/>
  <c r="G117" i="6"/>
  <c r="F117" i="6"/>
  <c r="M117" i="6"/>
  <c r="E117" i="6"/>
  <c r="G116" i="6"/>
  <c r="F116" i="6"/>
  <c r="E116" i="6"/>
  <c r="G115" i="6"/>
  <c r="F115" i="6"/>
  <c r="M115" i="6"/>
  <c r="Q115" i="6"/>
  <c r="E115" i="6"/>
  <c r="G114" i="6"/>
  <c r="F114" i="6"/>
  <c r="E114" i="6"/>
  <c r="M114" i="6"/>
  <c r="Q114" i="6"/>
  <c r="G113" i="6"/>
  <c r="F113" i="6"/>
  <c r="M113" i="6"/>
  <c r="E113" i="6"/>
  <c r="G112" i="6"/>
  <c r="F112" i="6"/>
  <c r="E112" i="6"/>
  <c r="G111" i="6"/>
  <c r="F111" i="6"/>
  <c r="M111" i="6"/>
  <c r="G110" i="6"/>
  <c r="F110" i="6"/>
  <c r="M110" i="6"/>
  <c r="Q110" i="6"/>
  <c r="E110" i="6"/>
  <c r="G108" i="6"/>
  <c r="M108" i="6"/>
  <c r="Q108" i="6"/>
  <c r="F108" i="6"/>
  <c r="E108" i="6"/>
  <c r="G106" i="6"/>
  <c r="F106" i="6"/>
  <c r="E106" i="6"/>
  <c r="G105" i="6"/>
  <c r="F105" i="6"/>
  <c r="E105" i="6"/>
  <c r="M105" i="6"/>
  <c r="Q105" i="6"/>
  <c r="G104" i="6"/>
  <c r="F104" i="6"/>
  <c r="M104" i="6"/>
  <c r="E104" i="6"/>
  <c r="G102" i="6"/>
  <c r="F102" i="6"/>
  <c r="E102" i="6"/>
  <c r="G100" i="6"/>
  <c r="F100" i="6"/>
  <c r="E100" i="6"/>
  <c r="G99" i="6"/>
  <c r="F99" i="6"/>
  <c r="E99" i="6"/>
  <c r="M99" i="6"/>
  <c r="Q99" i="6"/>
  <c r="G98" i="6"/>
  <c r="F98" i="6"/>
  <c r="M98" i="6"/>
  <c r="E98" i="6"/>
  <c r="G97" i="6"/>
  <c r="G137" i="6"/>
  <c r="F97" i="6"/>
  <c r="E97" i="6"/>
  <c r="G90" i="6"/>
  <c r="F90" i="6"/>
  <c r="M90" i="6"/>
  <c r="Q90" i="6"/>
  <c r="E90" i="6"/>
  <c r="G89" i="6"/>
  <c r="F89" i="6"/>
  <c r="E89" i="6"/>
  <c r="M89" i="6"/>
  <c r="Q89" i="6"/>
  <c r="G88" i="6"/>
  <c r="F88" i="6"/>
  <c r="M88" i="6"/>
  <c r="E88" i="6"/>
  <c r="G87" i="6"/>
  <c r="F87" i="6"/>
  <c r="G86" i="6"/>
  <c r="F86" i="6"/>
  <c r="E86" i="6"/>
  <c r="E92" i="6"/>
  <c r="G85" i="6"/>
  <c r="F85" i="6"/>
  <c r="E85" i="6"/>
  <c r="G78" i="6"/>
  <c r="M78" i="6"/>
  <c r="Q78" i="6"/>
  <c r="F78" i="6"/>
  <c r="E78" i="6"/>
  <c r="G77" i="6"/>
  <c r="F77" i="6"/>
  <c r="M77" i="6"/>
  <c r="Q77" i="6"/>
  <c r="E77" i="6"/>
  <c r="G76" i="6"/>
  <c r="F76" i="6"/>
  <c r="E76" i="6"/>
  <c r="M76" i="6"/>
  <c r="Q76" i="6"/>
  <c r="G75" i="6"/>
  <c r="F75" i="6"/>
  <c r="E75" i="6"/>
  <c r="G73" i="6"/>
  <c r="F73" i="6"/>
  <c r="E73" i="6"/>
  <c r="G72" i="6"/>
  <c r="F72" i="6"/>
  <c r="F80" i="6"/>
  <c r="E72" i="6"/>
  <c r="G71" i="6"/>
  <c r="F71" i="6"/>
  <c r="E71" i="6"/>
  <c r="M71" i="6"/>
  <c r="Q71" i="6"/>
  <c r="G64" i="6"/>
  <c r="F64" i="6"/>
  <c r="M64" i="6"/>
  <c r="E64" i="6"/>
  <c r="G63" i="6"/>
  <c r="G66" i="6"/>
  <c r="F63" i="6"/>
  <c r="E63" i="6"/>
  <c r="G62" i="6"/>
  <c r="F62" i="6"/>
  <c r="F66" i="6"/>
  <c r="E62" i="6"/>
  <c r="E66" i="6"/>
  <c r="G55" i="6"/>
  <c r="F55" i="6"/>
  <c r="E55" i="6"/>
  <c r="G54" i="6"/>
  <c r="F54" i="6"/>
  <c r="E54" i="6"/>
  <c r="M54" i="6"/>
  <c r="Q54" i="6"/>
  <c r="G53" i="6"/>
  <c r="F53" i="6"/>
  <c r="M53" i="6"/>
  <c r="E53" i="6"/>
  <c r="G52" i="6"/>
  <c r="M52" i="6"/>
  <c r="Q52" i="6"/>
  <c r="F52" i="6"/>
  <c r="E52" i="6"/>
  <c r="G51" i="6"/>
  <c r="F51" i="6"/>
  <c r="F57" i="6"/>
  <c r="E51" i="6"/>
  <c r="G50" i="6"/>
  <c r="F50" i="6"/>
  <c r="E50" i="6"/>
  <c r="E57" i="6"/>
  <c r="G49" i="6"/>
  <c r="F49" i="6"/>
  <c r="M49" i="6"/>
  <c r="Q49" i="6"/>
  <c r="E49" i="6"/>
  <c r="G42" i="6"/>
  <c r="F42" i="6"/>
  <c r="E42" i="6"/>
  <c r="G41" i="6"/>
  <c r="F41" i="6"/>
  <c r="M41" i="6"/>
  <c r="Q41" i="6"/>
  <c r="E41" i="6"/>
  <c r="G40" i="6"/>
  <c r="F40" i="6"/>
  <c r="E40" i="6"/>
  <c r="E44" i="6"/>
  <c r="G39" i="6"/>
  <c r="F39" i="6"/>
  <c r="E39" i="6"/>
  <c r="G32" i="6"/>
  <c r="F32" i="6"/>
  <c r="E32" i="6"/>
  <c r="G31" i="6"/>
  <c r="F31" i="6"/>
  <c r="M31" i="6"/>
  <c r="Q31" i="6"/>
  <c r="G30" i="6"/>
  <c r="F30" i="6"/>
  <c r="G29" i="6"/>
  <c r="F29" i="6"/>
  <c r="G28" i="6"/>
  <c r="F28" i="6"/>
  <c r="E28" i="6"/>
  <c r="G27" i="6"/>
  <c r="F27" i="6"/>
  <c r="G26" i="6"/>
  <c r="F26" i="6"/>
  <c r="G25" i="6"/>
  <c r="G34" i="6"/>
  <c r="F25" i="6"/>
  <c r="G18" i="6"/>
  <c r="E18" i="6"/>
  <c r="G17" i="6"/>
  <c r="G16" i="6"/>
  <c r="F16" i="6"/>
  <c r="O12" i="6"/>
  <c r="G10" i="6"/>
  <c r="F10" i="6"/>
  <c r="A3" i="6"/>
  <c r="A3" i="5"/>
  <c r="A3" i="4"/>
  <c r="A3" i="2"/>
  <c r="L235" i="6"/>
  <c r="L207" i="6"/>
  <c r="L171" i="6"/>
  <c r="L66" i="6"/>
  <c r="L44" i="6"/>
  <c r="A2" i="6"/>
  <c r="A1" i="6"/>
  <c r="E245" i="4"/>
  <c r="F235" i="5"/>
  <c r="E20" i="5"/>
  <c r="F20" i="5"/>
  <c r="F34" i="5"/>
  <c r="F44" i="5"/>
  <c r="F57" i="5"/>
  <c r="F80" i="5"/>
  <c r="E92" i="5"/>
  <c r="F92" i="5"/>
  <c r="F137" i="5"/>
  <c r="F146" i="5"/>
  <c r="F159" i="5"/>
  <c r="F171" i="5"/>
  <c r="F207" i="5"/>
  <c r="F225" i="5"/>
  <c r="F235" i="4"/>
  <c r="E235" i="4"/>
  <c r="K235" i="3"/>
  <c r="J235" i="3"/>
  <c r="I235" i="3"/>
  <c r="H235" i="3"/>
  <c r="G235" i="3"/>
  <c r="W235" i="1"/>
  <c r="V235" i="1"/>
  <c r="U235" i="1"/>
  <c r="T235" i="1"/>
  <c r="S235" i="1"/>
  <c r="Q235" i="1"/>
  <c r="P235" i="1"/>
  <c r="O235" i="1"/>
  <c r="N235" i="1"/>
  <c r="K235" i="1"/>
  <c r="J235" i="1"/>
  <c r="I235" i="1"/>
  <c r="H235" i="1"/>
  <c r="G235" i="1"/>
  <c r="F235" i="1"/>
  <c r="E235" i="1"/>
  <c r="R235" i="2"/>
  <c r="O235" i="2"/>
  <c r="N235" i="2"/>
  <c r="M235" i="2"/>
  <c r="L235" i="2"/>
  <c r="K235" i="2"/>
  <c r="F248" i="2"/>
  <c r="E20" i="4"/>
  <c r="F20" i="4"/>
  <c r="E34" i="4"/>
  <c r="F34" i="4"/>
  <c r="E44" i="4"/>
  <c r="F44" i="4"/>
  <c r="E57" i="4"/>
  <c r="F57" i="4"/>
  <c r="E66" i="4"/>
  <c r="F66" i="4"/>
  <c r="E80" i="4"/>
  <c r="F80" i="4"/>
  <c r="E92" i="4"/>
  <c r="F92" i="4"/>
  <c r="E137" i="4"/>
  <c r="F137" i="4"/>
  <c r="E146" i="4"/>
  <c r="F146" i="4"/>
  <c r="E159" i="4"/>
  <c r="F159" i="4"/>
  <c r="H245" i="4"/>
  <c r="E171" i="4"/>
  <c r="F171" i="4"/>
  <c r="E180" i="4"/>
  <c r="F180" i="4"/>
  <c r="E207" i="4"/>
  <c r="F207" i="4"/>
  <c r="E218" i="4"/>
  <c r="H218" i="4"/>
  <c r="E219" i="4"/>
  <c r="H219" i="4"/>
  <c r="E220" i="4"/>
  <c r="H220" i="4"/>
  <c r="F225" i="4"/>
  <c r="A1" i="3"/>
  <c r="A2" i="3"/>
  <c r="A3" i="3"/>
  <c r="N12" i="3"/>
  <c r="N16" i="3"/>
  <c r="N17" i="3"/>
  <c r="N20" i="3"/>
  <c r="N238" i="3"/>
  <c r="N18" i="3"/>
  <c r="G20" i="3"/>
  <c r="H20" i="3"/>
  <c r="I20" i="3"/>
  <c r="J20" i="3"/>
  <c r="K20" i="3"/>
  <c r="N25" i="3"/>
  <c r="N26" i="3"/>
  <c r="N27" i="3"/>
  <c r="N28" i="3"/>
  <c r="N29" i="3"/>
  <c r="N30" i="3"/>
  <c r="N31" i="3"/>
  <c r="N32" i="3"/>
  <c r="G34" i="3"/>
  <c r="H34" i="3"/>
  <c r="I34" i="3"/>
  <c r="J34" i="3"/>
  <c r="K34" i="3"/>
  <c r="N39" i="3"/>
  <c r="N40" i="3"/>
  <c r="N41" i="3"/>
  <c r="N42" i="3"/>
  <c r="G44" i="3"/>
  <c r="H44" i="3"/>
  <c r="I44" i="3"/>
  <c r="J44" i="3"/>
  <c r="K44" i="3"/>
  <c r="N49" i="3"/>
  <c r="N50" i="3"/>
  <c r="N51" i="3"/>
  <c r="N52" i="3"/>
  <c r="N53" i="3"/>
  <c r="N54" i="3"/>
  <c r="N55" i="3"/>
  <c r="G57" i="3"/>
  <c r="H57" i="3"/>
  <c r="I57" i="3"/>
  <c r="J57" i="3"/>
  <c r="K57" i="3"/>
  <c r="N62" i="3"/>
  <c r="N63" i="3"/>
  <c r="N64" i="3"/>
  <c r="G66" i="3"/>
  <c r="H66" i="3"/>
  <c r="I66" i="3"/>
  <c r="J66" i="3"/>
  <c r="K66" i="3"/>
  <c r="N71" i="3"/>
  <c r="N72" i="3"/>
  <c r="N73" i="3"/>
  <c r="N75" i="3"/>
  <c r="N76" i="3"/>
  <c r="N77" i="3"/>
  <c r="N78" i="3"/>
  <c r="G80" i="3"/>
  <c r="H80" i="3"/>
  <c r="I80" i="3"/>
  <c r="J80" i="3"/>
  <c r="K80" i="3"/>
  <c r="N85" i="3"/>
  <c r="N86" i="3"/>
  <c r="N87" i="3"/>
  <c r="N88" i="3"/>
  <c r="N89" i="3"/>
  <c r="N90" i="3"/>
  <c r="G92" i="3"/>
  <c r="H92" i="3"/>
  <c r="I92" i="3"/>
  <c r="J92" i="3"/>
  <c r="K92" i="3"/>
  <c r="N97" i="3"/>
  <c r="N98" i="3"/>
  <c r="N99" i="3"/>
  <c r="N100" i="3"/>
  <c r="N102" i="3"/>
  <c r="N104" i="3"/>
  <c r="N105" i="3"/>
  <c r="N106" i="3"/>
  <c r="N108" i="3"/>
  <c r="N110" i="3"/>
  <c r="N111" i="3"/>
  <c r="N112" i="3"/>
  <c r="N113" i="3"/>
  <c r="N114" i="3"/>
  <c r="N115" i="3"/>
  <c r="N116" i="3"/>
  <c r="P116" i="3"/>
  <c r="N117" i="3"/>
  <c r="N118" i="3"/>
  <c r="N119" i="3"/>
  <c r="N121" i="3"/>
  <c r="N123" i="3"/>
  <c r="N125" i="3"/>
  <c r="N127" i="3"/>
  <c r="N128" i="3"/>
  <c r="N130" i="3"/>
  <c r="N132" i="3"/>
  <c r="N134" i="3"/>
  <c r="G137" i="3"/>
  <c r="H137" i="3"/>
  <c r="I137" i="3"/>
  <c r="J137" i="3"/>
  <c r="K137" i="3"/>
  <c r="N141" i="3"/>
  <c r="N142" i="3"/>
  <c r="N143" i="3"/>
  <c r="N144" i="3"/>
  <c r="G146" i="3"/>
  <c r="H146" i="3"/>
  <c r="I146" i="3"/>
  <c r="J146" i="3"/>
  <c r="K146" i="3"/>
  <c r="N151" i="3"/>
  <c r="N152" i="3"/>
  <c r="N153" i="3"/>
  <c r="N154" i="3"/>
  <c r="N155" i="3"/>
  <c r="N156" i="3"/>
  <c r="N157" i="3"/>
  <c r="G159" i="3"/>
  <c r="H159" i="3"/>
  <c r="I159" i="3"/>
  <c r="J159" i="3"/>
  <c r="K159" i="3"/>
  <c r="N162" i="3"/>
  <c r="N165" i="3"/>
  <c r="N166" i="3"/>
  <c r="N167" i="3"/>
  <c r="N168" i="3"/>
  <c r="N169" i="3"/>
  <c r="G171" i="3"/>
  <c r="H171" i="3"/>
  <c r="I171" i="3"/>
  <c r="J171" i="3"/>
  <c r="K171" i="3"/>
  <c r="N175" i="3"/>
  <c r="N176" i="3"/>
  <c r="N177" i="3"/>
  <c r="N178" i="3"/>
  <c r="G180" i="3"/>
  <c r="H180" i="3"/>
  <c r="I180" i="3"/>
  <c r="J180" i="3"/>
  <c r="K180" i="3"/>
  <c r="N185" i="3"/>
  <c r="N186" i="3"/>
  <c r="N187" i="3"/>
  <c r="N188" i="3"/>
  <c r="N189" i="3"/>
  <c r="N190" i="3"/>
  <c r="N191" i="3"/>
  <c r="N192" i="3"/>
  <c r="N193" i="3"/>
  <c r="N194" i="3"/>
  <c r="N195" i="3"/>
  <c r="N202" i="3"/>
  <c r="N204" i="3"/>
  <c r="G207" i="3"/>
  <c r="H207" i="3"/>
  <c r="I207" i="3"/>
  <c r="J207" i="3"/>
  <c r="K207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P223" i="3"/>
  <c r="G225" i="3"/>
  <c r="H225" i="3"/>
  <c r="I225" i="3"/>
  <c r="J225" i="3"/>
  <c r="K225" i="3"/>
  <c r="N230" i="3"/>
  <c r="N231" i="3"/>
  <c r="A1" i="2"/>
  <c r="A2" i="2"/>
  <c r="E16" i="6"/>
  <c r="E17" i="6"/>
  <c r="M17" i="6"/>
  <c r="E20" i="2"/>
  <c r="K20" i="2"/>
  <c r="L20" i="2"/>
  <c r="M20" i="2"/>
  <c r="N20" i="2"/>
  <c r="O20" i="2"/>
  <c r="R20" i="2"/>
  <c r="E25" i="6"/>
  <c r="E26" i="6"/>
  <c r="M26" i="6"/>
  <c r="Q26" i="6"/>
  <c r="E29" i="6"/>
  <c r="E30" i="6"/>
  <c r="M30" i="6"/>
  <c r="E31" i="6"/>
  <c r="E34" i="2"/>
  <c r="K34" i="2"/>
  <c r="L34" i="2"/>
  <c r="M34" i="2"/>
  <c r="N34" i="2"/>
  <c r="O34" i="2"/>
  <c r="R34" i="2"/>
  <c r="E44" i="2"/>
  <c r="F44" i="2"/>
  <c r="L44" i="2"/>
  <c r="M44" i="2"/>
  <c r="N44" i="2"/>
  <c r="O44" i="2"/>
  <c r="R44" i="2"/>
  <c r="E57" i="2"/>
  <c r="K57" i="2"/>
  <c r="L57" i="2"/>
  <c r="M57" i="2"/>
  <c r="N57" i="2"/>
  <c r="O57" i="2"/>
  <c r="R57" i="2"/>
  <c r="E66" i="2"/>
  <c r="K66" i="2"/>
  <c r="L66" i="2"/>
  <c r="M66" i="2"/>
  <c r="N66" i="2"/>
  <c r="O66" i="2"/>
  <c r="R66" i="2"/>
  <c r="O80" i="2"/>
  <c r="E80" i="2"/>
  <c r="L80" i="2"/>
  <c r="M80" i="2"/>
  <c r="N80" i="2"/>
  <c r="R80" i="2"/>
  <c r="E87" i="6"/>
  <c r="E92" i="2"/>
  <c r="L92" i="2"/>
  <c r="M92" i="2"/>
  <c r="O92" i="2"/>
  <c r="R92" i="2"/>
  <c r="I102" i="2"/>
  <c r="O137" i="2"/>
  <c r="E111" i="6"/>
  <c r="E125" i="6"/>
  <c r="E137" i="2"/>
  <c r="M137" i="2"/>
  <c r="N137" i="2"/>
  <c r="R137" i="2"/>
  <c r="E146" i="2"/>
  <c r="L146" i="2"/>
  <c r="M146" i="2"/>
  <c r="N146" i="2"/>
  <c r="O146" i="2"/>
  <c r="R146" i="2"/>
  <c r="E151" i="6"/>
  <c r="M151" i="6"/>
  <c r="E153" i="6"/>
  <c r="E154" i="6"/>
  <c r="K159" i="2"/>
  <c r="L159" i="2"/>
  <c r="M159" i="2"/>
  <c r="N159" i="2"/>
  <c r="O159" i="2"/>
  <c r="R159" i="2"/>
  <c r="F171" i="2"/>
  <c r="O171" i="2"/>
  <c r="E171" i="2"/>
  <c r="L171" i="2"/>
  <c r="M171" i="2"/>
  <c r="N171" i="2"/>
  <c r="R171" i="2"/>
  <c r="E180" i="2"/>
  <c r="K180" i="2"/>
  <c r="L180" i="2"/>
  <c r="M180" i="2"/>
  <c r="N180" i="2"/>
  <c r="O180" i="2"/>
  <c r="R180" i="2"/>
  <c r="R197" i="2"/>
  <c r="E185" i="6"/>
  <c r="M185" i="6"/>
  <c r="E188" i="6"/>
  <c r="E193" i="6"/>
  <c r="M193" i="6"/>
  <c r="Q193" i="6"/>
  <c r="E194" i="6"/>
  <c r="F207" i="2"/>
  <c r="E207" i="2"/>
  <c r="K207" i="2"/>
  <c r="L207" i="2"/>
  <c r="M207" i="2"/>
  <c r="N207" i="2"/>
  <c r="O207" i="2"/>
  <c r="R207" i="2"/>
  <c r="E211" i="6"/>
  <c r="E212" i="6"/>
  <c r="E213" i="6"/>
  <c r="M213" i="6"/>
  <c r="Q213" i="6"/>
  <c r="E214" i="6"/>
  <c r="E215" i="6"/>
  <c r="E216" i="6"/>
  <c r="E217" i="6"/>
  <c r="M217" i="6"/>
  <c r="Q217" i="6"/>
  <c r="E218" i="6"/>
  <c r="E219" i="6"/>
  <c r="E220" i="6"/>
  <c r="T223" i="2"/>
  <c r="L225" i="2"/>
  <c r="M225" i="2"/>
  <c r="N225" i="2"/>
  <c r="O225" i="2"/>
  <c r="R225" i="2"/>
  <c r="E235" i="2"/>
  <c r="E265" i="2"/>
  <c r="I229" i="2"/>
  <c r="N229" i="3"/>
  <c r="F235" i="2"/>
  <c r="I231" i="2"/>
  <c r="M243" i="2"/>
  <c r="M247" i="2"/>
  <c r="F244" i="2"/>
  <c r="F246" i="2"/>
  <c r="F250" i="2"/>
  <c r="N253" i="2"/>
  <c r="E259" i="2"/>
  <c r="E262" i="2"/>
  <c r="P259" i="2"/>
  <c r="P262" i="2"/>
  <c r="E266" i="2"/>
  <c r="P266" i="2"/>
  <c r="E267" i="2"/>
  <c r="P267" i="2"/>
  <c r="L16" i="1"/>
  <c r="R16" i="1"/>
  <c r="X16" i="1"/>
  <c r="L17" i="1"/>
  <c r="R17" i="1"/>
  <c r="F17" i="6"/>
  <c r="X17" i="1"/>
  <c r="L18" i="1"/>
  <c r="R18" i="1"/>
  <c r="X18" i="1"/>
  <c r="E20" i="1"/>
  <c r="F20" i="1"/>
  <c r="G20" i="1"/>
  <c r="H20" i="1"/>
  <c r="I20" i="1"/>
  <c r="J20" i="1"/>
  <c r="K20" i="1"/>
  <c r="N20" i="1"/>
  <c r="O20" i="1"/>
  <c r="P20" i="1"/>
  <c r="Q20" i="1"/>
  <c r="S20" i="1"/>
  <c r="T20" i="1"/>
  <c r="U20" i="1"/>
  <c r="V20" i="1"/>
  <c r="W20" i="1"/>
  <c r="L25" i="1"/>
  <c r="R25" i="1"/>
  <c r="L26" i="1"/>
  <c r="R26" i="1"/>
  <c r="X26" i="1"/>
  <c r="Y26" i="1"/>
  <c r="I26" i="2"/>
  <c r="L27" i="1"/>
  <c r="R27" i="1"/>
  <c r="X27" i="1"/>
  <c r="Y27" i="1"/>
  <c r="I27" i="2"/>
  <c r="L28" i="1"/>
  <c r="R28" i="1"/>
  <c r="X28" i="1"/>
  <c r="L29" i="1"/>
  <c r="R29" i="1"/>
  <c r="X29" i="1"/>
  <c r="Y29" i="1"/>
  <c r="I29" i="2"/>
  <c r="L30" i="1"/>
  <c r="R30" i="1"/>
  <c r="X30" i="1"/>
  <c r="Y30" i="1"/>
  <c r="I30" i="2"/>
  <c r="L31" i="1"/>
  <c r="R31" i="1"/>
  <c r="X31" i="1"/>
  <c r="L32" i="1"/>
  <c r="R32" i="1"/>
  <c r="X32" i="1"/>
  <c r="Y32" i="1"/>
  <c r="I32" i="2"/>
  <c r="E34" i="1"/>
  <c r="F34" i="1"/>
  <c r="G34" i="1"/>
  <c r="H34" i="1"/>
  <c r="I34" i="1"/>
  <c r="J34" i="1"/>
  <c r="K34" i="1"/>
  <c r="N34" i="1"/>
  <c r="O34" i="1"/>
  <c r="P34" i="1"/>
  <c r="Q34" i="1"/>
  <c r="S34" i="1"/>
  <c r="T34" i="1"/>
  <c r="U34" i="1"/>
  <c r="V34" i="1"/>
  <c r="W34" i="1"/>
  <c r="L39" i="1"/>
  <c r="R39" i="1"/>
  <c r="X39" i="1"/>
  <c r="L40" i="1"/>
  <c r="R40" i="1"/>
  <c r="X40" i="1"/>
  <c r="L41" i="1"/>
  <c r="R41" i="1"/>
  <c r="X41" i="1"/>
  <c r="L42" i="1"/>
  <c r="R42" i="1"/>
  <c r="X42" i="1"/>
  <c r="E44" i="1"/>
  <c r="F44" i="1"/>
  <c r="G44" i="1"/>
  <c r="H44" i="1"/>
  <c r="I44" i="1"/>
  <c r="J44" i="1"/>
  <c r="K44" i="1"/>
  <c r="N44" i="1"/>
  <c r="O44" i="1"/>
  <c r="P44" i="1"/>
  <c r="Q44" i="1"/>
  <c r="R44" i="1"/>
  <c r="S44" i="1"/>
  <c r="T44" i="1"/>
  <c r="U44" i="1"/>
  <c r="V44" i="1"/>
  <c r="W44" i="1"/>
  <c r="L49" i="1"/>
  <c r="L57" i="1"/>
  <c r="R49" i="1"/>
  <c r="X49" i="1"/>
  <c r="Y49" i="1"/>
  <c r="L50" i="1"/>
  <c r="R50" i="1"/>
  <c r="X50" i="1"/>
  <c r="Y50" i="1"/>
  <c r="I50" i="2"/>
  <c r="L51" i="1"/>
  <c r="R51" i="1"/>
  <c r="X51" i="1"/>
  <c r="L52" i="1"/>
  <c r="R52" i="1"/>
  <c r="X52" i="1"/>
  <c r="Y52" i="1"/>
  <c r="I52" i="2"/>
  <c r="L53" i="1"/>
  <c r="R53" i="1"/>
  <c r="X53" i="1"/>
  <c r="Y53" i="1"/>
  <c r="I53" i="2"/>
  <c r="L54" i="1"/>
  <c r="R54" i="1"/>
  <c r="X54" i="1"/>
  <c r="Y54" i="1"/>
  <c r="I54" i="2"/>
  <c r="L55" i="1"/>
  <c r="R55" i="1"/>
  <c r="X55" i="1"/>
  <c r="E57" i="1"/>
  <c r="F57" i="1"/>
  <c r="G57" i="1"/>
  <c r="H57" i="1"/>
  <c r="I57" i="1"/>
  <c r="J57" i="1"/>
  <c r="K57" i="1"/>
  <c r="N57" i="1"/>
  <c r="O57" i="1"/>
  <c r="P57" i="1"/>
  <c r="Q57" i="1"/>
  <c r="S57" i="1"/>
  <c r="T57" i="1"/>
  <c r="U57" i="1"/>
  <c r="U238" i="1"/>
  <c r="V57" i="1"/>
  <c r="W57" i="1"/>
  <c r="L62" i="1"/>
  <c r="R62" i="1"/>
  <c r="L63" i="1"/>
  <c r="R63" i="1"/>
  <c r="X63" i="1"/>
  <c r="L64" i="1"/>
  <c r="R64" i="1"/>
  <c r="X64" i="1"/>
  <c r="E66" i="1"/>
  <c r="F66" i="1"/>
  <c r="G66" i="1"/>
  <c r="H66" i="1"/>
  <c r="I66" i="1"/>
  <c r="J66" i="1"/>
  <c r="K66" i="1"/>
  <c r="N66" i="1"/>
  <c r="O66" i="1"/>
  <c r="P66" i="1"/>
  <c r="Q66" i="1"/>
  <c r="S66" i="1"/>
  <c r="T66" i="1"/>
  <c r="U66" i="1"/>
  <c r="V66" i="1"/>
  <c r="W66" i="1"/>
  <c r="L71" i="1"/>
  <c r="R71" i="1"/>
  <c r="X71" i="1"/>
  <c r="S71" i="1"/>
  <c r="L72" i="1"/>
  <c r="R72" i="1"/>
  <c r="S72" i="1"/>
  <c r="S80" i="1"/>
  <c r="L73" i="1"/>
  <c r="R73" i="1"/>
  <c r="S73" i="1"/>
  <c r="L75" i="1"/>
  <c r="Y75" i="1"/>
  <c r="I75" i="2"/>
  <c r="R75" i="1"/>
  <c r="X75" i="1"/>
  <c r="L76" i="1"/>
  <c r="R76" i="1"/>
  <c r="X76" i="1"/>
  <c r="L77" i="1"/>
  <c r="R77" i="1"/>
  <c r="X77" i="1"/>
  <c r="L78" i="1"/>
  <c r="Y78" i="1"/>
  <c r="I78" i="2"/>
  <c r="R78" i="1"/>
  <c r="X78" i="1"/>
  <c r="E80" i="1"/>
  <c r="F80" i="1"/>
  <c r="G80" i="1"/>
  <c r="H80" i="1"/>
  <c r="I80" i="1"/>
  <c r="J80" i="1"/>
  <c r="K80" i="1"/>
  <c r="N80" i="1"/>
  <c r="O80" i="1"/>
  <c r="P80" i="1"/>
  <c r="Q80" i="1"/>
  <c r="T80" i="1"/>
  <c r="U80" i="1"/>
  <c r="V80" i="1"/>
  <c r="W80" i="1"/>
  <c r="L85" i="1"/>
  <c r="R85" i="1"/>
  <c r="S85" i="1"/>
  <c r="S92" i="1"/>
  <c r="L86" i="1"/>
  <c r="R86" i="1"/>
  <c r="X86" i="1"/>
  <c r="L87" i="1"/>
  <c r="R87" i="1"/>
  <c r="X87" i="1"/>
  <c r="L88" i="1"/>
  <c r="R88" i="1"/>
  <c r="X88" i="1"/>
  <c r="L89" i="1"/>
  <c r="R89" i="1"/>
  <c r="X89" i="1"/>
  <c r="L90" i="1"/>
  <c r="R90" i="1"/>
  <c r="X90" i="1"/>
  <c r="E92" i="1"/>
  <c r="F92" i="1"/>
  <c r="G92" i="1"/>
  <c r="H92" i="1"/>
  <c r="I92" i="1"/>
  <c r="J92" i="1"/>
  <c r="K92" i="1"/>
  <c r="N92" i="1"/>
  <c r="O92" i="1"/>
  <c r="P92" i="1"/>
  <c r="Q92" i="1"/>
  <c r="T92" i="1"/>
  <c r="U92" i="1"/>
  <c r="V92" i="1"/>
  <c r="W92" i="1"/>
  <c r="L97" i="1"/>
  <c r="R97" i="1"/>
  <c r="X97" i="1"/>
  <c r="Y97" i="1"/>
  <c r="I97" i="2"/>
  <c r="L98" i="1"/>
  <c r="R98" i="1"/>
  <c r="X98" i="1"/>
  <c r="Y98" i="1"/>
  <c r="I98" i="2"/>
  <c r="L99" i="1"/>
  <c r="R99" i="1"/>
  <c r="X99" i="1"/>
  <c r="Y99" i="1"/>
  <c r="I99" i="2"/>
  <c r="L100" i="1"/>
  <c r="R100" i="1"/>
  <c r="X100" i="1"/>
  <c r="Y100" i="1"/>
  <c r="I100" i="2"/>
  <c r="L102" i="1"/>
  <c r="R102" i="1"/>
  <c r="X102" i="1"/>
  <c r="Y102" i="1"/>
  <c r="L104" i="1"/>
  <c r="R104" i="1"/>
  <c r="X104" i="1"/>
  <c r="Y104" i="1"/>
  <c r="I104" i="2"/>
  <c r="L105" i="1"/>
  <c r="R105" i="1"/>
  <c r="X105" i="1"/>
  <c r="Y105" i="1"/>
  <c r="I105" i="2"/>
  <c r="L106" i="1"/>
  <c r="R106" i="1"/>
  <c r="X106" i="1"/>
  <c r="Y106" i="1"/>
  <c r="I106" i="2"/>
  <c r="L108" i="1"/>
  <c r="R108" i="1"/>
  <c r="X108" i="1"/>
  <c r="Y108" i="1"/>
  <c r="I108" i="2"/>
  <c r="L110" i="1"/>
  <c r="R110" i="1"/>
  <c r="X110" i="1"/>
  <c r="L111" i="1"/>
  <c r="L137" i="1"/>
  <c r="R111" i="1"/>
  <c r="X111" i="1"/>
  <c r="L112" i="1"/>
  <c r="R112" i="1"/>
  <c r="X112" i="1"/>
  <c r="L113" i="1"/>
  <c r="R113" i="1"/>
  <c r="X113" i="1"/>
  <c r="L114" i="1"/>
  <c r="R114" i="1"/>
  <c r="X114" i="1"/>
  <c r="L115" i="1"/>
  <c r="R115" i="1"/>
  <c r="X115" i="1"/>
  <c r="L116" i="1"/>
  <c r="R116" i="1"/>
  <c r="X116" i="1"/>
  <c r="L117" i="1"/>
  <c r="R117" i="1"/>
  <c r="X117" i="1"/>
  <c r="L118" i="1"/>
  <c r="R118" i="1"/>
  <c r="X118" i="1"/>
  <c r="L119" i="1"/>
  <c r="R119" i="1"/>
  <c r="X119" i="1"/>
  <c r="L121" i="1"/>
  <c r="R121" i="1"/>
  <c r="X121" i="1"/>
  <c r="Y121" i="1"/>
  <c r="I121" i="2"/>
  <c r="L123" i="1"/>
  <c r="R123" i="1"/>
  <c r="X123" i="1"/>
  <c r="Y123" i="1"/>
  <c r="I123" i="2"/>
  <c r="L125" i="1"/>
  <c r="R125" i="1"/>
  <c r="X125" i="1"/>
  <c r="Y125" i="1"/>
  <c r="I125" i="2"/>
  <c r="L127" i="1"/>
  <c r="R127" i="1"/>
  <c r="X127" i="1"/>
  <c r="Y127" i="1"/>
  <c r="I127" i="2"/>
  <c r="L128" i="1"/>
  <c r="R128" i="1"/>
  <c r="S128" i="1"/>
  <c r="S137" i="1"/>
  <c r="L130" i="1"/>
  <c r="R130" i="1"/>
  <c r="X130" i="1"/>
  <c r="L132" i="1"/>
  <c r="R132" i="1"/>
  <c r="X132" i="1"/>
  <c r="Y132" i="1"/>
  <c r="I132" i="2"/>
  <c r="S132" i="1"/>
  <c r="T132" i="1"/>
  <c r="L134" i="1"/>
  <c r="R134" i="1"/>
  <c r="X134" i="1"/>
  <c r="Y134" i="1"/>
  <c r="I134" i="2"/>
  <c r="E137" i="1"/>
  <c r="F137" i="1"/>
  <c r="G137" i="1"/>
  <c r="H137" i="1"/>
  <c r="I137" i="1"/>
  <c r="J137" i="1"/>
  <c r="K137" i="1"/>
  <c r="N137" i="1"/>
  <c r="O137" i="1"/>
  <c r="P137" i="1"/>
  <c r="Q137" i="1"/>
  <c r="T137" i="1"/>
  <c r="U137" i="1"/>
  <c r="V137" i="1"/>
  <c r="W137" i="1"/>
  <c r="L141" i="1"/>
  <c r="R141" i="1"/>
  <c r="R146" i="1"/>
  <c r="X141" i="1"/>
  <c r="Y141" i="1"/>
  <c r="L142" i="1"/>
  <c r="R142" i="1"/>
  <c r="X142" i="1"/>
  <c r="Y142" i="1"/>
  <c r="I142" i="2"/>
  <c r="L143" i="1"/>
  <c r="R143" i="1"/>
  <c r="X143" i="1"/>
  <c r="Y143" i="1"/>
  <c r="I143" i="2"/>
  <c r="L144" i="1"/>
  <c r="R144" i="1"/>
  <c r="X144" i="1"/>
  <c r="Y144" i="1"/>
  <c r="I144" i="2"/>
  <c r="E146" i="1"/>
  <c r="F146" i="1"/>
  <c r="G146" i="1"/>
  <c r="H146" i="1"/>
  <c r="I146" i="1"/>
  <c r="J146" i="1"/>
  <c r="K146" i="1"/>
  <c r="L146" i="1"/>
  <c r="N146" i="1"/>
  <c r="O146" i="1"/>
  <c r="P146" i="1"/>
  <c r="Q146" i="1"/>
  <c r="S146" i="1"/>
  <c r="T146" i="1"/>
  <c r="U146" i="1"/>
  <c r="V146" i="1"/>
  <c r="W146" i="1"/>
  <c r="L151" i="1"/>
  <c r="R151" i="1"/>
  <c r="X151" i="1"/>
  <c r="L152" i="1"/>
  <c r="R152" i="1"/>
  <c r="X152" i="1"/>
  <c r="Y152" i="1"/>
  <c r="I152" i="2"/>
  <c r="L153" i="1"/>
  <c r="L159" i="1"/>
  <c r="R153" i="1"/>
  <c r="X153" i="1"/>
  <c r="Y153" i="1"/>
  <c r="I153" i="2"/>
  <c r="L154" i="1"/>
  <c r="R154" i="1"/>
  <c r="X154" i="1"/>
  <c r="Y154" i="1"/>
  <c r="I154" i="2"/>
  <c r="L155" i="1"/>
  <c r="R155" i="1"/>
  <c r="X155" i="1"/>
  <c r="Y155" i="1"/>
  <c r="I155" i="2"/>
  <c r="L156" i="1"/>
  <c r="R156" i="1"/>
  <c r="X156" i="1"/>
  <c r="Y156" i="1"/>
  <c r="I156" i="2"/>
  <c r="L157" i="1"/>
  <c r="R157" i="1"/>
  <c r="X157" i="1"/>
  <c r="Y157" i="1"/>
  <c r="I157" i="2"/>
  <c r="E159" i="1"/>
  <c r="F159" i="1"/>
  <c r="G159" i="1"/>
  <c r="H159" i="1"/>
  <c r="I159" i="1"/>
  <c r="J159" i="1"/>
  <c r="K159" i="1"/>
  <c r="N159" i="1"/>
  <c r="O159" i="1"/>
  <c r="P159" i="1"/>
  <c r="Q159" i="1"/>
  <c r="S159" i="1"/>
  <c r="T159" i="1"/>
  <c r="U159" i="1"/>
  <c r="V159" i="1"/>
  <c r="W159" i="1"/>
  <c r="L162" i="1"/>
  <c r="R162" i="1"/>
  <c r="X162" i="1"/>
  <c r="Y162" i="1"/>
  <c r="I162" i="2"/>
  <c r="L165" i="1"/>
  <c r="R165" i="1"/>
  <c r="X165" i="1"/>
  <c r="L166" i="1"/>
  <c r="R166" i="1"/>
  <c r="S166" i="1"/>
  <c r="S171" i="1"/>
  <c r="L167" i="1"/>
  <c r="R167" i="1"/>
  <c r="L168" i="1"/>
  <c r="R168" i="1"/>
  <c r="X168" i="1"/>
  <c r="L169" i="1"/>
  <c r="R169" i="1"/>
  <c r="X169" i="1"/>
  <c r="E171" i="1"/>
  <c r="F171" i="1"/>
  <c r="G171" i="1"/>
  <c r="H171" i="1"/>
  <c r="I171" i="1"/>
  <c r="J171" i="1"/>
  <c r="K171" i="1"/>
  <c r="N171" i="1"/>
  <c r="O171" i="1"/>
  <c r="P171" i="1"/>
  <c r="Q171" i="1"/>
  <c r="T171" i="1"/>
  <c r="U171" i="1"/>
  <c r="V171" i="1"/>
  <c r="W171" i="1"/>
  <c r="L175" i="1"/>
  <c r="R175" i="1"/>
  <c r="L176" i="1"/>
  <c r="R176" i="1"/>
  <c r="X176" i="1"/>
  <c r="L177" i="1"/>
  <c r="R177" i="1"/>
  <c r="X177" i="1"/>
  <c r="L178" i="1"/>
  <c r="R178" i="1"/>
  <c r="X178" i="1"/>
  <c r="E180" i="1"/>
  <c r="F180" i="1"/>
  <c r="F197" i="1"/>
  <c r="G180" i="1"/>
  <c r="G197" i="1"/>
  <c r="H180" i="1"/>
  <c r="I180" i="1"/>
  <c r="J180" i="1"/>
  <c r="J197" i="1"/>
  <c r="K180" i="1"/>
  <c r="K197" i="1"/>
  <c r="N180" i="1"/>
  <c r="O180" i="1"/>
  <c r="O197" i="1"/>
  <c r="P180" i="1"/>
  <c r="Q180" i="1"/>
  <c r="S180" i="1"/>
  <c r="S197" i="1"/>
  <c r="T180" i="1"/>
  <c r="U180" i="1"/>
  <c r="V180" i="1"/>
  <c r="W180" i="1"/>
  <c r="W197" i="1"/>
  <c r="L185" i="1"/>
  <c r="R185" i="1"/>
  <c r="L186" i="1"/>
  <c r="R186" i="1"/>
  <c r="X186" i="1"/>
  <c r="L187" i="1"/>
  <c r="R187" i="1"/>
  <c r="X187" i="1"/>
  <c r="L188" i="1"/>
  <c r="R188" i="1"/>
  <c r="X188" i="1"/>
  <c r="L189" i="1"/>
  <c r="R189" i="1"/>
  <c r="X189" i="1"/>
  <c r="L190" i="1"/>
  <c r="R190" i="1"/>
  <c r="X190" i="1"/>
  <c r="L191" i="1"/>
  <c r="R191" i="1"/>
  <c r="S191" i="1"/>
  <c r="V191" i="1"/>
  <c r="L192" i="1"/>
  <c r="R192" i="1"/>
  <c r="X192" i="1"/>
  <c r="L193" i="1"/>
  <c r="R193" i="1"/>
  <c r="X193" i="1"/>
  <c r="L194" i="1"/>
  <c r="R194" i="1"/>
  <c r="X194" i="1"/>
  <c r="L195" i="1"/>
  <c r="R195" i="1"/>
  <c r="X195" i="1"/>
  <c r="E197" i="1"/>
  <c r="H197" i="1"/>
  <c r="I197" i="1"/>
  <c r="N197" i="1"/>
  <c r="P197" i="1"/>
  <c r="Q197" i="1"/>
  <c r="T197" i="1"/>
  <c r="U197" i="1"/>
  <c r="V197" i="1"/>
  <c r="L202" i="1"/>
  <c r="R202" i="1"/>
  <c r="X202" i="1"/>
  <c r="Y202" i="1"/>
  <c r="I202" i="2"/>
  <c r="L204" i="1"/>
  <c r="R204" i="1"/>
  <c r="X204" i="1"/>
  <c r="Y204" i="1"/>
  <c r="I204" i="2"/>
  <c r="E207" i="1"/>
  <c r="F207" i="1"/>
  <c r="G207" i="1"/>
  <c r="H207" i="1"/>
  <c r="I207" i="1"/>
  <c r="J207" i="1"/>
  <c r="K207" i="1"/>
  <c r="L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L211" i="1"/>
  <c r="R211" i="1"/>
  <c r="X211" i="1"/>
  <c r="L212" i="1"/>
  <c r="R212" i="1"/>
  <c r="X212" i="1"/>
  <c r="L213" i="1"/>
  <c r="R213" i="1"/>
  <c r="X213" i="1"/>
  <c r="L214" i="1"/>
  <c r="R214" i="1"/>
  <c r="X214" i="1"/>
  <c r="L215" i="1"/>
  <c r="R215" i="1"/>
  <c r="X215" i="1"/>
  <c r="L216" i="1"/>
  <c r="R216" i="1"/>
  <c r="X216" i="1"/>
  <c r="L217" i="1"/>
  <c r="R217" i="1"/>
  <c r="X217" i="1"/>
  <c r="L218" i="1"/>
  <c r="R218" i="1"/>
  <c r="X218" i="1"/>
  <c r="L219" i="1"/>
  <c r="R219" i="1"/>
  <c r="X219" i="1"/>
  <c r="L220" i="1"/>
  <c r="R220" i="1"/>
  <c r="X220" i="1"/>
  <c r="L221" i="1"/>
  <c r="R221" i="1"/>
  <c r="X221" i="1"/>
  <c r="L222" i="1"/>
  <c r="R222" i="1"/>
  <c r="X222" i="1"/>
  <c r="E225" i="1"/>
  <c r="F225" i="1"/>
  <c r="G225" i="1"/>
  <c r="H225" i="1"/>
  <c r="I225" i="1"/>
  <c r="J225" i="1"/>
  <c r="K225" i="1"/>
  <c r="N225" i="1"/>
  <c r="O225" i="1"/>
  <c r="P225" i="1"/>
  <c r="Q225" i="1"/>
  <c r="S225" i="1"/>
  <c r="T225" i="1"/>
  <c r="U225" i="1"/>
  <c r="V225" i="1"/>
  <c r="W225" i="1"/>
  <c r="L229" i="1"/>
  <c r="R229" i="1"/>
  <c r="X229" i="1"/>
  <c r="Y229" i="1"/>
  <c r="L230" i="1"/>
  <c r="R230" i="1"/>
  <c r="X230" i="1"/>
  <c r="Y230" i="1"/>
  <c r="L231" i="1"/>
  <c r="R231" i="1"/>
  <c r="X231" i="1"/>
  <c r="Y231" i="1"/>
  <c r="I230" i="2"/>
  <c r="U232" i="1"/>
  <c r="K238" i="1"/>
  <c r="E245" i="1"/>
  <c r="L245" i="1"/>
  <c r="R245" i="1"/>
  <c r="X245" i="1"/>
  <c r="Q238" i="1"/>
  <c r="V238" i="1"/>
  <c r="G238" i="1"/>
  <c r="Y17" i="1"/>
  <c r="I17" i="2"/>
  <c r="P17" i="2"/>
  <c r="T17" i="2"/>
  <c r="Y16" i="1"/>
  <c r="I16" i="2"/>
  <c r="X235" i="1"/>
  <c r="X20" i="1"/>
  <c r="F18" i="6"/>
  <c r="F235" i="6"/>
  <c r="R235" i="1"/>
  <c r="Y18" i="1"/>
  <c r="Y235" i="1"/>
  <c r="R20" i="1"/>
  <c r="I18" i="2"/>
  <c r="P18" i="2"/>
  <c r="T18" i="2"/>
  <c r="L235" i="1"/>
  <c r="L20" i="1"/>
  <c r="G197" i="3"/>
  <c r="G238" i="3"/>
  <c r="H197" i="3"/>
  <c r="H238" i="3"/>
  <c r="F197" i="4"/>
  <c r="E197" i="4"/>
  <c r="N235" i="3"/>
  <c r="G238" i="2"/>
  <c r="H44" i="4"/>
  <c r="E207" i="6"/>
  <c r="E197" i="2"/>
  <c r="M141" i="6"/>
  <c r="M153" i="6"/>
  <c r="M125" i="6"/>
  <c r="M202" i="6"/>
  <c r="M75" i="6"/>
  <c r="M166" i="6"/>
  <c r="M175" i="6"/>
  <c r="M188" i="6"/>
  <c r="M221" i="6"/>
  <c r="M128" i="6"/>
  <c r="M154" i="6"/>
  <c r="Q154" i="6"/>
  <c r="M220" i="6"/>
  <c r="M168" i="6"/>
  <c r="Q168" i="6"/>
  <c r="M28" i="6"/>
  <c r="M55" i="6"/>
  <c r="M121" i="6"/>
  <c r="Q121" i="6"/>
  <c r="M231" i="6"/>
  <c r="Q231" i="6"/>
  <c r="M39" i="6"/>
  <c r="M106" i="6"/>
  <c r="Q106" i="6"/>
  <c r="F146" i="6"/>
  <c r="M218" i="6"/>
  <c r="Q218" i="6"/>
  <c r="E80" i="6"/>
  <c r="K235" i="6"/>
  <c r="L146" i="6"/>
  <c r="L225" i="6"/>
  <c r="L57" i="6"/>
  <c r="L159" i="6"/>
  <c r="L92" i="6"/>
  <c r="F20" i="6"/>
  <c r="L137" i="6"/>
  <c r="L20" i="6"/>
  <c r="E159" i="6"/>
  <c r="L34" i="6"/>
  <c r="L80" i="6"/>
  <c r="L238" i="6"/>
  <c r="L180" i="6"/>
  <c r="L197" i="6"/>
  <c r="H235" i="6"/>
  <c r="H57" i="4"/>
  <c r="Q235" i="4"/>
  <c r="H207" i="4"/>
  <c r="H66" i="4"/>
  <c r="H171" i="4"/>
  <c r="H197" i="4"/>
  <c r="H92" i="4"/>
  <c r="E225" i="4"/>
  <c r="H80" i="4"/>
  <c r="H235" i="4"/>
  <c r="H159" i="4"/>
  <c r="H137" i="4"/>
  <c r="H20" i="4"/>
  <c r="F238" i="4"/>
  <c r="H146" i="4"/>
  <c r="H34" i="4"/>
  <c r="H225" i="4"/>
  <c r="P108" i="2"/>
  <c r="T108" i="2"/>
  <c r="I197" i="3"/>
  <c r="I238" i="3"/>
  <c r="K197" i="3"/>
  <c r="K238" i="3"/>
  <c r="J197" i="3"/>
  <c r="J238" i="3"/>
  <c r="P204" i="2"/>
  <c r="X185" i="1"/>
  <c r="X175" i="1"/>
  <c r="X180" i="1"/>
  <c r="R180" i="1"/>
  <c r="Y146" i="1"/>
  <c r="I141" i="2"/>
  <c r="P141" i="2"/>
  <c r="X62" i="1"/>
  <c r="X66" i="1"/>
  <c r="R66" i="1"/>
  <c r="P238" i="1"/>
  <c r="W238" i="1"/>
  <c r="S238" i="1"/>
  <c r="N238" i="1"/>
  <c r="Y168" i="1"/>
  <c r="I168" i="2"/>
  <c r="X146" i="1"/>
  <c r="Y130" i="1"/>
  <c r="I130" i="2"/>
  <c r="P130" i="2"/>
  <c r="Y64" i="1"/>
  <c r="I64" i="2"/>
  <c r="Y40" i="1"/>
  <c r="I40" i="2"/>
  <c r="T40" i="2"/>
  <c r="L34" i="1"/>
  <c r="Y245" i="1"/>
  <c r="Y178" i="1"/>
  <c r="I178" i="2"/>
  <c r="P178" i="2"/>
  <c r="Y176" i="1"/>
  <c r="I176" i="2"/>
  <c r="P176" i="2"/>
  <c r="F176" i="3"/>
  <c r="Y169" i="1"/>
  <c r="I169" i="2"/>
  <c r="Y165" i="1"/>
  <c r="X128" i="1"/>
  <c r="Y128" i="1"/>
  <c r="I128" i="2"/>
  <c r="P128" i="2"/>
  <c r="Y63" i="1"/>
  <c r="I63" i="2"/>
  <c r="P63" i="2"/>
  <c r="Y41" i="1"/>
  <c r="I41" i="2"/>
  <c r="Y39" i="1"/>
  <c r="L44" i="1"/>
  <c r="O238" i="1"/>
  <c r="I238" i="1"/>
  <c r="E238" i="1"/>
  <c r="Y31" i="1"/>
  <c r="I31" i="2"/>
  <c r="P31" i="2"/>
  <c r="T238" i="1"/>
  <c r="Y177" i="1"/>
  <c r="I177" i="2"/>
  <c r="X166" i="1"/>
  <c r="Y166" i="1"/>
  <c r="I166" i="2"/>
  <c r="P166" i="2"/>
  <c r="T166" i="2"/>
  <c r="Y62" i="1"/>
  <c r="Y42" i="1"/>
  <c r="I42" i="2"/>
  <c r="X167" i="1"/>
  <c r="Y167" i="1"/>
  <c r="I167" i="2"/>
  <c r="P167" i="2"/>
  <c r="R171" i="1"/>
  <c r="R197" i="1"/>
  <c r="Y151" i="1"/>
  <c r="Y159" i="1"/>
  <c r="X159" i="1"/>
  <c r="X85" i="1"/>
  <c r="Y77" i="1"/>
  <c r="X44" i="1"/>
  <c r="J238" i="1"/>
  <c r="F238" i="1"/>
  <c r="H238" i="1"/>
  <c r="X72" i="1"/>
  <c r="Y72" i="1"/>
  <c r="I72" i="2"/>
  <c r="P72" i="2"/>
  <c r="Y222" i="1"/>
  <c r="I222" i="2"/>
  <c r="P222" i="2"/>
  <c r="R225" i="1"/>
  <c r="L180" i="1"/>
  <c r="L171" i="1"/>
  <c r="L197" i="1"/>
  <c r="L92" i="1"/>
  <c r="X73" i="1"/>
  <c r="Y73" i="1"/>
  <c r="I73" i="2"/>
  <c r="L66" i="1"/>
  <c r="Y55" i="1"/>
  <c r="I55" i="2"/>
  <c r="P55" i="2"/>
  <c r="F55" i="3"/>
  <c r="Y51" i="1"/>
  <c r="I51" i="2"/>
  <c r="Y28" i="1"/>
  <c r="I28" i="2"/>
  <c r="P28" i="2"/>
  <c r="F28" i="3"/>
  <c r="O28" i="6"/>
  <c r="Y221" i="1"/>
  <c r="I221" i="2"/>
  <c r="X191" i="1"/>
  <c r="R159" i="1"/>
  <c r="L80" i="1"/>
  <c r="X225" i="1"/>
  <c r="Y76" i="1"/>
  <c r="I76" i="2"/>
  <c r="P76" i="2"/>
  <c r="F76" i="3"/>
  <c r="Y217" i="1"/>
  <c r="I217" i="2"/>
  <c r="P217" i="2"/>
  <c r="Y193" i="1"/>
  <c r="I193" i="2"/>
  <c r="P193" i="2"/>
  <c r="F193" i="3"/>
  <c r="O193" i="6"/>
  <c r="Y114" i="1"/>
  <c r="I114" i="2"/>
  <c r="P114" i="2"/>
  <c r="F114" i="3"/>
  <c r="Y86" i="1"/>
  <c r="I86" i="2"/>
  <c r="P86" i="2"/>
  <c r="Y214" i="1"/>
  <c r="I214" i="2"/>
  <c r="P214" i="2"/>
  <c r="F214" i="3"/>
  <c r="Y194" i="1"/>
  <c r="I194" i="2"/>
  <c r="Y189" i="1"/>
  <c r="I189" i="2"/>
  <c r="P189" i="2"/>
  <c r="Y185" i="1"/>
  <c r="Y115" i="1"/>
  <c r="I115" i="2"/>
  <c r="Y219" i="1"/>
  <c r="I219" i="2"/>
  <c r="Y215" i="1"/>
  <c r="I215" i="2"/>
  <c r="Y211" i="1"/>
  <c r="I211" i="2"/>
  <c r="P211" i="2"/>
  <c r="Y195" i="1"/>
  <c r="I195" i="2"/>
  <c r="P195" i="2"/>
  <c r="Y191" i="1"/>
  <c r="I191" i="2"/>
  <c r="Y190" i="1"/>
  <c r="I190" i="2"/>
  <c r="Y186" i="1"/>
  <c r="I186" i="2"/>
  <c r="P186" i="2"/>
  <c r="R57" i="1"/>
  <c r="Y213" i="1"/>
  <c r="I213" i="2"/>
  <c r="Y118" i="1"/>
  <c r="I118" i="2"/>
  <c r="P118" i="2"/>
  <c r="T118" i="2"/>
  <c r="Y110" i="1"/>
  <c r="I110" i="2"/>
  <c r="T110" i="2"/>
  <c r="Y90" i="1"/>
  <c r="I90" i="2"/>
  <c r="R34" i="1"/>
  <c r="Y218" i="1"/>
  <c r="I218" i="2"/>
  <c r="P218" i="2"/>
  <c r="Y119" i="1"/>
  <c r="I119" i="2"/>
  <c r="Y111" i="1"/>
  <c r="I111" i="2"/>
  <c r="Y85" i="1"/>
  <c r="I85" i="2"/>
  <c r="P85" i="2"/>
  <c r="Y220" i="1"/>
  <c r="I220" i="2"/>
  <c r="P220" i="2"/>
  <c r="T220" i="2"/>
  <c r="F220" i="3"/>
  <c r="O220" i="6"/>
  <c r="Y216" i="1"/>
  <c r="I216" i="2"/>
  <c r="P216" i="2"/>
  <c r="T216" i="2"/>
  <c r="F216" i="3"/>
  <c r="Y212" i="1"/>
  <c r="I212" i="2"/>
  <c r="P212" i="2"/>
  <c r="R137" i="1"/>
  <c r="Y89" i="1"/>
  <c r="I89" i="2"/>
  <c r="P89" i="2"/>
  <c r="F89" i="3"/>
  <c r="L89" i="3"/>
  <c r="P89" i="3"/>
  <c r="R92" i="1"/>
  <c r="X25" i="1"/>
  <c r="Y25" i="1"/>
  <c r="I25" i="2"/>
  <c r="P25" i="2"/>
  <c r="I185" i="2"/>
  <c r="P185" i="2"/>
  <c r="I49" i="2"/>
  <c r="Y225" i="1"/>
  <c r="L225" i="1"/>
  <c r="X92" i="1"/>
  <c r="Y71" i="1"/>
  <c r="X80" i="1"/>
  <c r="I77" i="2"/>
  <c r="P77" i="2"/>
  <c r="Y192" i="1"/>
  <c r="I192" i="2"/>
  <c r="P192" i="2"/>
  <c r="Y187" i="1"/>
  <c r="I187" i="2"/>
  <c r="P187" i="2"/>
  <c r="Y116" i="1"/>
  <c r="I116" i="2"/>
  <c r="P116" i="2"/>
  <c r="Y112" i="1"/>
  <c r="I112" i="2"/>
  <c r="P112" i="2"/>
  <c r="F112" i="3"/>
  <c r="X137" i="1"/>
  <c r="Y87" i="1"/>
  <c r="I87" i="2"/>
  <c r="P87" i="2"/>
  <c r="Y188" i="1"/>
  <c r="I188" i="2"/>
  <c r="P188" i="2"/>
  <c r="T188" i="2"/>
  <c r="F188" i="3"/>
  <c r="Y117" i="1"/>
  <c r="I117" i="2"/>
  <c r="P117" i="2"/>
  <c r="T117" i="2"/>
  <c r="Y113" i="1"/>
  <c r="I113" i="2"/>
  <c r="P113" i="2"/>
  <c r="T113" i="2"/>
  <c r="Y88" i="1"/>
  <c r="I88" i="2"/>
  <c r="F88" i="3"/>
  <c r="O88" i="6"/>
  <c r="X57" i="1"/>
  <c r="I146" i="2"/>
  <c r="P125" i="2"/>
  <c r="P121" i="2"/>
  <c r="F121" i="3"/>
  <c r="O121" i="6"/>
  <c r="P106" i="2"/>
  <c r="R80" i="1"/>
  <c r="P202" i="2"/>
  <c r="F202" i="3"/>
  <c r="O202" i="6"/>
  <c r="K137" i="2"/>
  <c r="P155" i="2"/>
  <c r="F155" i="3"/>
  <c r="O155" i="6"/>
  <c r="L137" i="2"/>
  <c r="P52" i="2"/>
  <c r="E191" i="6"/>
  <c r="M191" i="6"/>
  <c r="Q191" i="6"/>
  <c r="M197" i="2"/>
  <c r="M238" i="2"/>
  <c r="K171" i="2"/>
  <c r="K197" i="2"/>
  <c r="E269" i="2"/>
  <c r="E159" i="2"/>
  <c r="K146" i="2"/>
  <c r="K92" i="2"/>
  <c r="K80" i="2"/>
  <c r="F66" i="2"/>
  <c r="N207" i="3"/>
  <c r="N171" i="3"/>
  <c r="K225" i="2"/>
  <c r="F180" i="2"/>
  <c r="F146" i="2"/>
  <c r="E225" i="2"/>
  <c r="L197" i="2"/>
  <c r="N197" i="2"/>
  <c r="O197" i="2"/>
  <c r="P104" i="2"/>
  <c r="T73" i="2"/>
  <c r="K44" i="2"/>
  <c r="O238" i="2"/>
  <c r="R238" i="2"/>
  <c r="N44" i="3"/>
  <c r="H207" i="2"/>
  <c r="P162" i="2"/>
  <c r="P152" i="2"/>
  <c r="T152" i="2"/>
  <c r="F152" i="3"/>
  <c r="N92" i="2"/>
  <c r="P78" i="2"/>
  <c r="T78" i="2"/>
  <c r="F78" i="3"/>
  <c r="P169" i="2"/>
  <c r="F169" i="3"/>
  <c r="O169" i="6"/>
  <c r="P143" i="2"/>
  <c r="F143" i="3"/>
  <c r="P142" i="2"/>
  <c r="T142" i="2"/>
  <c r="P102" i="2"/>
  <c r="T102" i="2"/>
  <c r="E238" i="2"/>
  <c r="T50" i="2"/>
  <c r="P221" i="2"/>
  <c r="P215" i="2"/>
  <c r="F215" i="3"/>
  <c r="O215" i="6"/>
  <c r="T215" i="2"/>
  <c r="F197" i="2"/>
  <c r="P156" i="2"/>
  <c r="F156" i="3"/>
  <c r="P123" i="2"/>
  <c r="F123" i="3"/>
  <c r="O123" i="6"/>
  <c r="P53" i="2"/>
  <c r="F53" i="3"/>
  <c r="O53" i="6"/>
  <c r="F57" i="2"/>
  <c r="P32" i="2"/>
  <c r="N180" i="3"/>
  <c r="F159" i="2"/>
  <c r="F137" i="2"/>
  <c r="F80" i="2"/>
  <c r="P231" i="2"/>
  <c r="P229" i="2"/>
  <c r="F225" i="2"/>
  <c r="I207" i="2"/>
  <c r="H80" i="2"/>
  <c r="N137" i="3"/>
  <c r="H44" i="2"/>
  <c r="P100" i="2"/>
  <c r="P97" i="2"/>
  <c r="F92" i="2"/>
  <c r="P90" i="2"/>
  <c r="P51" i="2"/>
  <c r="P42" i="2"/>
  <c r="P41" i="2"/>
  <c r="F20" i="2"/>
  <c r="N159" i="3"/>
  <c r="N92" i="3"/>
  <c r="N80" i="3"/>
  <c r="N57" i="3"/>
  <c r="N225" i="3"/>
  <c r="N146" i="3"/>
  <c r="N66" i="3"/>
  <c r="N34" i="3"/>
  <c r="Y34" i="1"/>
  <c r="Y20" i="1"/>
  <c r="I20" i="2"/>
  <c r="E238" i="4"/>
  <c r="N238" i="2"/>
  <c r="L238" i="2"/>
  <c r="K238" i="2"/>
  <c r="P27" i="2"/>
  <c r="E27" i="6"/>
  <c r="M27" i="6"/>
  <c r="N197" i="3"/>
  <c r="L88" i="3"/>
  <c r="P88" i="3"/>
  <c r="L169" i="3"/>
  <c r="P169" i="3"/>
  <c r="L155" i="3"/>
  <c r="P155" i="3"/>
  <c r="L132" i="3"/>
  <c r="P132" i="3"/>
  <c r="L28" i="3"/>
  <c r="P28" i="3"/>
  <c r="L202" i="3"/>
  <c r="L76" i="3"/>
  <c r="P76" i="3"/>
  <c r="O76" i="6"/>
  <c r="L53" i="3"/>
  <c r="P53" i="3"/>
  <c r="L98" i="3"/>
  <c r="P98" i="3"/>
  <c r="L121" i="3"/>
  <c r="P121" i="3"/>
  <c r="L214" i="3"/>
  <c r="P214" i="3"/>
  <c r="O214" i="6"/>
  <c r="O157" i="6"/>
  <c r="L55" i="3"/>
  <c r="P55" i="3"/>
  <c r="O55" i="6"/>
  <c r="F108" i="3"/>
  <c r="H238" i="4"/>
  <c r="T123" i="2"/>
  <c r="F142" i="3"/>
  <c r="T189" i="2"/>
  <c r="F189" i="3"/>
  <c r="F77" i="3"/>
  <c r="T77" i="2"/>
  <c r="I225" i="2"/>
  <c r="T31" i="2"/>
  <c r="F31" i="3"/>
  <c r="O31" i="6"/>
  <c r="X197" i="1"/>
  <c r="I62" i="2"/>
  <c r="Y66" i="1"/>
  <c r="Y44" i="1"/>
  <c r="I39" i="2"/>
  <c r="T214" i="2"/>
  <c r="Y57" i="1"/>
  <c r="I151" i="2"/>
  <c r="P213" i="2"/>
  <c r="T213" i="2"/>
  <c r="I235" i="2"/>
  <c r="X171" i="1"/>
  <c r="I57" i="2"/>
  <c r="Y171" i="1"/>
  <c r="I165" i="2"/>
  <c r="Y175" i="1"/>
  <c r="F218" i="3"/>
  <c r="T218" i="2"/>
  <c r="F118" i="3"/>
  <c r="O118" i="6"/>
  <c r="T114" i="2"/>
  <c r="T121" i="2"/>
  <c r="T55" i="2"/>
  <c r="T132" i="2"/>
  <c r="T176" i="2"/>
  <c r="X34" i="1"/>
  <c r="X238" i="1"/>
  <c r="I34" i="2"/>
  <c r="R238" i="1"/>
  <c r="F113" i="3"/>
  <c r="I92" i="2"/>
  <c r="I137" i="2"/>
  <c r="T169" i="2"/>
  <c r="F117" i="3"/>
  <c r="Y137" i="1"/>
  <c r="I71" i="2"/>
  <c r="Y80" i="1"/>
  <c r="P49" i="2"/>
  <c r="T49" i="2"/>
  <c r="T88" i="2"/>
  <c r="Y92" i="1"/>
  <c r="L238" i="1"/>
  <c r="F166" i="3"/>
  <c r="T157" i="2"/>
  <c r="F73" i="3"/>
  <c r="L73" i="3"/>
  <c r="P73" i="3"/>
  <c r="T155" i="2"/>
  <c r="F102" i="3"/>
  <c r="T28" i="2"/>
  <c r="T76" i="2"/>
  <c r="F18" i="3"/>
  <c r="T112" i="2"/>
  <c r="T143" i="2"/>
  <c r="F221" i="3"/>
  <c r="T221" i="2"/>
  <c r="T53" i="2"/>
  <c r="T98" i="2"/>
  <c r="T156" i="2"/>
  <c r="T32" i="2"/>
  <c r="F32" i="3"/>
  <c r="F222" i="3"/>
  <c r="T222" i="2"/>
  <c r="F29" i="3"/>
  <c r="O29" i="6"/>
  <c r="T105" i="2"/>
  <c r="F86" i="3"/>
  <c r="O86" i="6"/>
  <c r="T86" i="2"/>
  <c r="F192" i="3"/>
  <c r="T192" i="2"/>
  <c r="F130" i="3"/>
  <c r="L130" i="3"/>
  <c r="P130" i="3"/>
  <c r="T130" i="2"/>
  <c r="F190" i="3"/>
  <c r="T190" i="2"/>
  <c r="F217" i="3"/>
  <c r="T217" i="2"/>
  <c r="T90" i="2"/>
  <c r="T127" i="2"/>
  <c r="F72" i="3"/>
  <c r="O72" i="6"/>
  <c r="T72" i="2"/>
  <c r="F167" i="3"/>
  <c r="T167" i="2"/>
  <c r="F185" i="3"/>
  <c r="O185" i="6"/>
  <c r="T185" i="2"/>
  <c r="F90" i="3"/>
  <c r="L90" i="3"/>
  <c r="P90" i="3"/>
  <c r="F41" i="3"/>
  <c r="T41" i="2"/>
  <c r="F100" i="3"/>
  <c r="L100" i="3"/>
  <c r="P100" i="3"/>
  <c r="T100" i="2"/>
  <c r="F229" i="3"/>
  <c r="O229" i="6"/>
  <c r="T229" i="2"/>
  <c r="F34" i="2"/>
  <c r="F238" i="2"/>
  <c r="F42" i="3"/>
  <c r="O42" i="6"/>
  <c r="T42" i="2"/>
  <c r="T51" i="2"/>
  <c r="F51" i="3"/>
  <c r="F97" i="3"/>
  <c r="O97" i="6"/>
  <c r="T97" i="2"/>
  <c r="F231" i="3"/>
  <c r="O231" i="6"/>
  <c r="T231" i="2"/>
  <c r="F213" i="3"/>
  <c r="L190" i="3"/>
  <c r="P190" i="3"/>
  <c r="O190" i="6"/>
  <c r="L222" i="3"/>
  <c r="P222" i="3"/>
  <c r="O222" i="6"/>
  <c r="L221" i="3"/>
  <c r="P221" i="3"/>
  <c r="O221" i="6"/>
  <c r="L18" i="3"/>
  <c r="P18" i="3"/>
  <c r="O18" i="6"/>
  <c r="O73" i="6"/>
  <c r="L117" i="3"/>
  <c r="P117" i="3"/>
  <c r="O117" i="6"/>
  <c r="O50" i="6"/>
  <c r="O57" i="6"/>
  <c r="L114" i="3"/>
  <c r="P114" i="3"/>
  <c r="O114" i="6"/>
  <c r="L218" i="3"/>
  <c r="P218" i="3"/>
  <c r="O218" i="6"/>
  <c r="O40" i="6"/>
  <c r="L167" i="3"/>
  <c r="P167" i="3"/>
  <c r="O167" i="6"/>
  <c r="O127" i="6"/>
  <c r="O130" i="6"/>
  <c r="L29" i="3"/>
  <c r="P29" i="3"/>
  <c r="L142" i="3"/>
  <c r="P142" i="3"/>
  <c r="O142" i="6"/>
  <c r="O146" i="6"/>
  <c r="L192" i="3"/>
  <c r="P192" i="3"/>
  <c r="O192" i="6"/>
  <c r="L86" i="3"/>
  <c r="P86" i="3"/>
  <c r="L105" i="3"/>
  <c r="P105" i="3"/>
  <c r="L110" i="3"/>
  <c r="P110" i="3"/>
  <c r="O110" i="6"/>
  <c r="L189" i="3"/>
  <c r="P189" i="3"/>
  <c r="O189" i="6"/>
  <c r="L51" i="3"/>
  <c r="P51" i="3"/>
  <c r="O51" i="6"/>
  <c r="O100" i="6"/>
  <c r="L113" i="3"/>
  <c r="P113" i="3"/>
  <c r="O113" i="6"/>
  <c r="L77" i="3"/>
  <c r="P77" i="3"/>
  <c r="O77" i="6"/>
  <c r="L42" i="3"/>
  <c r="P42" i="3"/>
  <c r="L41" i="3"/>
  <c r="P41" i="3"/>
  <c r="O41" i="6"/>
  <c r="L215" i="3"/>
  <c r="P215" i="3"/>
  <c r="L118" i="3"/>
  <c r="P118" i="3"/>
  <c r="L32" i="3"/>
  <c r="P32" i="3"/>
  <c r="O32" i="6"/>
  <c r="L185" i="3"/>
  <c r="P185" i="3"/>
  <c r="L231" i="3"/>
  <c r="F49" i="3"/>
  <c r="O49" i="6"/>
  <c r="T191" i="2"/>
  <c r="I175" i="2"/>
  <c r="Y180" i="1"/>
  <c r="Y197" i="1"/>
  <c r="Y238" i="1"/>
  <c r="P165" i="2"/>
  <c r="I171" i="2"/>
  <c r="P151" i="2"/>
  <c r="I159" i="2"/>
  <c r="P39" i="2"/>
  <c r="I44" i="2"/>
  <c r="I66" i="2"/>
  <c r="P62" i="2"/>
  <c r="P71" i="2"/>
  <c r="T71" i="2"/>
  <c r="I80" i="2"/>
  <c r="L97" i="3"/>
  <c r="L229" i="3"/>
  <c r="L72" i="3"/>
  <c r="P72" i="3"/>
  <c r="L191" i="3"/>
  <c r="P191" i="3"/>
  <c r="F39" i="3"/>
  <c r="T39" i="2"/>
  <c r="F62" i="3"/>
  <c r="O62" i="6"/>
  <c r="T62" i="2"/>
  <c r="T151" i="2"/>
  <c r="P175" i="2"/>
  <c r="I180" i="2"/>
  <c r="I197" i="2"/>
  <c r="I238" i="2"/>
  <c r="P171" i="2"/>
  <c r="T171" i="2"/>
  <c r="T165" i="2"/>
  <c r="F165" i="3"/>
  <c r="O165" i="6"/>
  <c r="P97" i="3"/>
  <c r="P229" i="3"/>
  <c r="L165" i="3"/>
  <c r="P165" i="3"/>
  <c r="T175" i="2"/>
  <c r="F44" i="3"/>
  <c r="L62" i="3"/>
  <c r="F125" i="3"/>
  <c r="T125" i="2"/>
  <c r="F25" i="3"/>
  <c r="T25" i="2"/>
  <c r="L216" i="3"/>
  <c r="P216" i="3"/>
  <c r="O216" i="6"/>
  <c r="T85" i="2"/>
  <c r="P92" i="2"/>
  <c r="T54" i="2"/>
  <c r="F54" i="3"/>
  <c r="F85" i="3"/>
  <c r="F106" i="3"/>
  <c r="T106" i="2"/>
  <c r="F71" i="3"/>
  <c r="F151" i="3"/>
  <c r="O213" i="6"/>
  <c r="L213" i="3"/>
  <c r="P213" i="3"/>
  <c r="L102" i="3"/>
  <c r="P102" i="3"/>
  <c r="O102" i="6"/>
  <c r="O166" i="6"/>
  <c r="L166" i="3"/>
  <c r="L156" i="3"/>
  <c r="P156" i="3"/>
  <c r="O156" i="6"/>
  <c r="O143" i="6"/>
  <c r="L143" i="3"/>
  <c r="P143" i="3"/>
  <c r="T128" i="2"/>
  <c r="F128" i="3"/>
  <c r="T104" i="2"/>
  <c r="F104" i="3"/>
  <c r="T187" i="2"/>
  <c r="F187" i="3"/>
  <c r="T211" i="2"/>
  <c r="F211" i="3"/>
  <c r="P62" i="3"/>
  <c r="P80" i="2"/>
  <c r="T80" i="2"/>
  <c r="P225" i="2"/>
  <c r="T225" i="2"/>
  <c r="T162" i="2"/>
  <c r="F162" i="3"/>
  <c r="O176" i="6"/>
  <c r="L176" i="3"/>
  <c r="P176" i="3"/>
  <c r="P180" i="2"/>
  <c r="F175" i="3"/>
  <c r="O39" i="6"/>
  <c r="O44" i="6"/>
  <c r="L39" i="3"/>
  <c r="L31" i="3"/>
  <c r="P31" i="3"/>
  <c r="O90" i="6"/>
  <c r="L217" i="3"/>
  <c r="P217" i="3"/>
  <c r="O217" i="6"/>
  <c r="O108" i="6"/>
  <c r="L108" i="3"/>
  <c r="P108" i="3"/>
  <c r="L220" i="3"/>
  <c r="P220" i="3"/>
  <c r="T27" i="2"/>
  <c r="F27" i="3"/>
  <c r="T63" i="2"/>
  <c r="F63" i="3"/>
  <c r="O188" i="6"/>
  <c r="L188" i="3"/>
  <c r="P188" i="3"/>
  <c r="H20" i="2"/>
  <c r="P16" i="2"/>
  <c r="H34" i="2"/>
  <c r="P26" i="2"/>
  <c r="P64" i="2"/>
  <c r="H66" i="2"/>
  <c r="F115" i="3"/>
  <c r="T115" i="2"/>
  <c r="F119" i="3"/>
  <c r="T119" i="2"/>
  <c r="F134" i="3"/>
  <c r="T134" i="2"/>
  <c r="T154" i="2"/>
  <c r="F154" i="3"/>
  <c r="F168" i="3"/>
  <c r="T168" i="2"/>
  <c r="T177" i="2"/>
  <c r="F177" i="3"/>
  <c r="F230" i="3"/>
  <c r="T230" i="2"/>
  <c r="P44" i="2"/>
  <c r="T44" i="2"/>
  <c r="P57" i="2"/>
  <c r="T57" i="2"/>
  <c r="L49" i="3"/>
  <c r="O89" i="6"/>
  <c r="T193" i="2"/>
  <c r="H57" i="2"/>
  <c r="O152" i="6"/>
  <c r="L152" i="3"/>
  <c r="P152" i="3"/>
  <c r="T52" i="2"/>
  <c r="F52" i="3"/>
  <c r="F186" i="3"/>
  <c r="T186" i="2"/>
  <c r="F87" i="3"/>
  <c r="T87" i="2"/>
  <c r="O112" i="6"/>
  <c r="L112" i="3"/>
  <c r="P112" i="3"/>
  <c r="T116" i="2"/>
  <c r="F116" i="3"/>
  <c r="O116" i="6"/>
  <c r="T212" i="2"/>
  <c r="F212" i="3"/>
  <c r="F195" i="3"/>
  <c r="T195" i="2"/>
  <c r="F30" i="3"/>
  <c r="T30" i="2"/>
  <c r="F75" i="3"/>
  <c r="T75" i="2"/>
  <c r="P99" i="2"/>
  <c r="H137" i="2"/>
  <c r="T111" i="2"/>
  <c r="F111" i="3"/>
  <c r="F144" i="3"/>
  <c r="T144" i="2"/>
  <c r="L193" i="3"/>
  <c r="P193" i="3"/>
  <c r="P146" i="2"/>
  <c r="T146" i="2"/>
  <c r="T89" i="2"/>
  <c r="P202" i="3"/>
  <c r="O78" i="6"/>
  <c r="L78" i="3"/>
  <c r="P78" i="3"/>
  <c r="T178" i="2"/>
  <c r="F178" i="3"/>
  <c r="T141" i="2"/>
  <c r="F141" i="3"/>
  <c r="L123" i="3"/>
  <c r="P123" i="3"/>
  <c r="T202" i="2"/>
  <c r="P207" i="2"/>
  <c r="T207" i="2"/>
  <c r="T204" i="2"/>
  <c r="F204" i="3"/>
  <c r="F17" i="3"/>
  <c r="L17" i="3"/>
  <c r="H146" i="2"/>
  <c r="P153" i="2"/>
  <c r="H159" i="2"/>
  <c r="H171" i="2"/>
  <c r="H180" i="2"/>
  <c r="H197" i="2"/>
  <c r="F194" i="3"/>
  <c r="T194" i="2"/>
  <c r="T219" i="2"/>
  <c r="F219" i="3"/>
  <c r="AT146" i="5"/>
  <c r="AT80" i="5"/>
  <c r="AP197" i="5"/>
  <c r="AR197" i="5"/>
  <c r="AL197" i="5"/>
  <c r="AL238" i="5"/>
  <c r="AQ238" i="5"/>
  <c r="AP238" i="5"/>
  <c r="AM238" i="5"/>
  <c r="AT197" i="5"/>
  <c r="AO238" i="5"/>
  <c r="AR238" i="5"/>
  <c r="AN238" i="5"/>
  <c r="H171" i="5"/>
  <c r="H146" i="5"/>
  <c r="T197" i="5"/>
  <c r="T238" i="5"/>
  <c r="H92" i="5"/>
  <c r="H44" i="5"/>
  <c r="L178" i="3"/>
  <c r="P178" i="3"/>
  <c r="O178" i="6"/>
  <c r="O52" i="6"/>
  <c r="L52" i="3"/>
  <c r="P52" i="3"/>
  <c r="F57" i="3"/>
  <c r="O177" i="6"/>
  <c r="L177" i="3"/>
  <c r="P177" i="3"/>
  <c r="O63" i="6"/>
  <c r="F66" i="3"/>
  <c r="L63" i="3"/>
  <c r="P197" i="2"/>
  <c r="T197" i="2"/>
  <c r="T180" i="2"/>
  <c r="O128" i="6"/>
  <c r="L128" i="3"/>
  <c r="P128" i="3"/>
  <c r="O71" i="6"/>
  <c r="F80" i="3"/>
  <c r="L71" i="3"/>
  <c r="L85" i="3"/>
  <c r="F92" i="3"/>
  <c r="O85" i="6"/>
  <c r="F153" i="3"/>
  <c r="T153" i="2"/>
  <c r="O204" i="6"/>
  <c r="F207" i="3"/>
  <c r="L204" i="3"/>
  <c r="H238" i="2"/>
  <c r="L151" i="3"/>
  <c r="O151" i="6"/>
  <c r="O25" i="6"/>
  <c r="L25" i="3"/>
  <c r="O219" i="6"/>
  <c r="L219" i="3"/>
  <c r="P219" i="3"/>
  <c r="O141" i="6"/>
  <c r="L141" i="3"/>
  <c r="F146" i="3"/>
  <c r="L144" i="3"/>
  <c r="P144" i="3"/>
  <c r="O144" i="6"/>
  <c r="L30" i="3"/>
  <c r="P30" i="3"/>
  <c r="O30" i="6"/>
  <c r="T26" i="2"/>
  <c r="F26" i="3"/>
  <c r="O211" i="6"/>
  <c r="L211" i="3"/>
  <c r="F225" i="3"/>
  <c r="O104" i="6"/>
  <c r="L104" i="3"/>
  <c r="P104" i="3"/>
  <c r="P166" i="3"/>
  <c r="P159" i="2"/>
  <c r="T159" i="2"/>
  <c r="L75" i="3"/>
  <c r="P75" i="3"/>
  <c r="O75" i="6"/>
  <c r="L154" i="3"/>
  <c r="P154" i="3"/>
  <c r="O154" i="6"/>
  <c r="T16" i="2"/>
  <c r="P20" i="2"/>
  <c r="F16" i="3"/>
  <c r="L187" i="3"/>
  <c r="P187" i="3"/>
  <c r="O187" i="6"/>
  <c r="T92" i="2"/>
  <c r="O194" i="6"/>
  <c r="L194" i="3"/>
  <c r="P194" i="3"/>
  <c r="O195" i="6"/>
  <c r="O235" i="6"/>
  <c r="F235" i="3"/>
  <c r="L195" i="3"/>
  <c r="O87" i="6"/>
  <c r="L87" i="3"/>
  <c r="P87" i="3"/>
  <c r="O119" i="6"/>
  <c r="L119" i="3"/>
  <c r="P119" i="3"/>
  <c r="F64" i="3"/>
  <c r="T64" i="2"/>
  <c r="P66" i="2"/>
  <c r="T66" i="2"/>
  <c r="L44" i="3"/>
  <c r="P44" i="3"/>
  <c r="P39" i="3"/>
  <c r="O54" i="6"/>
  <c r="L54" i="3"/>
  <c r="P54" i="3"/>
  <c r="F99" i="3"/>
  <c r="T99" i="2"/>
  <c r="P137" i="2"/>
  <c r="T137" i="2"/>
  <c r="O212" i="6"/>
  <c r="L212" i="3"/>
  <c r="P212" i="3"/>
  <c r="O17" i="6"/>
  <c r="O111" i="6"/>
  <c r="L111" i="3"/>
  <c r="P111" i="3"/>
  <c r="P235" i="2"/>
  <c r="O186" i="6"/>
  <c r="L186" i="3"/>
  <c r="P186" i="3"/>
  <c r="L57" i="3"/>
  <c r="P57" i="3"/>
  <c r="P49" i="3"/>
  <c r="O230" i="6"/>
  <c r="L230" i="3"/>
  <c r="P230" i="3"/>
  <c r="L168" i="3"/>
  <c r="P168" i="3"/>
  <c r="O168" i="6"/>
  <c r="F171" i="3"/>
  <c r="L134" i="3"/>
  <c r="P134" i="3"/>
  <c r="O134" i="6"/>
  <c r="O115" i="6"/>
  <c r="L115" i="3"/>
  <c r="P115" i="3"/>
  <c r="O27" i="6"/>
  <c r="Q27" i="6"/>
  <c r="L27" i="3"/>
  <c r="P27" i="3"/>
  <c r="L175" i="3"/>
  <c r="O175" i="6"/>
  <c r="O180" i="6"/>
  <c r="F180" i="3"/>
  <c r="F197" i="3"/>
  <c r="O162" i="6"/>
  <c r="L162" i="3"/>
  <c r="P162" i="3"/>
  <c r="O106" i="6"/>
  <c r="L106" i="3"/>
  <c r="P106" i="3"/>
  <c r="P34" i="2"/>
  <c r="T34" i="2"/>
  <c r="L125" i="3"/>
  <c r="P125" i="3"/>
  <c r="O125" i="6"/>
  <c r="AT238" i="5"/>
  <c r="L99" i="3"/>
  <c r="O99" i="6"/>
  <c r="F137" i="3"/>
  <c r="L16" i="3"/>
  <c r="F20" i="3"/>
  <c r="F238" i="3"/>
  <c r="O16" i="6"/>
  <c r="O153" i="6"/>
  <c r="L153" i="3"/>
  <c r="P153" i="3"/>
  <c r="L171" i="3"/>
  <c r="P171" i="3"/>
  <c r="P141" i="3"/>
  <c r="L146" i="3"/>
  <c r="P146" i="3"/>
  <c r="P211" i="3"/>
  <c r="L225" i="3"/>
  <c r="P225" i="3"/>
  <c r="L26" i="3"/>
  <c r="P26" i="3"/>
  <c r="O26" i="6"/>
  <c r="F34" i="3"/>
  <c r="P151" i="3"/>
  <c r="L159" i="3"/>
  <c r="P159" i="3"/>
  <c r="P195" i="3"/>
  <c r="P235" i="3"/>
  <c r="P204" i="3"/>
  <c r="L207" i="3"/>
  <c r="P207" i="3"/>
  <c r="P71" i="3"/>
  <c r="L80" i="3"/>
  <c r="P80" i="3"/>
  <c r="T20" i="2"/>
  <c r="T238" i="2"/>
  <c r="P238" i="2"/>
  <c r="P25" i="3"/>
  <c r="F159" i="3"/>
  <c r="P175" i="3"/>
  <c r="L180" i="3"/>
  <c r="T235" i="2"/>
  <c r="P265" i="2"/>
  <c r="P269" i="2"/>
  <c r="L64" i="3"/>
  <c r="P64" i="3"/>
  <c r="O64" i="6"/>
  <c r="O66" i="6"/>
  <c r="P85" i="3"/>
  <c r="L92" i="3"/>
  <c r="P92" i="3"/>
  <c r="P63" i="3"/>
  <c r="L66" i="3"/>
  <c r="P66" i="3"/>
  <c r="P180" i="3"/>
  <c r="L197" i="3"/>
  <c r="P197" i="3"/>
  <c r="P99" i="3"/>
  <c r="L137" i="3"/>
  <c r="P137" i="3"/>
  <c r="P16" i="3"/>
  <c r="L34" i="3"/>
  <c r="P34" i="3"/>
  <c r="L235" i="3"/>
  <c r="I238" i="6"/>
  <c r="H238" i="6"/>
  <c r="Q104" i="6"/>
  <c r="Q28" i="6"/>
  <c r="Q98" i="6"/>
  <c r="O20" i="6"/>
  <c r="O92" i="6"/>
  <c r="Q118" i="6"/>
  <c r="G57" i="6"/>
  <c r="E225" i="6"/>
  <c r="E137" i="6"/>
  <c r="M86" i="6"/>
  <c r="Q86" i="6"/>
  <c r="M62" i="6"/>
  <c r="M50" i="6"/>
  <c r="Q50" i="6"/>
  <c r="M152" i="6"/>
  <c r="Q152" i="6"/>
  <c r="M72" i="6"/>
  <c r="Q72" i="6"/>
  <c r="Q141" i="6"/>
  <c r="O197" i="6"/>
  <c r="O171" i="6"/>
  <c r="Q192" i="6"/>
  <c r="O159" i="6"/>
  <c r="O207" i="6"/>
  <c r="E171" i="6"/>
  <c r="M40" i="6"/>
  <c r="Q40" i="6"/>
  <c r="M165" i="6"/>
  <c r="Q165" i="6"/>
  <c r="Q188" i="6"/>
  <c r="Q202" i="6"/>
  <c r="Q207" i="6"/>
  <c r="M25" i="6"/>
  <c r="Q25" i="6"/>
  <c r="Q34" i="6"/>
  <c r="M219" i="6"/>
  <c r="Q219" i="6"/>
  <c r="M211" i="6"/>
  <c r="Q211" i="6"/>
  <c r="Q185" i="6"/>
  <c r="M87" i="6"/>
  <c r="Q87" i="6"/>
  <c r="Q30" i="6"/>
  <c r="M18" i="6"/>
  <c r="Q18" i="6"/>
  <c r="F34" i="6"/>
  <c r="M42" i="6"/>
  <c r="Q42" i="6"/>
  <c r="Q53" i="6"/>
  <c r="M63" i="6"/>
  <c r="Q63" i="6"/>
  <c r="Q66" i="6"/>
  <c r="M73" i="6"/>
  <c r="Q73" i="6"/>
  <c r="Q88" i="6"/>
  <c r="M102" i="6"/>
  <c r="Q102" i="6"/>
  <c r="M112" i="6"/>
  <c r="Q112" i="6"/>
  <c r="Q117" i="6"/>
  <c r="Q123" i="6"/>
  <c r="M127" i="6"/>
  <c r="Q127" i="6"/>
  <c r="M134" i="6"/>
  <c r="Q134" i="6"/>
  <c r="M155" i="6"/>
  <c r="Q155" i="6"/>
  <c r="Q156" i="6"/>
  <c r="G180" i="6"/>
  <c r="M190" i="6"/>
  <c r="Q190" i="6"/>
  <c r="M195" i="6"/>
  <c r="Q195" i="6"/>
  <c r="M212" i="6"/>
  <c r="Q212" i="6"/>
  <c r="M216" i="6"/>
  <c r="Q216" i="6"/>
  <c r="M222" i="6"/>
  <c r="Q222" i="6"/>
  <c r="Q55" i="6"/>
  <c r="Q230" i="6"/>
  <c r="O225" i="6"/>
  <c r="O34" i="6"/>
  <c r="G20" i="6"/>
  <c r="F44" i="6"/>
  <c r="E146" i="6"/>
  <c r="Q220" i="6"/>
  <c r="Q128" i="6"/>
  <c r="M194" i="6"/>
  <c r="Q194" i="6"/>
  <c r="Q221" i="6"/>
  <c r="Q153" i="6"/>
  <c r="Q167" i="6"/>
  <c r="O137" i="6"/>
  <c r="G197" i="6"/>
  <c r="Q175" i="6"/>
  <c r="O80" i="6"/>
  <c r="Q166" i="6"/>
  <c r="Q171" i="6"/>
  <c r="Q125" i="6"/>
  <c r="M16" i="6"/>
  <c r="M32" i="6"/>
  <c r="Q32" i="6"/>
  <c r="Q64" i="6"/>
  <c r="G80" i="6"/>
  <c r="F92" i="6"/>
  <c r="M97" i="6"/>
  <c r="Q113" i="6"/>
  <c r="M116" i="6"/>
  <c r="Q116" i="6"/>
  <c r="M144" i="6"/>
  <c r="Q144" i="6"/>
  <c r="F180" i="6"/>
  <c r="F197" i="6"/>
  <c r="M178" i="6"/>
  <c r="Q178" i="6"/>
  <c r="Q151" i="6"/>
  <c r="M207" i="6"/>
  <c r="F137" i="6"/>
  <c r="E235" i="6"/>
  <c r="M176" i="6"/>
  <c r="Q176" i="6"/>
  <c r="M214" i="6"/>
  <c r="Q214" i="6"/>
  <c r="M29" i="6"/>
  <c r="Q29" i="6"/>
  <c r="G44" i="6"/>
  <c r="G238" i="6"/>
  <c r="M51" i="6"/>
  <c r="Q51" i="6"/>
  <c r="G92" i="6"/>
  <c r="M100" i="6"/>
  <c r="Q100" i="6"/>
  <c r="M132" i="6"/>
  <c r="Q132" i="6"/>
  <c r="G146" i="6"/>
  <c r="F225" i="6"/>
  <c r="Q39" i="6"/>
  <c r="Q44" i="6"/>
  <c r="Q111" i="6"/>
  <c r="Q75" i="6"/>
  <c r="E197" i="6"/>
  <c r="Q62" i="6"/>
  <c r="E34" i="6"/>
  <c r="M85" i="6"/>
  <c r="AT258" i="5"/>
  <c r="G92" i="5"/>
  <c r="G225" i="5"/>
  <c r="E225" i="5"/>
  <c r="G204" i="5"/>
  <c r="G207" i="5"/>
  <c r="G180" i="5"/>
  <c r="H197" i="5"/>
  <c r="G176" i="5"/>
  <c r="E197" i="5"/>
  <c r="G165" i="5"/>
  <c r="G171" i="5"/>
  <c r="G197" i="5"/>
  <c r="G162" i="5"/>
  <c r="G151" i="5"/>
  <c r="G159" i="5"/>
  <c r="E159" i="5"/>
  <c r="H235" i="5"/>
  <c r="G141" i="5"/>
  <c r="G146" i="5"/>
  <c r="G137" i="5"/>
  <c r="H137" i="5"/>
  <c r="E137" i="5"/>
  <c r="E80" i="5"/>
  <c r="H80" i="5"/>
  <c r="G80" i="5"/>
  <c r="G66" i="5"/>
  <c r="G57" i="5"/>
  <c r="H57" i="5"/>
  <c r="F238" i="5"/>
  <c r="E44" i="5"/>
  <c r="E34" i="5"/>
  <c r="G235" i="5"/>
  <c r="G26" i="5"/>
  <c r="G34" i="5"/>
  <c r="E235" i="5"/>
  <c r="G20" i="5"/>
  <c r="H20" i="5"/>
  <c r="M44" i="6"/>
  <c r="M66" i="6"/>
  <c r="M34" i="6"/>
  <c r="M180" i="6"/>
  <c r="Q235" i="6"/>
  <c r="O238" i="6"/>
  <c r="M171" i="6"/>
  <c r="M235" i="6"/>
  <c r="M146" i="6"/>
  <c r="Q16" i="6"/>
  <c r="M57" i="6"/>
  <c r="Q97" i="6"/>
  <c r="F238" i="6"/>
  <c r="Q85" i="6"/>
  <c r="H238" i="5"/>
  <c r="E238" i="5"/>
  <c r="G238" i="5"/>
  <c r="M197" i="6"/>
  <c r="Q159" i="6"/>
  <c r="M159" i="6"/>
  <c r="M225" i="6"/>
  <c r="Q225" i="6"/>
  <c r="Q137" i="6"/>
  <c r="M137" i="6"/>
  <c r="Q92" i="6"/>
  <c r="M92" i="6"/>
  <c r="Q80" i="6"/>
  <c r="M80" i="6"/>
  <c r="K238" i="6"/>
  <c r="Q57" i="6"/>
  <c r="Q197" i="6"/>
  <c r="P17" i="3"/>
  <c r="L20" i="3"/>
  <c r="Q17" i="6"/>
  <c r="Q20" i="6"/>
  <c r="Q238" i="6"/>
  <c r="M20" i="6"/>
  <c r="M238" i="6"/>
  <c r="E20" i="6"/>
  <c r="E238" i="6"/>
  <c r="L238" i="3"/>
  <c r="P238" i="3"/>
  <c r="P20" i="3"/>
</calcChain>
</file>

<file path=xl/comments1.xml><?xml version="1.0" encoding="utf-8"?>
<comments xmlns="http://schemas.openxmlformats.org/spreadsheetml/2006/main">
  <authors>
    <author>David A Hodgson</author>
    <author>AEP</author>
  </authors>
  <commentList>
    <comment ref="J25" authorId="0">
      <text>
        <r>
          <rPr>
            <b/>
            <sz val="9"/>
            <color indexed="81"/>
            <rFont val="Tahoma"/>
            <charset val="1"/>
          </rPr>
          <t>David A Hodgson:</t>
        </r>
        <r>
          <rPr>
            <sz val="9"/>
            <color indexed="81"/>
            <rFont val="Tahoma"/>
            <charset val="1"/>
          </rPr>
          <t xml:space="preserve">
Investment Tax Credit C/O
</t>
        </r>
      </text>
    </comment>
    <comment ref="T132" authorId="1">
      <text>
        <r>
          <rPr>
            <b/>
            <sz val="9"/>
            <color indexed="81"/>
            <rFont val="Tahoma"/>
            <charset val="1"/>
          </rPr>
          <t>AEP:</t>
        </r>
        <r>
          <rPr>
            <sz val="9"/>
            <color indexed="81"/>
            <rFont val="Tahoma"/>
            <charset val="1"/>
          </rPr>
          <t xml:space="preserve">
BU 343 2007&amp;2008 MIN TAX</t>
        </r>
      </text>
    </comment>
  </commentList>
</comments>
</file>

<file path=xl/sharedStrings.xml><?xml version="1.0" encoding="utf-8"?>
<sst xmlns="http://schemas.openxmlformats.org/spreadsheetml/2006/main" count="4004" uniqueCount="252">
  <si>
    <t>AEP Generating Co. - Rockport</t>
  </si>
  <si>
    <t>AEP Generating Co. - Dresden</t>
  </si>
  <si>
    <t>AEP Memco LLC - Barges &amp; Boats</t>
  </si>
  <si>
    <t>DIFFERENCE</t>
  </si>
  <si>
    <t>AMERICAN ELECTRIC POWER SYSTEM</t>
  </si>
  <si>
    <t>ANALYSIS OF A/C 236 ACCRUED FIT LIABILITY</t>
  </si>
  <si>
    <t>TAX RETURN</t>
  </si>
  <si>
    <t>1st  -  EST</t>
  </si>
  <si>
    <t>2nd  -  EST</t>
  </si>
  <si>
    <t>3rd  -  EST</t>
  </si>
  <si>
    <t>4th  -  EST</t>
  </si>
  <si>
    <t>TOTAL</t>
  </si>
  <si>
    <t>COMPANY NAME</t>
  </si>
  <si>
    <t>PAYMENT</t>
  </si>
  <si>
    <t>FIT PAYMENTS</t>
  </si>
  <si>
    <t>-</t>
  </si>
  <si>
    <t>KINGSPORT POWER CO.</t>
  </si>
  <si>
    <t>APPALACHIAN POWER CO.</t>
  </si>
  <si>
    <t>KENTUCKY POWER CO.</t>
  </si>
  <si>
    <t>INDIANA MICHIGAN POWER CO.</t>
  </si>
  <si>
    <t>WHEELING POWER CO.</t>
  </si>
  <si>
    <t>OHIO POWER CO.</t>
  </si>
  <si>
    <t>AEP RESOURCES, INC.</t>
  </si>
  <si>
    <t>=</t>
  </si>
  <si>
    <t>DEBIT (CREDIT)  A/C 236 NET CURRENT FIT LIABILITY</t>
  </si>
  <si>
    <t>A/C  236</t>
  </si>
  <si>
    <t>BALANCE  @</t>
  </si>
  <si>
    <t>CLOSING</t>
  </si>
  <si>
    <t>SEC  ALLOC</t>
  </si>
  <si>
    <t>CURRENT FIT</t>
  </si>
  <si>
    <t>OHIO POWER CONSOLIDATED</t>
  </si>
  <si>
    <t>Co. #</t>
  </si>
  <si>
    <t xml:space="preserve">      -  Transmission</t>
  </si>
  <si>
    <t xml:space="preserve">      -  Distribution</t>
  </si>
  <si>
    <t>KINGSPORT POWER CONSOLIDATED</t>
  </si>
  <si>
    <t xml:space="preserve">      -  Generation</t>
  </si>
  <si>
    <t>Central Appalachian Coal Co.</t>
  </si>
  <si>
    <t>Southern Appalachian Coal Co.</t>
  </si>
  <si>
    <t>Cedar Coal Co.</t>
  </si>
  <si>
    <t>APPALACHIAN POWER CONSOLIDATED</t>
  </si>
  <si>
    <t>KENTUCKY POWER CONSOLIDATED</t>
  </si>
  <si>
    <t xml:space="preserve">      -  Nuclear</t>
  </si>
  <si>
    <t xml:space="preserve">      -  River Transportation Division</t>
  </si>
  <si>
    <t>Blackhawk Coal Co.</t>
  </si>
  <si>
    <t>INDIANA MICHIGAN POWER CONSOLIDATED</t>
  </si>
  <si>
    <t>WHEELING POWER CONSOLIDATED</t>
  </si>
  <si>
    <t>AEP Resources, Inc.</t>
  </si>
  <si>
    <t>AEP Energy Services Gas Holding Co.</t>
  </si>
  <si>
    <t>AEP Elmwood LLC</t>
  </si>
  <si>
    <t>AEP RESOURCES CONSOLIDATED</t>
  </si>
  <si>
    <t>OTHER AEP-EAST COMPANIES</t>
  </si>
  <si>
    <t>Central Coal Co.</t>
  </si>
  <si>
    <t>AEP Coal, Inc.</t>
  </si>
  <si>
    <t>AEP Kentucky Coal, LLC</t>
  </si>
  <si>
    <t>Snowcap Coal Co. Inc.</t>
  </si>
  <si>
    <t>AEP Desert Sky GP, LLC</t>
  </si>
  <si>
    <t>AEP T&amp;D Services, LLC</t>
  </si>
  <si>
    <t>AEP C&amp;I Company, LLC</t>
  </si>
  <si>
    <t>AEP Texas C&amp;I Retail GP, LLC</t>
  </si>
  <si>
    <t>AEP Fiber Venture, LLC</t>
  </si>
  <si>
    <t>AEP Energy Services, Inc.</t>
  </si>
  <si>
    <t>AEP Pro Serv, Inc.</t>
  </si>
  <si>
    <t>AEP Investments, Inc.</t>
  </si>
  <si>
    <t>AEP Company Inc.</t>
  </si>
  <si>
    <t>AEP Service Corporation</t>
  </si>
  <si>
    <t>SUMMARY - OTHER AEP-EAST COMPANIES</t>
  </si>
  <si>
    <t>United Sciences Testing, Inc.</t>
  </si>
  <si>
    <t>AEP TEXAS CENTRAL Co.</t>
  </si>
  <si>
    <t>AEP TEXAS CENTRAL Co. CONSOLIDATED</t>
  </si>
  <si>
    <t>PUBLIC SERVICE CO. of OKLAHOMA</t>
  </si>
  <si>
    <t>PUBLIC SERVICE Co. of OKLAHOMA CONS</t>
  </si>
  <si>
    <t>SOUTHWEST ELECTRIC POWER Co.</t>
  </si>
  <si>
    <t xml:space="preserve">      -  Transmission - Texas</t>
  </si>
  <si>
    <t xml:space="preserve">      -  Distribution - Texas</t>
  </si>
  <si>
    <t>Dolet Hills Lignite Co. LLC</t>
  </si>
  <si>
    <t>SOUTHWEST ELECTRIC POWER Co. CONS</t>
  </si>
  <si>
    <t>AEP TEXAS NORTH Co.</t>
  </si>
  <si>
    <t>AEP TEXAS NORTH Co. CONSOLIDATED</t>
  </si>
  <si>
    <t>CSW Energy, Inc.</t>
  </si>
  <si>
    <t>OTHER AEP-WEST COMPANIES</t>
  </si>
  <si>
    <t>CSW Energy Services, Inc.</t>
  </si>
  <si>
    <t>Rep Holdco, Inc.</t>
  </si>
  <si>
    <t>Rep GP, LLC</t>
  </si>
  <si>
    <t>AEP Credit, Inc</t>
  </si>
  <si>
    <t>SUMMARY - OTHER AEP-WEST COMPANIES</t>
  </si>
  <si>
    <t>TOTAL AEP SYSTEM</t>
  </si>
  <si>
    <t>292A</t>
  </si>
  <si>
    <t>AEP Desert Sky LP2, LLC</t>
  </si>
  <si>
    <t>AEP Utilities</t>
  </si>
  <si>
    <t xml:space="preserve">      -  Securitization (SPE)</t>
  </si>
  <si>
    <t>AEP Wind GP</t>
  </si>
  <si>
    <t>AEP Wind LP2</t>
  </si>
  <si>
    <t>ROUNDING</t>
  </si>
  <si>
    <t>AEP Non-Utility Funding, LLC</t>
  </si>
  <si>
    <t>AEP Utility Funding, LLC</t>
  </si>
  <si>
    <t>AEP Properties</t>
  </si>
  <si>
    <t>AEP Texas C&amp;I Retail, LP</t>
  </si>
  <si>
    <t>AEP Wind Holding Co.</t>
  </si>
  <si>
    <t>CONTROL TOTAL</t>
  </si>
  <si>
    <t>AEP Transmission Company, LLC</t>
  </si>
  <si>
    <t>AEP Transmission Holding Co.</t>
  </si>
  <si>
    <t xml:space="preserve">      -  Securitization II (SPE II)</t>
  </si>
  <si>
    <t xml:space="preserve">      -  Texas North Generation Co., LLC</t>
  </si>
  <si>
    <t xml:space="preserve">      -  Cook Coal Terminal</t>
  </si>
  <si>
    <t>CFIT BENEFIT</t>
  </si>
  <si>
    <t>CSIT O/U</t>
  </si>
  <si>
    <t>AEP Energy Partners / CSW Power Marketing Inc.</t>
  </si>
  <si>
    <t>AEP Generating Co. - Lawrenceburg</t>
  </si>
  <si>
    <t>AEP Indiana Michigan Transmission Co.</t>
  </si>
  <si>
    <t>Mutual Energy SWEPCO LP</t>
  </si>
  <si>
    <t>AEP Ohio Transmission Company</t>
  </si>
  <si>
    <t>AEP Appalachian Transmission Company</t>
  </si>
  <si>
    <t>AEP West Virginia Transmission Company</t>
  </si>
  <si>
    <t>AEP Kentucky Transmission Company</t>
  </si>
  <si>
    <t>AEP Oklahoma Transmission Company</t>
  </si>
  <si>
    <t>AEP Retail Energy Partners, LLC</t>
  </si>
  <si>
    <t>SUMMARY - AEP TRANSCOS</t>
  </si>
  <si>
    <t>SEC ALLOC</t>
  </si>
  <si>
    <t>R&amp;D CREDITS C/O</t>
  </si>
  <si>
    <t>PRODUCTION</t>
  </si>
  <si>
    <t>TAX CREDIT C/O</t>
  </si>
  <si>
    <t>ADJ &amp; C/0'S</t>
  </si>
  <si>
    <t>AEP Transmission Partner LLC</t>
  </si>
  <si>
    <t>RECORDED</t>
  </si>
  <si>
    <t>FIT PAYMENTS RE: 2012</t>
  </si>
  <si>
    <t>12-31-12</t>
  </si>
  <si>
    <t>AEP Southwestern Transmission Company</t>
  </si>
  <si>
    <t xml:space="preserve">      -  Securitization III (SPE III)</t>
  </si>
  <si>
    <t>BlueStar Energy Holdings Inc</t>
  </si>
  <si>
    <t>AEP Energy Inc</t>
  </si>
  <si>
    <t>BSE Holdco, LLC</t>
  </si>
  <si>
    <t>BSE Solutions LLC</t>
  </si>
  <si>
    <t xml:space="preserve">       - Conesville Coal</t>
  </si>
  <si>
    <t>RITELine Indiana, LLC</t>
  </si>
  <si>
    <t>Transource Missouri, LLC</t>
  </si>
  <si>
    <t>RECLASS</t>
  </si>
  <si>
    <t>ADJUSTMENTS</t>
  </si>
  <si>
    <t>PAYMNT/REFD</t>
  </si>
  <si>
    <t>SPECIAL</t>
  </si>
  <si>
    <t xml:space="preserve">  </t>
  </si>
  <si>
    <t>FUEL TAX</t>
  </si>
  <si>
    <t>CREDITS</t>
  </si>
  <si>
    <t>INVESTMENT</t>
  </si>
  <si>
    <t>2012 Est 5th</t>
  </si>
  <si>
    <t>FIT PAYMENTS RE: 2013</t>
  </si>
  <si>
    <t>2012 TAX RETURN ADJUSTMENT</t>
  </si>
  <si>
    <t xml:space="preserve">       - AEP Generation Resources, Inc</t>
  </si>
  <si>
    <t>GLA8300N</t>
  </si>
  <si>
    <t>GLA8310</t>
  </si>
  <si>
    <t>GLA8311</t>
  </si>
  <si>
    <t xml:space="preserve">AEP TRANSMISSION  </t>
  </si>
  <si>
    <t>OTHER  AEP UTIL Cos</t>
  </si>
  <si>
    <t>AEP UTILITIES CONSOLIDATED</t>
  </si>
  <si>
    <t>Sabine Mining</t>
  </si>
  <si>
    <t>X999</t>
  </si>
  <si>
    <t>51040 2360001</t>
  </si>
  <si>
    <t>Elims not in Provision</t>
  </si>
  <si>
    <t>X928</t>
  </si>
  <si>
    <t>DEBIT (CREDIT)  A/C 236 VINTAGE ANALYSIS</t>
  </si>
  <si>
    <t>Sabine not in Provision</t>
  </si>
  <si>
    <t>Dolet Hills</t>
  </si>
  <si>
    <t>09-10 IRS AUDIT</t>
  </si>
  <si>
    <t>NOL Reclass Adjustment - 236/190</t>
  </si>
  <si>
    <t xml:space="preserve">       - Appalachian Rate Relief Fund</t>
  </si>
  <si>
    <t>X993</t>
  </si>
  <si>
    <t>X997</t>
  </si>
  <si>
    <t>X968</t>
  </si>
  <si>
    <t>X959</t>
  </si>
  <si>
    <t>Tax Reserve Adj</t>
  </si>
  <si>
    <t>Audit Settlement</t>
  </si>
  <si>
    <t>R&amp;D Credit</t>
  </si>
  <si>
    <t>Alt Min Tax</t>
  </si>
  <si>
    <t xml:space="preserve">       - Ohio Phase-In-Recovery Funding</t>
  </si>
  <si>
    <t>12-31-13</t>
  </si>
  <si>
    <t>TAX CR C/F</t>
  </si>
  <si>
    <t xml:space="preserve">RECLASS </t>
  </si>
  <si>
    <t>NOL CB to 2012</t>
  </si>
  <si>
    <t xml:space="preserve">IRS AUDIT </t>
  </si>
  <si>
    <t>12-31-2013</t>
  </si>
  <si>
    <t>IRS AUDIT</t>
  </si>
  <si>
    <t>NOL RECLASS</t>
  </si>
  <si>
    <t>Production Credits</t>
  </si>
  <si>
    <t>RECLASS &amp;</t>
  </si>
  <si>
    <t>WINDFALL</t>
  </si>
  <si>
    <t>TAX RESERVE</t>
  </si>
  <si>
    <t>Windfall Profit Tx</t>
  </si>
  <si>
    <t>Current FIT</t>
  </si>
  <si>
    <t>AEP Taxable Income</t>
  </si>
  <si>
    <t>AEP Company Loss</t>
  </si>
  <si>
    <t>Parent Savings Alloc</t>
  </si>
  <si>
    <t>X971</t>
  </si>
  <si>
    <t>Sabine Mining Co.</t>
  </si>
  <si>
    <t>PROFIT TAX &amp;</t>
  </si>
  <si>
    <t>ADD: Dolet Hills</t>
  </si>
  <si>
    <t>TOTAL 2360001</t>
  </si>
  <si>
    <t>Elimination Company - Not in Provision System</t>
  </si>
  <si>
    <t>Elimination Company - Included in Provision System</t>
  </si>
  <si>
    <t>Transco Elimination Company</t>
  </si>
  <si>
    <t>TOTAL ALL ELIMINATION COMPANY'S</t>
  </si>
  <si>
    <t>xxxx</t>
  </si>
  <si>
    <t>CURRENT TO L/T</t>
  </si>
  <si>
    <t>RECLASS  '09-'10</t>
  </si>
  <si>
    <t>PREDICTED</t>
  </si>
  <si>
    <t>ACTUAL</t>
  </si>
  <si>
    <t>TAX</t>
  </si>
  <si>
    <t>PAYMENTS</t>
  </si>
  <si>
    <t>AS OF DECEMBER 31, 2013</t>
  </si>
  <si>
    <t>Other Adj</t>
  </si>
  <si>
    <t>2012 Tax Return</t>
  </si>
  <si>
    <t>ELIM COMPANY</t>
  </si>
  <si>
    <t>DEBIT (CREDIT)  A/C 236 CFIT LIABILITY --- 2013 VINTAGE</t>
  </si>
  <si>
    <t>REHAB</t>
  </si>
  <si>
    <t>CREDIT</t>
  </si>
  <si>
    <t>ALT MIN TAX</t>
  </si>
  <si>
    <t>POST-AUDIT</t>
  </si>
  <si>
    <t>AMT CREDIT</t>
  </si>
  <si>
    <t>ALL OTHER</t>
  </si>
  <si>
    <t>TAX CREDIT</t>
  </si>
  <si>
    <t>CARRYFORWARDS</t>
  </si>
  <si>
    <t>DETAIL TAX CREDIT CARRYFORWARDS @  12-31-2013</t>
  </si>
  <si>
    <t>LINE - 960K</t>
  </si>
  <si>
    <t>LINE - 960E</t>
  </si>
  <si>
    <t>LINE - 011C</t>
  </si>
  <si>
    <t>TAX CREDIT CARRYFORWARDS</t>
  </si>
  <si>
    <t>12-31-2012</t>
  </si>
  <si>
    <t>DETAIL TAX CREDIT CARRYFORWARDS @  12-31-2012</t>
  </si>
  <si>
    <t>WIND CREDITS</t>
  </si>
  <si>
    <t>R &amp; D TAX</t>
  </si>
  <si>
    <t>Rounding</t>
  </si>
  <si>
    <t>CFWD ACTIVITY</t>
  </si>
  <si>
    <t>TAX CREDIT CARRYFORWARD 2013 ACTIVITY   ---   GENERATED  &lt;UTILIZED&gt;</t>
  </si>
  <si>
    <t>Account 190.1</t>
  </si>
  <si>
    <t>Account 190.2</t>
  </si>
  <si>
    <t>2013 Utilized /</t>
  </si>
  <si>
    <t>Adjustments</t>
  </si>
  <si>
    <t>Credits Generated - 2012 Tax Return Adjustment</t>
  </si>
  <si>
    <t>Credits Generated - 2013 SEC Allocation</t>
  </si>
  <si>
    <t>Credits Utilized - 2013 SEC Allocation</t>
  </si>
  <si>
    <t xml:space="preserve">   NET ACTIVITY</t>
  </si>
  <si>
    <t>Credits Utilized / Adjustments - Tax Returns</t>
  </si>
  <si>
    <t>IRS Audit Adjustments</t>
  </si>
  <si>
    <t>NET OPERATING LOSS CARRYFORWARDS</t>
  </si>
  <si>
    <t>FIN-48</t>
  </si>
  <si>
    <t>Q3 Estimated</t>
  </si>
  <si>
    <t>NOL Allocation</t>
  </si>
  <si>
    <t>Q4 Estimated</t>
  </si>
  <si>
    <t>Post-Closing</t>
  </si>
  <si>
    <t>TRANSFERS /</t>
  </si>
  <si>
    <t>RECLASSES /</t>
  </si>
  <si>
    <t>&amp; OTHER ADJ</t>
  </si>
  <si>
    <t>Allocation</t>
  </si>
  <si>
    <t>2012 Over-Pmt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</si>
</sst>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mm/dd/yy"/>
    <numFmt numFmtId="168" formatCode="_(* #,##0.000_);_(* \(#,##0.000\);_(* &quot;-&quot;??_);_(@_)"/>
    <numFmt numFmtId="177" formatCode="_(* #,##0.000000000000_);_(* \(#,##0.000000000000\);_(* &quot;-&quot;??_);_(@_)"/>
  </numFmts>
  <fonts count="26">
    <font>
      <sz val="10"/>
      <name val="Arial"/>
    </font>
    <font>
      <sz val="10"/>
      <name val="Arial"/>
    </font>
    <font>
      <sz val="8"/>
      <name val="Helv"/>
    </font>
    <font>
      <b/>
      <sz val="8"/>
      <name val="Helv"/>
    </font>
    <font>
      <b/>
      <sz val="8"/>
      <name val="Nimrod"/>
      <family val="1"/>
    </font>
    <font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6"/>
      <name val="Helv"/>
    </font>
    <font>
      <sz val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3" fontId="10" fillId="0" borderId="0"/>
    <xf numFmtId="9" fontId="1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</cellStyleXfs>
  <cellXfs count="268">
    <xf numFmtId="0" fontId="0" fillId="0" borderId="0" xfId="0"/>
    <xf numFmtId="0" fontId="2" fillId="0" borderId="0" xfId="3" applyNumberFormat="1" applyFont="1" applyAlignment="1">
      <alignment horizontal="centerContinuous"/>
    </xf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fill"/>
    </xf>
    <xf numFmtId="3" fontId="2" fillId="0" borderId="0" xfId="3" applyNumberFormat="1" applyFont="1" applyAlignment="1"/>
    <xf numFmtId="3" fontId="2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5" fontId="2" fillId="0" borderId="0" xfId="1" applyNumberFormat="1" applyFont="1" applyAlignme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 applyProtection="1">
      <protection locked="0"/>
    </xf>
    <xf numFmtId="0" fontId="6" fillId="0" borderId="0" xfId="3" applyFont="1" applyAlignment="1">
      <alignment horizontal="right"/>
    </xf>
    <xf numFmtId="166" fontId="2" fillId="0" borderId="0" xfId="3" applyNumberFormat="1" applyFont="1" applyAlignment="1">
      <alignment horizontal="right"/>
    </xf>
    <xf numFmtId="165" fontId="5" fillId="0" borderId="0" xfId="1" applyNumberFormat="1" applyFont="1" applyAlignment="1"/>
    <xf numFmtId="0" fontId="2" fillId="0" borderId="0" xfId="3" applyFont="1" applyFill="1" applyAlignment="1"/>
    <xf numFmtId="165" fontId="2" fillId="0" borderId="0" xfId="1" applyNumberFormat="1" applyFont="1" applyFill="1" applyAlignment="1"/>
    <xf numFmtId="165" fontId="2" fillId="0" borderId="0" xfId="1" applyNumberFormat="1" applyFont="1" applyFill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 applyAlignment="1"/>
    <xf numFmtId="0" fontId="2" fillId="0" borderId="0" xfId="4" applyFont="1" applyAlignment="1">
      <alignment horizontal="fill"/>
    </xf>
    <xf numFmtId="0" fontId="2" fillId="0" borderId="0" xfId="4" applyFont="1" applyAlignment="1"/>
    <xf numFmtId="0" fontId="2" fillId="0" borderId="0" xfId="4" applyFont="1" applyFill="1" applyAlignment="1">
      <alignment horizontal="fill"/>
    </xf>
    <xf numFmtId="0" fontId="2" fillId="0" borderId="0" xfId="4" applyNumberFormat="1" applyFont="1" applyAlignment="1"/>
    <xf numFmtId="0" fontId="7" fillId="0" borderId="0" xfId="4" applyFont="1" applyAlignment="1"/>
    <xf numFmtId="0" fontId="8" fillId="0" borderId="0" xfId="0" applyFont="1"/>
    <xf numFmtId="0" fontId="2" fillId="0" borderId="0" xfId="3" applyNumberFormat="1" applyFont="1" applyAlignment="1"/>
    <xf numFmtId="37" fontId="2" fillId="0" borderId="0" xfId="3" applyNumberFormat="1" applyFont="1" applyAlignment="1"/>
    <xf numFmtId="37" fontId="2" fillId="0" borderId="0" xfId="3" applyNumberFormat="1" applyFont="1" applyAlignment="1" applyProtection="1">
      <protection locked="0"/>
    </xf>
    <xf numFmtId="0" fontId="8" fillId="0" borderId="0" xfId="0" applyFont="1" applyFill="1"/>
    <xf numFmtId="0" fontId="2" fillId="0" borderId="0" xfId="4" applyFont="1" applyFill="1" applyAlignment="1"/>
    <xf numFmtId="165" fontId="2" fillId="0" borderId="0" xfId="3" applyNumberFormat="1" applyFont="1" applyAlignment="1"/>
    <xf numFmtId="0" fontId="2" fillId="0" borderId="0" xfId="3" applyFont="1" applyAlignment="1">
      <alignment horizontal="right"/>
    </xf>
    <xf numFmtId="0" fontId="2" fillId="0" borderId="0" xfId="3" applyNumberFormat="1" applyFont="1" applyFill="1" applyAlignment="1" applyProtection="1">
      <protection locked="0"/>
    </xf>
    <xf numFmtId="165" fontId="2" fillId="0" borderId="0" xfId="1" applyNumberFormat="1" applyFont="1" applyFill="1" applyAlignment="1" applyProtection="1">
      <protection locked="0"/>
    </xf>
    <xf numFmtId="39" fontId="2" fillId="0" borderId="0" xfId="3" applyNumberFormat="1" applyFont="1" applyAlignment="1" applyProtection="1">
      <protection locked="0"/>
    </xf>
    <xf numFmtId="165" fontId="2" fillId="0" borderId="0" xfId="3" applyNumberFormat="1" applyFont="1" applyAlignment="1" applyProtection="1">
      <protection locked="0"/>
    </xf>
    <xf numFmtId="43" fontId="2" fillId="0" borderId="0" xfId="1" applyFont="1" applyAlignment="1" applyProtection="1">
      <protection locked="0"/>
    </xf>
    <xf numFmtId="43" fontId="2" fillId="0" borderId="0" xfId="3" applyNumberFormat="1" applyFont="1" applyAlignment="1"/>
    <xf numFmtId="0" fontId="9" fillId="0" borderId="0" xfId="3" applyNumberFormat="1" applyFont="1" applyAlignment="1" applyProtection="1">
      <protection locked="0"/>
    </xf>
    <xf numFmtId="0" fontId="2" fillId="0" borderId="0" xfId="3" applyFont="1" applyFill="1" applyAlignment="1">
      <alignment horizontal="fill"/>
    </xf>
    <xf numFmtId="43" fontId="2" fillId="0" borderId="0" xfId="3" applyNumberFormat="1" applyFont="1" applyAlignment="1" applyProtection="1">
      <protection locked="0"/>
    </xf>
    <xf numFmtId="37" fontId="8" fillId="0" borderId="0" xfId="0" applyNumberFormat="1" applyFont="1" applyAlignment="1"/>
    <xf numFmtId="37" fontId="11" fillId="0" borderId="0" xfId="0" applyNumberFormat="1" applyFont="1" applyBorder="1" applyAlignment="1"/>
    <xf numFmtId="165" fontId="3" fillId="0" borderId="0" xfId="1" applyNumberFormat="1" applyFont="1" applyAlignment="1"/>
    <xf numFmtId="0" fontId="9" fillId="0" borderId="0" xfId="3" applyFont="1" applyAlignment="1"/>
    <xf numFmtId="0" fontId="9" fillId="0" borderId="0" xfId="4" applyFont="1" applyAlignment="1"/>
    <xf numFmtId="0" fontId="9" fillId="0" borderId="0" xfId="4" applyFont="1" applyFill="1" applyAlignment="1"/>
    <xf numFmtId="165" fontId="6" fillId="0" borderId="0" xfId="1" applyNumberFormat="1" applyFont="1" applyAlignment="1">
      <alignment horizontal="left"/>
    </xf>
    <xf numFmtId="165" fontId="2" fillId="0" borderId="0" xfId="3" applyNumberFormat="1" applyFont="1" applyFill="1" applyAlignment="1" applyProtection="1">
      <protection locked="0"/>
    </xf>
    <xf numFmtId="43" fontId="2" fillId="0" borderId="0" xfId="3" applyNumberFormat="1" applyFont="1" applyFill="1" applyAlignment="1" applyProtection="1">
      <protection locked="0"/>
    </xf>
    <xf numFmtId="0" fontId="8" fillId="0" borderId="0" xfId="4" applyFont="1" applyAlignment="1"/>
    <xf numFmtId="39" fontId="2" fillId="0" borderId="0" xfId="3" applyNumberFormat="1" applyFont="1" applyFill="1" applyAlignment="1" applyProtection="1">
      <protection locked="0"/>
    </xf>
    <xf numFmtId="165" fontId="5" fillId="0" borderId="0" xfId="1" applyNumberFormat="1" applyFont="1" applyFill="1" applyBorder="1" applyAlignment="1"/>
    <xf numFmtId="165" fontId="2" fillId="0" borderId="0" xfId="1" applyNumberFormat="1" applyFont="1" applyFill="1" applyBorder="1" applyAlignment="1" applyProtection="1">
      <protection locked="0"/>
    </xf>
    <xf numFmtId="0" fontId="5" fillId="0" borderId="0" xfId="3" applyNumberFormat="1" applyFont="1" applyFill="1" applyBorder="1" applyAlignment="1" applyProtection="1">
      <protection locked="0"/>
    </xf>
    <xf numFmtId="165" fontId="5" fillId="0" borderId="0" xfId="1" applyNumberFormat="1" applyFont="1" applyFill="1" applyBorder="1" applyAlignment="1">
      <alignment horizontal="center"/>
    </xf>
    <xf numFmtId="0" fontId="3" fillId="6" borderId="2" xfId="3" applyNumberFormat="1" applyFont="1" applyFill="1" applyBorder="1" applyAlignment="1" applyProtection="1">
      <protection locked="0"/>
    </xf>
    <xf numFmtId="165" fontId="3" fillId="0" borderId="0" xfId="1" applyNumberFormat="1" applyFont="1" applyFill="1" applyBorder="1" applyAlignment="1" applyProtection="1">
      <protection locked="0"/>
    </xf>
    <xf numFmtId="165" fontId="3" fillId="0" borderId="0" xfId="3" applyNumberFormat="1" applyFont="1" applyBorder="1" applyAlignment="1" applyProtection="1">
      <protection locked="0"/>
    </xf>
    <xf numFmtId="0" fontId="2" fillId="0" borderId="0" xfId="3" applyNumberFormat="1" applyFont="1" applyBorder="1" applyAlignment="1" applyProtection="1">
      <protection locked="0"/>
    </xf>
    <xf numFmtId="0" fontId="2" fillId="0" borderId="0" xfId="4" applyFont="1" applyBorder="1" applyAlignment="1"/>
    <xf numFmtId="0" fontId="0" fillId="0" borderId="0" xfId="0" applyBorder="1"/>
    <xf numFmtId="0" fontId="2" fillId="0" borderId="0" xfId="3" applyFont="1" applyBorder="1" applyAlignment="1"/>
    <xf numFmtId="0" fontId="3" fillId="0" borderId="0" xfId="3" applyNumberFormat="1" applyFont="1" applyBorder="1" applyAlignment="1" applyProtection="1">
      <protection locked="0"/>
    </xf>
    <xf numFmtId="165" fontId="2" fillId="0" borderId="0" xfId="3" applyNumberFormat="1" applyFont="1" applyBorder="1" applyAlignment="1"/>
    <xf numFmtId="165" fontId="3" fillId="0" borderId="0" xfId="3" applyNumberFormat="1" applyFont="1" applyFill="1" applyBorder="1" applyAlignment="1" applyProtection="1">
      <protection locked="0"/>
    </xf>
    <xf numFmtId="0" fontId="3" fillId="0" borderId="0" xfId="3" applyNumberFormat="1" applyFont="1" applyFill="1" applyBorder="1" applyAlignment="1" applyProtection="1">
      <protection locked="0"/>
    </xf>
    <xf numFmtId="165" fontId="3" fillId="0" borderId="0" xfId="4" applyNumberFormat="1" applyFont="1" applyAlignment="1">
      <alignment horizontal="fill"/>
    </xf>
    <xf numFmtId="0" fontId="3" fillId="7" borderId="2" xfId="3" applyNumberFormat="1" applyFont="1" applyFill="1" applyBorder="1" applyAlignment="1" applyProtection="1">
      <protection locked="0"/>
    </xf>
    <xf numFmtId="0" fontId="2" fillId="0" borderId="3" xfId="3" applyNumberFormat="1" applyFont="1" applyFill="1" applyBorder="1" applyAlignment="1" applyProtection="1">
      <protection locked="0"/>
    </xf>
    <xf numFmtId="0" fontId="9" fillId="0" borderId="0" xfId="3" applyFont="1" applyFill="1" applyAlignment="1"/>
    <xf numFmtId="0" fontId="9" fillId="0" borderId="0" xfId="3" applyNumberFormat="1" applyFont="1" applyFill="1" applyAlignment="1" applyProtection="1">
      <protection locked="0"/>
    </xf>
    <xf numFmtId="0" fontId="9" fillId="0" borderId="3" xfId="4" applyFont="1" applyFill="1" applyBorder="1" applyAlignment="1"/>
    <xf numFmtId="0" fontId="3" fillId="0" borderId="3" xfId="3" applyNumberFormat="1" applyFont="1" applyFill="1" applyBorder="1" applyAlignment="1" applyProtection="1">
      <protection locked="0"/>
    </xf>
    <xf numFmtId="165" fontId="6" fillId="0" borderId="3" xfId="1" applyNumberFormat="1" applyFont="1" applyFill="1" applyBorder="1" applyAlignment="1">
      <alignment horizontal="left"/>
    </xf>
    <xf numFmtId="0" fontId="3" fillId="0" borderId="4" xfId="3" applyNumberFormat="1" applyFont="1" applyFill="1" applyBorder="1" applyAlignment="1" applyProtection="1">
      <protection locked="0"/>
    </xf>
    <xf numFmtId="165" fontId="6" fillId="0" borderId="0" xfId="1" applyNumberFormat="1" applyFont="1" applyFill="1" applyAlignment="1">
      <alignment horizontal="left"/>
    </xf>
    <xf numFmtId="0" fontId="9" fillId="0" borderId="4" xfId="3" applyFont="1" applyFill="1" applyBorder="1" applyAlignment="1"/>
    <xf numFmtId="0" fontId="3" fillId="0" borderId="0" xfId="4" applyFont="1" applyFill="1" applyAlignment="1">
      <alignment horizontal="center"/>
    </xf>
    <xf numFmtId="0" fontId="2" fillId="0" borderId="0" xfId="4" applyNumberFormat="1" applyFont="1" applyFill="1" applyAlignment="1"/>
    <xf numFmtId="165" fontId="5" fillId="0" borderId="0" xfId="1" applyNumberFormat="1" applyFont="1" applyFill="1" applyBorder="1" applyAlignment="1">
      <alignment horizontal="left"/>
    </xf>
    <xf numFmtId="43" fontId="9" fillId="0" borderId="0" xfId="4" applyNumberFormat="1" applyFont="1" applyFill="1" applyAlignment="1"/>
    <xf numFmtId="41" fontId="5" fillId="3" borderId="0" xfId="1" applyNumberFormat="1" applyFont="1" applyFill="1" applyBorder="1" applyAlignment="1"/>
    <xf numFmtId="43" fontId="2" fillId="0" borderId="0" xfId="1" applyNumberFormat="1" applyFont="1" applyAlignment="1" applyProtection="1">
      <protection locked="0"/>
    </xf>
    <xf numFmtId="0" fontId="0" fillId="0" borderId="0" xfId="0" applyFill="1"/>
    <xf numFmtId="165" fontId="3" fillId="0" borderId="5" xfId="3" applyNumberFormat="1" applyFont="1" applyBorder="1" applyAlignment="1" applyProtection="1">
      <protection locked="0"/>
    </xf>
    <xf numFmtId="9" fontId="5" fillId="0" borderId="6" xfId="6" applyFont="1" applyFill="1" applyBorder="1" applyAlignment="1"/>
    <xf numFmtId="165" fontId="3" fillId="8" borderId="7" xfId="1" applyNumberFormat="1" applyFont="1" applyFill="1" applyBorder="1" applyAlignment="1" applyProtection="1">
      <protection locked="0"/>
    </xf>
    <xf numFmtId="165" fontId="3" fillId="0" borderId="8" xfId="1" applyNumberFormat="1" applyFont="1" applyFill="1" applyBorder="1" applyAlignment="1" applyProtection="1">
      <protection locked="0"/>
    </xf>
    <xf numFmtId="0" fontId="2" fillId="0" borderId="3" xfId="3" applyNumberFormat="1" applyFont="1" applyBorder="1" applyAlignment="1" applyProtection="1">
      <protection locked="0"/>
    </xf>
    <xf numFmtId="165" fontId="3" fillId="0" borderId="8" xfId="3" applyNumberFormat="1" applyFont="1" applyBorder="1" applyAlignment="1" applyProtection="1">
      <protection locked="0"/>
    </xf>
    <xf numFmtId="0" fontId="3" fillId="0" borderId="3" xfId="3" applyNumberFormat="1" applyFont="1" applyBorder="1" applyAlignment="1" applyProtection="1">
      <protection locked="0"/>
    </xf>
    <xf numFmtId="165" fontId="3" fillId="0" borderId="9" xfId="3" applyNumberFormat="1" applyFont="1" applyBorder="1" applyAlignment="1" applyProtection="1">
      <protection locked="0"/>
    </xf>
    <xf numFmtId="165" fontId="3" fillId="7" borderId="7" xfId="1" applyNumberFormat="1" applyFont="1" applyFill="1" applyBorder="1" applyAlignment="1" applyProtection="1">
      <protection locked="0"/>
    </xf>
    <xf numFmtId="165" fontId="3" fillId="0" borderId="8" xfId="3" applyNumberFormat="1" applyFont="1" applyFill="1" applyBorder="1" applyAlignment="1" applyProtection="1">
      <protection locked="0"/>
    </xf>
    <xf numFmtId="0" fontId="2" fillId="0" borderId="4" xfId="3" applyNumberFormat="1" applyFont="1" applyBorder="1" applyAlignment="1" applyProtection="1">
      <protection locked="0"/>
    </xf>
    <xf numFmtId="165" fontId="3" fillId="9" borderId="9" xfId="1" applyNumberFormat="1" applyFont="1" applyFill="1" applyBorder="1" applyAlignment="1" applyProtection="1">
      <protection locked="0"/>
    </xf>
    <xf numFmtId="168" fontId="2" fillId="0" borderId="0" xfId="3" applyNumberFormat="1" applyFont="1" applyAlignment="1" applyProtection="1">
      <protection locked="0"/>
    </xf>
    <xf numFmtId="177" fontId="2" fillId="0" borderId="0" xfId="3" applyNumberFormat="1" applyFont="1" applyAlignment="1" applyProtection="1">
      <protection locked="0"/>
    </xf>
    <xf numFmtId="0" fontId="2" fillId="0" borderId="0" xfId="3" applyNumberFormat="1" applyFont="1" applyFill="1" applyBorder="1" applyAlignment="1" applyProtection="1">
      <protection locked="0"/>
    </xf>
    <xf numFmtId="165" fontId="2" fillId="0" borderId="0" xfId="4" applyNumberFormat="1" applyFont="1" applyAlignment="1">
      <alignment horizontal="fill"/>
    </xf>
    <xf numFmtId="41" fontId="5" fillId="0" borderId="10" xfId="4" applyNumberFormat="1" applyFont="1" applyBorder="1" applyAlignment="1"/>
    <xf numFmtId="165" fontId="5" fillId="0" borderId="10" xfId="4" applyNumberFormat="1" applyFont="1" applyBorder="1" applyAlignment="1"/>
    <xf numFmtId="41" fontId="5" fillId="3" borderId="11" xfId="1" applyNumberFormat="1" applyFont="1" applyFill="1" applyBorder="1" applyAlignment="1"/>
    <xf numFmtId="41" fontId="5" fillId="0" borderId="0" xfId="1" applyNumberFormat="1" applyFont="1" applyFill="1" applyBorder="1" applyAlignment="1"/>
    <xf numFmtId="9" fontId="5" fillId="0" borderId="0" xfId="6" applyFont="1" applyFill="1" applyBorder="1" applyAlignment="1"/>
    <xf numFmtId="165" fontId="5" fillId="0" borderId="0" xfId="1" applyNumberFormat="1" applyFont="1" applyBorder="1" applyAlignment="1">
      <alignment horizontal="right"/>
    </xf>
    <xf numFmtId="165" fontId="5" fillId="3" borderId="6" xfId="1" applyNumberFormat="1" applyFont="1" applyFill="1" applyBorder="1" applyAlignment="1"/>
    <xf numFmtId="165" fontId="5" fillId="0" borderId="0" xfId="3" applyNumberFormat="1" applyFont="1" applyAlignment="1" applyProtection="1">
      <protection locked="0"/>
    </xf>
    <xf numFmtId="0" fontId="2" fillId="0" borderId="0" xfId="4" applyFont="1" applyBorder="1" applyAlignment="1">
      <alignment horizontal="fill"/>
    </xf>
    <xf numFmtId="165" fontId="2" fillId="0" borderId="0" xfId="1" applyNumberFormat="1" applyFont="1" applyBorder="1" applyAlignment="1"/>
    <xf numFmtId="165" fontId="2" fillId="0" borderId="0" xfId="3" applyNumberFormat="1" applyFont="1" applyBorder="1" applyAlignment="1" applyProtection="1">
      <protection locked="0"/>
    </xf>
    <xf numFmtId="165" fontId="3" fillId="0" borderId="0" xfId="1" applyNumberFormat="1" applyFont="1" applyBorder="1" applyAlignment="1" applyProtection="1">
      <protection locked="0"/>
    </xf>
    <xf numFmtId="165" fontId="3" fillId="6" borderId="7" xfId="1" applyNumberFormat="1" applyFont="1" applyFill="1" applyBorder="1" applyAlignment="1" applyProtection="1">
      <protection locked="0"/>
    </xf>
    <xf numFmtId="0" fontId="8" fillId="0" borderId="0" xfId="4" applyFont="1" applyFill="1" applyAlignment="1">
      <alignment horizontal="center"/>
    </xf>
    <xf numFmtId="0" fontId="8" fillId="0" borderId="0" xfId="4" applyNumberFormat="1" applyFont="1" applyAlignment="1"/>
    <xf numFmtId="0" fontId="17" fillId="0" borderId="6" xfId="4" applyFont="1" applyBorder="1" applyAlignment="1"/>
    <xf numFmtId="0" fontId="18" fillId="0" borderId="0" xfId="4" applyFont="1" applyAlignment="1"/>
    <xf numFmtId="0" fontId="8" fillId="0" borderId="0" xfId="4" applyFont="1" applyFill="1" applyAlignment="1">
      <alignment horizontal="fill"/>
    </xf>
    <xf numFmtId="0" fontId="8" fillId="0" borderId="0" xfId="3" applyNumberFormat="1" applyFont="1" applyAlignment="1" applyProtection="1">
      <protection locked="0"/>
    </xf>
    <xf numFmtId="0" fontId="8" fillId="0" borderId="0" xfId="3" applyNumberFormat="1" applyFont="1" applyFill="1" applyAlignment="1" applyProtection="1">
      <protection locked="0"/>
    </xf>
    <xf numFmtId="0" fontId="18" fillId="0" borderId="0" xfId="4" applyFont="1" applyAlignment="1">
      <alignment horizontal="left"/>
    </xf>
    <xf numFmtId="0" fontId="8" fillId="0" borderId="0" xfId="4" applyFont="1" applyAlignment="1">
      <alignment horizontal="fill"/>
    </xf>
    <xf numFmtId="0" fontId="8" fillId="0" borderId="0" xfId="4" applyFont="1" applyFill="1" applyAlignment="1">
      <alignment horizontal="left"/>
    </xf>
    <xf numFmtId="0" fontId="8" fillId="0" borderId="0" xfId="4" applyFont="1" applyFill="1" applyAlignment="1"/>
    <xf numFmtId="0" fontId="18" fillId="0" borderId="0" xfId="4" applyFont="1" applyFill="1" applyAlignment="1"/>
    <xf numFmtId="0" fontId="8" fillId="4" borderId="12" xfId="3" applyFont="1" applyFill="1" applyBorder="1" applyAlignment="1"/>
    <xf numFmtId="0" fontId="8" fillId="4" borderId="13" xfId="3" applyFont="1" applyFill="1" applyBorder="1" applyAlignment="1"/>
    <xf numFmtId="0" fontId="8" fillId="0" borderId="14" xfId="3" applyFont="1" applyFill="1" applyBorder="1" applyAlignment="1"/>
    <xf numFmtId="0" fontId="8" fillId="4" borderId="14" xfId="3" applyFont="1" applyFill="1" applyBorder="1" applyAlignment="1"/>
    <xf numFmtId="0" fontId="18" fillId="4" borderId="0" xfId="3" applyFont="1" applyFill="1" applyAlignment="1">
      <alignment horizontal="center"/>
    </xf>
    <xf numFmtId="0" fontId="8" fillId="4" borderId="0" xfId="3" applyFont="1" applyFill="1" applyAlignment="1"/>
    <xf numFmtId="0" fontId="20" fillId="4" borderId="0" xfId="3" applyNumberFormat="1" applyFont="1" applyFill="1" applyAlignment="1">
      <alignment horizontal="centerContinuous"/>
    </xf>
    <xf numFmtId="0" fontId="8" fillId="4" borderId="0" xfId="3" applyNumberFormat="1" applyFont="1" applyFill="1" applyAlignment="1">
      <alignment horizontal="centerContinuous"/>
    </xf>
    <xf numFmtId="0" fontId="18" fillId="0" borderId="0" xfId="3" applyFont="1" applyBorder="1" applyAlignment="1">
      <alignment horizontal="center"/>
    </xf>
    <xf numFmtId="0" fontId="18" fillId="0" borderId="13" xfId="3" applyFont="1" applyBorder="1" applyAlignment="1">
      <alignment horizontal="center"/>
    </xf>
    <xf numFmtId="0" fontId="8" fillId="0" borderId="13" xfId="3" applyFont="1" applyBorder="1" applyAlignment="1"/>
    <xf numFmtId="0" fontId="21" fillId="5" borderId="13" xfId="3" applyNumberFormat="1" applyFont="1" applyFill="1" applyBorder="1" applyAlignment="1">
      <alignment horizontal="centerContinuous"/>
    </xf>
    <xf numFmtId="0" fontId="22" fillId="5" borderId="13" xfId="3" applyNumberFormat="1" applyFont="1" applyFill="1" applyBorder="1" applyAlignment="1">
      <alignment horizontal="centerContinuous"/>
    </xf>
    <xf numFmtId="0" fontId="18" fillId="0" borderId="13" xfId="3" applyFont="1" applyBorder="1" applyAlignment="1"/>
    <xf numFmtId="0" fontId="8" fillId="0" borderId="0" xfId="3" applyFont="1" applyFill="1" applyAlignment="1"/>
    <xf numFmtId="0" fontId="18" fillId="0" borderId="0" xfId="3" applyFont="1" applyAlignment="1">
      <alignment horizontal="center"/>
    </xf>
    <xf numFmtId="0" fontId="18" fillId="0" borderId="0" xfId="3" quotePrefix="1" applyFont="1" applyAlignment="1">
      <alignment horizontal="center"/>
    </xf>
    <xf numFmtId="0" fontId="8" fillId="0" borderId="0" xfId="3" applyFont="1" applyAlignment="1"/>
    <xf numFmtId="0" fontId="18" fillId="0" borderId="0" xfId="3" applyFont="1" applyAlignment="1"/>
    <xf numFmtId="165" fontId="8" fillId="8" borderId="0" xfId="3" applyNumberFormat="1" applyFont="1" applyFill="1" applyAlignment="1"/>
    <xf numFmtId="165" fontId="8" fillId="8" borderId="0" xfId="1" applyNumberFormat="1" applyFont="1" applyFill="1" applyAlignment="1"/>
    <xf numFmtId="165" fontId="8" fillId="0" borderId="0" xfId="1" applyNumberFormat="1" applyFont="1" applyFill="1" applyAlignment="1"/>
    <xf numFmtId="165" fontId="8" fillId="0" borderId="0" xfId="1" applyNumberFormat="1" applyFont="1" applyAlignment="1"/>
    <xf numFmtId="165" fontId="23" fillId="0" borderId="0" xfId="1" applyNumberFormat="1" applyFont="1" applyFill="1" applyAlignment="1">
      <alignment horizontal="right"/>
    </xf>
    <xf numFmtId="165" fontId="8" fillId="0" borderId="0" xfId="3" applyNumberFormat="1" applyFont="1" applyFill="1" applyAlignment="1"/>
    <xf numFmtId="0" fontId="18" fillId="0" borderId="0" xfId="3" applyFont="1" applyFill="1" applyAlignment="1">
      <alignment horizontal="center"/>
    </xf>
    <xf numFmtId="165" fontId="8" fillId="0" borderId="0" xfId="3" applyNumberFormat="1" applyFont="1" applyAlignment="1"/>
    <xf numFmtId="165" fontId="18" fillId="0" borderId="0" xfId="1" applyNumberFormat="1" applyFont="1" applyAlignment="1"/>
    <xf numFmtId="165" fontId="18" fillId="9" borderId="0" xfId="1" applyNumberFormat="1" applyFont="1" applyFill="1" applyAlignment="1"/>
    <xf numFmtId="165" fontId="18" fillId="0" borderId="0" xfId="1" applyNumberFormat="1" applyFont="1" applyFill="1" applyAlignment="1"/>
    <xf numFmtId="0" fontId="18" fillId="0" borderId="0" xfId="4" applyFont="1" applyFill="1" applyAlignment="1">
      <alignment horizontal="center"/>
    </xf>
    <xf numFmtId="0" fontId="8" fillId="0" borderId="14" xfId="3" applyFont="1" applyBorder="1" applyAlignment="1">
      <alignment horizontal="center"/>
    </xf>
    <xf numFmtId="0" fontId="8" fillId="0" borderId="14" xfId="3" applyFont="1" applyBorder="1" applyAlignment="1"/>
    <xf numFmtId="0" fontId="20" fillId="4" borderId="0" xfId="3" applyNumberFormat="1" applyFont="1" applyFill="1" applyAlignment="1">
      <alignment horizontal="center"/>
    </xf>
    <xf numFmtId="0" fontId="18" fillId="0" borderId="13" xfId="3" quotePrefix="1" applyFont="1" applyBorder="1" applyAlignment="1">
      <alignment horizontal="center"/>
    </xf>
    <xf numFmtId="0" fontId="8" fillId="0" borderId="0" xfId="3" applyFont="1" applyAlignment="1">
      <alignment horizontal="center"/>
    </xf>
    <xf numFmtId="165" fontId="8" fillId="0" borderId="0" xfId="1" applyNumberFormat="1" applyFont="1" applyAlignment="1">
      <alignment horizontal="center"/>
    </xf>
    <xf numFmtId="165" fontId="8" fillId="0" borderId="0" xfId="1" applyNumberFormat="1" applyFont="1" applyFill="1" applyAlignment="1">
      <alignment horizontal="center"/>
    </xf>
    <xf numFmtId="3" fontId="8" fillId="0" borderId="0" xfId="3" applyNumberFormat="1" applyFont="1" applyFill="1" applyAlignment="1"/>
    <xf numFmtId="3" fontId="8" fillId="0" borderId="0" xfId="3" applyNumberFormat="1" applyFont="1" applyAlignment="1"/>
    <xf numFmtId="37" fontId="8" fillId="0" borderId="0" xfId="3" applyNumberFormat="1" applyFont="1" applyAlignment="1"/>
    <xf numFmtId="3" fontId="8" fillId="0" borderId="0" xfId="3" applyNumberFormat="1" applyFont="1" applyAlignment="1">
      <alignment horizontal="center"/>
    </xf>
    <xf numFmtId="37" fontId="18" fillId="3" borderId="0" xfId="1" applyNumberFormat="1" applyFont="1" applyFill="1" applyAlignment="1"/>
    <xf numFmtId="0" fontId="8" fillId="4" borderId="6" xfId="3" applyFont="1" applyFill="1" applyBorder="1" applyAlignment="1"/>
    <xf numFmtId="0" fontId="8" fillId="4" borderId="15" xfId="3" applyFont="1" applyFill="1" applyBorder="1" applyAlignment="1"/>
    <xf numFmtId="0" fontId="8" fillId="4" borderId="16" xfId="3" applyFont="1" applyFill="1" applyBorder="1" applyAlignment="1"/>
    <xf numFmtId="0" fontId="8" fillId="4" borderId="17" xfId="3" applyFont="1" applyFill="1" applyBorder="1" applyAlignment="1"/>
    <xf numFmtId="0" fontId="8" fillId="0" borderId="0" xfId="3" applyFont="1" applyFill="1" applyBorder="1" applyAlignment="1"/>
    <xf numFmtId="0" fontId="8" fillId="4" borderId="18" xfId="3" applyNumberFormat="1" applyFont="1" applyFill="1" applyBorder="1" applyAlignment="1">
      <alignment horizontal="centerContinuous"/>
    </xf>
    <xf numFmtId="0" fontId="8" fillId="4" borderId="0" xfId="3" applyNumberFormat="1" applyFont="1" applyFill="1" applyBorder="1" applyAlignment="1">
      <alignment horizontal="centerContinuous"/>
    </xf>
    <xf numFmtId="0" fontId="20" fillId="4" borderId="0" xfId="3" applyNumberFormat="1" applyFont="1" applyFill="1" applyBorder="1" applyAlignment="1">
      <alignment horizontal="centerContinuous"/>
    </xf>
    <xf numFmtId="0" fontId="8" fillId="4" borderId="0" xfId="3" applyFont="1" applyFill="1" applyBorder="1" applyAlignment="1"/>
    <xf numFmtId="0" fontId="8" fillId="4" borderId="19" xfId="3" applyFont="1" applyFill="1" applyBorder="1" applyAlignment="1"/>
    <xf numFmtId="0" fontId="8" fillId="4" borderId="20" xfId="3" applyFont="1" applyFill="1" applyBorder="1" applyAlignment="1"/>
    <xf numFmtId="0" fontId="8" fillId="4" borderId="21" xfId="3" applyFont="1" applyFill="1" applyBorder="1" applyAlignment="1"/>
    <xf numFmtId="0" fontId="18" fillId="0" borderId="0" xfId="3" applyFont="1" applyFill="1" applyBorder="1" applyAlignment="1">
      <alignment horizontal="center"/>
    </xf>
    <xf numFmtId="0" fontId="18" fillId="0" borderId="0" xfId="3" applyNumberFormat="1" applyFont="1" applyAlignment="1" applyProtection="1">
      <alignment horizontal="center"/>
      <protection locked="0"/>
    </xf>
    <xf numFmtId="0" fontId="8" fillId="0" borderId="0" xfId="3" applyFont="1" applyAlignment="1">
      <alignment horizontal="fill"/>
    </xf>
    <xf numFmtId="165" fontId="8" fillId="0" borderId="0" xfId="3" applyNumberFormat="1" applyFont="1" applyAlignment="1" applyProtection="1">
      <protection locked="0"/>
    </xf>
    <xf numFmtId="0" fontId="24" fillId="0" borderId="0" xfId="3" applyNumberFormat="1" applyFont="1" applyAlignment="1"/>
    <xf numFmtId="39" fontId="8" fillId="0" borderId="0" xfId="3" applyNumberFormat="1" applyFont="1" applyAlignment="1" applyProtection="1">
      <protection locked="0"/>
    </xf>
    <xf numFmtId="0" fontId="24" fillId="0" borderId="0" xfId="3" applyNumberFormat="1" applyFont="1" applyAlignment="1" applyProtection="1">
      <protection locked="0"/>
    </xf>
    <xf numFmtId="43" fontId="8" fillId="0" borderId="0" xfId="3" applyNumberFormat="1" applyFont="1" applyAlignment="1" applyProtection="1">
      <protection locked="0"/>
    </xf>
    <xf numFmtId="165" fontId="23" fillId="0" borderId="0" xfId="1" applyNumberFormat="1" applyFont="1" applyAlignment="1">
      <alignment horizontal="right"/>
    </xf>
    <xf numFmtId="165" fontId="8" fillId="8" borderId="0" xfId="3" applyNumberFormat="1" applyFont="1" applyFill="1" applyBorder="1" applyAlignment="1" applyProtection="1"/>
    <xf numFmtId="165" fontId="24" fillId="0" borderId="0" xfId="1" applyNumberFormat="1" applyFont="1" applyFill="1" applyAlignment="1">
      <alignment horizontal="right"/>
    </xf>
    <xf numFmtId="165" fontId="8" fillId="0" borderId="0" xfId="3" applyNumberFormat="1" applyFont="1" applyFill="1" applyAlignment="1" applyProtection="1">
      <protection locked="0"/>
    </xf>
    <xf numFmtId="165" fontId="8" fillId="0" borderId="0" xfId="3" applyNumberFormat="1" applyFont="1" applyFill="1" applyBorder="1" applyAlignment="1" applyProtection="1"/>
    <xf numFmtId="43" fontId="8" fillId="0" borderId="0" xfId="3" applyNumberFormat="1" applyFont="1" applyFill="1" applyAlignment="1" applyProtection="1">
      <protection locked="0"/>
    </xf>
    <xf numFmtId="165" fontId="23" fillId="0" borderId="0" xfId="1" applyNumberFormat="1" applyFont="1" applyFill="1" applyBorder="1" applyAlignment="1">
      <alignment horizontal="right"/>
    </xf>
    <xf numFmtId="165" fontId="23" fillId="0" borderId="0" xfId="1" applyNumberFormat="1" applyFont="1" applyBorder="1" applyAlignment="1">
      <alignment horizontal="right"/>
    </xf>
    <xf numFmtId="39" fontId="8" fillId="0" borderId="0" xfId="3" applyNumberFormat="1" applyFont="1" applyFill="1" applyAlignment="1" applyProtection="1">
      <protection locked="0"/>
    </xf>
    <xf numFmtId="0" fontId="8" fillId="0" borderId="0" xfId="4" applyFont="1" applyBorder="1" applyAlignment="1"/>
    <xf numFmtId="0" fontId="8" fillId="0" borderId="0" xfId="3" applyNumberFormat="1" applyFont="1" applyBorder="1" applyAlignment="1" applyProtection="1">
      <protection locked="0"/>
    </xf>
    <xf numFmtId="165" fontId="18" fillId="0" borderId="0" xfId="3" applyNumberFormat="1" applyFont="1" applyBorder="1" applyAlignment="1" applyProtection="1">
      <protection locked="0"/>
    </xf>
    <xf numFmtId="165" fontId="8" fillId="0" borderId="0" xfId="1" applyNumberFormat="1" applyFont="1" applyBorder="1" applyAlignment="1">
      <alignment horizontal="left"/>
    </xf>
    <xf numFmtId="0" fontId="8" fillId="0" borderId="0" xfId="3" applyNumberFormat="1" applyFont="1" applyFill="1" applyBorder="1" applyAlignment="1" applyProtection="1">
      <protection locked="0"/>
    </xf>
    <xf numFmtId="165" fontId="18" fillId="0" borderId="10" xfId="3" applyNumberFormat="1" applyFont="1" applyBorder="1" applyAlignment="1" applyProtection="1">
      <protection locked="0"/>
    </xf>
    <xf numFmtId="14" fontId="18" fillId="0" borderId="0" xfId="3" applyNumberFormat="1" applyFont="1" applyAlignment="1">
      <alignment horizontal="center"/>
    </xf>
    <xf numFmtId="165" fontId="18" fillId="0" borderId="0" xfId="1" applyNumberFormat="1" applyFont="1" applyAlignment="1">
      <alignment horizontal="fill"/>
    </xf>
    <xf numFmtId="0" fontId="0" fillId="0" borderId="0" xfId="0" applyAlignment="1"/>
    <xf numFmtId="165" fontId="5" fillId="0" borderId="0" xfId="3" applyNumberFormat="1" applyFont="1" applyFill="1" applyAlignment="1" applyProtection="1">
      <protection locked="0"/>
    </xf>
    <xf numFmtId="165" fontId="5" fillId="0" borderId="0" xfId="4" applyNumberFormat="1" applyFon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fill"/>
    </xf>
    <xf numFmtId="41" fontId="8" fillId="0" borderId="0" xfId="4" applyNumberFormat="1" applyFont="1" applyFill="1" applyBorder="1" applyAlignment="1"/>
    <xf numFmtId="0" fontId="4" fillId="0" borderId="0" xfId="3" applyFont="1" applyAlignment="1"/>
    <xf numFmtId="0" fontId="18" fillId="0" borderId="0" xfId="3" applyNumberFormat="1" applyFont="1" applyFill="1" applyBorder="1" applyAlignment="1">
      <alignment horizontal="centerContinuous"/>
    </xf>
    <xf numFmtId="0" fontId="18" fillId="0" borderId="0" xfId="3" applyFont="1" applyBorder="1" applyAlignment="1"/>
    <xf numFmtId="0" fontId="8" fillId="4" borderId="18" xfId="3" applyFont="1" applyFill="1" applyBorder="1" applyAlignment="1"/>
    <xf numFmtId="0" fontId="18" fillId="4" borderId="0" xfId="3" applyNumberFormat="1" applyFont="1" applyFill="1" applyBorder="1" applyAlignment="1"/>
    <xf numFmtId="0" fontId="20" fillId="4" borderId="0" xfId="3" applyNumberFormat="1" applyFont="1" applyFill="1" applyBorder="1" applyAlignment="1"/>
    <xf numFmtId="0" fontId="18" fillId="4" borderId="0" xfId="3" applyNumberFormat="1" applyFont="1" applyFill="1" applyBorder="1" applyAlignment="1">
      <alignment horizontal="center"/>
    </xf>
    <xf numFmtId="0" fontId="8" fillId="4" borderId="0" xfId="3" applyNumberFormat="1" applyFont="1" applyFill="1" applyBorder="1" applyAlignment="1"/>
    <xf numFmtId="0" fontId="8" fillId="4" borderId="0" xfId="3" applyFont="1" applyFill="1" applyBorder="1" applyAlignment="1">
      <alignment horizontal="center"/>
    </xf>
    <xf numFmtId="0" fontId="18" fillId="4" borderId="6" xfId="3" applyFont="1" applyFill="1" applyBorder="1" applyAlignment="1">
      <alignment horizontal="center"/>
    </xf>
    <xf numFmtId="0" fontId="8" fillId="0" borderId="0" xfId="4" applyNumberFormat="1" applyFont="1" applyFill="1" applyAlignment="1">
      <alignment horizontal="center"/>
    </xf>
    <xf numFmtId="0" fontId="8" fillId="0" borderId="0" xfId="5" applyNumberFormat="1" applyFont="1" applyAlignment="1">
      <alignment horizontal="center"/>
    </xf>
    <xf numFmtId="0" fontId="8" fillId="0" borderId="0" xfId="3" applyNumberFormat="1" applyFont="1" applyFill="1" applyAlignment="1" applyProtection="1">
      <alignment horizontal="center"/>
      <protection locked="0"/>
    </xf>
    <xf numFmtId="0" fontId="8" fillId="0" borderId="0" xfId="5" applyNumberFormat="1" applyFont="1" applyFill="1" applyAlignment="1">
      <alignment horizontal="center"/>
    </xf>
    <xf numFmtId="0" fontId="11" fillId="0" borderId="0" xfId="5" applyNumberFormat="1" applyFont="1" applyFill="1" applyBorder="1" applyAlignment="1">
      <alignment horizontal="center"/>
    </xf>
    <xf numFmtId="0" fontId="0" fillId="0" borderId="0" xfId="0" applyFill="1" applyAlignment="1"/>
    <xf numFmtId="0" fontId="18" fillId="0" borderId="0" xfId="3" applyFont="1" applyFill="1" applyAlignment="1"/>
    <xf numFmtId="0" fontId="18" fillId="0" borderId="0" xfId="3" quotePrefix="1" applyFont="1" applyFill="1" applyAlignment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20" xfId="0" applyFill="1" applyBorder="1"/>
    <xf numFmtId="0" fontId="0" fillId="8" borderId="6" xfId="0" applyFill="1" applyBorder="1"/>
    <xf numFmtId="0" fontId="0" fillId="8" borderId="21" xfId="0" applyFill="1" applyBorder="1"/>
    <xf numFmtId="0" fontId="23" fillId="0" borderId="0" xfId="3" applyFont="1" applyAlignment="1">
      <alignment horizontal="center"/>
    </xf>
    <xf numFmtId="165" fontId="18" fillId="0" borderId="10" xfId="1" applyNumberFormat="1" applyFont="1" applyBorder="1" applyAlignment="1"/>
    <xf numFmtId="165" fontId="18" fillId="0" borderId="0" xfId="1" applyNumberFormat="1" applyFont="1" applyBorder="1" applyAlignment="1"/>
    <xf numFmtId="0" fontId="18" fillId="4" borderId="15" xfId="3" applyFont="1" applyFill="1" applyBorder="1" applyAlignment="1">
      <alignment horizontal="center"/>
    </xf>
    <xf numFmtId="0" fontId="18" fillId="4" borderId="17" xfId="3" applyFont="1" applyFill="1" applyBorder="1" applyAlignment="1">
      <alignment horizontal="center"/>
    </xf>
    <xf numFmtId="0" fontId="18" fillId="4" borderId="20" xfId="3" applyFont="1" applyFill="1" applyBorder="1" applyAlignment="1">
      <alignment horizontal="center"/>
    </xf>
    <xf numFmtId="0" fontId="18" fillId="4" borderId="21" xfId="3" applyFont="1" applyFill="1" applyBorder="1" applyAlignment="1">
      <alignment horizontal="center"/>
    </xf>
    <xf numFmtId="0" fontId="23" fillId="10" borderId="0" xfId="3" applyFont="1" applyFill="1" applyAlignment="1">
      <alignment horizontal="center"/>
    </xf>
    <xf numFmtId="0" fontId="0" fillId="10" borderId="0" xfId="0" applyFill="1"/>
    <xf numFmtId="165" fontId="18" fillId="10" borderId="0" xfId="1" applyNumberFormat="1" applyFont="1" applyFill="1" applyAlignment="1"/>
    <xf numFmtId="165" fontId="23" fillId="0" borderId="0" xfId="3" applyNumberFormat="1" applyFont="1" applyFill="1" applyAlignment="1"/>
    <xf numFmtId="165" fontId="18" fillId="8" borderId="0" xfId="1" applyNumberFormat="1" applyFont="1" applyFill="1" applyBorder="1" applyAlignment="1" applyProtection="1">
      <protection locked="0"/>
    </xf>
    <xf numFmtId="0" fontId="25" fillId="0" borderId="0" xfId="3" applyNumberFormat="1" applyFont="1" applyFill="1" applyBorder="1" applyAlignment="1" applyProtection="1">
      <protection locked="0"/>
    </xf>
    <xf numFmtId="0" fontId="25" fillId="0" borderId="0" xfId="3" applyNumberFormat="1" applyFont="1" applyBorder="1" applyAlignment="1" applyProtection="1">
      <protection locked="0"/>
    </xf>
    <xf numFmtId="165" fontId="25" fillId="0" borderId="0" xfId="1" applyNumberFormat="1" applyFont="1" applyBorder="1" applyAlignment="1">
      <alignment horizontal="left"/>
    </xf>
    <xf numFmtId="165" fontId="18" fillId="8" borderId="0" xfId="3" applyNumberFormat="1" applyFont="1" applyFill="1" applyBorder="1" applyAlignment="1" applyProtection="1">
      <protection locked="0"/>
    </xf>
    <xf numFmtId="165" fontId="18" fillId="0" borderId="0" xfId="3" applyNumberFormat="1" applyFont="1" applyFill="1" applyAlignment="1"/>
    <xf numFmtId="0" fontId="18" fillId="0" borderId="16" xfId="3" applyFont="1" applyBorder="1" applyAlignment="1">
      <alignment horizontal="center"/>
    </xf>
    <xf numFmtId="165" fontId="8" fillId="11" borderId="0" xfId="1" applyNumberFormat="1" applyFont="1" applyFill="1" applyAlignment="1"/>
    <xf numFmtId="165" fontId="8" fillId="12" borderId="0" xfId="1" applyNumberFormat="1" applyFont="1" applyFill="1" applyAlignment="1"/>
    <xf numFmtId="165" fontId="8" fillId="12" borderId="0" xfId="3" applyNumberFormat="1" applyFont="1" applyFill="1" applyAlignment="1"/>
    <xf numFmtId="165" fontId="5" fillId="12" borderId="0" xfId="1" applyNumberFormat="1" applyFont="1" applyFill="1" applyBorder="1" applyAlignment="1"/>
    <xf numFmtId="0" fontId="20" fillId="4" borderId="0" xfId="3" applyNumberFormat="1" applyFont="1" applyFill="1" applyAlignment="1">
      <alignment horizontal="center"/>
    </xf>
    <xf numFmtId="0" fontId="19" fillId="0" borderId="0" xfId="3" applyNumberFormat="1" applyFont="1" applyAlignment="1">
      <alignment horizontal="center"/>
    </xf>
    <xf numFmtId="0" fontId="19" fillId="0" borderId="0" xfId="3" applyNumberFormat="1" applyFont="1" applyFill="1" applyAlignment="1">
      <alignment horizontal="center"/>
    </xf>
    <xf numFmtId="0" fontId="18" fillId="4" borderId="18" xfId="3" applyFont="1" applyFill="1" applyBorder="1" applyAlignment="1">
      <alignment horizontal="center"/>
    </xf>
    <xf numFmtId="0" fontId="18" fillId="4" borderId="0" xfId="3" applyFont="1" applyFill="1" applyBorder="1" applyAlignment="1">
      <alignment horizontal="center"/>
    </xf>
    <xf numFmtId="0" fontId="18" fillId="4" borderId="19" xfId="3" applyFon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8" fillId="8" borderId="19" xfId="0" applyFont="1" applyFill="1" applyBorder="1" applyAlignment="1">
      <alignment horizontal="center"/>
    </xf>
  </cellXfs>
  <cellStyles count="14">
    <cellStyle name="Comma" xfId="1" builtinId="3"/>
    <cellStyle name="Normal" xfId="0" builtinId="0"/>
    <cellStyle name="Normal 2" xfId="2"/>
    <cellStyle name="Normal_ac236bal" xfId="3"/>
    <cellStyle name="Normal_anal2554" xfId="4"/>
    <cellStyle name="Normal_Forecast 9901" xfId="5"/>
    <cellStyle name="Percent" xfId="6" builtinId="5"/>
    <cellStyle name="PSChar" xfId="7"/>
    <cellStyle name="PSDate" xfId="8"/>
    <cellStyle name="PSDec" xfId="9"/>
    <cellStyle name="PSDec 2" xfId="10"/>
    <cellStyle name="PSHeading" xfId="11"/>
    <cellStyle name="PSInt" xfId="12"/>
    <cellStyle name="PSSpacer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6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661"/>
  <sheetViews>
    <sheetView tabSelected="1" zoomScaleNormal="100" workbookViewId="0">
      <selection sqref="A1:D1"/>
    </sheetView>
  </sheetViews>
  <sheetFormatPr defaultColWidth="14.28515625" defaultRowHeight="10.5"/>
  <cols>
    <col min="1" max="1" width="7.7109375" style="3" customWidth="1"/>
    <col min="2" max="2" width="3.7109375" style="3" customWidth="1"/>
    <col min="3" max="3" width="35.7109375" style="3" customWidth="1"/>
    <col min="4" max="4" width="4.7109375" style="3" customWidth="1"/>
    <col min="5" max="12" width="14.7109375" style="3" customWidth="1"/>
    <col min="13" max="13" width="3.7109375" style="3" customWidth="1"/>
    <col min="14" max="25" width="14.7109375" style="3" customWidth="1"/>
    <col min="26" max="26" width="3.140625" style="3" customWidth="1"/>
    <col min="27" max="27" width="10.7109375" style="3" customWidth="1"/>
    <col min="28" max="28" width="15.7109375" style="3" customWidth="1"/>
    <col min="29" max="29" width="2.7109375" style="3" customWidth="1"/>
    <col min="30" max="30" width="15.7109375" style="3" customWidth="1"/>
    <col min="31" max="31" width="2.7109375" style="3" customWidth="1"/>
    <col min="32" max="32" width="15.7109375" style="3" customWidth="1"/>
    <col min="33" max="33" width="2.7109375" style="3" customWidth="1"/>
    <col min="34" max="34" width="15.7109375" style="3" customWidth="1"/>
    <col min="35" max="35" width="2.7109375" style="3" customWidth="1"/>
    <col min="36" max="16384" width="14.28515625" style="3"/>
  </cols>
  <sheetData>
    <row r="1" spans="1:30" ht="15.75">
      <c r="A1" s="260" t="s">
        <v>4</v>
      </c>
      <c r="B1" s="260"/>
      <c r="C1" s="260"/>
      <c r="D1" s="260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.75">
      <c r="A2" s="260" t="s">
        <v>5</v>
      </c>
      <c r="B2" s="260"/>
      <c r="C2" s="260"/>
      <c r="D2" s="260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12"/>
      <c r="Z2" s="2"/>
      <c r="AA2" s="2"/>
      <c r="AB2" s="2"/>
      <c r="AC2" s="2"/>
      <c r="AD2" s="2"/>
    </row>
    <row r="3" spans="1:30" ht="15.75">
      <c r="A3" s="260" t="s">
        <v>206</v>
      </c>
      <c r="B3" s="260"/>
      <c r="C3" s="260"/>
      <c r="D3" s="260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2"/>
      <c r="Y3" s="13"/>
      <c r="Z3" s="2"/>
      <c r="AA3" s="2"/>
      <c r="AB3" s="2"/>
      <c r="AC3" s="2"/>
      <c r="AD3" s="2"/>
    </row>
    <row r="4" spans="1:3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1.25">
      <c r="A8" s="2"/>
      <c r="B8" s="2"/>
      <c r="C8" s="2"/>
      <c r="D8" s="2"/>
      <c r="E8" s="127"/>
      <c r="F8" s="128"/>
      <c r="G8" s="128"/>
      <c r="H8" s="128"/>
      <c r="I8" s="128"/>
      <c r="J8" s="128"/>
      <c r="K8" s="128"/>
      <c r="L8" s="128"/>
      <c r="M8" s="158"/>
      <c r="N8" s="127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59"/>
      <c r="Z8" s="2"/>
      <c r="AA8" s="2"/>
      <c r="AB8" s="2"/>
      <c r="AC8" s="2"/>
      <c r="AD8" s="2"/>
    </row>
    <row r="9" spans="1:30" ht="12.75">
      <c r="A9" s="2"/>
      <c r="B9" s="2"/>
      <c r="C9" s="2"/>
      <c r="D9" s="2"/>
      <c r="E9" s="130"/>
      <c r="F9" s="133" t="s">
        <v>124</v>
      </c>
      <c r="G9" s="133"/>
      <c r="H9" s="133"/>
      <c r="I9" s="133"/>
      <c r="J9" s="133"/>
      <c r="K9" s="134"/>
      <c r="L9" s="132"/>
      <c r="M9" s="158"/>
      <c r="N9" s="130"/>
      <c r="O9" s="132"/>
      <c r="P9" s="259" t="s">
        <v>144</v>
      </c>
      <c r="Q9" s="259"/>
      <c r="R9" s="259"/>
      <c r="S9" s="259"/>
      <c r="T9" s="160"/>
      <c r="U9" s="160"/>
      <c r="V9" s="160"/>
      <c r="W9" s="132"/>
      <c r="X9" s="132"/>
      <c r="Y9" s="159"/>
      <c r="Z9" s="2"/>
      <c r="AA9" s="2"/>
      <c r="AB9" s="2"/>
      <c r="AC9" s="2"/>
      <c r="AD9" s="2"/>
    </row>
    <row r="10" spans="1:30" ht="11.25">
      <c r="A10" s="2"/>
      <c r="B10" s="2"/>
      <c r="C10" s="2"/>
      <c r="D10" s="2"/>
      <c r="E10" s="130"/>
      <c r="F10" s="132"/>
      <c r="G10" s="132"/>
      <c r="H10" s="132"/>
      <c r="I10" s="132"/>
      <c r="J10" s="132"/>
      <c r="K10" s="132"/>
      <c r="L10" s="132"/>
      <c r="M10" s="158"/>
      <c r="N10" s="130"/>
      <c r="O10" s="132"/>
      <c r="P10" s="132"/>
      <c r="Q10" s="132"/>
      <c r="R10" s="132"/>
      <c r="S10" s="132"/>
      <c r="T10" s="132"/>
      <c r="U10" s="170"/>
      <c r="V10" s="132"/>
      <c r="W10" s="132"/>
      <c r="X10" s="132"/>
      <c r="Y10" s="159"/>
      <c r="Z10" s="2"/>
      <c r="AA10" s="2"/>
      <c r="AB10" s="2"/>
      <c r="AC10" s="2"/>
      <c r="AD10" s="2"/>
    </row>
    <row r="11" spans="1:30" ht="11.25">
      <c r="A11" s="18"/>
      <c r="B11" s="19"/>
      <c r="C11" s="19"/>
      <c r="D11" s="2"/>
      <c r="E11" s="161" t="s">
        <v>143</v>
      </c>
      <c r="F11" s="136" t="s">
        <v>6</v>
      </c>
      <c r="G11" s="136" t="s">
        <v>140</v>
      </c>
      <c r="H11" s="136" t="s">
        <v>117</v>
      </c>
      <c r="I11" s="136" t="s">
        <v>119</v>
      </c>
      <c r="J11" s="136" t="s">
        <v>138</v>
      </c>
      <c r="K11" s="136" t="s">
        <v>142</v>
      </c>
      <c r="L11" s="140"/>
      <c r="M11" s="162"/>
      <c r="N11" s="136" t="s">
        <v>7</v>
      </c>
      <c r="O11" s="136" t="s">
        <v>8</v>
      </c>
      <c r="P11" s="136" t="s">
        <v>9</v>
      </c>
      <c r="Q11" s="136" t="s">
        <v>10</v>
      </c>
      <c r="R11" s="136" t="s">
        <v>6</v>
      </c>
      <c r="S11" s="161" t="s">
        <v>161</v>
      </c>
      <c r="T11" s="161" t="s">
        <v>177</v>
      </c>
      <c r="U11" s="142" t="s">
        <v>174</v>
      </c>
      <c r="V11" s="161" t="s">
        <v>135</v>
      </c>
      <c r="W11" s="136" t="s">
        <v>242</v>
      </c>
      <c r="X11" s="140"/>
      <c r="Y11" s="142" t="s">
        <v>11</v>
      </c>
      <c r="Z11" s="2"/>
      <c r="AA11" s="2"/>
      <c r="AB11" s="2"/>
      <c r="AC11" s="2"/>
      <c r="AD11" s="2"/>
    </row>
    <row r="12" spans="1:30" ht="11.25">
      <c r="A12" s="157" t="s">
        <v>31</v>
      </c>
      <c r="B12" s="118"/>
      <c r="C12" s="118" t="s">
        <v>12</v>
      </c>
      <c r="D12" s="2"/>
      <c r="E12" s="142" t="s">
        <v>13</v>
      </c>
      <c r="F12" s="142" t="s">
        <v>176</v>
      </c>
      <c r="G12" s="142" t="s">
        <v>141</v>
      </c>
      <c r="H12" s="142" t="s">
        <v>118</v>
      </c>
      <c r="I12" s="142" t="s">
        <v>120</v>
      </c>
      <c r="J12" s="142" t="s">
        <v>120</v>
      </c>
      <c r="K12" s="142" t="s">
        <v>120</v>
      </c>
      <c r="L12" s="142" t="s">
        <v>11</v>
      </c>
      <c r="M12" s="162"/>
      <c r="N12" s="142" t="s">
        <v>13</v>
      </c>
      <c r="O12" s="142" t="s">
        <v>13</v>
      </c>
      <c r="P12" s="142" t="s">
        <v>13</v>
      </c>
      <c r="Q12" s="142" t="s">
        <v>13</v>
      </c>
      <c r="R12" s="142" t="s">
        <v>121</v>
      </c>
      <c r="S12" s="142" t="s">
        <v>137</v>
      </c>
      <c r="T12" s="142" t="s">
        <v>137</v>
      </c>
      <c r="U12" s="142" t="s">
        <v>175</v>
      </c>
      <c r="V12" s="142" t="s">
        <v>200</v>
      </c>
      <c r="W12" s="142" t="s">
        <v>201</v>
      </c>
      <c r="X12" s="142" t="s">
        <v>11</v>
      </c>
      <c r="Y12" s="142" t="s">
        <v>14</v>
      </c>
      <c r="Z12" s="2"/>
      <c r="AA12" s="2"/>
      <c r="AB12" s="2"/>
      <c r="AC12" s="2"/>
      <c r="AD12" s="2"/>
    </row>
    <row r="13" spans="1:30">
      <c r="A13" s="40" t="s">
        <v>15</v>
      </c>
      <c r="B13" s="2"/>
      <c r="C13" s="5" t="s">
        <v>15</v>
      </c>
      <c r="D13" s="2"/>
      <c r="E13" s="5" t="s">
        <v>15</v>
      </c>
      <c r="F13" s="5" t="s">
        <v>15</v>
      </c>
      <c r="G13" s="5" t="s">
        <v>15</v>
      </c>
      <c r="H13" s="5"/>
      <c r="I13" s="5"/>
      <c r="J13" s="5"/>
      <c r="K13" s="5" t="s">
        <v>15</v>
      </c>
      <c r="L13" s="5" t="s">
        <v>15</v>
      </c>
      <c r="M13" s="4"/>
      <c r="N13" s="5" t="s">
        <v>15</v>
      </c>
      <c r="O13" s="5" t="s">
        <v>15</v>
      </c>
      <c r="P13" s="5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5" t="s">
        <v>15</v>
      </c>
      <c r="X13" s="5" t="s">
        <v>15</v>
      </c>
      <c r="Y13" s="5" t="s">
        <v>15</v>
      </c>
      <c r="Z13" s="2"/>
      <c r="AA13" s="2"/>
      <c r="AB13" s="2"/>
      <c r="AC13" s="2"/>
      <c r="AD13" s="2"/>
    </row>
    <row r="14" spans="1:30">
      <c r="A14" s="22"/>
      <c r="B14" s="21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17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5"/>
      <c r="AA14" s="2"/>
      <c r="AB14" s="2"/>
      <c r="AC14" s="2"/>
      <c r="AD14" s="2"/>
    </row>
    <row r="15" spans="1:30" ht="11.25">
      <c r="A15" s="115"/>
      <c r="B15" s="116"/>
      <c r="C15" s="117" t="s">
        <v>16</v>
      </c>
      <c r="D15" s="21"/>
      <c r="E15" s="16"/>
      <c r="F15" s="16"/>
      <c r="G15" s="16"/>
      <c r="H15" s="16"/>
      <c r="I15" s="16"/>
      <c r="J15" s="16"/>
      <c r="K15" s="16"/>
      <c r="L15" s="16"/>
      <c r="M15" s="1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2"/>
      <c r="AA15" s="2"/>
      <c r="AB15" s="2"/>
      <c r="AC15" s="2"/>
      <c r="AD15" s="2"/>
    </row>
    <row r="16" spans="1:30" ht="11.25">
      <c r="A16" s="223">
        <v>260</v>
      </c>
      <c r="B16" s="118"/>
      <c r="C16" s="51" t="s">
        <v>32</v>
      </c>
      <c r="D16" s="21"/>
      <c r="E16" s="147">
        <v>0</v>
      </c>
      <c r="F16" s="147">
        <v>-8638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8">
        <f>SUM(E16:K16)</f>
        <v>-8638</v>
      </c>
      <c r="M16" s="163"/>
      <c r="N16" s="147">
        <v>73000</v>
      </c>
      <c r="O16" s="147">
        <v>174000</v>
      </c>
      <c r="P16" s="147">
        <v>343000</v>
      </c>
      <c r="Q16" s="147">
        <v>513000</v>
      </c>
      <c r="R16" s="148">
        <f>-K16-I16-H16-J16</f>
        <v>0</v>
      </c>
      <c r="S16" s="147">
        <v>76460</v>
      </c>
      <c r="T16" s="147">
        <v>0</v>
      </c>
      <c r="U16" s="147">
        <v>-6953.34</v>
      </c>
      <c r="V16" s="147">
        <v>0</v>
      </c>
      <c r="W16" s="147">
        <v>0</v>
      </c>
      <c r="X16" s="148">
        <f>SUM(N16:W16)</f>
        <v>1172506.6599999999</v>
      </c>
      <c r="Y16" s="148">
        <f>L16+X16</f>
        <v>1163868.6599999999</v>
      </c>
      <c r="Z16" s="2"/>
      <c r="AA16" s="2"/>
      <c r="AB16" s="2"/>
      <c r="AC16" s="2"/>
      <c r="AD16" s="2"/>
    </row>
    <row r="17" spans="1:30" ht="11.25">
      <c r="A17" s="223">
        <v>230</v>
      </c>
      <c r="B17" s="51"/>
      <c r="C17" s="51" t="s">
        <v>33</v>
      </c>
      <c r="D17" s="21"/>
      <c r="E17" s="147">
        <v>0</v>
      </c>
      <c r="F17" s="147">
        <v>518740</v>
      </c>
      <c r="G17" s="147">
        <v>15.99</v>
      </c>
      <c r="H17" s="147">
        <v>0</v>
      </c>
      <c r="I17" s="147">
        <v>0</v>
      </c>
      <c r="J17" s="147">
        <v>0</v>
      </c>
      <c r="K17" s="147">
        <v>0</v>
      </c>
      <c r="L17" s="148">
        <f>SUM(E17:K17)</f>
        <v>518755.99</v>
      </c>
      <c r="M17" s="163"/>
      <c r="N17" s="147">
        <v>-329000</v>
      </c>
      <c r="O17" s="147">
        <v>-549000</v>
      </c>
      <c r="P17" s="147">
        <v>-521000</v>
      </c>
      <c r="Q17" s="147">
        <v>-1035000</v>
      </c>
      <c r="R17" s="148">
        <f>-K17-I17-H17-J17</f>
        <v>0</v>
      </c>
      <c r="S17" s="147">
        <v>-299445</v>
      </c>
      <c r="T17" s="147">
        <v>0</v>
      </c>
      <c r="U17" s="147">
        <v>-11224.57</v>
      </c>
      <c r="V17" s="147">
        <v>0</v>
      </c>
      <c r="W17" s="147">
        <v>0</v>
      </c>
      <c r="X17" s="148">
        <f>SUM(N17:W17)</f>
        <v>-2744669.57</v>
      </c>
      <c r="Y17" s="148">
        <f>L17+X17</f>
        <v>-2225913.58</v>
      </c>
      <c r="Z17" s="15"/>
      <c r="AA17" s="2"/>
      <c r="AB17" s="2"/>
      <c r="AC17" s="2"/>
      <c r="AD17" s="2"/>
    </row>
    <row r="18" spans="1:30" ht="11.25">
      <c r="A18" s="223" t="s">
        <v>199</v>
      </c>
      <c r="B18" s="51"/>
      <c r="C18" s="51" t="s">
        <v>195</v>
      </c>
      <c r="D18" s="21"/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8">
        <f>SUM(E18:K18)</f>
        <v>0</v>
      </c>
      <c r="M18" s="163"/>
      <c r="N18" s="147">
        <v>0</v>
      </c>
      <c r="O18" s="147"/>
      <c r="P18" s="147"/>
      <c r="Q18" s="147"/>
      <c r="R18" s="148">
        <f>-K18-I18-H18-J18</f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8">
        <f>SUM(N18:W18)</f>
        <v>0</v>
      </c>
      <c r="Y18" s="148">
        <f>L18+X18</f>
        <v>0</v>
      </c>
      <c r="Z18" s="15"/>
      <c r="AA18" s="2"/>
      <c r="AB18" s="2"/>
      <c r="AC18" s="2"/>
      <c r="AD18" s="2"/>
    </row>
    <row r="19" spans="1:30" ht="11.25">
      <c r="A19" s="223"/>
      <c r="B19" s="51"/>
      <c r="C19" s="51"/>
      <c r="D19" s="21"/>
      <c r="E19" s="123" t="s">
        <v>15</v>
      </c>
      <c r="F19" s="123" t="s">
        <v>15</v>
      </c>
      <c r="G19" s="123" t="s">
        <v>15</v>
      </c>
      <c r="H19" s="123"/>
      <c r="I19" s="123"/>
      <c r="J19" s="123"/>
      <c r="K19" s="123" t="s">
        <v>15</v>
      </c>
      <c r="L19" s="123" t="s">
        <v>15</v>
      </c>
      <c r="M19" s="163"/>
      <c r="N19" s="123" t="s">
        <v>15</v>
      </c>
      <c r="O19" s="123" t="s">
        <v>15</v>
      </c>
      <c r="P19" s="123" t="s">
        <v>15</v>
      </c>
      <c r="Q19" s="123" t="s">
        <v>15</v>
      </c>
      <c r="R19" s="123" t="s">
        <v>15</v>
      </c>
      <c r="S19" s="123" t="s">
        <v>15</v>
      </c>
      <c r="T19" s="123" t="s">
        <v>15</v>
      </c>
      <c r="U19" s="123" t="s">
        <v>15</v>
      </c>
      <c r="V19" s="123" t="s">
        <v>15</v>
      </c>
      <c r="W19" s="123" t="s">
        <v>15</v>
      </c>
      <c r="X19" s="123" t="s">
        <v>15</v>
      </c>
      <c r="Y19" s="123" t="s">
        <v>15</v>
      </c>
      <c r="Z19" s="2"/>
      <c r="AA19" s="2"/>
      <c r="AB19" s="2"/>
      <c r="AC19" s="2"/>
      <c r="AD19" s="2"/>
    </row>
    <row r="20" spans="1:30" ht="11.25">
      <c r="A20" s="223"/>
      <c r="B20" s="51"/>
      <c r="C20" s="118" t="s">
        <v>34</v>
      </c>
      <c r="D20" s="21"/>
      <c r="E20" s="149">
        <f t="shared" ref="E20:L20" si="0">SUM(E16:E18)</f>
        <v>0</v>
      </c>
      <c r="F20" s="149">
        <f t="shared" si="0"/>
        <v>510102</v>
      </c>
      <c r="G20" s="149">
        <f t="shared" si="0"/>
        <v>15.99</v>
      </c>
      <c r="H20" s="149">
        <f t="shared" si="0"/>
        <v>0</v>
      </c>
      <c r="I20" s="149">
        <f t="shared" si="0"/>
        <v>0</v>
      </c>
      <c r="J20" s="149">
        <f t="shared" si="0"/>
        <v>0</v>
      </c>
      <c r="K20" s="149">
        <f t="shared" si="0"/>
        <v>0</v>
      </c>
      <c r="L20" s="149">
        <f t="shared" si="0"/>
        <v>510117.99</v>
      </c>
      <c r="M20" s="163"/>
      <c r="N20" s="149">
        <f t="shared" ref="N20:Y20" si="1">SUM(N16:N18)</f>
        <v>-256000</v>
      </c>
      <c r="O20" s="149">
        <f t="shared" si="1"/>
        <v>-375000</v>
      </c>
      <c r="P20" s="149">
        <f t="shared" si="1"/>
        <v>-178000</v>
      </c>
      <c r="Q20" s="149">
        <f t="shared" si="1"/>
        <v>-522000</v>
      </c>
      <c r="R20" s="149">
        <f t="shared" si="1"/>
        <v>0</v>
      </c>
      <c r="S20" s="149">
        <f t="shared" si="1"/>
        <v>-222985</v>
      </c>
      <c r="T20" s="149">
        <f>SUM(T16:T18)</f>
        <v>0</v>
      </c>
      <c r="U20" s="149">
        <f>SUM(U16:U18)</f>
        <v>-18177.91</v>
      </c>
      <c r="V20" s="149">
        <f>SUM(V16:V18)</f>
        <v>0</v>
      </c>
      <c r="W20" s="149">
        <f t="shared" si="1"/>
        <v>0</v>
      </c>
      <c r="X20" s="149">
        <f t="shared" si="1"/>
        <v>-1572162.91</v>
      </c>
      <c r="Y20" s="149">
        <f t="shared" si="1"/>
        <v>-1062044.9200000002</v>
      </c>
      <c r="Z20" s="2"/>
      <c r="AA20" s="2"/>
      <c r="AB20" s="2"/>
      <c r="AC20" s="2"/>
      <c r="AD20" s="2"/>
    </row>
    <row r="21" spans="1:30" ht="11.25">
      <c r="A21" s="223"/>
      <c r="B21" s="51"/>
      <c r="C21" s="51"/>
      <c r="D21" s="21"/>
      <c r="E21" s="123" t="s">
        <v>23</v>
      </c>
      <c r="F21" s="123" t="s">
        <v>23</v>
      </c>
      <c r="G21" s="123" t="s">
        <v>23</v>
      </c>
      <c r="H21" s="123"/>
      <c r="I21" s="123"/>
      <c r="J21" s="123"/>
      <c r="K21" s="123" t="s">
        <v>23</v>
      </c>
      <c r="L21" s="123" t="s">
        <v>23</v>
      </c>
      <c r="M21" s="163"/>
      <c r="N21" s="123" t="s">
        <v>23</v>
      </c>
      <c r="O21" s="123" t="s">
        <v>23</v>
      </c>
      <c r="P21" s="123" t="s">
        <v>23</v>
      </c>
      <c r="Q21" s="123" t="s">
        <v>23</v>
      </c>
      <c r="R21" s="123" t="s">
        <v>23</v>
      </c>
      <c r="S21" s="123" t="s">
        <v>23</v>
      </c>
      <c r="T21" s="123" t="s">
        <v>23</v>
      </c>
      <c r="U21" s="123" t="s">
        <v>23</v>
      </c>
      <c r="V21" s="123" t="s">
        <v>23</v>
      </c>
      <c r="W21" s="123" t="s">
        <v>23</v>
      </c>
      <c r="X21" s="123" t="s">
        <v>23</v>
      </c>
      <c r="Y21" s="123" t="s">
        <v>23</v>
      </c>
      <c r="Z21" s="2"/>
      <c r="AA21" s="2"/>
      <c r="AB21" s="2"/>
      <c r="AC21" s="2"/>
      <c r="AD21" s="2"/>
    </row>
    <row r="22" spans="1:30" ht="11.25">
      <c r="A22" s="223"/>
      <c r="B22" s="51"/>
      <c r="C22" s="51"/>
      <c r="D22" s="21"/>
      <c r="E22" s="123"/>
      <c r="F22" s="123"/>
      <c r="G22" s="123"/>
      <c r="H22" s="123"/>
      <c r="I22" s="123"/>
      <c r="J22" s="123"/>
      <c r="K22" s="123"/>
      <c r="L22" s="123"/>
      <c r="M22" s="164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5"/>
      <c r="AA22" s="2"/>
      <c r="AB22" s="2"/>
      <c r="AC22" s="2"/>
      <c r="AD22" s="2"/>
    </row>
    <row r="23" spans="1:30" ht="11.25">
      <c r="A23" s="223"/>
      <c r="B23" s="51"/>
      <c r="C23" s="51"/>
      <c r="D23" s="21"/>
      <c r="E23" s="123"/>
      <c r="F23" s="123"/>
      <c r="G23" s="123"/>
      <c r="H23" s="123"/>
      <c r="I23" s="123"/>
      <c r="J23" s="123"/>
      <c r="K23" s="123"/>
      <c r="L23" s="123"/>
      <c r="M23" s="16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2"/>
      <c r="AA23" s="2"/>
      <c r="AB23" s="2"/>
      <c r="AC23" s="2"/>
      <c r="AD23" s="2"/>
    </row>
    <row r="24" spans="1:30" ht="11.25">
      <c r="A24" s="223"/>
      <c r="B24" s="51"/>
      <c r="C24" s="117" t="s">
        <v>17</v>
      </c>
      <c r="D24" s="21"/>
      <c r="E24" s="149"/>
      <c r="F24" s="149"/>
      <c r="G24" s="149"/>
      <c r="H24" s="149"/>
      <c r="I24" s="149"/>
      <c r="J24" s="149"/>
      <c r="K24" s="149"/>
      <c r="L24" s="149"/>
      <c r="M24" s="163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2"/>
      <c r="AA24" s="2"/>
      <c r="AB24" s="2"/>
      <c r="AC24" s="2"/>
      <c r="AD24" s="2"/>
    </row>
    <row r="25" spans="1:30" ht="11.25">
      <c r="A25" s="223">
        <v>215</v>
      </c>
      <c r="B25" s="51"/>
      <c r="C25" s="51" t="s">
        <v>35</v>
      </c>
      <c r="D25" s="21"/>
      <c r="E25" s="147"/>
      <c r="F25" s="147">
        <v>-1455588</v>
      </c>
      <c r="G25" s="147">
        <v>1480</v>
      </c>
      <c r="H25" s="147"/>
      <c r="I25" s="147"/>
      <c r="J25" s="147"/>
      <c r="K25" s="147"/>
      <c r="L25" s="148">
        <f t="shared" ref="L25:L32" si="2">SUM(E25:K25)</f>
        <v>-1454108</v>
      </c>
      <c r="M25" s="163"/>
      <c r="N25" s="147">
        <v>-807000</v>
      </c>
      <c r="O25" s="147">
        <v>590000</v>
      </c>
      <c r="P25" s="147">
        <v>14038000</v>
      </c>
      <c r="Q25" s="147">
        <v>-27678000</v>
      </c>
      <c r="R25" s="148">
        <f t="shared" ref="R25:R32" si="3">-K25-I25-H25-J25</f>
        <v>0</v>
      </c>
      <c r="S25" s="147">
        <v>-16881780</v>
      </c>
      <c r="T25" s="147">
        <v>0</v>
      </c>
      <c r="U25" s="147">
        <v>-4279892.1100000003</v>
      </c>
      <c r="V25" s="147">
        <v>0</v>
      </c>
      <c r="W25" s="147">
        <v>-97394</v>
      </c>
      <c r="X25" s="148">
        <f t="shared" ref="X25:X32" si="4">SUM(N25:W25)</f>
        <v>-35116066.109999999</v>
      </c>
      <c r="Y25" s="148">
        <f t="shared" ref="Y25:Y32" si="5">L25+X25</f>
        <v>-36570174.109999999</v>
      </c>
      <c r="Z25" s="2"/>
      <c r="AA25" s="2"/>
      <c r="AB25" s="2"/>
      <c r="AC25" s="2"/>
      <c r="AD25" s="2"/>
    </row>
    <row r="26" spans="1:30" ht="11.25">
      <c r="A26" s="223">
        <v>150</v>
      </c>
      <c r="B26" s="51"/>
      <c r="C26" s="51" t="s">
        <v>32</v>
      </c>
      <c r="D26" s="21"/>
      <c r="E26" s="147"/>
      <c r="F26" s="147">
        <v>4896485</v>
      </c>
      <c r="G26" s="147"/>
      <c r="H26" s="147"/>
      <c r="I26" s="147"/>
      <c r="J26" s="147"/>
      <c r="K26" s="147"/>
      <c r="L26" s="148">
        <f t="shared" si="2"/>
        <v>4896485</v>
      </c>
      <c r="M26" s="163"/>
      <c r="N26" s="147">
        <v>1618000</v>
      </c>
      <c r="O26" s="147">
        <v>3359000</v>
      </c>
      <c r="P26" s="147">
        <v>5995000</v>
      </c>
      <c r="Q26" s="147">
        <v>9379000</v>
      </c>
      <c r="R26" s="148">
        <f t="shared" si="3"/>
        <v>0</v>
      </c>
      <c r="S26" s="147">
        <v>-479307</v>
      </c>
      <c r="T26" s="147">
        <v>0</v>
      </c>
      <c r="U26" s="147">
        <v>249844.25</v>
      </c>
      <c r="V26" s="147">
        <v>0</v>
      </c>
      <c r="W26" s="147">
        <v>362973</v>
      </c>
      <c r="X26" s="148">
        <f t="shared" si="4"/>
        <v>20484510.25</v>
      </c>
      <c r="Y26" s="148">
        <f t="shared" si="5"/>
        <v>25380995.25</v>
      </c>
      <c r="Z26" s="15"/>
      <c r="AA26" s="2"/>
      <c r="AB26" s="2"/>
      <c r="AC26" s="2"/>
      <c r="AD26" s="2"/>
    </row>
    <row r="27" spans="1:30" ht="11.25">
      <c r="A27" s="223">
        <v>140</v>
      </c>
      <c r="B27" s="51"/>
      <c r="C27" s="51" t="s">
        <v>33</v>
      </c>
      <c r="D27" s="21"/>
      <c r="E27" s="147"/>
      <c r="F27" s="147">
        <v>-2291434</v>
      </c>
      <c r="G27" s="147">
        <v>2864</v>
      </c>
      <c r="H27" s="147"/>
      <c r="I27" s="147"/>
      <c r="J27" s="147"/>
      <c r="K27" s="147"/>
      <c r="L27" s="148">
        <f>SUM(E27:K27)</f>
        <v>-2288570</v>
      </c>
      <c r="M27" s="163"/>
      <c r="N27" s="147">
        <v>-2891000</v>
      </c>
      <c r="O27" s="147">
        <v>-1979000</v>
      </c>
      <c r="P27" s="147">
        <v>-4476000</v>
      </c>
      <c r="Q27" s="147">
        <v>-6872000</v>
      </c>
      <c r="R27" s="148">
        <f t="shared" si="3"/>
        <v>0</v>
      </c>
      <c r="S27" s="147">
        <v>-2620079</v>
      </c>
      <c r="T27" s="147">
        <v>0</v>
      </c>
      <c r="U27" s="147">
        <v>-75669.77</v>
      </c>
      <c r="V27" s="147">
        <v>0</v>
      </c>
      <c r="W27" s="147">
        <v>124243</v>
      </c>
      <c r="X27" s="148">
        <f>SUM(N27:W27)</f>
        <v>-18789505.77</v>
      </c>
      <c r="Y27" s="148">
        <f>L27+X27</f>
        <v>-21078075.77</v>
      </c>
      <c r="Z27" s="2"/>
      <c r="AA27" s="2"/>
      <c r="AB27" s="2"/>
      <c r="AC27" s="2"/>
      <c r="AD27" s="2"/>
    </row>
    <row r="28" spans="1:30" ht="11.25">
      <c r="A28" s="224">
        <v>410</v>
      </c>
      <c r="B28" s="120"/>
      <c r="C28" s="42" t="s">
        <v>163</v>
      </c>
      <c r="D28" s="21"/>
      <c r="E28" s="147"/>
      <c r="F28" s="147">
        <v>0</v>
      </c>
      <c r="G28" s="147"/>
      <c r="H28" s="147"/>
      <c r="I28" s="147"/>
      <c r="J28" s="147"/>
      <c r="K28" s="147"/>
      <c r="L28" s="148">
        <f>SUM(E28:K28)</f>
        <v>0</v>
      </c>
      <c r="M28" s="163"/>
      <c r="N28" s="147">
        <v>0</v>
      </c>
      <c r="O28" s="147">
        <v>0</v>
      </c>
      <c r="P28" s="147">
        <v>0</v>
      </c>
      <c r="Q28" s="147">
        <v>0</v>
      </c>
      <c r="R28" s="148">
        <f t="shared" si="3"/>
        <v>0</v>
      </c>
      <c r="S28" s="147">
        <v>0</v>
      </c>
      <c r="T28" s="147">
        <v>0</v>
      </c>
      <c r="U28" s="147">
        <v>0</v>
      </c>
      <c r="V28" s="147">
        <v>0</v>
      </c>
      <c r="W28" s="147">
        <v>0</v>
      </c>
      <c r="X28" s="148">
        <f>SUM(N28:W28)</f>
        <v>0</v>
      </c>
      <c r="Y28" s="148">
        <f>L28+X28</f>
        <v>0</v>
      </c>
      <c r="Z28" s="2"/>
      <c r="AA28" s="2"/>
      <c r="AB28" s="2"/>
      <c r="AC28" s="2"/>
      <c r="AD28" s="2"/>
    </row>
    <row r="29" spans="1:30" ht="11.25">
      <c r="A29" s="223">
        <v>125</v>
      </c>
      <c r="B29" s="51"/>
      <c r="C29" s="51" t="s">
        <v>36</v>
      </c>
      <c r="D29" s="21"/>
      <c r="E29" s="147"/>
      <c r="F29" s="147">
        <v>-3132</v>
      </c>
      <c r="G29" s="147"/>
      <c r="H29" s="147"/>
      <c r="I29" s="147"/>
      <c r="J29" s="147"/>
      <c r="K29" s="147"/>
      <c r="L29" s="148">
        <f t="shared" si="2"/>
        <v>-3132</v>
      </c>
      <c r="M29" s="163"/>
      <c r="N29" s="147">
        <v>-14000</v>
      </c>
      <c r="O29" s="147">
        <v>-10000</v>
      </c>
      <c r="P29" s="147">
        <v>-19000</v>
      </c>
      <c r="Q29" s="147">
        <v>-95000</v>
      </c>
      <c r="R29" s="148">
        <f t="shared" si="3"/>
        <v>0</v>
      </c>
      <c r="S29" s="147">
        <v>-12097</v>
      </c>
      <c r="T29" s="147">
        <v>0</v>
      </c>
      <c r="U29" s="147">
        <v>0</v>
      </c>
      <c r="V29" s="147">
        <v>0</v>
      </c>
      <c r="W29" s="147">
        <v>0</v>
      </c>
      <c r="X29" s="148">
        <f t="shared" si="4"/>
        <v>-150097</v>
      </c>
      <c r="Y29" s="148">
        <f t="shared" si="5"/>
        <v>-153229</v>
      </c>
      <c r="Z29" s="2"/>
      <c r="AA29" s="2"/>
      <c r="AB29" s="2"/>
      <c r="AC29" s="2"/>
      <c r="AD29" s="2"/>
    </row>
    <row r="30" spans="1:30" ht="11.25">
      <c r="A30" s="223">
        <v>217</v>
      </c>
      <c r="B30" s="51"/>
      <c r="C30" s="51" t="s">
        <v>37</v>
      </c>
      <c r="D30" s="21"/>
      <c r="E30" s="147"/>
      <c r="F30" s="147">
        <v>-422</v>
      </c>
      <c r="G30" s="147"/>
      <c r="H30" s="147"/>
      <c r="I30" s="147"/>
      <c r="J30" s="147"/>
      <c r="K30" s="147"/>
      <c r="L30" s="148">
        <f t="shared" si="2"/>
        <v>-422</v>
      </c>
      <c r="M30" s="163"/>
      <c r="N30" s="147">
        <v>-2000</v>
      </c>
      <c r="O30" s="147">
        <v>-2000</v>
      </c>
      <c r="P30" s="147">
        <v>-6000</v>
      </c>
      <c r="Q30" s="147">
        <v>7000</v>
      </c>
      <c r="R30" s="148">
        <f t="shared" si="3"/>
        <v>0</v>
      </c>
      <c r="S30" s="147">
        <v>-1000</v>
      </c>
      <c r="T30" s="147">
        <v>0</v>
      </c>
      <c r="U30" s="147">
        <v>0</v>
      </c>
      <c r="V30" s="147">
        <v>0</v>
      </c>
      <c r="W30" s="147">
        <v>0</v>
      </c>
      <c r="X30" s="148">
        <f>SUM(N30:W30)</f>
        <v>-4000</v>
      </c>
      <c r="Y30" s="148">
        <f t="shared" si="5"/>
        <v>-4422</v>
      </c>
      <c r="Z30" s="2"/>
      <c r="AA30" s="2"/>
      <c r="AB30" s="2"/>
      <c r="AC30" s="2"/>
      <c r="AD30" s="2"/>
    </row>
    <row r="31" spans="1:30" ht="11.25">
      <c r="A31" s="223">
        <v>225</v>
      </c>
      <c r="B31" s="51"/>
      <c r="C31" s="51" t="s">
        <v>38</v>
      </c>
      <c r="D31" s="21"/>
      <c r="E31" s="147"/>
      <c r="F31" s="147">
        <v>29959</v>
      </c>
      <c r="G31" s="147"/>
      <c r="H31" s="147"/>
      <c r="I31" s="147"/>
      <c r="J31" s="147"/>
      <c r="K31" s="147"/>
      <c r="L31" s="148">
        <f>SUM(E31:K31)</f>
        <v>29959</v>
      </c>
      <c r="M31" s="163"/>
      <c r="N31" s="147">
        <v>16000</v>
      </c>
      <c r="O31" s="147">
        <v>-6000</v>
      </c>
      <c r="P31" s="147">
        <v>5000</v>
      </c>
      <c r="Q31" s="147">
        <v>70000</v>
      </c>
      <c r="R31" s="148">
        <f>-K31-I31-H31-J31</f>
        <v>0</v>
      </c>
      <c r="S31" s="147">
        <v>1326</v>
      </c>
      <c r="T31" s="147">
        <v>0</v>
      </c>
      <c r="U31" s="147">
        <v>0</v>
      </c>
      <c r="V31" s="147">
        <v>0</v>
      </c>
      <c r="W31" s="147">
        <v>0</v>
      </c>
      <c r="X31" s="148">
        <f>SUM(N31:W31)</f>
        <v>86326</v>
      </c>
      <c r="Y31" s="148">
        <f>L31+X31</f>
        <v>116285</v>
      </c>
      <c r="Z31" s="2"/>
      <c r="AA31" s="2"/>
      <c r="AB31" s="2"/>
      <c r="AC31" s="2"/>
      <c r="AD31" s="2"/>
    </row>
    <row r="32" spans="1:30" ht="11.25">
      <c r="A32" s="223" t="s">
        <v>165</v>
      </c>
      <c r="B32" s="51"/>
      <c r="C32" s="51" t="s">
        <v>195</v>
      </c>
      <c r="D32" s="21"/>
      <c r="E32" s="147"/>
      <c r="F32" s="147"/>
      <c r="G32" s="147"/>
      <c r="H32" s="147"/>
      <c r="I32" s="147"/>
      <c r="J32" s="147"/>
      <c r="K32" s="147"/>
      <c r="L32" s="148">
        <f t="shared" si="2"/>
        <v>0</v>
      </c>
      <c r="M32" s="163"/>
      <c r="N32" s="147">
        <v>0</v>
      </c>
      <c r="O32" s="147">
        <v>0</v>
      </c>
      <c r="P32" s="147">
        <v>0</v>
      </c>
      <c r="Q32" s="147">
        <v>0</v>
      </c>
      <c r="R32" s="148">
        <f t="shared" si="3"/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8">
        <f t="shared" si="4"/>
        <v>0</v>
      </c>
      <c r="Y32" s="148">
        <f t="shared" si="5"/>
        <v>0</v>
      </c>
      <c r="Z32" s="2"/>
      <c r="AA32" s="2"/>
      <c r="AB32" s="2"/>
      <c r="AC32" s="2"/>
      <c r="AD32" s="2"/>
    </row>
    <row r="33" spans="1:30" ht="11.25">
      <c r="A33" s="223"/>
      <c r="B33" s="51"/>
      <c r="C33" s="51"/>
      <c r="D33" s="21"/>
      <c r="E33" s="123" t="s">
        <v>15</v>
      </c>
      <c r="F33" s="123" t="s">
        <v>15</v>
      </c>
      <c r="G33" s="123" t="s">
        <v>15</v>
      </c>
      <c r="H33" s="123"/>
      <c r="I33" s="123"/>
      <c r="J33" s="123"/>
      <c r="K33" s="123" t="s">
        <v>15</v>
      </c>
      <c r="L33" s="123" t="s">
        <v>15</v>
      </c>
      <c r="M33" s="163"/>
      <c r="N33" s="123" t="s">
        <v>15</v>
      </c>
      <c r="O33" s="123" t="s">
        <v>15</v>
      </c>
      <c r="P33" s="123" t="s">
        <v>15</v>
      </c>
      <c r="Q33" s="123" t="s">
        <v>15</v>
      </c>
      <c r="R33" s="123" t="s">
        <v>15</v>
      </c>
      <c r="S33" s="123" t="s">
        <v>15</v>
      </c>
      <c r="T33" s="123" t="s">
        <v>15</v>
      </c>
      <c r="U33" s="123" t="s">
        <v>15</v>
      </c>
      <c r="V33" s="123" t="s">
        <v>15</v>
      </c>
      <c r="W33" s="123" t="s">
        <v>15</v>
      </c>
      <c r="X33" s="123" t="s">
        <v>15</v>
      </c>
      <c r="Y33" s="123" t="s">
        <v>15</v>
      </c>
      <c r="Z33" s="2"/>
      <c r="AA33" s="2"/>
      <c r="AB33" s="2"/>
      <c r="AC33" s="2"/>
      <c r="AD33" s="2"/>
    </row>
    <row r="34" spans="1:30" ht="11.25">
      <c r="A34" s="225"/>
      <c r="B34" s="116"/>
      <c r="C34" s="122" t="s">
        <v>39</v>
      </c>
      <c r="D34" s="21"/>
      <c r="E34" s="149">
        <f t="shared" ref="E34:L34" si="6">SUM(E25:E32)</f>
        <v>0</v>
      </c>
      <c r="F34" s="149">
        <f t="shared" si="6"/>
        <v>1175868</v>
      </c>
      <c r="G34" s="149">
        <f t="shared" si="6"/>
        <v>4344</v>
      </c>
      <c r="H34" s="149">
        <f t="shared" si="6"/>
        <v>0</v>
      </c>
      <c r="I34" s="149">
        <f t="shared" si="6"/>
        <v>0</v>
      </c>
      <c r="J34" s="149">
        <f>SUM(J25:J32)</f>
        <v>0</v>
      </c>
      <c r="K34" s="149">
        <f t="shared" si="6"/>
        <v>0</v>
      </c>
      <c r="L34" s="149">
        <f t="shared" si="6"/>
        <v>1180212</v>
      </c>
      <c r="M34" s="163"/>
      <c r="N34" s="149">
        <f t="shared" ref="N34:Y34" si="7">SUM(N25:N32)</f>
        <v>-2080000</v>
      </c>
      <c r="O34" s="149">
        <f t="shared" si="7"/>
        <v>1952000</v>
      </c>
      <c r="P34" s="149">
        <f t="shared" si="7"/>
        <v>15537000</v>
      </c>
      <c r="Q34" s="149">
        <f t="shared" si="7"/>
        <v>-25189000</v>
      </c>
      <c r="R34" s="149">
        <f t="shared" si="7"/>
        <v>0</v>
      </c>
      <c r="S34" s="149">
        <f t="shared" si="7"/>
        <v>-19992937</v>
      </c>
      <c r="T34" s="149">
        <f>SUM(T25:T32)</f>
        <v>0</v>
      </c>
      <c r="U34" s="149">
        <f>SUM(U25:U32)</f>
        <v>-4105717.6300000004</v>
      </c>
      <c r="V34" s="149">
        <f>SUM(V25:V32)</f>
        <v>0</v>
      </c>
      <c r="W34" s="149">
        <f t="shared" si="7"/>
        <v>389822</v>
      </c>
      <c r="X34" s="149">
        <f t="shared" si="7"/>
        <v>-33488832.629999995</v>
      </c>
      <c r="Y34" s="149">
        <f t="shared" si="7"/>
        <v>-32308620.629999999</v>
      </c>
      <c r="Z34" s="2"/>
      <c r="AA34" s="2"/>
      <c r="AB34" s="2"/>
      <c r="AC34" s="2"/>
      <c r="AD34" s="2"/>
    </row>
    <row r="35" spans="1:30" ht="11.25">
      <c r="A35" s="223"/>
      <c r="B35" s="51"/>
      <c r="C35" s="51"/>
      <c r="D35" s="21"/>
      <c r="E35" s="123" t="s">
        <v>23</v>
      </c>
      <c r="F35" s="123" t="s">
        <v>23</v>
      </c>
      <c r="G35" s="123" t="s">
        <v>23</v>
      </c>
      <c r="H35" s="123"/>
      <c r="I35" s="123"/>
      <c r="J35" s="123"/>
      <c r="K35" s="123" t="s">
        <v>23</v>
      </c>
      <c r="L35" s="123" t="s">
        <v>23</v>
      </c>
      <c r="M35" s="164"/>
      <c r="N35" s="123" t="s">
        <v>23</v>
      </c>
      <c r="O35" s="123" t="s">
        <v>23</v>
      </c>
      <c r="P35" s="123" t="s">
        <v>23</v>
      </c>
      <c r="Q35" s="123" t="s">
        <v>23</v>
      </c>
      <c r="R35" s="123" t="s">
        <v>23</v>
      </c>
      <c r="S35" s="123" t="s">
        <v>23</v>
      </c>
      <c r="T35" s="123" t="s">
        <v>23</v>
      </c>
      <c r="U35" s="123" t="s">
        <v>23</v>
      </c>
      <c r="V35" s="123" t="s">
        <v>23</v>
      </c>
      <c r="W35" s="123" t="s">
        <v>23</v>
      </c>
      <c r="X35" s="123" t="s">
        <v>23</v>
      </c>
      <c r="Y35" s="123" t="s">
        <v>23</v>
      </c>
      <c r="Z35" s="15"/>
      <c r="AA35" s="2"/>
      <c r="AB35" s="2"/>
      <c r="AC35" s="2"/>
      <c r="AD35" s="2"/>
    </row>
    <row r="36" spans="1:30" ht="11.25">
      <c r="A36" s="223"/>
      <c r="B36" s="51"/>
      <c r="C36" s="51"/>
      <c r="D36" s="21"/>
      <c r="E36" s="123"/>
      <c r="F36" s="123"/>
      <c r="G36" s="123"/>
      <c r="H36" s="123"/>
      <c r="I36" s="123"/>
      <c r="J36" s="123"/>
      <c r="K36" s="123"/>
      <c r="L36" s="123"/>
      <c r="M36" s="16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2"/>
      <c r="AA36" s="2"/>
      <c r="AB36" s="2"/>
      <c r="AC36" s="2"/>
      <c r="AD36" s="2"/>
    </row>
    <row r="37" spans="1:30" ht="11.25">
      <c r="A37" s="223"/>
      <c r="B37" s="51"/>
      <c r="C37" s="123"/>
      <c r="D37" s="21"/>
      <c r="E37" s="123"/>
      <c r="F37" s="123"/>
      <c r="G37" s="123"/>
      <c r="H37" s="123"/>
      <c r="I37" s="123"/>
      <c r="J37" s="123"/>
      <c r="K37" s="123"/>
      <c r="L37" s="123"/>
      <c r="M37" s="16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2"/>
      <c r="AA37" s="2"/>
      <c r="AB37" s="2"/>
      <c r="AC37" s="2"/>
      <c r="AD37" s="2"/>
    </row>
    <row r="38" spans="1:30" ht="11.25">
      <c r="A38" s="223"/>
      <c r="B38" s="116"/>
      <c r="C38" s="117" t="s">
        <v>18</v>
      </c>
      <c r="D38" s="21"/>
      <c r="E38" s="149"/>
      <c r="F38" s="149"/>
      <c r="G38" s="149"/>
      <c r="H38" s="149"/>
      <c r="I38" s="149"/>
      <c r="J38" s="149"/>
      <c r="K38" s="149"/>
      <c r="L38" s="149"/>
      <c r="M38" s="164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5"/>
      <c r="AA38" s="2"/>
      <c r="AB38" s="2"/>
      <c r="AC38" s="2"/>
      <c r="AD38" s="2"/>
    </row>
    <row r="39" spans="1:30" ht="11.25">
      <c r="A39" s="223">
        <v>117</v>
      </c>
      <c r="B39" s="51"/>
      <c r="C39" s="51" t="s">
        <v>35</v>
      </c>
      <c r="D39" s="21"/>
      <c r="E39" s="147"/>
      <c r="F39" s="147">
        <v>-5708139</v>
      </c>
      <c r="G39" s="147"/>
      <c r="H39" s="147"/>
      <c r="I39" s="147">
        <v>0</v>
      </c>
      <c r="J39" s="147">
        <v>0</v>
      </c>
      <c r="K39" s="147">
        <v>0</v>
      </c>
      <c r="L39" s="148">
        <f>SUM(E39:K39)</f>
        <v>-5708139</v>
      </c>
      <c r="M39" s="163"/>
      <c r="N39" s="147">
        <v>1475000</v>
      </c>
      <c r="O39" s="147">
        <v>658000</v>
      </c>
      <c r="P39" s="147">
        <v>-213000</v>
      </c>
      <c r="Q39" s="147">
        <v>206000</v>
      </c>
      <c r="R39" s="148">
        <f>-K39-I39-H39-J39</f>
        <v>0</v>
      </c>
      <c r="S39" s="147">
        <v>-1721174</v>
      </c>
      <c r="T39" s="147"/>
      <c r="U39" s="147">
        <v>-66983.56</v>
      </c>
      <c r="V39" s="147"/>
      <c r="W39" s="147">
        <v>1</v>
      </c>
      <c r="X39" s="148">
        <f>SUM(N39:W39)</f>
        <v>337843.44</v>
      </c>
      <c r="Y39" s="148">
        <f>L39+X39</f>
        <v>-5370295.5599999996</v>
      </c>
      <c r="Z39" s="2"/>
      <c r="AA39" s="2"/>
      <c r="AB39" s="2"/>
      <c r="AC39" s="2"/>
      <c r="AD39" s="2"/>
    </row>
    <row r="40" spans="1:30" ht="11.25">
      <c r="A40" s="223">
        <v>180</v>
      </c>
      <c r="B40" s="51"/>
      <c r="C40" s="51" t="s">
        <v>32</v>
      </c>
      <c r="D40" s="21"/>
      <c r="E40" s="147"/>
      <c r="F40" s="147">
        <v>-2266780</v>
      </c>
      <c r="G40" s="147"/>
      <c r="H40" s="147"/>
      <c r="I40" s="147">
        <v>0</v>
      </c>
      <c r="J40" s="147">
        <v>0</v>
      </c>
      <c r="K40" s="147">
        <v>0</v>
      </c>
      <c r="L40" s="148">
        <f>SUM(E40:K40)</f>
        <v>-2266780</v>
      </c>
      <c r="M40" s="163"/>
      <c r="N40" s="147">
        <v>706000</v>
      </c>
      <c r="O40" s="147">
        <v>1577000</v>
      </c>
      <c r="P40" s="147">
        <v>3549000</v>
      </c>
      <c r="Q40" s="147">
        <v>4744000</v>
      </c>
      <c r="R40" s="148">
        <f>-K40-I40-H40-J40</f>
        <v>0</v>
      </c>
      <c r="S40" s="147">
        <v>421936</v>
      </c>
      <c r="T40" s="147"/>
      <c r="U40" s="147">
        <v>0</v>
      </c>
      <c r="V40" s="147"/>
      <c r="W40" s="147">
        <v>0</v>
      </c>
      <c r="X40" s="148">
        <f>SUM(N40:W40)</f>
        <v>10997936</v>
      </c>
      <c r="Y40" s="148">
        <f>L40+X40</f>
        <v>8731156</v>
      </c>
      <c r="Z40" s="2"/>
      <c r="AA40" s="2"/>
      <c r="AB40" s="2"/>
      <c r="AC40" s="2"/>
      <c r="AD40" s="2"/>
    </row>
    <row r="41" spans="1:30" ht="11.25">
      <c r="A41" s="223">
        <v>110</v>
      </c>
      <c r="B41" s="51"/>
      <c r="C41" s="51" t="s">
        <v>33</v>
      </c>
      <c r="D41" s="21"/>
      <c r="E41" s="147"/>
      <c r="F41" s="147">
        <v>1043294</v>
      </c>
      <c r="G41" s="147">
        <v>748</v>
      </c>
      <c r="H41" s="147"/>
      <c r="I41" s="147">
        <v>0</v>
      </c>
      <c r="J41" s="147">
        <v>0</v>
      </c>
      <c r="K41" s="147">
        <v>0</v>
      </c>
      <c r="L41" s="148">
        <f>SUM(E41:K41)</f>
        <v>1044042</v>
      </c>
      <c r="M41" s="163"/>
      <c r="N41" s="147">
        <v>233000</v>
      </c>
      <c r="O41" s="147">
        <v>-248000</v>
      </c>
      <c r="P41" s="147">
        <v>-516000</v>
      </c>
      <c r="Q41" s="147">
        <v>-622000</v>
      </c>
      <c r="R41" s="148">
        <f>-K41-I41-H41-J41</f>
        <v>0</v>
      </c>
      <c r="S41" s="147">
        <v>-726689</v>
      </c>
      <c r="T41" s="147"/>
      <c r="U41" s="147">
        <v>-3955.39</v>
      </c>
      <c r="V41" s="147"/>
      <c r="W41" s="147">
        <v>-14832</v>
      </c>
      <c r="X41" s="148">
        <f>SUM(N41:W41)</f>
        <v>-1898476.39</v>
      </c>
      <c r="Y41" s="148">
        <f>L41+X41</f>
        <v>-854434.3899999999</v>
      </c>
      <c r="Z41" s="2"/>
      <c r="AA41" s="2"/>
      <c r="AB41" s="2"/>
      <c r="AC41" s="2"/>
      <c r="AD41" s="2"/>
    </row>
    <row r="42" spans="1:30" ht="11.25">
      <c r="A42" s="223" t="s">
        <v>199</v>
      </c>
      <c r="B42" s="51"/>
      <c r="C42" s="51" t="s">
        <v>195</v>
      </c>
      <c r="D42" s="21"/>
      <c r="E42" s="147"/>
      <c r="F42" s="147"/>
      <c r="G42" s="147"/>
      <c r="H42" s="147"/>
      <c r="I42" s="147">
        <v>0</v>
      </c>
      <c r="J42" s="147">
        <v>0</v>
      </c>
      <c r="K42" s="147">
        <v>0</v>
      </c>
      <c r="L42" s="148">
        <f>SUM(E42:K42)</f>
        <v>0</v>
      </c>
      <c r="M42" s="163"/>
      <c r="N42" s="147">
        <v>0</v>
      </c>
      <c r="O42" s="147"/>
      <c r="P42" s="147"/>
      <c r="Q42" s="147"/>
      <c r="R42" s="148">
        <f>-K42-I42-H42-J42</f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8">
        <f>SUM(N42:W42)</f>
        <v>0</v>
      </c>
      <c r="Y42" s="148">
        <f>L42+X42</f>
        <v>0</v>
      </c>
      <c r="Z42" s="2"/>
      <c r="AA42" s="2"/>
      <c r="AB42" s="2"/>
      <c r="AC42" s="2"/>
      <c r="AD42" s="2"/>
    </row>
    <row r="43" spans="1:30" ht="11.25">
      <c r="A43" s="223"/>
      <c r="B43" s="51"/>
      <c r="C43" s="51"/>
      <c r="D43" s="21"/>
      <c r="E43" s="123" t="s">
        <v>15</v>
      </c>
      <c r="F43" s="123" t="s">
        <v>15</v>
      </c>
      <c r="G43" s="123" t="s">
        <v>15</v>
      </c>
      <c r="H43" s="123"/>
      <c r="I43" s="123"/>
      <c r="J43" s="123"/>
      <c r="K43" s="123" t="s">
        <v>15</v>
      </c>
      <c r="L43" s="123" t="s">
        <v>15</v>
      </c>
      <c r="M43" s="163"/>
      <c r="N43" s="123" t="s">
        <v>15</v>
      </c>
      <c r="O43" s="123" t="s">
        <v>15</v>
      </c>
      <c r="P43" s="123" t="s">
        <v>15</v>
      </c>
      <c r="Q43" s="123" t="s">
        <v>15</v>
      </c>
      <c r="R43" s="123" t="s">
        <v>15</v>
      </c>
      <c r="S43" s="123" t="s">
        <v>15</v>
      </c>
      <c r="T43" s="123" t="s">
        <v>15</v>
      </c>
      <c r="U43" s="123" t="s">
        <v>15</v>
      </c>
      <c r="V43" s="123" t="s">
        <v>15</v>
      </c>
      <c r="W43" s="123" t="s">
        <v>15</v>
      </c>
      <c r="X43" s="123" t="s">
        <v>15</v>
      </c>
      <c r="Y43" s="123" t="s">
        <v>15</v>
      </c>
      <c r="Z43" s="2"/>
      <c r="AA43" s="2"/>
      <c r="AB43" s="2"/>
      <c r="AC43" s="2"/>
      <c r="AD43" s="2"/>
    </row>
    <row r="44" spans="1:30" ht="11.25">
      <c r="A44" s="223"/>
      <c r="B44" s="116"/>
      <c r="C44" s="122" t="s">
        <v>40</v>
      </c>
      <c r="D44" s="21"/>
      <c r="E44" s="149">
        <f t="shared" ref="E44:L44" si="8">SUM(E39:E42)</f>
        <v>0</v>
      </c>
      <c r="F44" s="149">
        <f t="shared" si="8"/>
        <v>-6931625</v>
      </c>
      <c r="G44" s="149">
        <f t="shared" si="8"/>
        <v>748</v>
      </c>
      <c r="H44" s="149">
        <f t="shared" si="8"/>
        <v>0</v>
      </c>
      <c r="I44" s="149">
        <f t="shared" si="8"/>
        <v>0</v>
      </c>
      <c r="J44" s="149">
        <f>SUM(J39:J42)</f>
        <v>0</v>
      </c>
      <c r="K44" s="149">
        <f t="shared" si="8"/>
        <v>0</v>
      </c>
      <c r="L44" s="149">
        <f t="shared" si="8"/>
        <v>-6930877</v>
      </c>
      <c r="M44" s="163"/>
      <c r="N44" s="149">
        <f t="shared" ref="N44:Y44" si="9">SUM(N39:N42)</f>
        <v>2414000</v>
      </c>
      <c r="O44" s="149">
        <f t="shared" si="9"/>
        <v>1987000</v>
      </c>
      <c r="P44" s="149">
        <f t="shared" si="9"/>
        <v>2820000</v>
      </c>
      <c r="Q44" s="149">
        <f t="shared" si="9"/>
        <v>4328000</v>
      </c>
      <c r="R44" s="149">
        <f t="shared" si="9"/>
        <v>0</v>
      </c>
      <c r="S44" s="149">
        <f t="shared" si="9"/>
        <v>-2025927</v>
      </c>
      <c r="T44" s="149">
        <f>SUM(T39:T42)</f>
        <v>0</v>
      </c>
      <c r="U44" s="149">
        <f>SUM(U39:U42)</f>
        <v>-70938.95</v>
      </c>
      <c r="V44" s="149">
        <f>SUM(V39:V42)</f>
        <v>0</v>
      </c>
      <c r="W44" s="149">
        <f t="shared" si="9"/>
        <v>-14831</v>
      </c>
      <c r="X44" s="149">
        <f t="shared" si="9"/>
        <v>9437303.0499999989</v>
      </c>
      <c r="Y44" s="149">
        <f t="shared" si="9"/>
        <v>2506426.0500000007</v>
      </c>
      <c r="Z44" s="2"/>
      <c r="AA44" s="2"/>
      <c r="AB44" s="2"/>
      <c r="AC44" s="2"/>
      <c r="AD44" s="2"/>
    </row>
    <row r="45" spans="1:30" ht="11.25">
      <c r="A45" s="223"/>
      <c r="B45" s="51"/>
      <c r="C45" s="51"/>
      <c r="D45" s="21"/>
      <c r="E45" s="123" t="s">
        <v>23</v>
      </c>
      <c r="F45" s="123" t="s">
        <v>23</v>
      </c>
      <c r="G45" s="123" t="s">
        <v>23</v>
      </c>
      <c r="H45" s="123"/>
      <c r="I45" s="123"/>
      <c r="J45" s="123"/>
      <c r="K45" s="123" t="s">
        <v>23</v>
      </c>
      <c r="L45" s="123" t="s">
        <v>23</v>
      </c>
      <c r="M45" s="164"/>
      <c r="N45" s="123" t="s">
        <v>23</v>
      </c>
      <c r="O45" s="123" t="s">
        <v>23</v>
      </c>
      <c r="P45" s="123" t="s">
        <v>23</v>
      </c>
      <c r="Q45" s="123" t="s">
        <v>23</v>
      </c>
      <c r="R45" s="123" t="s">
        <v>23</v>
      </c>
      <c r="S45" s="123" t="s">
        <v>23</v>
      </c>
      <c r="T45" s="123" t="s">
        <v>23</v>
      </c>
      <c r="U45" s="123" t="s">
        <v>23</v>
      </c>
      <c r="V45" s="123" t="s">
        <v>23</v>
      </c>
      <c r="W45" s="123" t="s">
        <v>23</v>
      </c>
      <c r="X45" s="123" t="s">
        <v>23</v>
      </c>
      <c r="Y45" s="123" t="s">
        <v>23</v>
      </c>
      <c r="Z45" s="15"/>
      <c r="AA45" s="2"/>
      <c r="AB45" s="2"/>
      <c r="AC45" s="2"/>
      <c r="AD45" s="2"/>
    </row>
    <row r="46" spans="1:30" ht="11.25">
      <c r="A46" s="223"/>
      <c r="B46" s="51"/>
      <c r="C46" s="51"/>
      <c r="D46" s="21"/>
      <c r="E46" s="123"/>
      <c r="F46" s="123"/>
      <c r="G46" s="123"/>
      <c r="H46" s="123"/>
      <c r="I46" s="123"/>
      <c r="J46" s="123"/>
      <c r="K46" s="123"/>
      <c r="L46" s="123"/>
      <c r="M46" s="16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2"/>
      <c r="AA46" s="2"/>
      <c r="AB46" s="2"/>
      <c r="AC46" s="2"/>
      <c r="AD46" s="2"/>
    </row>
    <row r="47" spans="1:30" ht="11.25">
      <c r="A47" s="223"/>
      <c r="B47" s="51"/>
      <c r="C47" s="51"/>
      <c r="D47" s="21"/>
      <c r="E47" s="149"/>
      <c r="F47" s="149"/>
      <c r="G47" s="149"/>
      <c r="H47" s="149"/>
      <c r="I47" s="149"/>
      <c r="J47" s="149"/>
      <c r="K47" s="149"/>
      <c r="L47" s="149"/>
      <c r="M47" s="163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2"/>
      <c r="AA47" s="2"/>
      <c r="AB47" s="2"/>
      <c r="AC47" s="2"/>
      <c r="AD47" s="2"/>
    </row>
    <row r="48" spans="1:30" ht="11.25">
      <c r="A48" s="223"/>
      <c r="B48" s="51"/>
      <c r="C48" s="117" t="s">
        <v>19</v>
      </c>
      <c r="D48" s="21"/>
      <c r="E48" s="149"/>
      <c r="F48" s="149"/>
      <c r="G48" s="149"/>
      <c r="H48" s="149"/>
      <c r="I48" s="149"/>
      <c r="J48" s="149"/>
      <c r="K48" s="149"/>
      <c r="L48" s="149"/>
      <c r="M48" s="163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2"/>
      <c r="AA48" s="2"/>
      <c r="AB48" s="2"/>
      <c r="AC48" s="2"/>
      <c r="AD48" s="2"/>
    </row>
    <row r="49" spans="1:30" ht="11.25">
      <c r="A49" s="223">
        <v>132</v>
      </c>
      <c r="B49" s="51"/>
      <c r="C49" s="51" t="s">
        <v>35</v>
      </c>
      <c r="D49" s="21"/>
      <c r="E49" s="147"/>
      <c r="F49" s="147">
        <v>3131522</v>
      </c>
      <c r="G49" s="147">
        <v>6807</v>
      </c>
      <c r="H49" s="147"/>
      <c r="I49" s="147"/>
      <c r="J49" s="147"/>
      <c r="K49" s="147"/>
      <c r="L49" s="148">
        <f t="shared" ref="L49:L55" si="10">SUM(E49:K49)</f>
        <v>3138329</v>
      </c>
      <c r="M49" s="163"/>
      <c r="N49" s="147">
        <v>14120000</v>
      </c>
      <c r="O49" s="147">
        <v>31474000</v>
      </c>
      <c r="P49" s="147">
        <v>52433000</v>
      </c>
      <c r="Q49" s="147">
        <v>121193000</v>
      </c>
      <c r="R49" s="148">
        <f t="shared" ref="R49:R55" si="11">-K49-I49-H49-J49</f>
        <v>0</v>
      </c>
      <c r="S49" s="147">
        <v>-318136</v>
      </c>
      <c r="T49" s="147"/>
      <c r="U49" s="147">
        <v>-147294.18</v>
      </c>
      <c r="V49" s="147"/>
      <c r="W49" s="147">
        <v>-36904</v>
      </c>
      <c r="X49" s="148">
        <f t="shared" ref="X49:X55" si="12">SUM(N49:W49)</f>
        <v>218717665.81999999</v>
      </c>
      <c r="Y49" s="148">
        <f t="shared" ref="Y49:Y55" si="13">L49+X49</f>
        <v>221855994.81999999</v>
      </c>
      <c r="Z49" s="2"/>
      <c r="AA49" s="2"/>
      <c r="AB49" s="2"/>
      <c r="AC49" s="2"/>
      <c r="AD49" s="2"/>
    </row>
    <row r="50" spans="1:30" ht="11.25">
      <c r="A50" s="223">
        <v>190</v>
      </c>
      <c r="B50" s="51"/>
      <c r="C50" s="51" t="s">
        <v>41</v>
      </c>
      <c r="D50" s="21"/>
      <c r="E50" s="147"/>
      <c r="F50" s="147">
        <v>-13114186</v>
      </c>
      <c r="G50" s="147"/>
      <c r="H50" s="147"/>
      <c r="I50" s="147"/>
      <c r="J50" s="147"/>
      <c r="K50" s="147"/>
      <c r="L50" s="148">
        <f t="shared" si="10"/>
        <v>-13114186</v>
      </c>
      <c r="M50" s="163"/>
      <c r="N50" s="147">
        <v>-23177000</v>
      </c>
      <c r="O50" s="147">
        <v>-42477000</v>
      </c>
      <c r="P50" s="147">
        <v>-72525000</v>
      </c>
      <c r="Q50" s="147">
        <v>-114941000</v>
      </c>
      <c r="R50" s="148">
        <f t="shared" si="11"/>
        <v>0</v>
      </c>
      <c r="S50" s="147">
        <v>5535301</v>
      </c>
      <c r="T50" s="147"/>
      <c r="U50" s="147">
        <v>-50531.33</v>
      </c>
      <c r="V50" s="147"/>
      <c r="W50" s="147">
        <v>10483928.25</v>
      </c>
      <c r="X50" s="148">
        <f t="shared" si="12"/>
        <v>-237151302.08000001</v>
      </c>
      <c r="Y50" s="148">
        <f t="shared" si="13"/>
        <v>-250265488.08000001</v>
      </c>
      <c r="Z50" s="2"/>
      <c r="AA50" s="2"/>
      <c r="AB50" s="2"/>
      <c r="AC50" s="2"/>
      <c r="AD50" s="2"/>
    </row>
    <row r="51" spans="1:30" ht="11.25">
      <c r="A51" s="223">
        <v>120</v>
      </c>
      <c r="B51" s="51"/>
      <c r="C51" s="51" t="s">
        <v>32</v>
      </c>
      <c r="D51" s="21"/>
      <c r="E51" s="147"/>
      <c r="F51" s="147">
        <v>4286278</v>
      </c>
      <c r="G51" s="147"/>
      <c r="H51" s="147"/>
      <c r="I51" s="147"/>
      <c r="J51" s="147"/>
      <c r="K51" s="147"/>
      <c r="L51" s="148">
        <f t="shared" si="10"/>
        <v>4286278</v>
      </c>
      <c r="M51" s="163"/>
      <c r="N51" s="147">
        <v>2296000</v>
      </c>
      <c r="O51" s="147">
        <v>4948000</v>
      </c>
      <c r="P51" s="147">
        <v>9993000</v>
      </c>
      <c r="Q51" s="147">
        <v>13913000</v>
      </c>
      <c r="R51" s="148">
        <f t="shared" si="11"/>
        <v>0</v>
      </c>
      <c r="S51" s="147">
        <v>-118895</v>
      </c>
      <c r="T51" s="147"/>
      <c r="U51" s="147">
        <v>0</v>
      </c>
      <c r="V51" s="147"/>
      <c r="W51" s="147">
        <v>4568</v>
      </c>
      <c r="X51" s="148">
        <f t="shared" si="12"/>
        <v>31035673</v>
      </c>
      <c r="Y51" s="148">
        <f t="shared" si="13"/>
        <v>35321951</v>
      </c>
      <c r="Z51" s="2"/>
      <c r="AA51" s="2"/>
      <c r="AB51" s="2"/>
      <c r="AC51" s="2"/>
      <c r="AD51" s="2"/>
    </row>
    <row r="52" spans="1:30" ht="11.25">
      <c r="A52" s="223">
        <v>170</v>
      </c>
      <c r="B52" s="51"/>
      <c r="C52" s="51" t="s">
        <v>33</v>
      </c>
      <c r="D52" s="21"/>
      <c r="E52" s="147"/>
      <c r="F52" s="147">
        <v>-1598785</v>
      </c>
      <c r="G52" s="147">
        <v>1050</v>
      </c>
      <c r="H52" s="147"/>
      <c r="I52" s="147"/>
      <c r="J52" s="147"/>
      <c r="K52" s="147"/>
      <c r="L52" s="148">
        <f t="shared" si="10"/>
        <v>-1597735</v>
      </c>
      <c r="M52" s="163"/>
      <c r="N52" s="147">
        <v>-1484000</v>
      </c>
      <c r="O52" s="147">
        <v>-2675000</v>
      </c>
      <c r="P52" s="147">
        <v>-2729000</v>
      </c>
      <c r="Q52" s="147">
        <v>-7798000</v>
      </c>
      <c r="R52" s="148">
        <f t="shared" si="11"/>
        <v>0</v>
      </c>
      <c r="S52" s="147">
        <v>-1198589</v>
      </c>
      <c r="T52" s="147"/>
      <c r="U52" s="147">
        <v>97780.81</v>
      </c>
      <c r="V52" s="147"/>
      <c r="W52" s="147">
        <v>50812</v>
      </c>
      <c r="X52" s="148">
        <f t="shared" si="12"/>
        <v>-15735996.189999999</v>
      </c>
      <c r="Y52" s="148">
        <f t="shared" si="13"/>
        <v>-17333731.189999998</v>
      </c>
      <c r="Z52" s="2"/>
      <c r="AA52" s="2"/>
      <c r="AB52" s="2"/>
      <c r="AC52" s="2"/>
      <c r="AD52" s="2"/>
    </row>
    <row r="53" spans="1:30" ht="11.25">
      <c r="A53" s="223">
        <v>280</v>
      </c>
      <c r="B53" s="51"/>
      <c r="C53" s="51" t="s">
        <v>42</v>
      </c>
      <c r="D53" s="21"/>
      <c r="E53" s="147"/>
      <c r="F53" s="147">
        <v>-606994</v>
      </c>
      <c r="G53" s="147"/>
      <c r="H53" s="147"/>
      <c r="I53" s="147"/>
      <c r="J53" s="147"/>
      <c r="K53" s="147"/>
      <c r="L53" s="148">
        <f t="shared" si="10"/>
        <v>-606994</v>
      </c>
      <c r="M53" s="163"/>
      <c r="N53" s="147">
        <v>947000</v>
      </c>
      <c r="O53" s="147">
        <v>119000</v>
      </c>
      <c r="P53" s="147">
        <v>1362000</v>
      </c>
      <c r="Q53" s="147">
        <v>-382000</v>
      </c>
      <c r="R53" s="148">
        <f t="shared" si="11"/>
        <v>0</v>
      </c>
      <c r="S53" s="147">
        <v>804627</v>
      </c>
      <c r="T53" s="147"/>
      <c r="U53" s="147">
        <v>0</v>
      </c>
      <c r="V53" s="147"/>
      <c r="W53" s="147">
        <v>807842</v>
      </c>
      <c r="X53" s="148">
        <f t="shared" si="12"/>
        <v>3658469</v>
      </c>
      <c r="Y53" s="148">
        <f t="shared" si="13"/>
        <v>3051475</v>
      </c>
      <c r="Z53" s="2"/>
      <c r="AA53" s="2"/>
      <c r="AB53" s="2"/>
      <c r="AC53" s="2"/>
      <c r="AD53" s="2"/>
    </row>
    <row r="54" spans="1:30" ht="11.25">
      <c r="A54" s="223">
        <v>202</v>
      </c>
      <c r="B54" s="51"/>
      <c r="C54" s="51" t="s">
        <v>43</v>
      </c>
      <c r="D54" s="21"/>
      <c r="E54" s="147"/>
      <c r="F54" s="147">
        <v>7559</v>
      </c>
      <c r="G54" s="147"/>
      <c r="H54" s="147"/>
      <c r="I54" s="147"/>
      <c r="J54" s="147"/>
      <c r="K54" s="147"/>
      <c r="L54" s="148">
        <f>SUM(E54:K54)</f>
        <v>7559</v>
      </c>
      <c r="M54" s="163"/>
      <c r="N54" s="147">
        <v>-1000</v>
      </c>
      <c r="O54" s="147">
        <v>-4000</v>
      </c>
      <c r="P54" s="147">
        <v>3000</v>
      </c>
      <c r="Q54" s="147">
        <v>5000</v>
      </c>
      <c r="R54" s="148">
        <f>-K54-I54-H54-J54</f>
        <v>0</v>
      </c>
      <c r="S54" s="147">
        <v>1216</v>
      </c>
      <c r="T54" s="147"/>
      <c r="U54" s="147">
        <v>0</v>
      </c>
      <c r="V54" s="147"/>
      <c r="W54" s="147">
        <v>0</v>
      </c>
      <c r="X54" s="148">
        <f>SUM(N54:W54)</f>
        <v>4216</v>
      </c>
      <c r="Y54" s="148">
        <f>L54+X54</f>
        <v>11775</v>
      </c>
      <c r="Z54" s="2"/>
      <c r="AA54" s="2"/>
      <c r="AB54" s="2"/>
      <c r="AC54" s="2"/>
      <c r="AD54" s="2"/>
    </row>
    <row r="55" spans="1:30" ht="11.25">
      <c r="A55" s="223" t="s">
        <v>164</v>
      </c>
      <c r="B55" s="51"/>
      <c r="C55" s="51" t="s">
        <v>195</v>
      </c>
      <c r="D55" s="21"/>
      <c r="E55" s="147"/>
      <c r="F55" s="147"/>
      <c r="G55" s="147"/>
      <c r="H55" s="147"/>
      <c r="I55" s="147"/>
      <c r="J55" s="147"/>
      <c r="K55" s="147"/>
      <c r="L55" s="148">
        <f t="shared" si="10"/>
        <v>0</v>
      </c>
      <c r="M55" s="163"/>
      <c r="N55" s="147">
        <v>0</v>
      </c>
      <c r="O55" s="147"/>
      <c r="P55" s="147"/>
      <c r="Q55" s="147"/>
      <c r="R55" s="148">
        <f t="shared" si="11"/>
        <v>0</v>
      </c>
      <c r="S55" s="147">
        <v>0</v>
      </c>
      <c r="T55" s="147"/>
      <c r="U55" s="147">
        <v>0</v>
      </c>
      <c r="V55" s="147"/>
      <c r="W55" s="147">
        <v>0</v>
      </c>
      <c r="X55" s="148">
        <f t="shared" si="12"/>
        <v>0</v>
      </c>
      <c r="Y55" s="148">
        <f t="shared" si="13"/>
        <v>0</v>
      </c>
      <c r="Z55" s="2"/>
      <c r="AA55" s="2"/>
      <c r="AB55" s="2"/>
      <c r="AC55" s="2"/>
      <c r="AD55" s="2"/>
    </row>
    <row r="56" spans="1:30" ht="11.25">
      <c r="A56" s="223"/>
      <c r="B56" s="51"/>
      <c r="C56" s="51"/>
      <c r="D56" s="21"/>
      <c r="E56" s="123" t="s">
        <v>15</v>
      </c>
      <c r="F56" s="123" t="s">
        <v>15</v>
      </c>
      <c r="G56" s="123" t="s">
        <v>15</v>
      </c>
      <c r="H56" s="123"/>
      <c r="I56" s="123"/>
      <c r="J56" s="123"/>
      <c r="K56" s="123" t="s">
        <v>15</v>
      </c>
      <c r="L56" s="123" t="s">
        <v>15</v>
      </c>
      <c r="M56" s="163"/>
      <c r="N56" s="123" t="s">
        <v>15</v>
      </c>
      <c r="O56" s="123" t="s">
        <v>15</v>
      </c>
      <c r="P56" s="123" t="s">
        <v>15</v>
      </c>
      <c r="Q56" s="123" t="s">
        <v>15</v>
      </c>
      <c r="R56" s="123" t="s">
        <v>15</v>
      </c>
      <c r="S56" s="123" t="s">
        <v>15</v>
      </c>
      <c r="T56" s="123" t="s">
        <v>15</v>
      </c>
      <c r="U56" s="123" t="s">
        <v>15</v>
      </c>
      <c r="V56" s="123" t="s">
        <v>15</v>
      </c>
      <c r="W56" s="123" t="s">
        <v>15</v>
      </c>
      <c r="X56" s="123" t="s">
        <v>15</v>
      </c>
      <c r="Y56" s="123" t="s">
        <v>15</v>
      </c>
      <c r="Z56" s="2"/>
      <c r="AA56" s="2"/>
      <c r="AB56" s="2"/>
      <c r="AC56" s="2"/>
      <c r="AD56" s="2"/>
    </row>
    <row r="57" spans="1:30" ht="11.25">
      <c r="A57" s="223"/>
      <c r="B57" s="116"/>
      <c r="C57" s="118" t="s">
        <v>44</v>
      </c>
      <c r="D57" s="21"/>
      <c r="E57" s="149">
        <f t="shared" ref="E57:L57" si="14">SUM(E49:E55)</f>
        <v>0</v>
      </c>
      <c r="F57" s="149">
        <f t="shared" si="14"/>
        <v>-7894606</v>
      </c>
      <c r="G57" s="149">
        <f t="shared" si="14"/>
        <v>7857</v>
      </c>
      <c r="H57" s="149">
        <f t="shared" si="14"/>
        <v>0</v>
      </c>
      <c r="I57" s="149">
        <f t="shared" si="14"/>
        <v>0</v>
      </c>
      <c r="J57" s="149">
        <f>SUM(J49:J55)</f>
        <v>0</v>
      </c>
      <c r="K57" s="149">
        <f t="shared" si="14"/>
        <v>0</v>
      </c>
      <c r="L57" s="149">
        <f t="shared" si="14"/>
        <v>-7886749</v>
      </c>
      <c r="M57" s="163"/>
      <c r="N57" s="149">
        <f t="shared" ref="N57:Y57" si="15">SUM(N49:N55)</f>
        <v>-7299000</v>
      </c>
      <c r="O57" s="149">
        <f t="shared" si="15"/>
        <v>-8615000</v>
      </c>
      <c r="P57" s="149">
        <f t="shared" si="15"/>
        <v>-11463000</v>
      </c>
      <c r="Q57" s="149">
        <f t="shared" si="15"/>
        <v>11990000</v>
      </c>
      <c r="R57" s="149">
        <f t="shared" si="15"/>
        <v>0</v>
      </c>
      <c r="S57" s="149">
        <f t="shared" si="15"/>
        <v>4705524</v>
      </c>
      <c r="T57" s="149">
        <f>SUM(T49:T55)</f>
        <v>0</v>
      </c>
      <c r="U57" s="149">
        <f>SUM(U49:U55)</f>
        <v>-100044.70000000001</v>
      </c>
      <c r="V57" s="149">
        <f>SUM(V49:V55)</f>
        <v>0</v>
      </c>
      <c r="W57" s="149">
        <f t="shared" si="15"/>
        <v>11310246.25</v>
      </c>
      <c r="X57" s="149">
        <f t="shared" si="15"/>
        <v>528725.54999998026</v>
      </c>
      <c r="Y57" s="149">
        <f t="shared" si="15"/>
        <v>-7358023.4500000179</v>
      </c>
      <c r="Z57" s="2"/>
      <c r="AA57" s="2"/>
      <c r="AB57" s="2"/>
      <c r="AC57" s="2"/>
      <c r="AD57" s="2"/>
    </row>
    <row r="58" spans="1:30" ht="11.25">
      <c r="A58" s="223"/>
      <c r="B58" s="51"/>
      <c r="C58" s="51"/>
      <c r="D58" s="21"/>
      <c r="E58" s="123" t="s">
        <v>23</v>
      </c>
      <c r="F58" s="123" t="s">
        <v>23</v>
      </c>
      <c r="G58" s="123" t="s">
        <v>23</v>
      </c>
      <c r="H58" s="123"/>
      <c r="I58" s="123"/>
      <c r="J58" s="123"/>
      <c r="K58" s="123" t="s">
        <v>23</v>
      </c>
      <c r="L58" s="123" t="s">
        <v>23</v>
      </c>
      <c r="M58" s="163"/>
      <c r="N58" s="123" t="s">
        <v>23</v>
      </c>
      <c r="O58" s="123" t="s">
        <v>23</v>
      </c>
      <c r="P58" s="123" t="s">
        <v>23</v>
      </c>
      <c r="Q58" s="123" t="s">
        <v>23</v>
      </c>
      <c r="R58" s="123" t="s">
        <v>23</v>
      </c>
      <c r="S58" s="123" t="s">
        <v>23</v>
      </c>
      <c r="T58" s="123" t="s">
        <v>23</v>
      </c>
      <c r="U58" s="123" t="s">
        <v>23</v>
      </c>
      <c r="V58" s="123" t="s">
        <v>23</v>
      </c>
      <c r="W58" s="123" t="s">
        <v>23</v>
      </c>
      <c r="X58" s="123" t="s">
        <v>23</v>
      </c>
      <c r="Y58" s="123" t="s">
        <v>23</v>
      </c>
      <c r="Z58" s="2"/>
      <c r="AA58" s="2"/>
      <c r="AB58" s="2"/>
      <c r="AC58" s="2"/>
      <c r="AD58" s="2"/>
    </row>
    <row r="59" spans="1:30" ht="11.25">
      <c r="A59" s="223"/>
      <c r="B59" s="51"/>
      <c r="C59" s="51"/>
      <c r="D59" s="21"/>
      <c r="E59" s="149"/>
      <c r="F59" s="149"/>
      <c r="G59" s="149"/>
      <c r="H59" s="149"/>
      <c r="I59" s="149"/>
      <c r="J59" s="149"/>
      <c r="K59" s="149"/>
      <c r="L59" s="149"/>
      <c r="M59" s="163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2"/>
      <c r="AA59" s="2"/>
      <c r="AB59" s="2"/>
      <c r="AC59" s="2"/>
      <c r="AD59" s="2"/>
    </row>
    <row r="60" spans="1:30" ht="11.25">
      <c r="A60" s="223"/>
      <c r="B60" s="51"/>
      <c r="C60" s="51"/>
      <c r="D60" s="21"/>
      <c r="E60" s="149"/>
      <c r="F60" s="149"/>
      <c r="G60" s="149"/>
      <c r="H60" s="149"/>
      <c r="I60" s="149"/>
      <c r="J60" s="149"/>
      <c r="K60" s="149"/>
      <c r="L60" s="149"/>
      <c r="M60" s="163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2"/>
      <c r="AA60" s="2"/>
      <c r="AB60" s="2"/>
      <c r="AC60" s="2"/>
      <c r="AD60" s="2"/>
    </row>
    <row r="61" spans="1:30" ht="11.25">
      <c r="A61" s="223"/>
      <c r="B61" s="116"/>
      <c r="C61" s="117" t="s">
        <v>20</v>
      </c>
      <c r="D61" s="21"/>
      <c r="E61" s="149"/>
      <c r="F61" s="149"/>
      <c r="G61" s="149"/>
      <c r="H61" s="149"/>
      <c r="I61" s="149"/>
      <c r="J61" s="149"/>
      <c r="K61" s="149"/>
      <c r="L61" s="149"/>
      <c r="M61" s="163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2"/>
      <c r="AA61" s="2"/>
      <c r="AB61" s="2"/>
      <c r="AC61" s="2"/>
      <c r="AD61" s="2"/>
    </row>
    <row r="62" spans="1:30" ht="11.25">
      <c r="A62" s="223">
        <v>200</v>
      </c>
      <c r="B62" s="118"/>
      <c r="C62" s="51" t="s">
        <v>32</v>
      </c>
      <c r="D62" s="21"/>
      <c r="E62" s="147"/>
      <c r="F62" s="147">
        <v>-410985</v>
      </c>
      <c r="G62" s="147"/>
      <c r="H62" s="147"/>
      <c r="I62" s="147"/>
      <c r="J62" s="147"/>
      <c r="K62" s="147"/>
      <c r="L62" s="148">
        <f>SUM(E62:K62)</f>
        <v>-410985</v>
      </c>
      <c r="M62" s="163"/>
      <c r="N62" s="147">
        <v>121000</v>
      </c>
      <c r="O62" s="147">
        <v>280000</v>
      </c>
      <c r="P62" s="147">
        <v>1307000</v>
      </c>
      <c r="Q62" s="147">
        <v>1261000</v>
      </c>
      <c r="R62" s="148">
        <f>-K62-I62-H62-J62</f>
        <v>0</v>
      </c>
      <c r="S62" s="147">
        <v>53662.51</v>
      </c>
      <c r="T62" s="147"/>
      <c r="U62" s="147">
        <v>2206.08</v>
      </c>
      <c r="V62" s="147"/>
      <c r="W62" s="147">
        <v>52644</v>
      </c>
      <c r="X62" s="148">
        <f>SUM(N62:W62)</f>
        <v>3077512.59</v>
      </c>
      <c r="Y62" s="148">
        <f>L62+X62</f>
        <v>2666527.59</v>
      </c>
      <c r="Z62" s="2"/>
      <c r="AA62" s="2"/>
      <c r="AB62" s="2"/>
      <c r="AC62" s="2"/>
      <c r="AD62" s="2"/>
    </row>
    <row r="63" spans="1:30" ht="11.25">
      <c r="A63" s="223">
        <v>210</v>
      </c>
      <c r="B63" s="51"/>
      <c r="C63" s="51" t="s">
        <v>33</v>
      </c>
      <c r="D63" s="21"/>
      <c r="E63" s="147"/>
      <c r="F63" s="147">
        <v>2540965</v>
      </c>
      <c r="G63" s="147">
        <v>138</v>
      </c>
      <c r="H63" s="147"/>
      <c r="I63" s="147"/>
      <c r="J63" s="147"/>
      <c r="K63" s="147"/>
      <c r="L63" s="148">
        <f>SUM(E63:K63)</f>
        <v>2541103</v>
      </c>
      <c r="M63" s="163"/>
      <c r="N63" s="147">
        <v>4200000</v>
      </c>
      <c r="O63" s="147">
        <v>3700000</v>
      </c>
      <c r="P63" s="147">
        <v>2296000</v>
      </c>
      <c r="Q63" s="147">
        <v>-1191000</v>
      </c>
      <c r="R63" s="148">
        <f>-K63-I63-H63-J63</f>
        <v>0</v>
      </c>
      <c r="S63" s="147">
        <v>221732</v>
      </c>
      <c r="T63" s="147"/>
      <c r="U63" s="147">
        <v>13189.75</v>
      </c>
      <c r="V63" s="147"/>
      <c r="W63" s="147">
        <v>210574</v>
      </c>
      <c r="X63" s="148">
        <f>SUM(N63:W63)</f>
        <v>9450495.75</v>
      </c>
      <c r="Y63" s="148">
        <f>L63+X63</f>
        <v>11991598.75</v>
      </c>
      <c r="Z63" s="2"/>
      <c r="AA63" s="2"/>
      <c r="AB63" s="2"/>
      <c r="AC63" s="2"/>
      <c r="AD63" s="2"/>
    </row>
    <row r="64" spans="1:30" ht="11.25">
      <c r="A64" s="223" t="s">
        <v>199</v>
      </c>
      <c r="B64" s="51"/>
      <c r="C64" s="51" t="s">
        <v>195</v>
      </c>
      <c r="D64" s="21"/>
      <c r="E64" s="147"/>
      <c r="F64" s="147"/>
      <c r="G64" s="147"/>
      <c r="H64" s="147"/>
      <c r="I64" s="147"/>
      <c r="J64" s="147"/>
      <c r="K64" s="147"/>
      <c r="L64" s="148">
        <f>SUM(E64:K64)</f>
        <v>0</v>
      </c>
      <c r="M64" s="163"/>
      <c r="N64" s="147">
        <v>0</v>
      </c>
      <c r="O64" s="147"/>
      <c r="P64" s="147"/>
      <c r="Q64" s="147"/>
      <c r="R64" s="148">
        <f>-K64-I64-H64-J64</f>
        <v>0</v>
      </c>
      <c r="S64" s="147">
        <v>0</v>
      </c>
      <c r="T64" s="147">
        <v>0</v>
      </c>
      <c r="U64" s="147">
        <v>0</v>
      </c>
      <c r="V64" s="147">
        <v>0</v>
      </c>
      <c r="W64" s="147">
        <v>0</v>
      </c>
      <c r="X64" s="148">
        <f>SUM(N64:W64)</f>
        <v>0</v>
      </c>
      <c r="Y64" s="148">
        <f>L64+X64</f>
        <v>0</v>
      </c>
      <c r="Z64" s="2"/>
      <c r="AA64" s="2"/>
      <c r="AB64" s="2"/>
      <c r="AC64" s="2"/>
      <c r="AD64" s="2"/>
    </row>
    <row r="65" spans="1:30" ht="11.25">
      <c r="A65" s="223"/>
      <c r="B65" s="51"/>
      <c r="C65" s="51"/>
      <c r="D65" s="21"/>
      <c r="E65" s="123" t="s">
        <v>15</v>
      </c>
      <c r="F65" s="123" t="s">
        <v>15</v>
      </c>
      <c r="G65" s="123" t="s">
        <v>15</v>
      </c>
      <c r="H65" s="123"/>
      <c r="I65" s="123"/>
      <c r="J65" s="123"/>
      <c r="K65" s="123" t="s">
        <v>15</v>
      </c>
      <c r="L65" s="123" t="s">
        <v>15</v>
      </c>
      <c r="M65" s="163"/>
      <c r="N65" s="123" t="s">
        <v>15</v>
      </c>
      <c r="O65" s="123" t="s">
        <v>15</v>
      </c>
      <c r="P65" s="123" t="s">
        <v>15</v>
      </c>
      <c r="Q65" s="123" t="s">
        <v>15</v>
      </c>
      <c r="R65" s="123" t="s">
        <v>15</v>
      </c>
      <c r="S65" s="123" t="s">
        <v>15</v>
      </c>
      <c r="T65" s="123" t="s">
        <v>15</v>
      </c>
      <c r="U65" s="123" t="s">
        <v>15</v>
      </c>
      <c r="V65" s="123" t="s">
        <v>15</v>
      </c>
      <c r="W65" s="123" t="s">
        <v>15</v>
      </c>
      <c r="X65" s="123" t="s">
        <v>15</v>
      </c>
      <c r="Y65" s="123" t="s">
        <v>15</v>
      </c>
      <c r="Z65" s="2"/>
      <c r="AA65" s="2"/>
      <c r="AB65" s="2"/>
      <c r="AC65" s="2"/>
      <c r="AD65" s="2"/>
    </row>
    <row r="66" spans="1:30" ht="11.25">
      <c r="A66" s="223"/>
      <c r="B66" s="51"/>
      <c r="C66" s="118" t="s">
        <v>45</v>
      </c>
      <c r="D66" s="21"/>
      <c r="E66" s="149">
        <f t="shared" ref="E66:L66" si="16">SUM(E62:E64)</f>
        <v>0</v>
      </c>
      <c r="F66" s="149">
        <f t="shared" si="16"/>
        <v>2129980</v>
      </c>
      <c r="G66" s="149">
        <f t="shared" si="16"/>
        <v>138</v>
      </c>
      <c r="H66" s="149">
        <f t="shared" si="16"/>
        <v>0</v>
      </c>
      <c r="I66" s="149">
        <f t="shared" si="16"/>
        <v>0</v>
      </c>
      <c r="J66" s="149">
        <f>SUM(J62:J64)</f>
        <v>0</v>
      </c>
      <c r="K66" s="149">
        <f t="shared" si="16"/>
        <v>0</v>
      </c>
      <c r="L66" s="149">
        <f t="shared" si="16"/>
        <v>2130118</v>
      </c>
      <c r="M66" s="163"/>
      <c r="N66" s="149">
        <f t="shared" ref="N66:Y66" si="17">SUM(N62:N64)</f>
        <v>4321000</v>
      </c>
      <c r="O66" s="149">
        <f t="shared" si="17"/>
        <v>3980000</v>
      </c>
      <c r="P66" s="149">
        <f t="shared" si="17"/>
        <v>3603000</v>
      </c>
      <c r="Q66" s="149">
        <f t="shared" si="17"/>
        <v>70000</v>
      </c>
      <c r="R66" s="149">
        <f t="shared" si="17"/>
        <v>0</v>
      </c>
      <c r="S66" s="149">
        <f t="shared" si="17"/>
        <v>275394.51</v>
      </c>
      <c r="T66" s="149">
        <f>SUM(T62:T64)</f>
        <v>0</v>
      </c>
      <c r="U66" s="149">
        <f>SUM(U62:U64)</f>
        <v>15395.83</v>
      </c>
      <c r="V66" s="149">
        <f>SUM(V62:V64)</f>
        <v>0</v>
      </c>
      <c r="W66" s="149">
        <f t="shared" si="17"/>
        <v>263218</v>
      </c>
      <c r="X66" s="149">
        <f t="shared" si="17"/>
        <v>12528008.34</v>
      </c>
      <c r="Y66" s="149">
        <f t="shared" si="17"/>
        <v>14658126.34</v>
      </c>
      <c r="Z66" s="2"/>
      <c r="AA66" s="2"/>
      <c r="AB66" s="2"/>
      <c r="AC66" s="2"/>
      <c r="AD66" s="2"/>
    </row>
    <row r="67" spans="1:30" ht="11.25">
      <c r="A67" s="223"/>
      <c r="B67" s="51"/>
      <c r="C67" s="51"/>
      <c r="D67" s="21"/>
      <c r="E67" s="123" t="s">
        <v>23</v>
      </c>
      <c r="F67" s="123" t="s">
        <v>23</v>
      </c>
      <c r="G67" s="123" t="s">
        <v>23</v>
      </c>
      <c r="H67" s="123"/>
      <c r="I67" s="123"/>
      <c r="J67" s="123"/>
      <c r="K67" s="123" t="s">
        <v>23</v>
      </c>
      <c r="L67" s="123" t="s">
        <v>23</v>
      </c>
      <c r="M67" s="163"/>
      <c r="N67" s="123" t="s">
        <v>23</v>
      </c>
      <c r="O67" s="123" t="s">
        <v>23</v>
      </c>
      <c r="P67" s="123" t="s">
        <v>23</v>
      </c>
      <c r="Q67" s="123" t="s">
        <v>23</v>
      </c>
      <c r="R67" s="123" t="s">
        <v>23</v>
      </c>
      <c r="S67" s="123" t="s">
        <v>23</v>
      </c>
      <c r="T67" s="123" t="s">
        <v>23</v>
      </c>
      <c r="U67" s="123" t="s">
        <v>23</v>
      </c>
      <c r="V67" s="123" t="s">
        <v>23</v>
      </c>
      <c r="W67" s="123" t="s">
        <v>23</v>
      </c>
      <c r="X67" s="123" t="s">
        <v>23</v>
      </c>
      <c r="Y67" s="123" t="s">
        <v>23</v>
      </c>
      <c r="Z67" s="2"/>
      <c r="AA67" s="2"/>
      <c r="AB67" s="2"/>
      <c r="AC67" s="2"/>
      <c r="AD67" s="2"/>
    </row>
    <row r="68" spans="1:30" ht="11.25">
      <c r="A68" s="223"/>
      <c r="B68" s="51"/>
      <c r="C68" s="51"/>
      <c r="D68" s="21"/>
      <c r="E68" s="123"/>
      <c r="F68" s="123"/>
      <c r="G68" s="123"/>
      <c r="H68" s="123"/>
      <c r="I68" s="123"/>
      <c r="J68" s="123"/>
      <c r="K68" s="123"/>
      <c r="L68" s="123"/>
      <c r="M68" s="16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2"/>
      <c r="AA68" s="2"/>
      <c r="AB68" s="2"/>
      <c r="AC68" s="2"/>
      <c r="AD68" s="2"/>
    </row>
    <row r="69" spans="1:30" ht="11.25">
      <c r="A69" s="223"/>
      <c r="B69" s="51"/>
      <c r="C69" s="51"/>
      <c r="D69" s="21"/>
      <c r="E69" s="149"/>
      <c r="F69" s="149"/>
      <c r="G69" s="149"/>
      <c r="H69" s="149"/>
      <c r="I69" s="149"/>
      <c r="J69" s="149"/>
      <c r="K69" s="149"/>
      <c r="L69" s="149"/>
      <c r="M69" s="163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2"/>
      <c r="AA69" s="2"/>
      <c r="AB69" s="2"/>
      <c r="AC69" s="2"/>
      <c r="AD69" s="2"/>
    </row>
    <row r="70" spans="1:30" ht="11.25">
      <c r="A70" s="223"/>
      <c r="B70" s="51"/>
      <c r="C70" s="117" t="s">
        <v>21</v>
      </c>
      <c r="D70" s="21"/>
      <c r="E70" s="149"/>
      <c r="F70" s="149"/>
      <c r="G70" s="149"/>
      <c r="H70" s="149"/>
      <c r="I70" s="149"/>
      <c r="J70" s="149"/>
      <c r="K70" s="149"/>
      <c r="L70" s="149"/>
      <c r="M70" s="163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2"/>
      <c r="AA70" s="2"/>
      <c r="AB70" s="2"/>
      <c r="AC70" s="2"/>
      <c r="AD70" s="2"/>
    </row>
    <row r="71" spans="1:30" ht="11.25">
      <c r="A71" s="223">
        <v>181</v>
      </c>
      <c r="B71" s="51"/>
      <c r="C71" s="51" t="s">
        <v>35</v>
      </c>
      <c r="D71" s="21"/>
      <c r="E71" s="147"/>
      <c r="F71" s="147">
        <v>6940529</v>
      </c>
      <c r="G71" s="147">
        <v>10939</v>
      </c>
      <c r="H71" s="147"/>
      <c r="I71" s="147"/>
      <c r="J71" s="147"/>
      <c r="K71" s="147"/>
      <c r="L71" s="148">
        <f t="shared" ref="L71:L78" si="18">SUM(E71:K71)</f>
        <v>6951468</v>
      </c>
      <c r="M71" s="163"/>
      <c r="N71" s="147">
        <v>23143000</v>
      </c>
      <c r="O71" s="147">
        <v>26384000</v>
      </c>
      <c r="P71" s="147">
        <v>6942000</v>
      </c>
      <c r="Q71" s="147">
        <v>12838000</v>
      </c>
      <c r="R71" s="148">
        <f t="shared" ref="R71:R78" si="19">-K71-I71-H71-J71</f>
        <v>0</v>
      </c>
      <c r="S71" s="147">
        <f>-21124014-6491454+592</f>
        <v>-27614876</v>
      </c>
      <c r="T71" s="147"/>
      <c r="U71" s="147">
        <v>790447.53</v>
      </c>
      <c r="V71" s="147"/>
      <c r="W71" s="147">
        <v>939214</v>
      </c>
      <c r="X71" s="148">
        <f t="shared" ref="X71:X78" si="20">SUM(N71:W71)</f>
        <v>43421785.530000001</v>
      </c>
      <c r="Y71" s="148">
        <f t="shared" ref="Y71:Y78" si="21">L71+X71</f>
        <v>50373253.530000001</v>
      </c>
      <c r="Z71" s="2"/>
      <c r="AA71" s="38"/>
      <c r="AB71" s="2"/>
      <c r="AC71" s="2"/>
      <c r="AD71" s="2"/>
    </row>
    <row r="72" spans="1:30" ht="11.25">
      <c r="A72" s="223">
        <v>160</v>
      </c>
      <c r="B72" s="51"/>
      <c r="C72" s="51" t="s">
        <v>32</v>
      </c>
      <c r="D72" s="21"/>
      <c r="E72" s="147"/>
      <c r="F72" s="147">
        <v>1692136</v>
      </c>
      <c r="G72" s="147"/>
      <c r="H72" s="147"/>
      <c r="I72" s="147"/>
      <c r="J72" s="147"/>
      <c r="K72" s="147"/>
      <c r="L72" s="148">
        <f t="shared" si="18"/>
        <v>1692136</v>
      </c>
      <c r="M72" s="163"/>
      <c r="N72" s="147">
        <v>-286000</v>
      </c>
      <c r="O72" s="147">
        <v>-3078000</v>
      </c>
      <c r="P72" s="147">
        <v>-7455000</v>
      </c>
      <c r="Q72" s="147">
        <v>-3618000</v>
      </c>
      <c r="R72" s="148">
        <f t="shared" si="19"/>
        <v>0</v>
      </c>
      <c r="S72" s="147">
        <f>502+253819</f>
        <v>254321</v>
      </c>
      <c r="T72" s="147"/>
      <c r="U72" s="147">
        <v>161973.26999999999</v>
      </c>
      <c r="V72" s="147"/>
      <c r="W72" s="147">
        <v>277957</v>
      </c>
      <c r="X72" s="148">
        <f t="shared" si="20"/>
        <v>-13742748.73</v>
      </c>
      <c r="Y72" s="148">
        <f t="shared" si="21"/>
        <v>-12050612.73</v>
      </c>
      <c r="Z72" s="2"/>
      <c r="AA72" s="2"/>
      <c r="AB72" s="2"/>
      <c r="AC72" s="2"/>
      <c r="AD72" s="2"/>
    </row>
    <row r="73" spans="1:30" ht="11.25">
      <c r="A73" s="223">
        <v>250</v>
      </c>
      <c r="B73" s="51"/>
      <c r="C73" s="51" t="s">
        <v>33</v>
      </c>
      <c r="D73" s="21"/>
      <c r="E73" s="147"/>
      <c r="F73" s="147">
        <v>19994540</v>
      </c>
      <c r="G73" s="147">
        <v>1925</v>
      </c>
      <c r="H73" s="147"/>
      <c r="I73" s="147"/>
      <c r="J73" s="147"/>
      <c r="K73" s="147"/>
      <c r="L73" s="148">
        <f t="shared" si="18"/>
        <v>19996465</v>
      </c>
      <c r="M73" s="163"/>
      <c r="N73" s="147">
        <v>1367000</v>
      </c>
      <c r="O73" s="147">
        <v>2362000</v>
      </c>
      <c r="P73" s="147">
        <v>17676000</v>
      </c>
      <c r="Q73" s="147">
        <v>15392000</v>
      </c>
      <c r="R73" s="148">
        <f t="shared" si="19"/>
        <v>0</v>
      </c>
      <c r="S73" s="147">
        <f>-327187-333431</f>
        <v>-660618</v>
      </c>
      <c r="T73" s="147"/>
      <c r="U73" s="147">
        <v>513172.26</v>
      </c>
      <c r="V73" s="147"/>
      <c r="W73" s="147">
        <v>183050</v>
      </c>
      <c r="X73" s="148">
        <f t="shared" si="20"/>
        <v>36832604.259999998</v>
      </c>
      <c r="Y73" s="148">
        <f t="shared" si="21"/>
        <v>56829069.259999998</v>
      </c>
      <c r="Z73" s="2"/>
      <c r="AA73" s="2"/>
      <c r="AB73" s="2"/>
      <c r="AC73" s="2"/>
      <c r="AD73" s="2"/>
    </row>
    <row r="74" spans="1:30" ht="11.25">
      <c r="A74" s="225"/>
      <c r="B74" s="120"/>
      <c r="C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1:30" ht="11.25">
      <c r="A75" s="226">
        <v>290</v>
      </c>
      <c r="B75" s="120"/>
      <c r="C75" s="42" t="s">
        <v>132</v>
      </c>
      <c r="D75" s="21"/>
      <c r="E75" s="147"/>
      <c r="F75" s="147">
        <v>-20960</v>
      </c>
      <c r="G75" s="147"/>
      <c r="H75" s="147"/>
      <c r="I75" s="147"/>
      <c r="J75" s="147"/>
      <c r="K75" s="147"/>
      <c r="L75" s="148">
        <f t="shared" si="18"/>
        <v>-20960</v>
      </c>
      <c r="M75" s="163"/>
      <c r="N75" s="147">
        <v>35000</v>
      </c>
      <c r="O75" s="147">
        <v>284000</v>
      </c>
      <c r="P75" s="147">
        <v>78000</v>
      </c>
      <c r="Q75" s="147">
        <v>10000</v>
      </c>
      <c r="R75" s="148">
        <f t="shared" si="19"/>
        <v>0</v>
      </c>
      <c r="S75" s="147">
        <v>1726</v>
      </c>
      <c r="T75" s="147"/>
      <c r="U75" s="147">
        <v>0</v>
      </c>
      <c r="V75" s="147"/>
      <c r="W75" s="147">
        <v>0</v>
      </c>
      <c r="X75" s="148">
        <f t="shared" si="20"/>
        <v>408726</v>
      </c>
      <c r="Y75" s="148">
        <f t="shared" si="21"/>
        <v>387766</v>
      </c>
      <c r="Z75" s="2"/>
      <c r="AA75" s="2"/>
      <c r="AB75" s="2"/>
      <c r="AC75" s="2"/>
      <c r="AD75" s="2"/>
    </row>
    <row r="76" spans="1:30" ht="11.25">
      <c r="A76" s="226">
        <v>404</v>
      </c>
      <c r="B76" s="120"/>
      <c r="C76" s="42" t="s">
        <v>146</v>
      </c>
      <c r="D76" s="21"/>
      <c r="E76" s="147"/>
      <c r="F76" s="147"/>
      <c r="G76" s="147"/>
      <c r="H76" s="147"/>
      <c r="I76" s="147"/>
      <c r="J76" s="147"/>
      <c r="K76" s="147"/>
      <c r="L76" s="148">
        <f t="shared" si="18"/>
        <v>0</v>
      </c>
      <c r="M76" s="163"/>
      <c r="N76" s="147">
        <v>-248000</v>
      </c>
      <c r="O76" s="147">
        <v>-166000</v>
      </c>
      <c r="P76" s="147">
        <v>-88000</v>
      </c>
      <c r="Q76" s="147">
        <v>-35000</v>
      </c>
      <c r="R76" s="148">
        <f t="shared" si="19"/>
        <v>0</v>
      </c>
      <c r="S76" s="147">
        <v>0</v>
      </c>
      <c r="T76" s="147">
        <v>0</v>
      </c>
      <c r="U76" s="147">
        <v>0</v>
      </c>
      <c r="V76" s="147">
        <v>0</v>
      </c>
      <c r="W76" s="147">
        <v>0</v>
      </c>
      <c r="X76" s="148">
        <f t="shared" si="20"/>
        <v>-537000</v>
      </c>
      <c r="Y76" s="148">
        <f t="shared" si="21"/>
        <v>-537000</v>
      </c>
      <c r="Z76" s="2"/>
      <c r="AA76" s="2"/>
      <c r="AB76" s="2"/>
      <c r="AC76" s="2"/>
      <c r="AD76" s="2"/>
    </row>
    <row r="77" spans="1:30" ht="11.25">
      <c r="A77" s="224">
        <v>408</v>
      </c>
      <c r="B77" s="120"/>
      <c r="C77" s="42" t="s">
        <v>172</v>
      </c>
      <c r="D77" s="21"/>
      <c r="E77" s="147"/>
      <c r="F77" s="147"/>
      <c r="G77" s="147"/>
      <c r="H77" s="147"/>
      <c r="I77" s="147"/>
      <c r="J77" s="147"/>
      <c r="K77" s="147"/>
      <c r="L77" s="148">
        <f>SUM(E77:K77)</f>
        <v>0</v>
      </c>
      <c r="M77" s="163"/>
      <c r="N77" s="147"/>
      <c r="O77" s="147"/>
      <c r="P77" s="147"/>
      <c r="Q77" s="147"/>
      <c r="R77" s="148">
        <f>-K77-I77-H77-J77</f>
        <v>0</v>
      </c>
      <c r="S77" s="147">
        <v>0</v>
      </c>
      <c r="T77" s="147">
        <v>0</v>
      </c>
      <c r="U77" s="147">
        <v>0</v>
      </c>
      <c r="V77" s="147">
        <v>0</v>
      </c>
      <c r="W77" s="147">
        <v>0</v>
      </c>
      <c r="X77" s="148">
        <f>SUM(N77:W77)</f>
        <v>0</v>
      </c>
      <c r="Y77" s="148">
        <f>L77+X77</f>
        <v>0</v>
      </c>
      <c r="Z77" s="2"/>
      <c r="AA77" s="2"/>
      <c r="AB77" s="2"/>
      <c r="AC77" s="2"/>
      <c r="AD77" s="2"/>
    </row>
    <row r="78" spans="1:30" ht="11.25">
      <c r="A78" s="223" t="s">
        <v>199</v>
      </c>
      <c r="B78" s="51"/>
      <c r="C78" s="51" t="s">
        <v>195</v>
      </c>
      <c r="D78" s="21"/>
      <c r="E78" s="147"/>
      <c r="F78" s="147"/>
      <c r="G78" s="147"/>
      <c r="H78" s="147"/>
      <c r="I78" s="147"/>
      <c r="J78" s="147"/>
      <c r="K78" s="147"/>
      <c r="L78" s="148">
        <f t="shared" si="18"/>
        <v>0</v>
      </c>
      <c r="M78" s="163"/>
      <c r="N78" s="147">
        <v>0</v>
      </c>
      <c r="O78" s="147"/>
      <c r="P78" s="147"/>
      <c r="Q78" s="147"/>
      <c r="R78" s="148">
        <f t="shared" si="19"/>
        <v>0</v>
      </c>
      <c r="S78" s="147">
        <v>0</v>
      </c>
      <c r="T78" s="147">
        <v>0</v>
      </c>
      <c r="U78" s="147">
        <v>0</v>
      </c>
      <c r="V78" s="147">
        <v>0</v>
      </c>
      <c r="W78" s="147">
        <v>0</v>
      </c>
      <c r="X78" s="148">
        <f t="shared" si="20"/>
        <v>0</v>
      </c>
      <c r="Y78" s="148">
        <f t="shared" si="21"/>
        <v>0</v>
      </c>
      <c r="Z78" s="2"/>
      <c r="AA78" s="2"/>
      <c r="AB78" s="2"/>
      <c r="AC78" s="2"/>
      <c r="AD78" s="2"/>
    </row>
    <row r="79" spans="1:30" ht="11.25">
      <c r="A79" s="223"/>
      <c r="B79" s="51"/>
      <c r="C79" s="51"/>
      <c r="D79" s="21"/>
      <c r="E79" s="123"/>
      <c r="F79" s="123"/>
      <c r="G79" s="123"/>
      <c r="H79" s="123"/>
      <c r="I79" s="123"/>
      <c r="J79" s="123"/>
      <c r="K79" s="123"/>
      <c r="L79" s="123" t="s">
        <v>15</v>
      </c>
      <c r="M79" s="163"/>
      <c r="N79" s="123" t="s">
        <v>15</v>
      </c>
      <c r="O79" s="123" t="s">
        <v>15</v>
      </c>
      <c r="P79" s="123" t="s">
        <v>15</v>
      </c>
      <c r="Q79" s="123" t="s">
        <v>15</v>
      </c>
      <c r="R79" s="123" t="s">
        <v>15</v>
      </c>
      <c r="S79" s="123" t="s">
        <v>15</v>
      </c>
      <c r="T79" s="123" t="s">
        <v>15</v>
      </c>
      <c r="U79" s="123" t="s">
        <v>15</v>
      </c>
      <c r="V79" s="123" t="s">
        <v>15</v>
      </c>
      <c r="W79" s="123" t="s">
        <v>15</v>
      </c>
      <c r="X79" s="123" t="s">
        <v>15</v>
      </c>
      <c r="Y79" s="123" t="s">
        <v>15</v>
      </c>
      <c r="Z79" s="2"/>
      <c r="AA79" s="2"/>
      <c r="AB79" s="2"/>
      <c r="AC79" s="2"/>
      <c r="AD79" s="2"/>
    </row>
    <row r="80" spans="1:30" ht="11.25">
      <c r="A80" s="223"/>
      <c r="B80" s="116"/>
      <c r="C80" s="118" t="s">
        <v>30</v>
      </c>
      <c r="D80" s="21"/>
      <c r="E80" s="149">
        <f t="shared" ref="E80:L80" si="22">SUM(E71:E78)</f>
        <v>0</v>
      </c>
      <c r="F80" s="149">
        <f t="shared" si="22"/>
        <v>28606245</v>
      </c>
      <c r="G80" s="149">
        <f t="shared" si="22"/>
        <v>12864</v>
      </c>
      <c r="H80" s="149">
        <f t="shared" si="22"/>
        <v>0</v>
      </c>
      <c r="I80" s="149">
        <f t="shared" si="22"/>
        <v>0</v>
      </c>
      <c r="J80" s="149">
        <f>SUM(J71:J78)</f>
        <v>0</v>
      </c>
      <c r="K80" s="149">
        <f t="shared" si="22"/>
        <v>0</v>
      </c>
      <c r="L80" s="149">
        <f t="shared" si="22"/>
        <v>28619109</v>
      </c>
      <c r="M80" s="163"/>
      <c r="N80" s="149">
        <f t="shared" ref="N80:Y80" si="23">SUM(N71:N78)</f>
        <v>24011000</v>
      </c>
      <c r="O80" s="149">
        <f t="shared" si="23"/>
        <v>25786000</v>
      </c>
      <c r="P80" s="149">
        <f t="shared" si="23"/>
        <v>17153000</v>
      </c>
      <c r="Q80" s="149">
        <f t="shared" si="23"/>
        <v>24587000</v>
      </c>
      <c r="R80" s="149">
        <f t="shared" si="23"/>
        <v>0</v>
      </c>
      <c r="S80" s="149">
        <f t="shared" si="23"/>
        <v>-28019447</v>
      </c>
      <c r="T80" s="149">
        <f>SUM(T71:T78)</f>
        <v>0</v>
      </c>
      <c r="U80" s="149">
        <f>SUM(U71:U78)</f>
        <v>1465593.06</v>
      </c>
      <c r="V80" s="149">
        <f>SUM(V71:V78)</f>
        <v>0</v>
      </c>
      <c r="W80" s="149">
        <f t="shared" si="23"/>
        <v>1400221</v>
      </c>
      <c r="X80" s="149">
        <f t="shared" si="23"/>
        <v>66383367.060000002</v>
      </c>
      <c r="Y80" s="149">
        <f t="shared" si="23"/>
        <v>95002476.060000002</v>
      </c>
      <c r="Z80" s="2"/>
      <c r="AA80" s="2"/>
      <c r="AB80" s="2"/>
      <c r="AC80" s="2"/>
      <c r="AD80" s="2"/>
    </row>
    <row r="81" spans="1:30" ht="11.25">
      <c r="A81" s="223"/>
      <c r="B81" s="51"/>
      <c r="C81" s="51"/>
      <c r="D81" s="21"/>
      <c r="E81" s="123" t="s">
        <v>23</v>
      </c>
      <c r="F81" s="123" t="s">
        <v>23</v>
      </c>
      <c r="G81" s="123" t="s">
        <v>23</v>
      </c>
      <c r="H81" s="123"/>
      <c r="I81" s="123"/>
      <c r="J81" s="123"/>
      <c r="K81" s="123" t="s">
        <v>23</v>
      </c>
      <c r="L81" s="123" t="s">
        <v>23</v>
      </c>
      <c r="M81" s="163"/>
      <c r="N81" s="123" t="s">
        <v>23</v>
      </c>
      <c r="O81" s="123" t="s">
        <v>23</v>
      </c>
      <c r="P81" s="123" t="s">
        <v>23</v>
      </c>
      <c r="Q81" s="123" t="s">
        <v>23</v>
      </c>
      <c r="R81" s="123" t="s">
        <v>23</v>
      </c>
      <c r="S81" s="123" t="s">
        <v>23</v>
      </c>
      <c r="T81" s="123" t="s">
        <v>23</v>
      </c>
      <c r="U81" s="123" t="s">
        <v>23</v>
      </c>
      <c r="V81" s="123" t="s">
        <v>23</v>
      </c>
      <c r="W81" s="123" t="s">
        <v>23</v>
      </c>
      <c r="X81" s="123" t="s">
        <v>23</v>
      </c>
      <c r="Y81" s="123" t="s">
        <v>23</v>
      </c>
      <c r="Z81" s="2"/>
      <c r="AA81" s="2"/>
      <c r="AB81" s="2"/>
      <c r="AC81" s="2"/>
      <c r="AD81" s="2"/>
    </row>
    <row r="82" spans="1:30" ht="11.25">
      <c r="A82" s="223"/>
      <c r="B82" s="51"/>
      <c r="C82" s="51"/>
      <c r="D82" s="21"/>
      <c r="E82" s="123"/>
      <c r="F82" s="123"/>
      <c r="G82" s="123"/>
      <c r="H82" s="123"/>
      <c r="I82" s="123"/>
      <c r="J82" s="123"/>
      <c r="K82" s="123"/>
      <c r="L82" s="123"/>
      <c r="M82" s="16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2"/>
      <c r="AA82" s="2"/>
      <c r="AB82" s="2"/>
      <c r="AC82" s="2"/>
      <c r="AD82" s="2"/>
    </row>
    <row r="83" spans="1:30" ht="11.25">
      <c r="A83" s="223"/>
      <c r="B83" s="51"/>
      <c r="C83" s="51"/>
      <c r="D83" s="21"/>
      <c r="E83" s="149"/>
      <c r="F83" s="149"/>
      <c r="G83" s="149"/>
      <c r="H83" s="149"/>
      <c r="I83" s="149"/>
      <c r="J83" s="149"/>
      <c r="K83" s="149"/>
      <c r="L83" s="149"/>
      <c r="M83" s="163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2"/>
      <c r="AA83" s="2"/>
      <c r="AB83" s="2"/>
      <c r="AC83" s="2"/>
      <c r="AD83" s="2"/>
    </row>
    <row r="84" spans="1:30" ht="11.25">
      <c r="A84" s="223"/>
      <c r="B84" s="51"/>
      <c r="C84" s="117" t="s">
        <v>22</v>
      </c>
      <c r="D84" s="21"/>
      <c r="E84" s="149"/>
      <c r="F84" s="149"/>
      <c r="G84" s="149"/>
      <c r="H84" s="149"/>
      <c r="I84" s="149"/>
      <c r="J84" s="149"/>
      <c r="K84" s="149"/>
      <c r="L84" s="149"/>
      <c r="M84" s="163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2"/>
      <c r="AA84" s="2"/>
      <c r="AB84" s="2"/>
      <c r="AC84" s="2"/>
      <c r="AD84" s="2"/>
    </row>
    <row r="85" spans="1:30" ht="11.25">
      <c r="A85" s="223">
        <v>172</v>
      </c>
      <c r="B85" s="51"/>
      <c r="C85" s="51" t="s">
        <v>46</v>
      </c>
      <c r="D85" s="21"/>
      <c r="E85" s="147"/>
      <c r="F85" s="147">
        <v>-11449</v>
      </c>
      <c r="G85" s="147"/>
      <c r="H85" s="147"/>
      <c r="I85" s="147"/>
      <c r="J85" s="147"/>
      <c r="K85" s="147"/>
      <c r="L85" s="148">
        <f t="shared" ref="L85:L90" si="24">SUM(E85:K85)</f>
        <v>-11449</v>
      </c>
      <c r="M85" s="163"/>
      <c r="N85" s="147">
        <v>-48000</v>
      </c>
      <c r="O85" s="147">
        <v>-50000</v>
      </c>
      <c r="P85" s="147">
        <v>8530000</v>
      </c>
      <c r="Q85" s="147">
        <v>3487000</v>
      </c>
      <c r="R85" s="148">
        <f t="shared" ref="R85:R90" si="25">-K85-I85-H85-J85</f>
        <v>0</v>
      </c>
      <c r="S85" s="147">
        <f>-102777+2</f>
        <v>-102775</v>
      </c>
      <c r="T85" s="147"/>
      <c r="U85" s="147">
        <v>0</v>
      </c>
      <c r="V85" s="147">
        <v>-64526025</v>
      </c>
      <c r="W85" s="147">
        <v>1990717</v>
      </c>
      <c r="X85" s="148">
        <f t="shared" ref="X85:X90" si="26">SUM(N85:W85)</f>
        <v>-50719083</v>
      </c>
      <c r="Y85" s="148">
        <f t="shared" ref="Y85:Y90" si="27">L85+X85</f>
        <v>-50730532</v>
      </c>
      <c r="Z85" s="2"/>
      <c r="AA85" s="2"/>
      <c r="AB85" s="2"/>
      <c r="AC85" s="2"/>
      <c r="AD85" s="2"/>
    </row>
    <row r="86" spans="1:30" ht="11.25">
      <c r="A86" s="223">
        <v>127</v>
      </c>
      <c r="B86" s="51"/>
      <c r="C86" s="51" t="s">
        <v>47</v>
      </c>
      <c r="D86" s="21"/>
      <c r="E86" s="147"/>
      <c r="F86" s="147">
        <v>30074</v>
      </c>
      <c r="G86" s="147"/>
      <c r="H86" s="147"/>
      <c r="I86" s="147"/>
      <c r="J86" s="147"/>
      <c r="K86" s="147"/>
      <c r="L86" s="148">
        <f t="shared" si="24"/>
        <v>30074</v>
      </c>
      <c r="M86" s="163"/>
      <c r="N86" s="147">
        <v>-16847000</v>
      </c>
      <c r="O86" s="147">
        <v>-5740000</v>
      </c>
      <c r="P86" s="147">
        <v>-11900000</v>
      </c>
      <c r="Q86" s="147">
        <v>-6626000</v>
      </c>
      <c r="R86" s="148">
        <f t="shared" si="25"/>
        <v>0</v>
      </c>
      <c r="S86" s="147">
        <v>-15371896</v>
      </c>
      <c r="T86" s="147"/>
      <c r="U86" s="147">
        <v>0</v>
      </c>
      <c r="V86" s="147"/>
      <c r="W86" s="147">
        <v>0</v>
      </c>
      <c r="X86" s="148">
        <f t="shared" si="26"/>
        <v>-56484896</v>
      </c>
      <c r="Y86" s="148">
        <f t="shared" si="27"/>
        <v>-56454822</v>
      </c>
      <c r="Z86" s="2"/>
      <c r="AA86" s="2"/>
      <c r="AB86" s="2"/>
      <c r="AC86" s="2"/>
      <c r="AD86" s="2"/>
    </row>
    <row r="87" spans="1:30" ht="11.25">
      <c r="A87" s="223">
        <v>185</v>
      </c>
      <c r="B87" s="118"/>
      <c r="C87" s="51" t="s">
        <v>60</v>
      </c>
      <c r="D87" s="21"/>
      <c r="E87" s="147"/>
      <c r="F87" s="147">
        <v>358327</v>
      </c>
      <c r="G87" s="147"/>
      <c r="H87" s="147"/>
      <c r="I87" s="147"/>
      <c r="J87" s="147"/>
      <c r="K87" s="147"/>
      <c r="L87" s="148">
        <f t="shared" si="24"/>
        <v>358327</v>
      </c>
      <c r="M87" s="163"/>
      <c r="N87" s="147">
        <v>24000</v>
      </c>
      <c r="O87" s="147">
        <v>19000</v>
      </c>
      <c r="P87" s="147">
        <v>-411000</v>
      </c>
      <c r="Q87" s="147">
        <v>-241000</v>
      </c>
      <c r="R87" s="148">
        <f t="shared" si="25"/>
        <v>0</v>
      </c>
      <c r="S87" s="147">
        <v>-197264</v>
      </c>
      <c r="T87" s="147"/>
      <c r="U87" s="147">
        <v>0</v>
      </c>
      <c r="V87" s="147"/>
      <c r="W87" s="147">
        <v>0</v>
      </c>
      <c r="X87" s="148">
        <f t="shared" si="26"/>
        <v>-806264</v>
      </c>
      <c r="Y87" s="148">
        <f t="shared" si="27"/>
        <v>-447937</v>
      </c>
      <c r="Z87" s="2"/>
      <c r="AA87" s="2"/>
      <c r="AB87" s="2"/>
      <c r="AC87" s="2"/>
      <c r="AD87" s="2"/>
    </row>
    <row r="88" spans="1:30" ht="11.25">
      <c r="A88" s="223" t="s">
        <v>86</v>
      </c>
      <c r="B88" s="118"/>
      <c r="C88" s="51" t="s">
        <v>2</v>
      </c>
      <c r="D88" s="21"/>
      <c r="E88" s="147"/>
      <c r="F88" s="147">
        <v>997756</v>
      </c>
      <c r="G88" s="147"/>
      <c r="H88" s="147"/>
      <c r="I88" s="147"/>
      <c r="J88" s="147"/>
      <c r="K88" s="147"/>
      <c r="L88" s="148">
        <f t="shared" si="24"/>
        <v>997756</v>
      </c>
      <c r="M88" s="163"/>
      <c r="N88" s="147">
        <v>4602000</v>
      </c>
      <c r="O88" s="147">
        <v>3174000</v>
      </c>
      <c r="P88" s="147">
        <v>1683000</v>
      </c>
      <c r="Q88" s="147">
        <v>-2272000</v>
      </c>
      <c r="R88" s="148">
        <f t="shared" si="25"/>
        <v>0</v>
      </c>
      <c r="S88" s="147">
        <v>279745</v>
      </c>
      <c r="T88" s="147"/>
      <c r="U88" s="147">
        <v>-29898</v>
      </c>
      <c r="V88" s="147"/>
      <c r="W88" s="147">
        <v>248875</v>
      </c>
      <c r="X88" s="148">
        <f t="shared" si="26"/>
        <v>7685722</v>
      </c>
      <c r="Y88" s="148">
        <f t="shared" si="27"/>
        <v>8683478</v>
      </c>
      <c r="Z88" s="6"/>
      <c r="AA88" s="2"/>
      <c r="AB88" s="2"/>
      <c r="AC88" s="2"/>
      <c r="AD88" s="2"/>
    </row>
    <row r="89" spans="1:30" ht="11.25">
      <c r="A89" s="223">
        <v>293</v>
      </c>
      <c r="B89" s="118"/>
      <c r="C89" s="51" t="s">
        <v>48</v>
      </c>
      <c r="D89" s="21"/>
      <c r="E89" s="147"/>
      <c r="F89" s="147">
        <v>-633354</v>
      </c>
      <c r="G89" s="147"/>
      <c r="H89" s="147"/>
      <c r="I89" s="147"/>
      <c r="J89" s="147"/>
      <c r="K89" s="147"/>
      <c r="L89" s="148">
        <f t="shared" si="24"/>
        <v>-633354</v>
      </c>
      <c r="M89" s="163"/>
      <c r="N89" s="147">
        <v>-116000</v>
      </c>
      <c r="O89" s="147">
        <v>-81000</v>
      </c>
      <c r="P89" s="147">
        <v>-7000</v>
      </c>
      <c r="Q89" s="147">
        <v>252000</v>
      </c>
      <c r="R89" s="148">
        <f t="shared" si="25"/>
        <v>0</v>
      </c>
      <c r="S89" s="147">
        <v>-142951</v>
      </c>
      <c r="T89" s="147"/>
      <c r="U89" s="147">
        <v>0.2</v>
      </c>
      <c r="V89" s="147"/>
      <c r="W89" s="147">
        <v>0</v>
      </c>
      <c r="X89" s="148">
        <f t="shared" si="26"/>
        <v>-94950.8</v>
      </c>
      <c r="Y89" s="148">
        <f t="shared" si="27"/>
        <v>-728304.8</v>
      </c>
      <c r="Z89" s="6"/>
      <c r="AA89" s="2"/>
      <c r="AB89" s="2"/>
      <c r="AC89" s="2"/>
      <c r="AD89" s="2"/>
    </row>
    <row r="90" spans="1:30" ht="11.25">
      <c r="A90" s="223" t="s">
        <v>199</v>
      </c>
      <c r="B90" s="51"/>
      <c r="C90" s="51" t="s">
        <v>195</v>
      </c>
      <c r="D90" s="21"/>
      <c r="E90" s="147"/>
      <c r="F90" s="147"/>
      <c r="G90" s="147"/>
      <c r="H90" s="147"/>
      <c r="I90" s="147"/>
      <c r="J90" s="147"/>
      <c r="K90" s="147"/>
      <c r="L90" s="148">
        <f t="shared" si="24"/>
        <v>0</v>
      </c>
      <c r="M90" s="163"/>
      <c r="N90" s="147">
        <v>0</v>
      </c>
      <c r="O90" s="147"/>
      <c r="P90" s="147"/>
      <c r="Q90" s="147"/>
      <c r="R90" s="148">
        <f t="shared" si="25"/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8">
        <f t="shared" si="26"/>
        <v>0</v>
      </c>
      <c r="Y90" s="148">
        <f t="shared" si="27"/>
        <v>0</v>
      </c>
      <c r="Z90" s="6"/>
      <c r="AA90" s="2"/>
      <c r="AB90" s="2"/>
      <c r="AC90" s="2"/>
      <c r="AD90" s="2"/>
    </row>
    <row r="91" spans="1:30" ht="11.25">
      <c r="A91" s="223"/>
      <c r="B91" s="118"/>
      <c r="C91" s="51"/>
      <c r="D91" s="21"/>
      <c r="E91" s="123" t="s">
        <v>15</v>
      </c>
      <c r="F91" s="123" t="s">
        <v>15</v>
      </c>
      <c r="G91" s="123" t="s">
        <v>15</v>
      </c>
      <c r="H91" s="123"/>
      <c r="I91" s="123"/>
      <c r="J91" s="123"/>
      <c r="K91" s="123" t="s">
        <v>15</v>
      </c>
      <c r="L91" s="123" t="s">
        <v>15</v>
      </c>
      <c r="M91" s="163"/>
      <c r="N91" s="123" t="s">
        <v>15</v>
      </c>
      <c r="O91" s="123" t="s">
        <v>15</v>
      </c>
      <c r="P91" s="123" t="s">
        <v>15</v>
      </c>
      <c r="Q91" s="123" t="s">
        <v>15</v>
      </c>
      <c r="R91" s="123" t="s">
        <v>15</v>
      </c>
      <c r="S91" s="123" t="s">
        <v>15</v>
      </c>
      <c r="T91" s="123" t="s">
        <v>15</v>
      </c>
      <c r="U91" s="123" t="s">
        <v>15</v>
      </c>
      <c r="V91" s="123" t="s">
        <v>15</v>
      </c>
      <c r="W91" s="123" t="s">
        <v>15</v>
      </c>
      <c r="X91" s="123" t="s">
        <v>15</v>
      </c>
      <c r="Y91" s="123" t="s">
        <v>15</v>
      </c>
      <c r="Z91" s="2"/>
      <c r="AA91" s="2"/>
      <c r="AB91" s="2"/>
      <c r="AC91" s="2"/>
      <c r="AD91" s="2"/>
    </row>
    <row r="92" spans="1:30" ht="11.25">
      <c r="A92" s="223"/>
      <c r="B92" s="116"/>
      <c r="C92" s="118" t="s">
        <v>49</v>
      </c>
      <c r="D92" s="21"/>
      <c r="E92" s="148">
        <f t="shared" ref="E92:L92" si="28">SUM(E85:E91)</f>
        <v>0</v>
      </c>
      <c r="F92" s="148">
        <f t="shared" si="28"/>
        <v>741354</v>
      </c>
      <c r="G92" s="148">
        <f t="shared" si="28"/>
        <v>0</v>
      </c>
      <c r="H92" s="148">
        <f t="shared" si="28"/>
        <v>0</v>
      </c>
      <c r="I92" s="148">
        <f t="shared" si="28"/>
        <v>0</v>
      </c>
      <c r="J92" s="148">
        <f t="shared" si="28"/>
        <v>0</v>
      </c>
      <c r="K92" s="148">
        <f t="shared" si="28"/>
        <v>0</v>
      </c>
      <c r="L92" s="148">
        <f t="shared" si="28"/>
        <v>741354</v>
      </c>
      <c r="M92" s="163"/>
      <c r="N92" s="148">
        <f t="shared" ref="N92:Y92" si="29">SUM(N85:N91)</f>
        <v>-12385000</v>
      </c>
      <c r="O92" s="148">
        <f t="shared" si="29"/>
        <v>-2678000</v>
      </c>
      <c r="P92" s="148">
        <f t="shared" si="29"/>
        <v>-2105000</v>
      </c>
      <c r="Q92" s="148">
        <f t="shared" si="29"/>
        <v>-5400000</v>
      </c>
      <c r="R92" s="148">
        <f t="shared" si="29"/>
        <v>0</v>
      </c>
      <c r="S92" s="148">
        <f t="shared" si="29"/>
        <v>-15535141</v>
      </c>
      <c r="T92" s="148">
        <f>SUM(T85:T91)</f>
        <v>0</v>
      </c>
      <c r="U92" s="148">
        <f>SUM(U85:U91)</f>
        <v>-29897.8</v>
      </c>
      <c r="V92" s="148">
        <f>SUM(V85:V91)</f>
        <v>-64526025</v>
      </c>
      <c r="W92" s="148">
        <f t="shared" si="29"/>
        <v>2239592</v>
      </c>
      <c r="X92" s="148">
        <f t="shared" si="29"/>
        <v>-100419471.8</v>
      </c>
      <c r="Y92" s="148">
        <f t="shared" si="29"/>
        <v>-99678117.799999997</v>
      </c>
      <c r="Z92" s="2"/>
      <c r="AA92" s="2"/>
      <c r="AB92" s="2"/>
      <c r="AC92" s="2"/>
      <c r="AD92" s="2"/>
    </row>
    <row r="93" spans="1:30" ht="11.25">
      <c r="A93" s="223"/>
      <c r="B93" s="51"/>
      <c r="C93" s="51"/>
      <c r="D93" s="21"/>
      <c r="E93" s="123" t="s">
        <v>23</v>
      </c>
      <c r="F93" s="123" t="s">
        <v>23</v>
      </c>
      <c r="G93" s="123" t="s">
        <v>23</v>
      </c>
      <c r="H93" s="123"/>
      <c r="I93" s="123"/>
      <c r="J93" s="123"/>
      <c r="K93" s="123" t="s">
        <v>23</v>
      </c>
      <c r="L93" s="123" t="s">
        <v>23</v>
      </c>
      <c r="M93" s="163"/>
      <c r="N93" s="123" t="s">
        <v>23</v>
      </c>
      <c r="O93" s="123" t="s">
        <v>23</v>
      </c>
      <c r="P93" s="123" t="s">
        <v>23</v>
      </c>
      <c r="Q93" s="123" t="s">
        <v>23</v>
      </c>
      <c r="R93" s="123" t="s">
        <v>23</v>
      </c>
      <c r="S93" s="123" t="s">
        <v>23</v>
      </c>
      <c r="T93" s="123" t="s">
        <v>23</v>
      </c>
      <c r="U93" s="123" t="s">
        <v>23</v>
      </c>
      <c r="V93" s="123" t="s">
        <v>23</v>
      </c>
      <c r="W93" s="123" t="s">
        <v>23</v>
      </c>
      <c r="X93" s="123" t="s">
        <v>23</v>
      </c>
      <c r="Y93" s="123" t="s">
        <v>23</v>
      </c>
      <c r="Z93" s="2"/>
      <c r="AA93" s="2"/>
      <c r="AB93" s="2"/>
      <c r="AC93" s="2"/>
      <c r="AD93" s="2"/>
    </row>
    <row r="94" spans="1:30" ht="11.25">
      <c r="A94" s="223"/>
      <c r="B94" s="51"/>
      <c r="C94" s="51"/>
      <c r="D94" s="21"/>
      <c r="E94" s="149"/>
      <c r="F94" s="149"/>
      <c r="G94" s="149"/>
      <c r="H94" s="149"/>
      <c r="I94" s="149"/>
      <c r="J94" s="149"/>
      <c r="K94" s="149"/>
      <c r="L94" s="149"/>
      <c r="M94" s="163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2"/>
      <c r="AA94" s="2"/>
      <c r="AB94" s="2"/>
      <c r="AC94" s="2"/>
      <c r="AD94" s="2"/>
    </row>
    <row r="95" spans="1:30" ht="11.25">
      <c r="A95" s="223"/>
      <c r="B95" s="51"/>
      <c r="C95" s="51"/>
      <c r="D95" s="21"/>
      <c r="E95" s="149"/>
      <c r="F95" s="149"/>
      <c r="G95" s="149"/>
      <c r="H95" s="149"/>
      <c r="I95" s="149"/>
      <c r="J95" s="149"/>
      <c r="K95" s="149"/>
      <c r="L95" s="149"/>
      <c r="M95" s="163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2"/>
      <c r="AA95" s="2"/>
      <c r="AB95" s="2"/>
      <c r="AC95" s="2"/>
      <c r="AD95" s="2"/>
    </row>
    <row r="96" spans="1:30" ht="11.25">
      <c r="A96" s="223"/>
      <c r="B96" s="118"/>
      <c r="C96" s="117" t="s">
        <v>50</v>
      </c>
      <c r="D96" s="21"/>
      <c r="E96" s="149"/>
      <c r="F96" s="149"/>
      <c r="G96" s="149"/>
      <c r="H96" s="149"/>
      <c r="I96" s="149"/>
      <c r="J96" s="149"/>
      <c r="K96" s="149"/>
      <c r="L96" s="149"/>
      <c r="M96" s="163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2"/>
      <c r="AA96" s="2"/>
      <c r="AB96" s="2"/>
      <c r="AC96" s="2"/>
      <c r="AD96" s="2"/>
    </row>
    <row r="97" spans="1:30" ht="11.25">
      <c r="A97" s="223">
        <v>153</v>
      </c>
      <c r="B97" s="118"/>
      <c r="C97" s="51" t="s">
        <v>0</v>
      </c>
      <c r="D97" s="21"/>
      <c r="E97" s="147"/>
      <c r="F97" s="147">
        <v>-670855</v>
      </c>
      <c r="G97" s="147"/>
      <c r="H97" s="147"/>
      <c r="I97" s="147"/>
      <c r="J97" s="147"/>
      <c r="K97" s="147"/>
      <c r="L97" s="148">
        <f>SUM(E97:K97)</f>
        <v>-670855</v>
      </c>
      <c r="M97" s="163"/>
      <c r="N97" s="147">
        <v>541000</v>
      </c>
      <c r="O97" s="147">
        <v>741000</v>
      </c>
      <c r="P97" s="147">
        <v>1895000</v>
      </c>
      <c r="Q97" s="147">
        <v>758000</v>
      </c>
      <c r="R97" s="148">
        <f>-K97-I97-H97-J97</f>
        <v>0</v>
      </c>
      <c r="S97" s="147">
        <v>-573114</v>
      </c>
      <c r="T97" s="147"/>
      <c r="U97" s="147">
        <v>-76362</v>
      </c>
      <c r="V97" s="147"/>
      <c r="W97" s="147">
        <v>-17857</v>
      </c>
      <c r="X97" s="148">
        <f>SUM(N97:W97)</f>
        <v>3267667</v>
      </c>
      <c r="Y97" s="148">
        <f>L97+X97</f>
        <v>2596812</v>
      </c>
      <c r="Z97" s="2"/>
      <c r="AA97" s="2"/>
      <c r="AB97" s="2"/>
      <c r="AC97" s="2"/>
      <c r="AD97" s="2"/>
    </row>
    <row r="98" spans="1:30" ht="11.25">
      <c r="A98" s="223">
        <v>377</v>
      </c>
      <c r="B98" s="118"/>
      <c r="C98" s="51" t="s">
        <v>1</v>
      </c>
      <c r="D98" s="21"/>
      <c r="E98" s="147"/>
      <c r="F98" s="147">
        <v>140240</v>
      </c>
      <c r="G98" s="147"/>
      <c r="H98" s="147"/>
      <c r="I98" s="147"/>
      <c r="J98" s="147"/>
      <c r="K98" s="147"/>
      <c r="L98" s="148">
        <f>SUM(E98:K98)</f>
        <v>140240</v>
      </c>
      <c r="M98" s="163"/>
      <c r="N98" s="147">
        <v>92000</v>
      </c>
      <c r="O98" s="147">
        <v>101000</v>
      </c>
      <c r="P98" s="147">
        <v>102000</v>
      </c>
      <c r="Q98" s="147">
        <v>91000</v>
      </c>
      <c r="R98" s="148">
        <f>-K98-I98-H98-J98</f>
        <v>0</v>
      </c>
      <c r="S98" s="147">
        <v>762122</v>
      </c>
      <c r="T98" s="147"/>
      <c r="U98" s="147">
        <v>0</v>
      </c>
      <c r="V98" s="147"/>
      <c r="W98" s="147">
        <v>0</v>
      </c>
      <c r="X98" s="148">
        <f>SUM(N98:W98)</f>
        <v>1148122</v>
      </c>
      <c r="Y98" s="148">
        <f>L98+X98</f>
        <v>1288362</v>
      </c>
      <c r="Z98" s="2"/>
      <c r="AA98" s="2"/>
      <c r="AB98" s="2"/>
      <c r="AC98" s="2"/>
      <c r="AD98" s="2"/>
    </row>
    <row r="99" spans="1:30" ht="11.25">
      <c r="A99" s="223">
        <v>375</v>
      </c>
      <c r="B99" s="118"/>
      <c r="C99" s="51" t="s">
        <v>107</v>
      </c>
      <c r="D99" s="21"/>
      <c r="E99" s="147"/>
      <c r="F99" s="147">
        <v>3469043</v>
      </c>
      <c r="G99" s="147"/>
      <c r="H99" s="147"/>
      <c r="I99" s="147"/>
      <c r="J99" s="147"/>
      <c r="K99" s="147"/>
      <c r="L99" s="148">
        <f>SUM(E99:K99)</f>
        <v>3469043</v>
      </c>
      <c r="M99" s="163"/>
      <c r="N99" s="147">
        <v>622000</v>
      </c>
      <c r="O99" s="147">
        <v>535000</v>
      </c>
      <c r="P99" s="147">
        <v>-218000</v>
      </c>
      <c r="Q99" s="147">
        <v>-1418000</v>
      </c>
      <c r="R99" s="148">
        <f>-K99-I99-H99-J99</f>
        <v>0</v>
      </c>
      <c r="S99" s="147">
        <v>-366425</v>
      </c>
      <c r="T99" s="147"/>
      <c r="U99" s="147">
        <v>-15843.81</v>
      </c>
      <c r="V99" s="147"/>
      <c r="W99" s="147">
        <v>-27737</v>
      </c>
      <c r="X99" s="148">
        <f>SUM(N99:W99)</f>
        <v>-889005.81</v>
      </c>
      <c r="Y99" s="148">
        <f>L99+X99</f>
        <v>2580037.19</v>
      </c>
      <c r="Z99" s="2"/>
      <c r="AA99" s="2"/>
      <c r="AB99" s="2"/>
      <c r="AC99" s="2"/>
      <c r="AD99" s="2"/>
    </row>
    <row r="100" spans="1:30" ht="11.25">
      <c r="A100" s="223">
        <v>270</v>
      </c>
      <c r="B100" s="51"/>
      <c r="C100" s="125" t="s">
        <v>103</v>
      </c>
      <c r="D100" s="21"/>
      <c r="E100" s="147"/>
      <c r="F100" s="147">
        <v>-730635</v>
      </c>
      <c r="G100" s="147"/>
      <c r="H100" s="147"/>
      <c r="I100" s="147"/>
      <c r="J100" s="147"/>
      <c r="K100" s="147"/>
      <c r="L100" s="148">
        <f>SUM(E100:K100)</f>
        <v>-730635</v>
      </c>
      <c r="M100" s="163"/>
      <c r="N100" s="147">
        <v>413000</v>
      </c>
      <c r="O100" s="147">
        <v>355000</v>
      </c>
      <c r="P100" s="147">
        <v>-4300000</v>
      </c>
      <c r="Q100" s="147">
        <v>-325000</v>
      </c>
      <c r="R100" s="148">
        <f>-K100-I100-H100-J100</f>
        <v>0</v>
      </c>
      <c r="S100" s="147">
        <v>3959</v>
      </c>
      <c r="T100" s="147"/>
      <c r="U100" s="147">
        <v>-10997.7</v>
      </c>
      <c r="V100" s="147"/>
      <c r="W100" s="147">
        <v>0</v>
      </c>
      <c r="X100" s="148">
        <f>SUM(N100:W100)</f>
        <v>-3864038.7</v>
      </c>
      <c r="Y100" s="148">
        <f>L100+X100</f>
        <v>-4594673.7</v>
      </c>
      <c r="Z100" s="2"/>
      <c r="AA100" s="2"/>
      <c r="AB100" s="2"/>
      <c r="AC100" s="2"/>
      <c r="AD100" s="2"/>
    </row>
    <row r="101" spans="1:30" s="33" customFormat="1" ht="11.25">
      <c r="A101" s="223"/>
      <c r="B101" s="125"/>
      <c r="C101" s="125"/>
      <c r="D101" s="30"/>
      <c r="E101" s="148"/>
      <c r="F101" s="148"/>
      <c r="G101" s="148"/>
      <c r="H101" s="148"/>
      <c r="I101" s="148"/>
      <c r="J101" s="148"/>
      <c r="K101" s="148"/>
      <c r="L101" s="148"/>
      <c r="M101" s="164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5"/>
      <c r="AA101" s="15"/>
      <c r="AB101" s="15"/>
      <c r="AC101" s="15"/>
      <c r="AD101" s="15"/>
    </row>
    <row r="102" spans="1:30" ht="11.25">
      <c r="A102" s="223">
        <v>189</v>
      </c>
      <c r="B102" s="118"/>
      <c r="C102" s="51" t="s">
        <v>51</v>
      </c>
      <c r="D102" s="21"/>
      <c r="E102" s="147"/>
      <c r="F102" s="147">
        <v>6390</v>
      </c>
      <c r="G102" s="147"/>
      <c r="H102" s="147"/>
      <c r="I102" s="147"/>
      <c r="J102" s="147"/>
      <c r="K102" s="147"/>
      <c r="L102" s="148">
        <f>SUM(E102:K102)</f>
        <v>6390</v>
      </c>
      <c r="M102" s="163"/>
      <c r="N102" s="147">
        <v>-3000</v>
      </c>
      <c r="O102" s="147">
        <v>-3000</v>
      </c>
      <c r="P102" s="147">
        <v>-5000</v>
      </c>
      <c r="Q102" s="147">
        <v>3000</v>
      </c>
      <c r="R102" s="148">
        <f>-K102-I102-H102-J102</f>
        <v>0</v>
      </c>
      <c r="S102" s="147">
        <v>-696</v>
      </c>
      <c r="T102" s="147"/>
      <c r="U102" s="147">
        <v>0</v>
      </c>
      <c r="V102" s="147"/>
      <c r="W102" s="147">
        <v>0</v>
      </c>
      <c r="X102" s="148">
        <f>SUM(N102:W102)</f>
        <v>-8696</v>
      </c>
      <c r="Y102" s="148">
        <f>L102+X102</f>
        <v>-2306</v>
      </c>
      <c r="Z102" s="2"/>
      <c r="AA102" s="2"/>
      <c r="AB102" s="2"/>
      <c r="AC102" s="2"/>
      <c r="AD102" s="2"/>
    </row>
    <row r="103" spans="1:30" s="33" customFormat="1" ht="11.25">
      <c r="A103" s="223"/>
      <c r="B103" s="126"/>
      <c r="C103" s="125"/>
      <c r="D103" s="30"/>
      <c r="E103" s="148"/>
      <c r="F103" s="148"/>
      <c r="G103" s="148"/>
      <c r="H103" s="148"/>
      <c r="I103" s="148"/>
      <c r="J103" s="148"/>
      <c r="K103" s="148"/>
      <c r="L103" s="148"/>
      <c r="M103" s="164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5"/>
      <c r="AA103" s="15"/>
      <c r="AB103" s="15"/>
      <c r="AC103" s="15"/>
      <c r="AD103" s="15"/>
    </row>
    <row r="104" spans="1:30" ht="11.25">
      <c r="A104" s="223">
        <v>302</v>
      </c>
      <c r="B104" s="118"/>
      <c r="C104" s="51" t="s">
        <v>52</v>
      </c>
      <c r="D104" s="21"/>
      <c r="E104" s="147"/>
      <c r="F104" s="147">
        <v>-66465</v>
      </c>
      <c r="G104" s="147"/>
      <c r="H104" s="147"/>
      <c r="I104" s="147"/>
      <c r="J104" s="147"/>
      <c r="K104" s="147"/>
      <c r="L104" s="148">
        <f>SUM(E104:K104)</f>
        <v>-66465</v>
      </c>
      <c r="M104" s="163"/>
      <c r="N104" s="147">
        <v>184000</v>
      </c>
      <c r="O104" s="147">
        <v>160000</v>
      </c>
      <c r="P104" s="147">
        <v>162000</v>
      </c>
      <c r="Q104" s="147">
        <v>311000</v>
      </c>
      <c r="R104" s="148">
        <f>-K104-I104-H104-J104</f>
        <v>0</v>
      </c>
      <c r="S104" s="147">
        <v>2415</v>
      </c>
      <c r="T104" s="147"/>
      <c r="U104" s="147">
        <v>0</v>
      </c>
      <c r="V104" s="147"/>
      <c r="W104" s="147">
        <v>0</v>
      </c>
      <c r="X104" s="148">
        <f>SUM(N104:W104)</f>
        <v>819415</v>
      </c>
      <c r="Y104" s="148">
        <f>L104+X104</f>
        <v>752950</v>
      </c>
      <c r="Z104" s="2"/>
      <c r="AA104" s="2"/>
      <c r="AB104" s="2"/>
      <c r="AC104" s="2"/>
      <c r="AD104" s="2"/>
    </row>
    <row r="105" spans="1:30" ht="11.25">
      <c r="A105" s="223">
        <v>305</v>
      </c>
      <c r="B105" s="118"/>
      <c r="C105" s="51" t="s">
        <v>53</v>
      </c>
      <c r="D105" s="21"/>
      <c r="E105" s="147"/>
      <c r="F105" s="147">
        <v>8477</v>
      </c>
      <c r="G105" s="147"/>
      <c r="H105" s="147"/>
      <c r="I105" s="147"/>
      <c r="J105" s="147"/>
      <c r="K105" s="147"/>
      <c r="L105" s="148">
        <f>SUM(E105:K105)</f>
        <v>8477</v>
      </c>
      <c r="M105" s="163"/>
      <c r="N105" s="147">
        <v>-24000</v>
      </c>
      <c r="O105" s="147">
        <v>-29000</v>
      </c>
      <c r="P105" s="147">
        <v>-68000</v>
      </c>
      <c r="Q105" s="147">
        <v>-108000</v>
      </c>
      <c r="R105" s="148">
        <f>-K105-I105-H105-J105</f>
        <v>0</v>
      </c>
      <c r="S105" s="147">
        <v>6395</v>
      </c>
      <c r="T105" s="147"/>
      <c r="U105" s="147">
        <v>0</v>
      </c>
      <c r="V105" s="147"/>
      <c r="W105" s="147">
        <v>0</v>
      </c>
      <c r="X105" s="148">
        <f>SUM(N105:W105)</f>
        <v>-222605</v>
      </c>
      <c r="Y105" s="148">
        <f>L105+X105</f>
        <v>-214128</v>
      </c>
      <c r="Z105" s="2"/>
      <c r="AA105" s="2"/>
      <c r="AB105" s="2"/>
      <c r="AC105" s="2"/>
      <c r="AD105" s="2"/>
    </row>
    <row r="106" spans="1:30" ht="11.25">
      <c r="A106" s="223">
        <v>303</v>
      </c>
      <c r="B106" s="118"/>
      <c r="C106" s="51" t="s">
        <v>54</v>
      </c>
      <c r="D106" s="21"/>
      <c r="E106" s="147"/>
      <c r="F106" s="147">
        <v>12568</v>
      </c>
      <c r="G106" s="147"/>
      <c r="H106" s="147"/>
      <c r="I106" s="147"/>
      <c r="J106" s="147"/>
      <c r="K106" s="147"/>
      <c r="L106" s="148">
        <f>SUM(E106:K106)</f>
        <v>12568</v>
      </c>
      <c r="M106" s="163"/>
      <c r="N106" s="147">
        <v>-31000</v>
      </c>
      <c r="O106" s="147">
        <v>-29000</v>
      </c>
      <c r="P106" s="147">
        <v>-57000</v>
      </c>
      <c r="Q106" s="147">
        <v>-69000</v>
      </c>
      <c r="R106" s="148">
        <f>-K106-I106-H106-J106</f>
        <v>0</v>
      </c>
      <c r="S106" s="147">
        <v>-19418.509999999998</v>
      </c>
      <c r="T106" s="147"/>
      <c r="U106" s="147">
        <v>0</v>
      </c>
      <c r="V106" s="147"/>
      <c r="W106" s="147">
        <v>0</v>
      </c>
      <c r="X106" s="148">
        <f>SUM(N106:W106)</f>
        <v>-205418.51</v>
      </c>
      <c r="Y106" s="148">
        <f>L106+X106</f>
        <v>-192850.51</v>
      </c>
      <c r="Z106" s="2"/>
      <c r="AA106" s="2"/>
      <c r="AB106" s="2"/>
      <c r="AC106" s="2"/>
      <c r="AD106" s="2"/>
    </row>
    <row r="107" spans="1:30" ht="11.25">
      <c r="A107" s="223"/>
      <c r="B107" s="118"/>
      <c r="C107" s="51"/>
      <c r="D107" s="21"/>
      <c r="E107" s="148"/>
      <c r="F107" s="148"/>
      <c r="G107" s="148"/>
      <c r="H107" s="148"/>
      <c r="I107" s="148"/>
      <c r="J107" s="148"/>
      <c r="K107" s="148"/>
      <c r="L107" s="148"/>
      <c r="M107" s="163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2"/>
      <c r="AA107" s="2"/>
      <c r="AB107" s="2"/>
      <c r="AC107" s="2"/>
      <c r="AD107" s="2"/>
    </row>
    <row r="108" spans="1:30" ht="11.25">
      <c r="A108" s="223">
        <v>204</v>
      </c>
      <c r="B108" s="118"/>
      <c r="C108" s="51" t="s">
        <v>56</v>
      </c>
      <c r="D108" s="21"/>
      <c r="E108" s="147"/>
      <c r="F108" s="147">
        <v>371557</v>
      </c>
      <c r="G108" s="147"/>
      <c r="H108" s="147"/>
      <c r="I108" s="147"/>
      <c r="J108" s="147"/>
      <c r="K108" s="147"/>
      <c r="L108" s="148">
        <f>SUM(E108:K108)</f>
        <v>371557</v>
      </c>
      <c r="M108" s="163"/>
      <c r="N108" s="147">
        <v>264000</v>
      </c>
      <c r="O108" s="147">
        <v>388000</v>
      </c>
      <c r="P108" s="147">
        <v>1761000</v>
      </c>
      <c r="Q108" s="147">
        <v>451000</v>
      </c>
      <c r="R108" s="148">
        <f>-K108-I108-H108-J108</f>
        <v>0</v>
      </c>
      <c r="S108" s="147">
        <v>2018</v>
      </c>
      <c r="T108" s="147"/>
      <c r="U108" s="147">
        <v>0</v>
      </c>
      <c r="V108" s="147"/>
      <c r="W108" s="147">
        <v>0</v>
      </c>
      <c r="X108" s="148">
        <f>SUM(N108:W108)</f>
        <v>2866018</v>
      </c>
      <c r="Y108" s="148">
        <f>L108+X108</f>
        <v>3237575</v>
      </c>
      <c r="Z108" s="2"/>
      <c r="AA108" s="2"/>
      <c r="AB108" s="2"/>
      <c r="AC108" s="2"/>
      <c r="AD108" s="2"/>
    </row>
    <row r="109" spans="1:30" s="33" customFormat="1" ht="11.25">
      <c r="A109" s="223"/>
      <c r="B109" s="126"/>
      <c r="C109" s="125"/>
      <c r="D109" s="30"/>
      <c r="E109" s="148"/>
      <c r="F109" s="148"/>
      <c r="G109" s="148"/>
      <c r="H109" s="148"/>
      <c r="I109" s="148"/>
      <c r="J109" s="148"/>
      <c r="K109" s="148"/>
      <c r="L109" s="148"/>
      <c r="M109" s="164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5"/>
      <c r="AA109" s="15"/>
      <c r="AB109" s="15"/>
      <c r="AC109" s="15"/>
      <c r="AD109" s="15"/>
    </row>
    <row r="110" spans="1:30" ht="11.25">
      <c r="A110" s="223">
        <v>203</v>
      </c>
      <c r="B110" s="118"/>
      <c r="C110" s="51" t="s">
        <v>57</v>
      </c>
      <c r="D110" s="21"/>
      <c r="E110" s="147"/>
      <c r="F110" s="147">
        <v>-22621</v>
      </c>
      <c r="G110" s="147"/>
      <c r="H110" s="147"/>
      <c r="I110" s="147"/>
      <c r="J110" s="147"/>
      <c r="K110" s="147"/>
      <c r="L110" s="148">
        <f t="shared" ref="L110:L119" si="30">SUM(E110:K110)</f>
        <v>-22621</v>
      </c>
      <c r="M110" s="163"/>
      <c r="N110" s="147">
        <v>-17000</v>
      </c>
      <c r="O110" s="147">
        <v>-28000</v>
      </c>
      <c r="P110" s="147">
        <v>-61000</v>
      </c>
      <c r="Q110" s="147">
        <v>-76000</v>
      </c>
      <c r="R110" s="148">
        <f t="shared" ref="R110:R119" si="31">-K110-I110-H110-J110</f>
        <v>0</v>
      </c>
      <c r="S110" s="147">
        <v>-2835</v>
      </c>
      <c r="T110" s="147"/>
      <c r="U110" s="147">
        <v>0</v>
      </c>
      <c r="V110" s="147"/>
      <c r="W110" s="147">
        <v>0</v>
      </c>
      <c r="X110" s="148">
        <f t="shared" ref="X110:X119" si="32">SUM(N110:W110)</f>
        <v>-184835</v>
      </c>
      <c r="Y110" s="148">
        <f t="shared" ref="Y110:Y119" si="33">L110+X110</f>
        <v>-207456</v>
      </c>
      <c r="Z110" s="2"/>
      <c r="AA110" s="2"/>
      <c r="AB110" s="2"/>
      <c r="AC110" s="2"/>
      <c r="AD110" s="2"/>
    </row>
    <row r="111" spans="1:30" ht="11.25">
      <c r="A111" s="223">
        <v>216</v>
      </c>
      <c r="B111" s="118"/>
      <c r="C111" s="51" t="s">
        <v>58</v>
      </c>
      <c r="D111" s="21"/>
      <c r="E111" s="147"/>
      <c r="F111" s="147">
        <v>321</v>
      </c>
      <c r="G111" s="147"/>
      <c r="H111" s="147"/>
      <c r="I111" s="147"/>
      <c r="J111" s="147"/>
      <c r="K111" s="147"/>
      <c r="L111" s="148">
        <f t="shared" si="30"/>
        <v>321</v>
      </c>
      <c r="M111" s="163"/>
      <c r="N111" s="147">
        <v>0</v>
      </c>
      <c r="O111" s="147"/>
      <c r="P111" s="147">
        <v>0</v>
      </c>
      <c r="Q111" s="147">
        <v>-1000</v>
      </c>
      <c r="R111" s="148">
        <f t="shared" si="31"/>
        <v>0</v>
      </c>
      <c r="S111" s="147">
        <v>-125</v>
      </c>
      <c r="T111" s="147"/>
      <c r="U111" s="147">
        <v>0</v>
      </c>
      <c r="V111" s="147"/>
      <c r="W111" s="147">
        <v>0</v>
      </c>
      <c r="X111" s="148">
        <f t="shared" si="32"/>
        <v>-1125</v>
      </c>
      <c r="Y111" s="148">
        <f t="shared" si="33"/>
        <v>-804</v>
      </c>
      <c r="Z111" s="2"/>
      <c r="AA111" s="2"/>
      <c r="AB111" s="2"/>
      <c r="AC111" s="2"/>
      <c r="AD111" s="2"/>
    </row>
    <row r="112" spans="1:30" ht="11.25">
      <c r="A112" s="223">
        <v>397</v>
      </c>
      <c r="B112" s="118"/>
      <c r="C112" s="51" t="s">
        <v>115</v>
      </c>
      <c r="D112" s="21"/>
      <c r="E112" s="147"/>
      <c r="F112" s="147">
        <v>-844990</v>
      </c>
      <c r="G112" s="147"/>
      <c r="H112" s="147"/>
      <c r="I112" s="147"/>
      <c r="J112" s="147"/>
      <c r="K112" s="147"/>
      <c r="L112" s="148">
        <f t="shared" si="30"/>
        <v>-844990</v>
      </c>
      <c r="M112" s="163"/>
      <c r="N112" s="147">
        <v>2735000</v>
      </c>
      <c r="O112" s="147">
        <v>1195000</v>
      </c>
      <c r="P112" s="147">
        <v>53000</v>
      </c>
      <c r="Q112" s="147">
        <v>-5722000</v>
      </c>
      <c r="R112" s="148">
        <f t="shared" si="31"/>
        <v>0</v>
      </c>
      <c r="S112" s="147">
        <v>-113331</v>
      </c>
      <c r="T112" s="147"/>
      <c r="U112" s="147">
        <v>0</v>
      </c>
      <c r="V112" s="147"/>
      <c r="W112" s="147">
        <v>0</v>
      </c>
      <c r="X112" s="148">
        <f t="shared" si="32"/>
        <v>-1852331</v>
      </c>
      <c r="Y112" s="148">
        <f t="shared" si="33"/>
        <v>-2697321</v>
      </c>
      <c r="Z112" s="2"/>
      <c r="AA112" s="2"/>
      <c r="AB112" s="2"/>
      <c r="AC112" s="2"/>
      <c r="AD112" s="2"/>
    </row>
    <row r="113" spans="1:30" ht="11.25">
      <c r="A113" s="223">
        <v>195</v>
      </c>
      <c r="B113" s="118"/>
      <c r="C113" s="51" t="s">
        <v>96</v>
      </c>
      <c r="D113" s="21"/>
      <c r="E113" s="147"/>
      <c r="F113" s="147">
        <v>9608</v>
      </c>
      <c r="G113" s="147"/>
      <c r="H113" s="147"/>
      <c r="I113" s="147"/>
      <c r="J113" s="147"/>
      <c r="K113" s="147"/>
      <c r="L113" s="148">
        <f t="shared" si="30"/>
        <v>9608</v>
      </c>
      <c r="M113" s="163"/>
      <c r="N113" s="147">
        <v>-14000</v>
      </c>
      <c r="O113" s="147">
        <v>-13000</v>
      </c>
      <c r="P113" s="147">
        <v>-9000</v>
      </c>
      <c r="Q113" s="147">
        <v>-18000</v>
      </c>
      <c r="R113" s="148">
        <f t="shared" si="31"/>
        <v>0</v>
      </c>
      <c r="S113" s="147">
        <v>-6047</v>
      </c>
      <c r="T113" s="147"/>
      <c r="U113" s="147">
        <v>0</v>
      </c>
      <c r="V113" s="147"/>
      <c r="W113" s="147">
        <v>0</v>
      </c>
      <c r="X113" s="148">
        <f t="shared" si="32"/>
        <v>-60047</v>
      </c>
      <c r="Y113" s="148">
        <f t="shared" si="33"/>
        <v>-50439</v>
      </c>
      <c r="Z113" s="2"/>
      <c r="AA113" s="2"/>
      <c r="AB113" s="2"/>
      <c r="AC113" s="2"/>
      <c r="AD113" s="2"/>
    </row>
    <row r="114" spans="1:30" ht="11.25">
      <c r="A114" s="226">
        <v>398</v>
      </c>
      <c r="B114" s="120"/>
      <c r="C114" s="42" t="s">
        <v>128</v>
      </c>
      <c r="D114" s="21"/>
      <c r="E114" s="147"/>
      <c r="F114" s="147">
        <v>1142</v>
      </c>
      <c r="G114" s="147"/>
      <c r="H114" s="147"/>
      <c r="I114" s="147"/>
      <c r="J114" s="147"/>
      <c r="K114" s="147"/>
      <c r="L114" s="148">
        <f t="shared" si="30"/>
        <v>1142</v>
      </c>
      <c r="M114" s="163"/>
      <c r="N114" s="147">
        <v>0</v>
      </c>
      <c r="O114" s="147"/>
      <c r="P114" s="147">
        <v>-1000</v>
      </c>
      <c r="Q114" s="147">
        <v>-6000</v>
      </c>
      <c r="R114" s="148">
        <f t="shared" si="31"/>
        <v>0</v>
      </c>
      <c r="S114" s="147">
        <v>0</v>
      </c>
      <c r="T114" s="147"/>
      <c r="U114" s="147">
        <v>0</v>
      </c>
      <c r="V114" s="147"/>
      <c r="W114" s="147">
        <v>0</v>
      </c>
      <c r="X114" s="148">
        <f t="shared" si="32"/>
        <v>-7000</v>
      </c>
      <c r="Y114" s="148">
        <f t="shared" si="33"/>
        <v>-5858</v>
      </c>
      <c r="Z114" s="2"/>
      <c r="AA114" s="2"/>
      <c r="AB114" s="2"/>
      <c r="AC114" s="2"/>
      <c r="AD114" s="2"/>
    </row>
    <row r="115" spans="1:30" ht="11.25">
      <c r="A115" s="226">
        <v>400</v>
      </c>
      <c r="B115" s="120"/>
      <c r="C115" s="42" t="s">
        <v>129</v>
      </c>
      <c r="D115" s="21"/>
      <c r="E115" s="147"/>
      <c r="F115" s="147">
        <v>1551607</v>
      </c>
      <c r="G115" s="147"/>
      <c r="H115" s="147"/>
      <c r="I115" s="147"/>
      <c r="J115" s="147"/>
      <c r="K115" s="147"/>
      <c r="L115" s="148">
        <f t="shared" si="30"/>
        <v>1551607</v>
      </c>
      <c r="M115" s="163"/>
      <c r="N115" s="147">
        <v>250000</v>
      </c>
      <c r="O115" s="147">
        <v>859000</v>
      </c>
      <c r="P115" s="147">
        <v>439000</v>
      </c>
      <c r="Q115" s="147">
        <v>5099000</v>
      </c>
      <c r="R115" s="148">
        <f t="shared" si="31"/>
        <v>0</v>
      </c>
      <c r="S115" s="147">
        <v>0</v>
      </c>
      <c r="T115" s="147"/>
      <c r="U115" s="147">
        <v>0</v>
      </c>
      <c r="V115" s="147"/>
      <c r="W115" s="147">
        <v>0</v>
      </c>
      <c r="X115" s="148">
        <f t="shared" si="32"/>
        <v>6647000</v>
      </c>
      <c r="Y115" s="148">
        <f t="shared" si="33"/>
        <v>8198607</v>
      </c>
      <c r="Z115" s="2"/>
      <c r="AA115" s="2"/>
      <c r="AB115" s="2"/>
      <c r="AC115" s="2"/>
      <c r="AD115" s="2"/>
    </row>
    <row r="116" spans="1:30" ht="11.25">
      <c r="A116" s="226">
        <v>399</v>
      </c>
      <c r="B116" s="120"/>
      <c r="C116" s="42" t="s">
        <v>130</v>
      </c>
      <c r="D116" s="21"/>
      <c r="E116" s="147"/>
      <c r="F116" s="147">
        <v>0</v>
      </c>
      <c r="G116" s="147"/>
      <c r="H116" s="147"/>
      <c r="I116" s="147"/>
      <c r="J116" s="147"/>
      <c r="K116" s="147"/>
      <c r="L116" s="148">
        <f t="shared" si="30"/>
        <v>0</v>
      </c>
      <c r="M116" s="163"/>
      <c r="N116" s="147">
        <v>0</v>
      </c>
      <c r="O116" s="147"/>
      <c r="P116" s="147">
        <v>0</v>
      </c>
      <c r="Q116" s="147"/>
      <c r="R116" s="148">
        <f t="shared" si="31"/>
        <v>0</v>
      </c>
      <c r="S116" s="147">
        <v>0</v>
      </c>
      <c r="T116" s="147"/>
      <c r="U116" s="147">
        <v>0</v>
      </c>
      <c r="V116" s="147"/>
      <c r="W116" s="147">
        <v>0</v>
      </c>
      <c r="X116" s="148">
        <f t="shared" si="32"/>
        <v>0</v>
      </c>
      <c r="Y116" s="148">
        <f t="shared" si="33"/>
        <v>0</v>
      </c>
      <c r="Z116" s="2"/>
      <c r="AA116" s="2"/>
      <c r="AB116" s="2"/>
      <c r="AC116" s="2"/>
      <c r="AD116" s="2"/>
    </row>
    <row r="117" spans="1:30" ht="11.25">
      <c r="A117" s="226">
        <v>401</v>
      </c>
      <c r="B117" s="120"/>
      <c r="C117" s="42" t="s">
        <v>131</v>
      </c>
      <c r="D117" s="21"/>
      <c r="E117" s="147"/>
      <c r="F117" s="147">
        <v>-550045</v>
      </c>
      <c r="G117" s="147"/>
      <c r="H117" s="147"/>
      <c r="I117" s="147"/>
      <c r="J117" s="147"/>
      <c r="K117" s="147"/>
      <c r="L117" s="148">
        <f t="shared" si="30"/>
        <v>-550045</v>
      </c>
      <c r="M117" s="163"/>
      <c r="N117" s="147">
        <v>1000</v>
      </c>
      <c r="O117" s="147">
        <v>3000</v>
      </c>
      <c r="P117" s="147">
        <v>6000</v>
      </c>
      <c r="Q117" s="147">
        <v>-57000</v>
      </c>
      <c r="R117" s="148">
        <f t="shared" si="31"/>
        <v>0</v>
      </c>
      <c r="S117" s="147">
        <v>0</v>
      </c>
      <c r="T117" s="147"/>
      <c r="U117" s="147">
        <v>0</v>
      </c>
      <c r="V117" s="147"/>
      <c r="W117" s="147">
        <v>0</v>
      </c>
      <c r="X117" s="148">
        <f t="shared" si="32"/>
        <v>-47000</v>
      </c>
      <c r="Y117" s="148">
        <f t="shared" si="33"/>
        <v>-597045</v>
      </c>
      <c r="Z117" s="2"/>
      <c r="AA117" s="2"/>
      <c r="AB117" s="2"/>
      <c r="AC117" s="2"/>
      <c r="AD117" s="2"/>
    </row>
    <row r="118" spans="1:30" ht="11.25">
      <c r="A118" s="223">
        <v>174</v>
      </c>
      <c r="B118" s="118"/>
      <c r="C118" s="25" t="s">
        <v>81</v>
      </c>
      <c r="D118" s="21"/>
      <c r="E118" s="147"/>
      <c r="F118" s="147">
        <v>-2431</v>
      </c>
      <c r="G118" s="147"/>
      <c r="H118" s="147"/>
      <c r="I118" s="147"/>
      <c r="J118" s="147"/>
      <c r="K118" s="147"/>
      <c r="L118" s="148">
        <f t="shared" si="30"/>
        <v>-2431</v>
      </c>
      <c r="M118" s="163"/>
      <c r="N118" s="147">
        <v>1000</v>
      </c>
      <c r="O118" s="147">
        <v>-2000</v>
      </c>
      <c r="P118" s="147">
        <v>6000</v>
      </c>
      <c r="Q118" s="147">
        <v>4000</v>
      </c>
      <c r="R118" s="148">
        <f t="shared" si="31"/>
        <v>0</v>
      </c>
      <c r="S118" s="147">
        <v>4384</v>
      </c>
      <c r="T118" s="147"/>
      <c r="U118" s="147">
        <v>0</v>
      </c>
      <c r="V118" s="147"/>
      <c r="W118" s="147">
        <v>0</v>
      </c>
      <c r="X118" s="148">
        <f t="shared" si="32"/>
        <v>13384</v>
      </c>
      <c r="Y118" s="148">
        <f t="shared" si="33"/>
        <v>10953</v>
      </c>
      <c r="Z118" s="2"/>
      <c r="AA118" s="2"/>
      <c r="AB118" s="2"/>
      <c r="AC118" s="2"/>
      <c r="AD118" s="2"/>
    </row>
    <row r="119" spans="1:30" ht="11.25">
      <c r="A119" s="223">
        <v>227</v>
      </c>
      <c r="B119" s="118"/>
      <c r="C119" s="25" t="s">
        <v>82</v>
      </c>
      <c r="D119" s="21"/>
      <c r="E119" s="147"/>
      <c r="F119" s="147">
        <v>-116</v>
      </c>
      <c r="G119" s="147"/>
      <c r="H119" s="147"/>
      <c r="I119" s="147"/>
      <c r="J119" s="147"/>
      <c r="K119" s="147"/>
      <c r="L119" s="148">
        <f t="shared" si="30"/>
        <v>-116</v>
      </c>
      <c r="M119" s="163"/>
      <c r="N119" s="147">
        <v>0</v>
      </c>
      <c r="O119" s="147"/>
      <c r="P119" s="147">
        <v>0</v>
      </c>
      <c r="Q119" s="147"/>
      <c r="R119" s="148">
        <f t="shared" si="31"/>
        <v>0</v>
      </c>
      <c r="S119" s="147">
        <v>21</v>
      </c>
      <c r="T119" s="147"/>
      <c r="U119" s="147">
        <v>0</v>
      </c>
      <c r="V119" s="147"/>
      <c r="W119" s="147">
        <v>0</v>
      </c>
      <c r="X119" s="148">
        <f t="shared" si="32"/>
        <v>21</v>
      </c>
      <c r="Y119" s="148">
        <f t="shared" si="33"/>
        <v>-95</v>
      </c>
      <c r="Z119" s="2"/>
      <c r="AA119" s="2"/>
      <c r="AB119" s="2"/>
      <c r="AC119" s="2"/>
      <c r="AD119" s="2"/>
    </row>
    <row r="120" spans="1:30" s="33" customFormat="1" ht="11.25">
      <c r="A120" s="223"/>
      <c r="B120" s="126"/>
      <c r="C120" s="125"/>
      <c r="D120" s="30"/>
      <c r="E120" s="148"/>
      <c r="F120" s="148"/>
      <c r="G120" s="148"/>
      <c r="H120" s="148"/>
      <c r="I120" s="148"/>
      <c r="J120" s="148"/>
      <c r="K120" s="148"/>
      <c r="L120" s="148"/>
      <c r="M120" s="164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5"/>
      <c r="AA120" s="15"/>
      <c r="AB120" s="15"/>
      <c r="AC120" s="15"/>
      <c r="AD120" s="15"/>
    </row>
    <row r="121" spans="1:30" ht="11.25">
      <c r="A121" s="223">
        <v>364</v>
      </c>
      <c r="B121" s="118"/>
      <c r="C121" s="51" t="s">
        <v>93</v>
      </c>
      <c r="D121" s="21"/>
      <c r="E121" s="147"/>
      <c r="F121" s="147">
        <v>54417</v>
      </c>
      <c r="G121" s="147"/>
      <c r="H121" s="147"/>
      <c r="I121" s="147"/>
      <c r="J121" s="147"/>
      <c r="K121" s="147"/>
      <c r="L121" s="148">
        <f>SUM(E121:K121)</f>
        <v>54417</v>
      </c>
      <c r="M121" s="163"/>
      <c r="N121" s="147">
        <v>-170000</v>
      </c>
      <c r="O121" s="147">
        <v>-86000</v>
      </c>
      <c r="P121" s="147">
        <v>36000</v>
      </c>
      <c r="Q121" s="147">
        <v>168000</v>
      </c>
      <c r="R121" s="148">
        <f>-K121-I121-H121-J121</f>
        <v>0</v>
      </c>
      <c r="S121" s="147">
        <v>-1235</v>
      </c>
      <c r="T121" s="147"/>
      <c r="U121" s="147">
        <v>0</v>
      </c>
      <c r="V121" s="147"/>
      <c r="W121" s="147">
        <v>0</v>
      </c>
      <c r="X121" s="148">
        <f>SUM(N121:W121)</f>
        <v>-53235</v>
      </c>
      <c r="Y121" s="148">
        <f>L121+X121</f>
        <v>1182</v>
      </c>
      <c r="Z121" s="2"/>
      <c r="AA121" s="2"/>
      <c r="AB121" s="2"/>
      <c r="AC121" s="2"/>
      <c r="AD121" s="2"/>
    </row>
    <row r="122" spans="1:30" s="33" customFormat="1" ht="11.25">
      <c r="A122" s="223"/>
      <c r="B122" s="126"/>
      <c r="C122" s="125"/>
      <c r="D122" s="30"/>
      <c r="E122" s="148"/>
      <c r="F122" s="148"/>
      <c r="G122" s="148"/>
      <c r="H122" s="148"/>
      <c r="I122" s="148"/>
      <c r="J122" s="148"/>
      <c r="K122" s="148"/>
      <c r="L122" s="148"/>
      <c r="M122" s="164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5"/>
      <c r="AA122" s="15"/>
      <c r="AB122" s="15"/>
      <c r="AC122" s="15"/>
      <c r="AD122" s="15"/>
    </row>
    <row r="123" spans="1:30" ht="11.25">
      <c r="A123" s="223">
        <v>353</v>
      </c>
      <c r="B123" s="118"/>
      <c r="C123" s="51" t="s">
        <v>94</v>
      </c>
      <c r="D123" s="21"/>
      <c r="E123" s="147"/>
      <c r="F123" s="147">
        <v>20365</v>
      </c>
      <c r="G123" s="147"/>
      <c r="H123" s="147"/>
      <c r="I123" s="147"/>
      <c r="J123" s="147"/>
      <c r="K123" s="147"/>
      <c r="L123" s="148">
        <f>SUM(E123:K123)</f>
        <v>20365</v>
      </c>
      <c r="M123" s="163"/>
      <c r="N123" s="147">
        <v>-415000</v>
      </c>
      <c r="O123" s="147">
        <v>-201000</v>
      </c>
      <c r="P123" s="147">
        <v>100000</v>
      </c>
      <c r="Q123" s="147">
        <v>473000</v>
      </c>
      <c r="R123" s="148">
        <f>-K123-I123-H123-J123</f>
        <v>0</v>
      </c>
      <c r="S123" s="147">
        <v>-6269</v>
      </c>
      <c r="T123" s="147"/>
      <c r="U123" s="147">
        <v>0</v>
      </c>
      <c r="V123" s="147"/>
      <c r="W123" s="147">
        <v>0</v>
      </c>
      <c r="X123" s="148">
        <f>SUM(N123:W123)</f>
        <v>-49269</v>
      </c>
      <c r="Y123" s="148">
        <f>L123+X123</f>
        <v>-28904</v>
      </c>
      <c r="Z123" s="2"/>
      <c r="AA123" s="2"/>
      <c r="AB123" s="2"/>
      <c r="AC123" s="2"/>
      <c r="AD123" s="2"/>
    </row>
    <row r="124" spans="1:30" ht="11.25">
      <c r="A124" s="223"/>
      <c r="B124" s="118"/>
      <c r="C124" s="51"/>
      <c r="D124" s="21"/>
      <c r="E124" s="148"/>
      <c r="F124" s="148"/>
      <c r="G124" s="148"/>
      <c r="H124" s="148"/>
      <c r="I124" s="148"/>
      <c r="J124" s="148"/>
      <c r="K124" s="148"/>
      <c r="L124" s="148"/>
      <c r="M124" s="163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2"/>
      <c r="AA124" s="2"/>
      <c r="AB124" s="2"/>
      <c r="AC124" s="2"/>
      <c r="AD124" s="2"/>
    </row>
    <row r="125" spans="1:30" ht="11.25">
      <c r="A125" s="223">
        <v>193</v>
      </c>
      <c r="B125" s="118"/>
      <c r="C125" s="51" t="s">
        <v>59</v>
      </c>
      <c r="D125" s="21"/>
      <c r="E125" s="147"/>
      <c r="F125" s="147">
        <v>22556</v>
      </c>
      <c r="G125" s="147"/>
      <c r="H125" s="147"/>
      <c r="I125" s="147"/>
      <c r="J125" s="147"/>
      <c r="K125" s="147"/>
      <c r="L125" s="148">
        <f>SUM(E125:K125)</f>
        <v>22556</v>
      </c>
      <c r="M125" s="163"/>
      <c r="N125" s="147">
        <v>-102000</v>
      </c>
      <c r="O125" s="147">
        <v>-86000</v>
      </c>
      <c r="P125" s="147">
        <v>-202000</v>
      </c>
      <c r="Q125" s="147">
        <v>-245000</v>
      </c>
      <c r="R125" s="148">
        <f>-K125-I125-H125-J125</f>
        <v>0</v>
      </c>
      <c r="S125" s="147">
        <v>-60455</v>
      </c>
      <c r="T125" s="147"/>
      <c r="U125" s="147">
        <v>0</v>
      </c>
      <c r="V125" s="147"/>
      <c r="W125" s="147">
        <v>0</v>
      </c>
      <c r="X125" s="148">
        <f>SUM(N125:W125)</f>
        <v>-695455</v>
      </c>
      <c r="Y125" s="148">
        <f>L125+X125</f>
        <v>-672899</v>
      </c>
      <c r="Z125" s="2"/>
      <c r="AA125" s="2"/>
      <c r="AB125" s="2"/>
      <c r="AC125" s="2"/>
      <c r="AD125" s="2"/>
    </row>
    <row r="126" spans="1:30" s="33" customFormat="1" ht="11.25">
      <c r="A126" s="223"/>
      <c r="B126" s="126"/>
      <c r="C126" s="125"/>
      <c r="D126" s="30"/>
      <c r="E126" s="148"/>
      <c r="F126" s="148"/>
      <c r="G126" s="148"/>
      <c r="H126" s="148"/>
      <c r="I126" s="148"/>
      <c r="J126" s="148"/>
      <c r="K126" s="148"/>
      <c r="L126" s="148"/>
      <c r="M126" s="164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5"/>
      <c r="AA126" s="15"/>
      <c r="AB126" s="15"/>
      <c r="AC126" s="15"/>
      <c r="AD126" s="15"/>
    </row>
    <row r="127" spans="1:30" ht="11.25">
      <c r="A127" s="223">
        <v>319</v>
      </c>
      <c r="B127" s="118"/>
      <c r="C127" s="51" t="s">
        <v>66</v>
      </c>
      <c r="D127" s="21"/>
      <c r="E127" s="147"/>
      <c r="F127" s="147">
        <v>-69898</v>
      </c>
      <c r="G127" s="147"/>
      <c r="H127" s="147"/>
      <c r="I127" s="147"/>
      <c r="J127" s="147"/>
      <c r="K127" s="147"/>
      <c r="L127" s="148">
        <f>SUM(E127:K127)</f>
        <v>-69898</v>
      </c>
      <c r="M127" s="163"/>
      <c r="N127" s="147">
        <v>12000</v>
      </c>
      <c r="O127" s="147">
        <v>-34000</v>
      </c>
      <c r="P127" s="147">
        <v>38000</v>
      </c>
      <c r="Q127" s="147">
        <v>-88000</v>
      </c>
      <c r="R127" s="148">
        <f>-K127-I127-H127-J127</f>
        <v>0</v>
      </c>
      <c r="S127" s="147">
        <v>-2025</v>
      </c>
      <c r="T127" s="147"/>
      <c r="U127" s="147">
        <v>0</v>
      </c>
      <c r="V127" s="147"/>
      <c r="W127" s="147">
        <v>0</v>
      </c>
      <c r="X127" s="148">
        <f>SUM(N127:W127)</f>
        <v>-74025</v>
      </c>
      <c r="Y127" s="148">
        <f>L127+X127</f>
        <v>-143923</v>
      </c>
      <c r="Z127" s="2"/>
      <c r="AA127" s="2"/>
      <c r="AB127" s="2"/>
      <c r="AC127" s="2"/>
      <c r="AD127" s="2"/>
    </row>
    <row r="128" spans="1:30" ht="11.25">
      <c r="A128" s="223">
        <v>143</v>
      </c>
      <c r="B128" s="118"/>
      <c r="C128" s="51" t="s">
        <v>61</v>
      </c>
      <c r="D128" s="21"/>
      <c r="E128" s="147"/>
      <c r="F128" s="147">
        <v>-12274</v>
      </c>
      <c r="G128" s="147"/>
      <c r="H128" s="147"/>
      <c r="I128" s="147"/>
      <c r="J128" s="147"/>
      <c r="K128" s="147"/>
      <c r="L128" s="148">
        <f>SUM(E128:K128)</f>
        <v>-12274</v>
      </c>
      <c r="M128" s="163"/>
      <c r="N128" s="147">
        <v>7000</v>
      </c>
      <c r="O128" s="147">
        <v>17000</v>
      </c>
      <c r="P128" s="147">
        <v>28000</v>
      </c>
      <c r="Q128" s="147">
        <v>47000</v>
      </c>
      <c r="R128" s="148">
        <f>-K128-I128-H128-J128</f>
        <v>0</v>
      </c>
      <c r="S128" s="147">
        <f>1188+747</f>
        <v>1935</v>
      </c>
      <c r="T128" s="147"/>
      <c r="U128" s="147">
        <v>0</v>
      </c>
      <c r="V128" s="147"/>
      <c r="W128" s="147">
        <v>0</v>
      </c>
      <c r="X128" s="148">
        <f>SUM(N128:W128)</f>
        <v>100935</v>
      </c>
      <c r="Y128" s="148">
        <f>L128+X128</f>
        <v>88661</v>
      </c>
      <c r="Z128" s="2"/>
      <c r="AA128" s="2"/>
      <c r="AB128" s="2"/>
      <c r="AC128" s="2"/>
      <c r="AD128" s="2"/>
    </row>
    <row r="129" spans="1:30" s="33" customFormat="1" ht="11.25">
      <c r="A129" s="223"/>
      <c r="B129" s="126"/>
      <c r="C129" s="125"/>
      <c r="D129" s="30"/>
      <c r="E129" s="148"/>
      <c r="F129" s="148"/>
      <c r="G129" s="148"/>
      <c r="H129" s="148"/>
      <c r="I129" s="148"/>
      <c r="J129" s="148"/>
      <c r="K129" s="148"/>
      <c r="L129" s="148"/>
      <c r="M129" s="164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5"/>
      <c r="AA129" s="15"/>
      <c r="AB129" s="15"/>
      <c r="AC129" s="15"/>
      <c r="AD129" s="15"/>
    </row>
    <row r="130" spans="1:30" ht="11.25">
      <c r="A130" s="223">
        <v>196</v>
      </c>
      <c r="B130" s="118"/>
      <c r="C130" s="51" t="s">
        <v>62</v>
      </c>
      <c r="D130" s="21"/>
      <c r="E130" s="147"/>
      <c r="F130" s="147">
        <v>172107</v>
      </c>
      <c r="G130" s="147"/>
      <c r="H130" s="147"/>
      <c r="I130" s="147"/>
      <c r="J130" s="147"/>
      <c r="K130" s="147"/>
      <c r="L130" s="148">
        <f>SUM(E130:K130)</f>
        <v>172107</v>
      </c>
      <c r="M130" s="163"/>
      <c r="N130" s="147">
        <v>189000</v>
      </c>
      <c r="O130" s="147">
        <v>136000</v>
      </c>
      <c r="P130" s="147">
        <v>232000</v>
      </c>
      <c r="Q130" s="147">
        <v>410000</v>
      </c>
      <c r="R130" s="148">
        <f>-K130-I130-H130-J130</f>
        <v>0</v>
      </c>
      <c r="S130" s="147">
        <v>1962806</v>
      </c>
      <c r="T130" s="147"/>
      <c r="U130" s="147">
        <v>0</v>
      </c>
      <c r="V130" s="147"/>
      <c r="W130" s="147">
        <v>2241129</v>
      </c>
      <c r="X130" s="148">
        <f>SUM(N130:W130)</f>
        <v>5170935</v>
      </c>
      <c r="Y130" s="148">
        <f>L130+X130</f>
        <v>5343042</v>
      </c>
      <c r="Z130" s="2"/>
      <c r="AA130" s="2"/>
      <c r="AB130" s="2"/>
      <c r="AC130" s="2"/>
      <c r="AD130" s="2"/>
    </row>
    <row r="131" spans="1:30" ht="11.25">
      <c r="A131" s="223"/>
      <c r="B131" s="118"/>
      <c r="C131" s="51"/>
      <c r="D131" s="21"/>
      <c r="E131" s="148"/>
      <c r="F131" s="148"/>
      <c r="G131" s="148"/>
      <c r="H131" s="148"/>
      <c r="I131" s="148"/>
      <c r="J131" s="148"/>
      <c r="K131" s="148"/>
      <c r="L131" s="148"/>
      <c r="M131" s="163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2"/>
      <c r="AA131" s="2"/>
      <c r="AB131" s="2"/>
      <c r="AC131" s="2"/>
      <c r="AD131" s="2"/>
    </row>
    <row r="132" spans="1:30" ht="11.25">
      <c r="A132" s="223">
        <v>100</v>
      </c>
      <c r="B132" s="118"/>
      <c r="C132" s="51" t="s">
        <v>63</v>
      </c>
      <c r="D132" s="21"/>
      <c r="E132" s="147"/>
      <c r="F132" s="147"/>
      <c r="G132" s="147"/>
      <c r="H132" s="147"/>
      <c r="I132" s="147"/>
      <c r="J132" s="147"/>
      <c r="K132" s="147"/>
      <c r="L132" s="148">
        <f>SUM(E132:K132)</f>
        <v>0</v>
      </c>
      <c r="M132" s="163"/>
      <c r="N132" s="147">
        <v>0</v>
      </c>
      <c r="O132" s="147"/>
      <c r="P132" s="147"/>
      <c r="Q132" s="147"/>
      <c r="R132" s="148">
        <f>-K132-I132-H132-J132</f>
        <v>0</v>
      </c>
      <c r="S132" s="147">
        <f>57075562.49-3243+1789</f>
        <v>57074108.490000002</v>
      </c>
      <c r="T132" s="147">
        <f>12198223-5165779.26-344495.94+7335536.97</f>
        <v>14023484.77</v>
      </c>
      <c r="U132" s="147">
        <v>0</v>
      </c>
      <c r="V132" s="147"/>
      <c r="W132" s="147">
        <v>0</v>
      </c>
      <c r="X132" s="148">
        <f>SUM(N132:W132)</f>
        <v>71097593.260000005</v>
      </c>
      <c r="Y132" s="148">
        <f>L132+X132</f>
        <v>71097593.260000005</v>
      </c>
      <c r="Z132" s="2"/>
      <c r="AA132" s="2"/>
      <c r="AB132" s="2"/>
      <c r="AC132" s="2"/>
      <c r="AD132" s="2"/>
    </row>
    <row r="133" spans="1:30" s="33" customFormat="1" ht="11.25">
      <c r="A133" s="223"/>
      <c r="B133" s="126"/>
      <c r="C133" s="125"/>
      <c r="D133" s="30"/>
      <c r="E133" s="148"/>
      <c r="F133" s="148"/>
      <c r="G133" s="148"/>
      <c r="H133" s="148"/>
      <c r="I133" s="148"/>
      <c r="J133" s="148"/>
      <c r="K133" s="148"/>
      <c r="L133" s="148"/>
      <c r="M133" s="164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5"/>
      <c r="AA133" s="15"/>
      <c r="AB133" s="15"/>
      <c r="AC133" s="15"/>
      <c r="AD133" s="15"/>
    </row>
    <row r="134" spans="1:30" ht="11.25">
      <c r="A134" s="223">
        <v>103</v>
      </c>
      <c r="B134" s="118"/>
      <c r="C134" s="51" t="s">
        <v>64</v>
      </c>
      <c r="D134" s="21"/>
      <c r="E134" s="147"/>
      <c r="F134" s="147">
        <v>15113112</v>
      </c>
      <c r="G134" s="147">
        <v>50</v>
      </c>
      <c r="H134" s="147"/>
      <c r="I134" s="147"/>
      <c r="J134" s="147"/>
      <c r="K134" s="147"/>
      <c r="L134" s="148">
        <f>SUM(E134:K134)</f>
        <v>15113162</v>
      </c>
      <c r="M134" s="163"/>
      <c r="N134" s="147">
        <v>-8357000</v>
      </c>
      <c r="O134" s="147">
        <v>-9246000</v>
      </c>
      <c r="P134" s="147">
        <v>-4728000</v>
      </c>
      <c r="Q134" s="147">
        <v>2402000</v>
      </c>
      <c r="R134" s="148">
        <f>-K134-I134-H134-J134</f>
        <v>0</v>
      </c>
      <c r="S134" s="147">
        <v>2784329</v>
      </c>
      <c r="T134" s="147">
        <v>0</v>
      </c>
      <c r="U134" s="147">
        <v>312682</v>
      </c>
      <c r="V134" s="147">
        <v>0</v>
      </c>
      <c r="W134" s="147">
        <v>67038.350000000006</v>
      </c>
      <c r="X134" s="148">
        <f>SUM(N134:W134)</f>
        <v>-16764950.65</v>
      </c>
      <c r="Y134" s="148">
        <f>L134+X134</f>
        <v>-1651788.6500000004</v>
      </c>
      <c r="Z134" s="2"/>
      <c r="AA134" s="2"/>
      <c r="AB134" s="2"/>
      <c r="AC134" s="2"/>
      <c r="AD134" s="2"/>
    </row>
    <row r="135" spans="1:30" ht="11.25">
      <c r="A135" s="223"/>
      <c r="B135" s="118"/>
      <c r="C135" s="51"/>
      <c r="D135" s="21"/>
      <c r="E135" s="148"/>
      <c r="F135" s="148"/>
      <c r="G135" s="148"/>
      <c r="H135" s="148"/>
      <c r="I135" s="148"/>
      <c r="J135" s="148"/>
      <c r="K135" s="148"/>
      <c r="L135" s="148"/>
      <c r="M135" s="165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2"/>
      <c r="AA135" s="2"/>
      <c r="AB135" s="2"/>
      <c r="AC135" s="2"/>
      <c r="AD135" s="2"/>
    </row>
    <row r="136" spans="1:30" ht="11.25">
      <c r="A136" s="223"/>
      <c r="B136" s="118"/>
      <c r="C136" s="51"/>
      <c r="D136" s="21"/>
      <c r="E136" s="123" t="s">
        <v>15</v>
      </c>
      <c r="F136" s="123" t="s">
        <v>15</v>
      </c>
      <c r="G136" s="123" t="s">
        <v>15</v>
      </c>
      <c r="H136" s="123"/>
      <c r="I136" s="123"/>
      <c r="J136" s="123"/>
      <c r="K136" s="123" t="s">
        <v>15</v>
      </c>
      <c r="L136" s="123" t="s">
        <v>15</v>
      </c>
      <c r="M136" s="166"/>
      <c r="N136" s="123" t="s">
        <v>15</v>
      </c>
      <c r="O136" s="123" t="s">
        <v>15</v>
      </c>
      <c r="P136" s="123" t="s">
        <v>15</v>
      </c>
      <c r="Q136" s="123" t="s">
        <v>15</v>
      </c>
      <c r="R136" s="123" t="s">
        <v>15</v>
      </c>
      <c r="S136" s="123" t="s">
        <v>15</v>
      </c>
      <c r="T136" s="123" t="s">
        <v>15</v>
      </c>
      <c r="U136" s="123" t="s">
        <v>15</v>
      </c>
      <c r="V136" s="123" t="s">
        <v>15</v>
      </c>
      <c r="W136" s="123" t="s">
        <v>15</v>
      </c>
      <c r="X136" s="123" t="s">
        <v>15</v>
      </c>
      <c r="Y136" s="123" t="s">
        <v>15</v>
      </c>
      <c r="Z136" s="2"/>
      <c r="AA136" s="2"/>
      <c r="AB136" s="2"/>
      <c r="AC136" s="2"/>
      <c r="AD136" s="2"/>
    </row>
    <row r="137" spans="1:30" ht="11.25">
      <c r="A137" s="223"/>
      <c r="B137" s="116"/>
      <c r="C137" s="118" t="s">
        <v>65</v>
      </c>
      <c r="D137" s="21"/>
      <c r="E137" s="148">
        <f t="shared" ref="E137:L137" si="34">SUM(E97:E136)</f>
        <v>0</v>
      </c>
      <c r="F137" s="148">
        <f t="shared" si="34"/>
        <v>17983180</v>
      </c>
      <c r="G137" s="148">
        <f t="shared" si="34"/>
        <v>50</v>
      </c>
      <c r="H137" s="148">
        <f t="shared" si="34"/>
        <v>0</v>
      </c>
      <c r="I137" s="148">
        <f t="shared" si="34"/>
        <v>0</v>
      </c>
      <c r="J137" s="148">
        <f t="shared" si="34"/>
        <v>0</v>
      </c>
      <c r="K137" s="148">
        <f t="shared" si="34"/>
        <v>0</v>
      </c>
      <c r="L137" s="148">
        <f t="shared" si="34"/>
        <v>17983230</v>
      </c>
      <c r="M137" s="166"/>
      <c r="N137" s="148">
        <f t="shared" ref="N137:Y137" si="35">SUM(N97:N136)</f>
        <v>-3822000</v>
      </c>
      <c r="O137" s="148">
        <f t="shared" si="35"/>
        <v>-5267000</v>
      </c>
      <c r="P137" s="148">
        <f t="shared" si="35"/>
        <v>-4791000</v>
      </c>
      <c r="Q137" s="148">
        <f t="shared" si="35"/>
        <v>2084000</v>
      </c>
      <c r="R137" s="148">
        <f t="shared" si="35"/>
        <v>0</v>
      </c>
      <c r="S137" s="148">
        <f t="shared" si="35"/>
        <v>61452516.980000004</v>
      </c>
      <c r="T137" s="148">
        <f>SUM(T97:T136)</f>
        <v>14023484.77</v>
      </c>
      <c r="U137" s="148">
        <f>SUM(U97:U136)</f>
        <v>209478.49</v>
      </c>
      <c r="V137" s="148">
        <f>SUM(V97:V136)</f>
        <v>0</v>
      </c>
      <c r="W137" s="148">
        <f t="shared" si="35"/>
        <v>2262573.35</v>
      </c>
      <c r="X137" s="148">
        <f t="shared" si="35"/>
        <v>66152053.590000011</v>
      </c>
      <c r="Y137" s="148">
        <f t="shared" si="35"/>
        <v>84135283.590000004</v>
      </c>
      <c r="Z137" s="2"/>
      <c r="AA137" s="2"/>
      <c r="AB137" s="2"/>
      <c r="AC137" s="2"/>
      <c r="AD137" s="2"/>
    </row>
    <row r="138" spans="1:30" ht="11.25">
      <c r="A138" s="223"/>
      <c r="B138" s="51"/>
      <c r="C138" s="51"/>
      <c r="D138" s="21"/>
      <c r="E138" s="123" t="s">
        <v>23</v>
      </c>
      <c r="F138" s="123" t="s">
        <v>23</v>
      </c>
      <c r="G138" s="123" t="s">
        <v>23</v>
      </c>
      <c r="H138" s="123"/>
      <c r="I138" s="123"/>
      <c r="J138" s="123"/>
      <c r="K138" s="123" t="s">
        <v>23</v>
      </c>
      <c r="L138" s="123" t="s">
        <v>23</v>
      </c>
      <c r="M138" s="166"/>
      <c r="N138" s="123" t="s">
        <v>23</v>
      </c>
      <c r="O138" s="123" t="s">
        <v>23</v>
      </c>
      <c r="P138" s="123" t="s">
        <v>23</v>
      </c>
      <c r="Q138" s="123" t="s">
        <v>23</v>
      </c>
      <c r="R138" s="123" t="s">
        <v>23</v>
      </c>
      <c r="S138" s="123" t="s">
        <v>23</v>
      </c>
      <c r="T138" s="123" t="s">
        <v>23</v>
      </c>
      <c r="U138" s="123" t="s">
        <v>23</v>
      </c>
      <c r="V138" s="123" t="s">
        <v>23</v>
      </c>
      <c r="W138" s="123" t="s">
        <v>23</v>
      </c>
      <c r="X138" s="123" t="s">
        <v>23</v>
      </c>
      <c r="Y138" s="123" t="s">
        <v>23</v>
      </c>
      <c r="Z138" s="2"/>
      <c r="AA138" s="2"/>
      <c r="AB138" s="2"/>
      <c r="AC138" s="2"/>
      <c r="AD138" s="2"/>
    </row>
    <row r="139" spans="1:30" ht="11.25">
      <c r="A139" s="223"/>
      <c r="B139" s="51"/>
      <c r="C139" s="123"/>
      <c r="D139" s="21"/>
      <c r="E139" s="123"/>
      <c r="F139" s="123"/>
      <c r="G139" s="123"/>
      <c r="H139" s="123"/>
      <c r="I139" s="123"/>
      <c r="J139" s="123"/>
      <c r="K139" s="123"/>
      <c r="L139" s="123"/>
      <c r="M139" s="16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2"/>
      <c r="AA139" s="2"/>
      <c r="AB139" s="2"/>
      <c r="AC139" s="2"/>
      <c r="AD139" s="2"/>
    </row>
    <row r="140" spans="1:30" ht="11.25">
      <c r="A140" s="223"/>
      <c r="B140" s="116"/>
      <c r="C140" s="117" t="s">
        <v>69</v>
      </c>
      <c r="D140" s="21"/>
      <c r="E140" s="149"/>
      <c r="F140" s="149"/>
      <c r="G140" s="149"/>
      <c r="H140" s="149"/>
      <c r="I140" s="149"/>
      <c r="J140" s="149"/>
      <c r="K140" s="149"/>
      <c r="L140" s="149"/>
      <c r="M140" s="163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5"/>
      <c r="AA140" s="2"/>
      <c r="AB140" s="2"/>
      <c r="AC140" s="2"/>
      <c r="AD140" s="2"/>
    </row>
    <row r="141" spans="1:30" ht="11.25">
      <c r="A141" s="223">
        <v>198</v>
      </c>
      <c r="B141" s="51"/>
      <c r="C141" s="51" t="s">
        <v>35</v>
      </c>
      <c r="D141" s="21"/>
      <c r="E141" s="147"/>
      <c r="F141" s="147">
        <v>1810532</v>
      </c>
      <c r="G141" s="147"/>
      <c r="H141" s="147"/>
      <c r="I141" s="147"/>
      <c r="J141" s="147"/>
      <c r="K141" s="147"/>
      <c r="L141" s="148">
        <f>SUM(E141:K141)</f>
        <v>1810532</v>
      </c>
      <c r="M141" s="163"/>
      <c r="N141" s="147">
        <v>192000</v>
      </c>
      <c r="O141" s="147">
        <v>2986000</v>
      </c>
      <c r="P141" s="147">
        <v>-16359000</v>
      </c>
      <c r="Q141" s="147">
        <v>-81000</v>
      </c>
      <c r="R141" s="148">
        <f>-K141-I141-H141-J141</f>
        <v>0</v>
      </c>
      <c r="S141" s="147">
        <v>-846844</v>
      </c>
      <c r="T141" s="147">
        <v>0</v>
      </c>
      <c r="U141" s="147">
        <v>-105144.49</v>
      </c>
      <c r="V141" s="147">
        <v>0</v>
      </c>
      <c r="W141" s="147">
        <v>2285962</v>
      </c>
      <c r="X141" s="148">
        <f>SUM(N141:W141)</f>
        <v>-11928026.49</v>
      </c>
      <c r="Y141" s="148">
        <f>L141+X141</f>
        <v>-10117494.49</v>
      </c>
      <c r="Z141" s="2"/>
      <c r="AA141" s="2"/>
      <c r="AB141" s="2"/>
      <c r="AC141" s="2"/>
      <c r="AD141" s="2"/>
    </row>
    <row r="142" spans="1:30" ht="11.25">
      <c r="A142" s="223">
        <v>114</v>
      </c>
      <c r="B142" s="51"/>
      <c r="C142" s="51" t="s">
        <v>32</v>
      </c>
      <c r="D142" s="21"/>
      <c r="E142" s="147"/>
      <c r="F142" s="147">
        <v>2631058</v>
      </c>
      <c r="G142" s="147"/>
      <c r="H142" s="147"/>
      <c r="I142" s="147"/>
      <c r="J142" s="147"/>
      <c r="K142" s="147"/>
      <c r="L142" s="148">
        <f>SUM(E142:K142)</f>
        <v>2631058</v>
      </c>
      <c r="M142" s="163"/>
      <c r="N142" s="147">
        <v>1230000</v>
      </c>
      <c r="O142" s="147">
        <v>2693000</v>
      </c>
      <c r="P142" s="147">
        <v>9072000</v>
      </c>
      <c r="Q142" s="147">
        <v>9736000</v>
      </c>
      <c r="R142" s="148">
        <f>-K142-I142-H142-J142</f>
        <v>0</v>
      </c>
      <c r="S142" s="147">
        <v>884707</v>
      </c>
      <c r="T142" s="147">
        <v>0</v>
      </c>
      <c r="U142" s="147">
        <v>0</v>
      </c>
      <c r="V142" s="147">
        <v>0</v>
      </c>
      <c r="W142" s="147">
        <v>423067</v>
      </c>
      <c r="X142" s="148">
        <f>SUM(N142:W142)</f>
        <v>24038774</v>
      </c>
      <c r="Y142" s="148">
        <f>L142+X142</f>
        <v>26669832</v>
      </c>
      <c r="Z142" s="2"/>
      <c r="AA142" s="2"/>
      <c r="AB142" s="2"/>
      <c r="AC142" s="2"/>
      <c r="AD142" s="2"/>
    </row>
    <row r="143" spans="1:30" ht="11.25">
      <c r="A143" s="223">
        <v>167</v>
      </c>
      <c r="B143" s="51"/>
      <c r="C143" s="51" t="s">
        <v>33</v>
      </c>
      <c r="D143" s="21"/>
      <c r="E143" s="147"/>
      <c r="F143" s="147">
        <v>-6003450</v>
      </c>
      <c r="G143" s="147">
        <v>1072</v>
      </c>
      <c r="H143" s="147"/>
      <c r="I143" s="147"/>
      <c r="J143" s="147"/>
      <c r="K143" s="147"/>
      <c r="L143" s="148">
        <f>SUM(E143:K143)</f>
        <v>-6002378</v>
      </c>
      <c r="M143" s="163"/>
      <c r="N143" s="147">
        <v>-906000</v>
      </c>
      <c r="O143" s="147">
        <v>-445000</v>
      </c>
      <c r="P143" s="147">
        <v>3525000</v>
      </c>
      <c r="Q143" s="147">
        <v>-1739000</v>
      </c>
      <c r="R143" s="148">
        <f>-K143-I143-H143-J143</f>
        <v>0</v>
      </c>
      <c r="S143" s="147">
        <v>-782340</v>
      </c>
      <c r="T143" s="147">
        <v>0</v>
      </c>
      <c r="U143" s="147">
        <v>-56746.5</v>
      </c>
      <c r="V143" s="147">
        <v>0</v>
      </c>
      <c r="W143" s="147">
        <v>3428200</v>
      </c>
      <c r="X143" s="148">
        <f>SUM(N143:W143)</f>
        <v>3024113.5</v>
      </c>
      <c r="Y143" s="148">
        <f>L143+X143</f>
        <v>-2978264.5</v>
      </c>
      <c r="Z143" s="2"/>
      <c r="AA143" s="2"/>
      <c r="AB143" s="2"/>
      <c r="AC143" s="2"/>
      <c r="AD143" s="2"/>
    </row>
    <row r="144" spans="1:30" ht="11.25">
      <c r="A144" s="223" t="s">
        <v>166</v>
      </c>
      <c r="B144" s="51"/>
      <c r="C144" s="51" t="s">
        <v>195</v>
      </c>
      <c r="D144" s="21"/>
      <c r="E144" s="147"/>
      <c r="F144" s="147"/>
      <c r="G144" s="147"/>
      <c r="H144" s="147"/>
      <c r="I144" s="147"/>
      <c r="J144" s="147"/>
      <c r="K144" s="147"/>
      <c r="L144" s="148">
        <f>SUM(E144:K144)</f>
        <v>0</v>
      </c>
      <c r="M144" s="163"/>
      <c r="N144" s="147">
        <v>0</v>
      </c>
      <c r="O144" s="147"/>
      <c r="P144" s="147"/>
      <c r="Q144" s="147"/>
      <c r="R144" s="148">
        <f>-K144-I144-H144-J144</f>
        <v>0</v>
      </c>
      <c r="S144" s="147">
        <v>0</v>
      </c>
      <c r="T144" s="147">
        <v>0</v>
      </c>
      <c r="U144" s="147">
        <v>0</v>
      </c>
      <c r="V144" s="147">
        <v>0</v>
      </c>
      <c r="W144" s="147">
        <v>0</v>
      </c>
      <c r="X144" s="148">
        <f>SUM(N144:W144)</f>
        <v>0</v>
      </c>
      <c r="Y144" s="148">
        <f>L144+X144</f>
        <v>0</v>
      </c>
      <c r="Z144" s="2"/>
      <c r="AA144" s="2"/>
      <c r="AB144" s="2"/>
      <c r="AC144" s="2"/>
      <c r="AD144" s="2"/>
    </row>
    <row r="145" spans="1:30" ht="11.25">
      <c r="A145" s="223"/>
      <c r="B145" s="51"/>
      <c r="C145" s="51"/>
      <c r="D145" s="21"/>
      <c r="E145" s="123" t="s">
        <v>15</v>
      </c>
      <c r="F145" s="123" t="s">
        <v>15</v>
      </c>
      <c r="G145" s="123" t="s">
        <v>15</v>
      </c>
      <c r="H145" s="123"/>
      <c r="I145" s="123"/>
      <c r="J145" s="123"/>
      <c r="K145" s="123" t="s">
        <v>15</v>
      </c>
      <c r="L145" s="123" t="s">
        <v>15</v>
      </c>
      <c r="M145" s="163"/>
      <c r="N145" s="123" t="s">
        <v>15</v>
      </c>
      <c r="O145" s="123" t="s">
        <v>15</v>
      </c>
      <c r="P145" s="123" t="s">
        <v>15</v>
      </c>
      <c r="Q145" s="123" t="s">
        <v>15</v>
      </c>
      <c r="R145" s="123" t="s">
        <v>15</v>
      </c>
      <c r="S145" s="123" t="s">
        <v>15</v>
      </c>
      <c r="T145" s="123" t="s">
        <v>15</v>
      </c>
      <c r="U145" s="123" t="s">
        <v>15</v>
      </c>
      <c r="V145" s="123" t="s">
        <v>15</v>
      </c>
      <c r="W145" s="123" t="s">
        <v>15</v>
      </c>
      <c r="X145" s="123" t="s">
        <v>15</v>
      </c>
      <c r="Y145" s="123" t="s">
        <v>15</v>
      </c>
      <c r="Z145" s="2"/>
      <c r="AA145" s="2"/>
      <c r="AB145" s="2"/>
      <c r="AC145" s="2"/>
      <c r="AD145" s="2"/>
    </row>
    <row r="146" spans="1:30" ht="11.25">
      <c r="A146" s="223"/>
      <c r="B146" s="116"/>
      <c r="C146" s="122" t="s">
        <v>70</v>
      </c>
      <c r="D146" s="21"/>
      <c r="E146" s="149">
        <f t="shared" ref="E146:L146" si="36">SUM(E141:E144)</f>
        <v>0</v>
      </c>
      <c r="F146" s="149">
        <f t="shared" si="36"/>
        <v>-1561860</v>
      </c>
      <c r="G146" s="149">
        <f t="shared" si="36"/>
        <v>1072</v>
      </c>
      <c r="H146" s="149">
        <f t="shared" si="36"/>
        <v>0</v>
      </c>
      <c r="I146" s="149">
        <f t="shared" si="36"/>
        <v>0</v>
      </c>
      <c r="J146" s="149">
        <f>SUM(J141:J144)</f>
        <v>0</v>
      </c>
      <c r="K146" s="149">
        <f t="shared" si="36"/>
        <v>0</v>
      </c>
      <c r="L146" s="149">
        <f t="shared" si="36"/>
        <v>-1560788</v>
      </c>
      <c r="M146" s="163"/>
      <c r="N146" s="149">
        <f t="shared" ref="N146:Y146" si="37">SUM(N141:N144)</f>
        <v>516000</v>
      </c>
      <c r="O146" s="149">
        <f t="shared" si="37"/>
        <v>5234000</v>
      </c>
      <c r="P146" s="149">
        <f t="shared" si="37"/>
        <v>-3762000</v>
      </c>
      <c r="Q146" s="149">
        <f t="shared" si="37"/>
        <v>7916000</v>
      </c>
      <c r="R146" s="149">
        <f t="shared" si="37"/>
        <v>0</v>
      </c>
      <c r="S146" s="149">
        <f t="shared" si="37"/>
        <v>-744477</v>
      </c>
      <c r="T146" s="149">
        <f>SUM(T141:T144)</f>
        <v>0</v>
      </c>
      <c r="U146" s="149">
        <f>SUM(U141:U144)</f>
        <v>-161890.99</v>
      </c>
      <c r="V146" s="149">
        <f>SUM(V141:V144)</f>
        <v>0</v>
      </c>
      <c r="W146" s="149">
        <f t="shared" si="37"/>
        <v>6137229</v>
      </c>
      <c r="X146" s="149">
        <f t="shared" si="37"/>
        <v>15134861.01</v>
      </c>
      <c r="Y146" s="149">
        <f t="shared" si="37"/>
        <v>13574073.01</v>
      </c>
      <c r="Z146" s="2"/>
      <c r="AA146" s="2"/>
      <c r="AB146" s="2"/>
      <c r="AC146" s="2"/>
      <c r="AD146" s="2"/>
    </row>
    <row r="147" spans="1:30" ht="11.25">
      <c r="A147" s="223"/>
      <c r="B147" s="51"/>
      <c r="C147" s="51"/>
      <c r="D147" s="21"/>
      <c r="E147" s="123" t="s">
        <v>23</v>
      </c>
      <c r="F147" s="123" t="s">
        <v>23</v>
      </c>
      <c r="G147" s="123" t="s">
        <v>23</v>
      </c>
      <c r="H147" s="123"/>
      <c r="I147" s="123"/>
      <c r="J147" s="123"/>
      <c r="K147" s="123" t="s">
        <v>23</v>
      </c>
      <c r="L147" s="123" t="s">
        <v>23</v>
      </c>
      <c r="M147" s="164"/>
      <c r="N147" s="123" t="s">
        <v>23</v>
      </c>
      <c r="O147" s="123" t="s">
        <v>23</v>
      </c>
      <c r="P147" s="123" t="s">
        <v>23</v>
      </c>
      <c r="Q147" s="123" t="s">
        <v>23</v>
      </c>
      <c r="R147" s="123" t="s">
        <v>23</v>
      </c>
      <c r="S147" s="123" t="s">
        <v>23</v>
      </c>
      <c r="T147" s="123" t="s">
        <v>23</v>
      </c>
      <c r="U147" s="123" t="s">
        <v>23</v>
      </c>
      <c r="V147" s="123" t="s">
        <v>23</v>
      </c>
      <c r="W147" s="123" t="s">
        <v>23</v>
      </c>
      <c r="X147" s="123" t="s">
        <v>23</v>
      </c>
      <c r="Y147" s="123" t="s">
        <v>23</v>
      </c>
      <c r="Z147" s="15"/>
      <c r="AA147" s="2"/>
      <c r="AB147" s="2"/>
      <c r="AC147" s="2"/>
      <c r="AD147" s="2"/>
    </row>
    <row r="148" spans="1:30" ht="11.25">
      <c r="A148" s="223"/>
      <c r="B148" s="51"/>
      <c r="C148" s="51"/>
      <c r="D148" s="21"/>
      <c r="E148" s="123"/>
      <c r="F148" s="123"/>
      <c r="G148" s="123"/>
      <c r="H148" s="123"/>
      <c r="I148" s="123"/>
      <c r="J148" s="123"/>
      <c r="K148" s="123"/>
      <c r="L148" s="123"/>
      <c r="M148" s="16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2"/>
      <c r="AA148" s="2"/>
      <c r="AB148" s="2"/>
      <c r="AC148" s="2"/>
      <c r="AD148" s="2"/>
    </row>
    <row r="149" spans="1:30" ht="11.25">
      <c r="A149" s="223"/>
      <c r="B149" s="51"/>
      <c r="C149" s="51"/>
      <c r="D149" s="21"/>
      <c r="E149" s="149"/>
      <c r="F149" s="149"/>
      <c r="G149" s="149"/>
      <c r="H149" s="149"/>
      <c r="I149" s="149"/>
      <c r="J149" s="149"/>
      <c r="K149" s="149"/>
      <c r="L149" s="149"/>
      <c r="M149" s="163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2"/>
      <c r="AA149" s="2"/>
      <c r="AB149" s="2"/>
      <c r="AC149" s="2"/>
      <c r="AD149" s="2"/>
    </row>
    <row r="150" spans="1:30" ht="11.25">
      <c r="A150" s="223"/>
      <c r="B150" s="51"/>
      <c r="C150" s="117" t="s">
        <v>71</v>
      </c>
      <c r="D150" s="21"/>
      <c r="E150" s="149"/>
      <c r="F150" s="149"/>
      <c r="G150" s="149"/>
      <c r="H150" s="149"/>
      <c r="I150" s="149"/>
      <c r="J150" s="149"/>
      <c r="K150" s="149"/>
      <c r="L150" s="149"/>
      <c r="M150" s="164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5"/>
      <c r="AA150" s="2"/>
      <c r="AB150" s="2"/>
      <c r="AC150" s="2"/>
      <c r="AD150" s="2"/>
    </row>
    <row r="151" spans="1:30" ht="11.25">
      <c r="A151" s="223">
        <v>168</v>
      </c>
      <c r="B151" s="51"/>
      <c r="C151" s="51" t="s">
        <v>35</v>
      </c>
      <c r="D151" s="21"/>
      <c r="E151" s="147"/>
      <c r="F151" s="147">
        <v>-40828107</v>
      </c>
      <c r="G151" s="147"/>
      <c r="H151" s="147"/>
      <c r="I151" s="147"/>
      <c r="J151" s="147"/>
      <c r="K151" s="147"/>
      <c r="L151" s="148">
        <f t="shared" ref="L151:L157" si="38">SUM(E151:K151)</f>
        <v>-40828107</v>
      </c>
      <c r="M151" s="163"/>
      <c r="N151" s="147">
        <v>652000</v>
      </c>
      <c r="O151" s="147">
        <v>4770000</v>
      </c>
      <c r="P151" s="147">
        <v>-28132000</v>
      </c>
      <c r="Q151" s="147">
        <v>-22598000</v>
      </c>
      <c r="R151" s="148">
        <f t="shared" ref="R151:R157" si="39">-K151-I151-H151-J151</f>
        <v>0</v>
      </c>
      <c r="S151" s="147">
        <v>1131891</v>
      </c>
      <c r="T151" s="147">
        <v>0</v>
      </c>
      <c r="U151" s="147">
        <v>307680.63</v>
      </c>
      <c r="V151" s="147">
        <v>0</v>
      </c>
      <c r="W151" s="147">
        <v>3654365</v>
      </c>
      <c r="X151" s="148">
        <f t="shared" ref="X151:X157" si="40">SUM(N151:W151)</f>
        <v>-40214063.369999997</v>
      </c>
      <c r="Y151" s="148">
        <f t="shared" ref="Y151:Y157" si="41">L151+X151</f>
        <v>-81042170.370000005</v>
      </c>
      <c r="Z151" s="2"/>
      <c r="AA151" s="2"/>
      <c r="AB151" s="2"/>
      <c r="AC151" s="2"/>
      <c r="AD151" s="2"/>
    </row>
    <row r="152" spans="1:30" ht="11.25">
      <c r="A152" s="223">
        <v>194</v>
      </c>
      <c r="B152" s="51"/>
      <c r="C152" s="51" t="s">
        <v>32</v>
      </c>
      <c r="D152" s="21"/>
      <c r="E152" s="147"/>
      <c r="F152" s="147">
        <v>-1057399</v>
      </c>
      <c r="G152" s="147"/>
      <c r="H152" s="147"/>
      <c r="I152" s="147"/>
      <c r="J152" s="147"/>
      <c r="K152" s="147"/>
      <c r="L152" s="148">
        <f t="shared" si="38"/>
        <v>-1057399</v>
      </c>
      <c r="M152" s="163"/>
      <c r="N152" s="147">
        <v>1468000</v>
      </c>
      <c r="O152" s="147">
        <v>3793000</v>
      </c>
      <c r="P152" s="147">
        <v>12187000</v>
      </c>
      <c r="Q152" s="147">
        <v>14567000</v>
      </c>
      <c r="R152" s="148">
        <f t="shared" si="39"/>
        <v>0</v>
      </c>
      <c r="S152" s="147">
        <v>2496671</v>
      </c>
      <c r="T152" s="147">
        <v>0</v>
      </c>
      <c r="U152" s="147">
        <v>246007.64</v>
      </c>
      <c r="V152" s="147">
        <v>0</v>
      </c>
      <c r="W152" s="147">
        <v>1415297</v>
      </c>
      <c r="X152" s="148">
        <f t="shared" si="40"/>
        <v>36172975.640000001</v>
      </c>
      <c r="Y152" s="148">
        <f t="shared" si="41"/>
        <v>35115576.640000001</v>
      </c>
      <c r="Z152" s="2"/>
      <c r="AA152" s="2"/>
      <c r="AB152" s="2"/>
      <c r="AC152" s="2"/>
      <c r="AD152" s="2"/>
    </row>
    <row r="153" spans="1:30" ht="11.25">
      <c r="A153" s="223">
        <v>111</v>
      </c>
      <c r="B153" s="51"/>
      <c r="C153" s="51" t="s">
        <v>72</v>
      </c>
      <c r="D153" s="21"/>
      <c r="E153" s="147"/>
      <c r="F153" s="147">
        <v>-1463801</v>
      </c>
      <c r="G153" s="147"/>
      <c r="H153" s="147"/>
      <c r="I153" s="147"/>
      <c r="J153" s="147"/>
      <c r="K153" s="147"/>
      <c r="L153" s="148">
        <f t="shared" si="38"/>
        <v>-1463801</v>
      </c>
      <c r="M153" s="163"/>
      <c r="N153" s="147">
        <v>-511000</v>
      </c>
      <c r="O153" s="147">
        <v>-492000</v>
      </c>
      <c r="P153" s="147">
        <v>-590000</v>
      </c>
      <c r="Q153" s="147">
        <v>-1546000</v>
      </c>
      <c r="R153" s="148">
        <f t="shared" si="39"/>
        <v>0</v>
      </c>
      <c r="S153" s="147">
        <v>178192</v>
      </c>
      <c r="T153" s="147">
        <v>0</v>
      </c>
      <c r="U153" s="147">
        <v>140657.51</v>
      </c>
      <c r="V153" s="147">
        <v>0</v>
      </c>
      <c r="W153" s="147">
        <v>688305</v>
      </c>
      <c r="X153" s="148">
        <f t="shared" si="40"/>
        <v>-2131845.4900000002</v>
      </c>
      <c r="Y153" s="148">
        <f t="shared" si="41"/>
        <v>-3595646.49</v>
      </c>
      <c r="Z153" s="2"/>
      <c r="AA153" s="2"/>
      <c r="AB153" s="2"/>
      <c r="AC153" s="2"/>
      <c r="AD153" s="2"/>
    </row>
    <row r="154" spans="1:30" ht="11.25">
      <c r="A154" s="223">
        <v>159</v>
      </c>
      <c r="B154" s="51"/>
      <c r="C154" s="51" t="s">
        <v>33</v>
      </c>
      <c r="D154" s="21"/>
      <c r="E154" s="147"/>
      <c r="F154" s="147">
        <v>122979</v>
      </c>
      <c r="G154" s="147">
        <v>1294</v>
      </c>
      <c r="H154" s="147"/>
      <c r="I154" s="147"/>
      <c r="J154" s="147"/>
      <c r="K154" s="147"/>
      <c r="L154" s="148">
        <f t="shared" si="38"/>
        <v>124273</v>
      </c>
      <c r="M154" s="163"/>
      <c r="N154" s="147">
        <v>-1241000</v>
      </c>
      <c r="O154" s="147">
        <v>-383000</v>
      </c>
      <c r="P154" s="147">
        <v>6452000</v>
      </c>
      <c r="Q154" s="147">
        <v>3745000</v>
      </c>
      <c r="R154" s="148">
        <f t="shared" si="39"/>
        <v>0</v>
      </c>
      <c r="S154" s="147">
        <v>-455935</v>
      </c>
      <c r="T154" s="147">
        <v>0</v>
      </c>
      <c r="U154" s="147">
        <v>350756.74</v>
      </c>
      <c r="V154" s="147">
        <v>0</v>
      </c>
      <c r="W154" s="147">
        <v>1973265</v>
      </c>
      <c r="X154" s="148">
        <f t="shared" si="40"/>
        <v>10441086.74</v>
      </c>
      <c r="Y154" s="148">
        <f t="shared" si="41"/>
        <v>10565359.74</v>
      </c>
      <c r="Z154" s="2"/>
      <c r="AA154" s="2"/>
      <c r="AB154" s="2"/>
      <c r="AC154" s="2"/>
      <c r="AD154" s="2"/>
    </row>
    <row r="155" spans="1:30" ht="11.25">
      <c r="A155" s="223">
        <v>161</v>
      </c>
      <c r="B155" s="51"/>
      <c r="C155" s="51" t="s">
        <v>73</v>
      </c>
      <c r="D155" s="21"/>
      <c r="E155" s="147"/>
      <c r="F155" s="147">
        <v>-1056973</v>
      </c>
      <c r="G155" s="147"/>
      <c r="H155" s="147"/>
      <c r="I155" s="147"/>
      <c r="J155" s="147"/>
      <c r="K155" s="147"/>
      <c r="L155" s="148">
        <f t="shared" si="38"/>
        <v>-1056973</v>
      </c>
      <c r="M155" s="163"/>
      <c r="N155" s="147">
        <v>130000</v>
      </c>
      <c r="O155" s="147">
        <v>630000</v>
      </c>
      <c r="P155" s="147">
        <v>4656000</v>
      </c>
      <c r="Q155" s="147">
        <v>13367000</v>
      </c>
      <c r="R155" s="148">
        <f t="shared" si="39"/>
        <v>0</v>
      </c>
      <c r="S155" s="147">
        <v>288071</v>
      </c>
      <c r="T155" s="147">
        <v>0</v>
      </c>
      <c r="U155" s="147">
        <v>218272.5</v>
      </c>
      <c r="V155" s="147">
        <v>0</v>
      </c>
      <c r="W155" s="147">
        <v>778773</v>
      </c>
      <c r="X155" s="148">
        <f t="shared" si="40"/>
        <v>20068116.5</v>
      </c>
      <c r="Y155" s="148">
        <f t="shared" si="41"/>
        <v>19011143.5</v>
      </c>
      <c r="Z155" s="2"/>
      <c r="AA155" s="2"/>
      <c r="AB155" s="2"/>
      <c r="AC155" s="2"/>
      <c r="AD155" s="2"/>
    </row>
    <row r="156" spans="1:30" ht="11.25">
      <c r="A156" s="223">
        <v>358</v>
      </c>
      <c r="B156" s="51"/>
      <c r="C156" s="51" t="s">
        <v>153</v>
      </c>
      <c r="D156" s="21"/>
      <c r="E156" s="147"/>
      <c r="F156" s="147"/>
      <c r="G156" s="147"/>
      <c r="H156" s="147"/>
      <c r="I156" s="147"/>
      <c r="J156" s="147"/>
      <c r="K156" s="147"/>
      <c r="L156" s="148">
        <f>SUM(E156:K156)</f>
        <v>0</v>
      </c>
      <c r="M156" s="163"/>
      <c r="N156" s="147">
        <v>0</v>
      </c>
      <c r="O156" s="147"/>
      <c r="P156" s="147"/>
      <c r="Q156" s="147"/>
      <c r="R156" s="148">
        <f>-K156-I156-H156-J156</f>
        <v>0</v>
      </c>
      <c r="S156" s="147">
        <v>0</v>
      </c>
      <c r="T156" s="147">
        <v>0</v>
      </c>
      <c r="U156" s="147">
        <v>0</v>
      </c>
      <c r="V156" s="147">
        <v>0</v>
      </c>
      <c r="W156" s="147">
        <v>0</v>
      </c>
      <c r="X156" s="148">
        <f>SUM(N156:W156)</f>
        <v>0</v>
      </c>
      <c r="Y156" s="148">
        <f>L156+X156</f>
        <v>0</v>
      </c>
      <c r="Z156" s="2"/>
      <c r="AA156" s="2"/>
      <c r="AB156" s="2"/>
      <c r="AC156" s="2"/>
      <c r="AD156" s="2"/>
    </row>
    <row r="157" spans="1:30" ht="11.25">
      <c r="A157" s="223" t="s">
        <v>167</v>
      </c>
      <c r="B157" s="51"/>
      <c r="C157" s="51" t="s">
        <v>195</v>
      </c>
      <c r="D157" s="21"/>
      <c r="E157" s="147"/>
      <c r="F157" s="147"/>
      <c r="G157" s="147"/>
      <c r="H157" s="147"/>
      <c r="I157" s="147"/>
      <c r="J157" s="147"/>
      <c r="K157" s="147"/>
      <c r="L157" s="148">
        <f t="shared" si="38"/>
        <v>0</v>
      </c>
      <c r="M157" s="163"/>
      <c r="N157" s="147">
        <v>0</v>
      </c>
      <c r="O157" s="147"/>
      <c r="P157" s="147"/>
      <c r="Q157" s="147"/>
      <c r="R157" s="148">
        <f t="shared" si="39"/>
        <v>0</v>
      </c>
      <c r="S157" s="147">
        <v>0</v>
      </c>
      <c r="T157" s="147">
        <v>0</v>
      </c>
      <c r="U157" s="147">
        <v>0</v>
      </c>
      <c r="V157" s="147">
        <v>0</v>
      </c>
      <c r="W157" s="147">
        <v>0</v>
      </c>
      <c r="X157" s="148">
        <f t="shared" si="40"/>
        <v>0</v>
      </c>
      <c r="Y157" s="148">
        <f t="shared" si="41"/>
        <v>0</v>
      </c>
      <c r="Z157" s="2"/>
      <c r="AA157" s="2"/>
      <c r="AB157" s="2"/>
      <c r="AC157" s="2"/>
      <c r="AD157" s="2"/>
    </row>
    <row r="158" spans="1:30" ht="11.25">
      <c r="A158" s="223"/>
      <c r="B158" s="51"/>
      <c r="C158" s="51"/>
      <c r="D158" s="21"/>
      <c r="E158" s="123" t="s">
        <v>15</v>
      </c>
      <c r="F158" s="123" t="s">
        <v>15</v>
      </c>
      <c r="G158" s="123" t="s">
        <v>15</v>
      </c>
      <c r="H158" s="123"/>
      <c r="I158" s="123"/>
      <c r="J158" s="123"/>
      <c r="K158" s="123" t="s">
        <v>15</v>
      </c>
      <c r="L158" s="123" t="s">
        <v>15</v>
      </c>
      <c r="M158" s="163"/>
      <c r="N158" s="123" t="s">
        <v>15</v>
      </c>
      <c r="O158" s="123" t="s">
        <v>15</v>
      </c>
      <c r="P158" s="123" t="s">
        <v>15</v>
      </c>
      <c r="Q158" s="123" t="s">
        <v>15</v>
      </c>
      <c r="R158" s="123" t="s">
        <v>15</v>
      </c>
      <c r="S158" s="123" t="s">
        <v>15</v>
      </c>
      <c r="T158" s="123" t="s">
        <v>15</v>
      </c>
      <c r="U158" s="123" t="s">
        <v>15</v>
      </c>
      <c r="V158" s="123" t="s">
        <v>15</v>
      </c>
      <c r="W158" s="123" t="s">
        <v>15</v>
      </c>
      <c r="X158" s="123" t="s">
        <v>15</v>
      </c>
      <c r="Y158" s="123" t="s">
        <v>15</v>
      </c>
      <c r="Z158" s="2"/>
      <c r="AA158" s="2"/>
      <c r="AB158" s="2"/>
      <c r="AC158" s="2"/>
      <c r="AD158" s="2"/>
    </row>
    <row r="159" spans="1:30" ht="11.25">
      <c r="A159" s="223"/>
      <c r="B159" s="116"/>
      <c r="C159" s="118" t="s">
        <v>75</v>
      </c>
      <c r="D159" s="21"/>
      <c r="E159" s="149">
        <f t="shared" ref="E159:L159" si="42">SUM(E151:E157)</f>
        <v>0</v>
      </c>
      <c r="F159" s="149">
        <f t="shared" si="42"/>
        <v>-44283301</v>
      </c>
      <c r="G159" s="149">
        <f t="shared" si="42"/>
        <v>1294</v>
      </c>
      <c r="H159" s="149">
        <f t="shared" si="42"/>
        <v>0</v>
      </c>
      <c r="I159" s="149">
        <f t="shared" si="42"/>
        <v>0</v>
      </c>
      <c r="J159" s="149">
        <f>SUM(J151:J157)</f>
        <v>0</v>
      </c>
      <c r="K159" s="149">
        <f t="shared" si="42"/>
        <v>0</v>
      </c>
      <c r="L159" s="149">
        <f t="shared" si="42"/>
        <v>-44282007</v>
      </c>
      <c r="M159" s="163"/>
      <c r="N159" s="149">
        <f t="shared" ref="N159:Y159" si="43">SUM(N151:N157)</f>
        <v>498000</v>
      </c>
      <c r="O159" s="149">
        <f t="shared" si="43"/>
        <v>8318000</v>
      </c>
      <c r="P159" s="149">
        <f t="shared" si="43"/>
        <v>-5427000</v>
      </c>
      <c r="Q159" s="149">
        <f t="shared" si="43"/>
        <v>7535000</v>
      </c>
      <c r="R159" s="149">
        <f t="shared" si="43"/>
        <v>0</v>
      </c>
      <c r="S159" s="149">
        <f t="shared" si="43"/>
        <v>3638890</v>
      </c>
      <c r="T159" s="149">
        <f>SUM(T151:T157)</f>
        <v>0</v>
      </c>
      <c r="U159" s="149">
        <f>SUM(U151:U157)</f>
        <v>1263375.02</v>
      </c>
      <c r="V159" s="149">
        <f>SUM(V151:V157)</f>
        <v>0</v>
      </c>
      <c r="W159" s="149">
        <f t="shared" si="43"/>
        <v>8510005</v>
      </c>
      <c r="X159" s="149">
        <f t="shared" si="43"/>
        <v>24336270.020000003</v>
      </c>
      <c r="Y159" s="149">
        <f t="shared" si="43"/>
        <v>-19945736.980000004</v>
      </c>
      <c r="Z159" s="2"/>
      <c r="AA159" s="2"/>
      <c r="AB159" s="2"/>
      <c r="AC159" s="2"/>
      <c r="AD159" s="2"/>
    </row>
    <row r="160" spans="1:30" ht="11.25">
      <c r="A160" s="223"/>
      <c r="B160" s="51"/>
      <c r="C160" s="51"/>
      <c r="D160" s="21"/>
      <c r="E160" s="123" t="s">
        <v>23</v>
      </c>
      <c r="F160" s="123" t="s">
        <v>23</v>
      </c>
      <c r="G160" s="123" t="s">
        <v>23</v>
      </c>
      <c r="H160" s="123"/>
      <c r="I160" s="123"/>
      <c r="J160" s="123"/>
      <c r="K160" s="123" t="s">
        <v>23</v>
      </c>
      <c r="L160" s="123" t="s">
        <v>23</v>
      </c>
      <c r="M160" s="163"/>
      <c r="N160" s="123" t="s">
        <v>23</v>
      </c>
      <c r="O160" s="123" t="s">
        <v>23</v>
      </c>
      <c r="P160" s="123" t="s">
        <v>23</v>
      </c>
      <c r="Q160" s="123" t="s">
        <v>23</v>
      </c>
      <c r="R160" s="123" t="s">
        <v>23</v>
      </c>
      <c r="S160" s="123" t="s">
        <v>23</v>
      </c>
      <c r="T160" s="123" t="s">
        <v>23</v>
      </c>
      <c r="U160" s="123" t="s">
        <v>23</v>
      </c>
      <c r="V160" s="123" t="s">
        <v>23</v>
      </c>
      <c r="W160" s="123" t="s">
        <v>23</v>
      </c>
      <c r="X160" s="123" t="s">
        <v>23</v>
      </c>
      <c r="Y160" s="123" t="s">
        <v>23</v>
      </c>
      <c r="Z160" s="2"/>
      <c r="AA160" s="2"/>
      <c r="AB160" s="2"/>
      <c r="AC160" s="2"/>
      <c r="AD160" s="2"/>
    </row>
    <row r="161" spans="1:30" ht="11.25">
      <c r="A161" s="223"/>
      <c r="B161" s="51"/>
      <c r="C161" s="51"/>
      <c r="D161" s="21"/>
      <c r="E161" s="123"/>
      <c r="F161" s="123"/>
      <c r="G161" s="123"/>
      <c r="H161" s="123"/>
      <c r="I161" s="123"/>
      <c r="J161" s="123"/>
      <c r="K161" s="123"/>
      <c r="L161" s="123"/>
      <c r="M161" s="16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2"/>
      <c r="AA161" s="2"/>
      <c r="AB161" s="2"/>
      <c r="AC161" s="2"/>
      <c r="AD161" s="2"/>
    </row>
    <row r="162" spans="1:30" ht="11.25">
      <c r="A162" s="223">
        <v>245</v>
      </c>
      <c r="B162" s="51"/>
      <c r="C162" s="51" t="s">
        <v>74</v>
      </c>
      <c r="D162" s="21"/>
      <c r="E162" s="147"/>
      <c r="F162" s="147">
        <v>-99244</v>
      </c>
      <c r="G162" s="147"/>
      <c r="H162" s="147"/>
      <c r="I162" s="147"/>
      <c r="J162" s="147"/>
      <c r="K162" s="147"/>
      <c r="L162" s="148">
        <f>SUM(E162:K162)</f>
        <v>-99244</v>
      </c>
      <c r="M162" s="163"/>
      <c r="N162" s="147">
        <v>428000</v>
      </c>
      <c r="O162" s="147">
        <v>59000</v>
      </c>
      <c r="P162" s="147">
        <v>-582000</v>
      </c>
      <c r="Q162" s="147">
        <v>-3608000</v>
      </c>
      <c r="R162" s="148">
        <f>-K162-I162-H162-J162</f>
        <v>0</v>
      </c>
      <c r="S162" s="147">
        <v>-646442.49</v>
      </c>
      <c r="T162" s="147">
        <v>0</v>
      </c>
      <c r="U162" s="147">
        <v>363638.53</v>
      </c>
      <c r="V162" s="147">
        <v>0</v>
      </c>
      <c r="W162" s="147"/>
      <c r="X162" s="148">
        <f>SUM(N162:W162)</f>
        <v>-3985803.96</v>
      </c>
      <c r="Y162" s="148">
        <f>L162+X162</f>
        <v>-4085047.96</v>
      </c>
      <c r="Z162" s="2"/>
      <c r="AA162" s="2"/>
      <c r="AB162" s="2"/>
      <c r="AC162" s="2"/>
      <c r="AD162" s="2"/>
    </row>
    <row r="163" spans="1:30" s="33" customFormat="1" ht="11.25">
      <c r="A163" s="223"/>
      <c r="B163" s="125"/>
      <c r="C163" s="125"/>
      <c r="D163" s="30"/>
      <c r="E163" s="148"/>
      <c r="F163" s="148"/>
      <c r="G163" s="148"/>
      <c r="H163" s="148"/>
      <c r="I163" s="148"/>
      <c r="J163" s="148"/>
      <c r="K163" s="148"/>
      <c r="L163" s="148"/>
      <c r="M163" s="164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5"/>
      <c r="AA163" s="15"/>
      <c r="AB163" s="15"/>
      <c r="AC163" s="15"/>
      <c r="AD163" s="15"/>
    </row>
    <row r="164" spans="1:30" ht="11.25">
      <c r="A164" s="223"/>
      <c r="B164" s="51"/>
      <c r="C164" s="117" t="s">
        <v>67</v>
      </c>
      <c r="D164" s="21"/>
      <c r="E164" s="149"/>
      <c r="F164" s="149"/>
      <c r="G164" s="149"/>
      <c r="H164" s="149"/>
      <c r="I164" s="149"/>
      <c r="J164" s="149"/>
      <c r="K164" s="149"/>
      <c r="L164" s="149"/>
      <c r="M164" s="163"/>
      <c r="N164" s="149"/>
      <c r="O164" s="149"/>
      <c r="P164" s="149"/>
      <c r="Q164" s="149"/>
      <c r="R164" s="149"/>
      <c r="S164" s="149"/>
      <c r="T164" s="149"/>
      <c r="U164" s="148"/>
      <c r="V164" s="149"/>
      <c r="W164" s="149"/>
      <c r="X164" s="149"/>
      <c r="Y164" s="149"/>
      <c r="Z164" s="2"/>
      <c r="AA164" s="2"/>
      <c r="AB164" s="2"/>
      <c r="AC164" s="2"/>
      <c r="AD164" s="2"/>
    </row>
    <row r="165" spans="1:30" ht="11.25" customHeight="1">
      <c r="A165" s="223">
        <v>169</v>
      </c>
      <c r="B165" s="51"/>
      <c r="C165" s="51" t="s">
        <v>32</v>
      </c>
      <c r="D165" s="21"/>
      <c r="E165" s="147"/>
      <c r="F165" s="147">
        <v>-139790</v>
      </c>
      <c r="G165" s="147"/>
      <c r="H165" s="147"/>
      <c r="I165" s="147"/>
      <c r="J165" s="147"/>
      <c r="K165" s="147"/>
      <c r="L165" s="148">
        <f>SUM(E165:K165)</f>
        <v>-139790</v>
      </c>
      <c r="M165" s="163"/>
      <c r="N165" s="147">
        <v>-3972000</v>
      </c>
      <c r="O165" s="147">
        <v>-3076000</v>
      </c>
      <c r="P165" s="147">
        <v>-3601000</v>
      </c>
      <c r="Q165" s="147">
        <v>16287000</v>
      </c>
      <c r="R165" s="148">
        <f>-K165-I165-H165-J165</f>
        <v>0</v>
      </c>
      <c r="S165" s="147">
        <v>7364203</v>
      </c>
      <c r="T165" s="147">
        <v>0</v>
      </c>
      <c r="U165" s="147">
        <v>126733.71</v>
      </c>
      <c r="V165" s="147">
        <v>0</v>
      </c>
      <c r="W165" s="147">
        <v>8537116</v>
      </c>
      <c r="X165" s="148">
        <f>SUM(N165:W165)</f>
        <v>21666052.710000001</v>
      </c>
      <c r="Y165" s="148">
        <f>L165+X165</f>
        <v>21526262.710000001</v>
      </c>
      <c r="Z165" s="2"/>
      <c r="AA165" s="2"/>
      <c r="AB165" s="2"/>
      <c r="AC165" s="2"/>
      <c r="AD165" s="2"/>
    </row>
    <row r="166" spans="1:30" ht="11.25">
      <c r="A166" s="223">
        <v>211</v>
      </c>
      <c r="B166" s="51"/>
      <c r="C166" s="51" t="s">
        <v>33</v>
      </c>
      <c r="D166" s="21"/>
      <c r="E166" s="147"/>
      <c r="F166" s="147">
        <v>-2771106</v>
      </c>
      <c r="G166" s="147">
        <v>1512</v>
      </c>
      <c r="H166" s="147"/>
      <c r="I166" s="147"/>
      <c r="J166" s="147"/>
      <c r="K166" s="147"/>
      <c r="L166" s="148">
        <f>SUM(E166:K166)</f>
        <v>-2769594</v>
      </c>
      <c r="M166" s="163"/>
      <c r="N166" s="147">
        <v>19552000</v>
      </c>
      <c r="O166" s="147">
        <v>18605000</v>
      </c>
      <c r="P166" s="147">
        <v>23285000</v>
      </c>
      <c r="Q166" s="147">
        <v>13907000</v>
      </c>
      <c r="R166" s="148">
        <f>-K166-I166-H166-J166</f>
        <v>0</v>
      </c>
      <c r="S166" s="147">
        <f>1876035+11</f>
        <v>1876046</v>
      </c>
      <c r="T166" s="147">
        <v>0</v>
      </c>
      <c r="U166" s="147">
        <v>226807</v>
      </c>
      <c r="V166" s="147">
        <v>0</v>
      </c>
      <c r="W166" s="147">
        <v>4344006</v>
      </c>
      <c r="X166" s="148">
        <f>SUM(N166:W166)</f>
        <v>81795859</v>
      </c>
      <c r="Y166" s="148">
        <f>L166+X166</f>
        <v>79026265</v>
      </c>
      <c r="Z166" s="2"/>
      <c r="AA166" s="2"/>
      <c r="AB166" s="2"/>
      <c r="AC166" s="2"/>
      <c r="AD166" s="2"/>
    </row>
    <row r="167" spans="1:30" ht="11.25">
      <c r="A167" s="223">
        <v>162</v>
      </c>
      <c r="B167" s="51"/>
      <c r="C167" s="51" t="s">
        <v>89</v>
      </c>
      <c r="D167" s="21"/>
      <c r="E167" s="147"/>
      <c r="F167" s="147">
        <v>0</v>
      </c>
      <c r="G167" s="147"/>
      <c r="H167" s="147"/>
      <c r="I167" s="147"/>
      <c r="J167" s="147"/>
      <c r="K167" s="147"/>
      <c r="L167" s="148">
        <f>SUM(E167:K167)</f>
        <v>0</v>
      </c>
      <c r="M167" s="163"/>
      <c r="N167" s="147">
        <v>0</v>
      </c>
      <c r="O167" s="147"/>
      <c r="P167" s="147">
        <v>27000</v>
      </c>
      <c r="Q167" s="147"/>
      <c r="R167" s="148">
        <f>-K167-I167-H167-J167</f>
        <v>0</v>
      </c>
      <c r="S167" s="147">
        <v>35804</v>
      </c>
      <c r="T167" s="147">
        <v>0</v>
      </c>
      <c r="U167" s="147">
        <v>0</v>
      </c>
      <c r="V167" s="147">
        <v>0</v>
      </c>
      <c r="W167" s="147">
        <v>0</v>
      </c>
      <c r="X167" s="148">
        <f>SUM(N167:W167)</f>
        <v>62804</v>
      </c>
      <c r="Y167" s="148">
        <f>L167+X167</f>
        <v>62804</v>
      </c>
      <c r="Z167" s="2"/>
      <c r="AA167" s="2"/>
      <c r="AB167" s="2"/>
      <c r="AC167" s="2"/>
      <c r="AD167" s="2"/>
    </row>
    <row r="168" spans="1:30" ht="11.25">
      <c r="A168" s="223">
        <v>395</v>
      </c>
      <c r="B168" s="51"/>
      <c r="C168" s="51" t="s">
        <v>127</v>
      </c>
      <c r="D168" s="21"/>
      <c r="E168" s="147"/>
      <c r="F168" s="147">
        <v>0</v>
      </c>
      <c r="G168" s="147"/>
      <c r="H168" s="147"/>
      <c r="I168" s="147"/>
      <c r="J168" s="147"/>
      <c r="K168" s="147"/>
      <c r="L168" s="148">
        <f>SUM(E168:K168)</f>
        <v>0</v>
      </c>
      <c r="M168" s="163"/>
      <c r="N168" s="147">
        <v>0</v>
      </c>
      <c r="O168" s="147"/>
      <c r="P168" s="147">
        <v>-942000</v>
      </c>
      <c r="Q168" s="147"/>
      <c r="R168" s="148">
        <f>-K168-I168-H168-J168</f>
        <v>0</v>
      </c>
      <c r="S168" s="147">
        <v>0</v>
      </c>
      <c r="T168" s="147">
        <v>0</v>
      </c>
      <c r="U168" s="147">
        <v>0</v>
      </c>
      <c r="V168" s="147">
        <v>0</v>
      </c>
      <c r="W168" s="147">
        <v>0</v>
      </c>
      <c r="X168" s="148">
        <f>SUM(N168:W168)</f>
        <v>-942000</v>
      </c>
      <c r="Y168" s="148">
        <f>L168+X168</f>
        <v>-942000</v>
      </c>
      <c r="Z168" s="2"/>
      <c r="AA168" s="2"/>
      <c r="AB168" s="2"/>
      <c r="AC168" s="2"/>
      <c r="AD168" s="2"/>
    </row>
    <row r="169" spans="1:30" ht="11.25">
      <c r="A169" s="223">
        <v>372</v>
      </c>
      <c r="B169" s="51"/>
      <c r="C169" s="51" t="s">
        <v>101</v>
      </c>
      <c r="D169" s="21"/>
      <c r="E169" s="147"/>
      <c r="F169" s="147">
        <v>0</v>
      </c>
      <c r="G169" s="147"/>
      <c r="H169" s="147"/>
      <c r="I169" s="147"/>
      <c r="J169" s="147"/>
      <c r="K169" s="147"/>
      <c r="L169" s="148">
        <f>SUM(E169:K169)</f>
        <v>0</v>
      </c>
      <c r="M169" s="163"/>
      <c r="N169" s="147">
        <v>0</v>
      </c>
      <c r="O169" s="147"/>
      <c r="P169" s="147">
        <v>-356000</v>
      </c>
      <c r="Q169" s="147"/>
      <c r="R169" s="148">
        <f>-K169-I169-H169-J169</f>
        <v>0</v>
      </c>
      <c r="S169" s="147">
        <v>226268</v>
      </c>
      <c r="T169" s="147">
        <v>0</v>
      </c>
      <c r="U169" s="147">
        <v>0</v>
      </c>
      <c r="V169" s="147">
        <v>0</v>
      </c>
      <c r="W169" s="147">
        <v>0</v>
      </c>
      <c r="X169" s="148">
        <f>SUM(N169:W169)</f>
        <v>-129732</v>
      </c>
      <c r="Y169" s="148">
        <f>L169+X169</f>
        <v>-129732</v>
      </c>
      <c r="Z169" s="2"/>
      <c r="AA169" s="2"/>
      <c r="AB169" s="2"/>
      <c r="AC169" s="2"/>
      <c r="AD169" s="2"/>
    </row>
    <row r="170" spans="1:30" ht="11.25">
      <c r="A170" s="223"/>
      <c r="B170" s="51"/>
      <c r="C170" s="51"/>
      <c r="D170" s="21"/>
      <c r="E170" s="123" t="s">
        <v>15</v>
      </c>
      <c r="F170" s="123" t="s">
        <v>15</v>
      </c>
      <c r="G170" s="123" t="s">
        <v>15</v>
      </c>
      <c r="H170" s="123"/>
      <c r="I170" s="123"/>
      <c r="J170" s="123"/>
      <c r="K170" s="123" t="s">
        <v>15</v>
      </c>
      <c r="L170" s="123" t="s">
        <v>15</v>
      </c>
      <c r="M170" s="163"/>
      <c r="N170" s="123" t="s">
        <v>15</v>
      </c>
      <c r="O170" s="123" t="s">
        <v>15</v>
      </c>
      <c r="P170" s="123" t="s">
        <v>15</v>
      </c>
      <c r="Q170" s="123" t="s">
        <v>15</v>
      </c>
      <c r="R170" s="123" t="s">
        <v>15</v>
      </c>
      <c r="S170" s="123" t="s">
        <v>15</v>
      </c>
      <c r="T170" s="123" t="s">
        <v>15</v>
      </c>
      <c r="U170" s="123" t="s">
        <v>15</v>
      </c>
      <c r="V170" s="123" t="s">
        <v>15</v>
      </c>
      <c r="W170" s="123" t="s">
        <v>15</v>
      </c>
      <c r="X170" s="123" t="s">
        <v>15</v>
      </c>
      <c r="Y170" s="123" t="s">
        <v>15</v>
      </c>
      <c r="Z170" s="2"/>
      <c r="AA170" s="2"/>
      <c r="AB170" s="2"/>
      <c r="AC170" s="2"/>
      <c r="AD170" s="2"/>
    </row>
    <row r="171" spans="1:30" ht="11.25">
      <c r="A171" s="223"/>
      <c r="B171" s="116"/>
      <c r="C171" s="122" t="s">
        <v>68</v>
      </c>
      <c r="D171" s="21"/>
      <c r="E171" s="149">
        <f t="shared" ref="E171:L171" si="44">SUM(E165:E169)</f>
        <v>0</v>
      </c>
      <c r="F171" s="149">
        <f t="shared" si="44"/>
        <v>-2910896</v>
      </c>
      <c r="G171" s="149">
        <f t="shared" si="44"/>
        <v>1512</v>
      </c>
      <c r="H171" s="149">
        <f t="shared" si="44"/>
        <v>0</v>
      </c>
      <c r="I171" s="149">
        <f t="shared" si="44"/>
        <v>0</v>
      </c>
      <c r="J171" s="149">
        <f t="shared" si="44"/>
        <v>0</v>
      </c>
      <c r="K171" s="149">
        <f t="shared" si="44"/>
        <v>0</v>
      </c>
      <c r="L171" s="149">
        <f t="shared" si="44"/>
        <v>-2909384</v>
      </c>
      <c r="M171" s="164"/>
      <c r="N171" s="149">
        <f t="shared" ref="N171:Y171" si="45">SUM(N165:N169)</f>
        <v>15580000</v>
      </c>
      <c r="O171" s="149">
        <f t="shared" si="45"/>
        <v>15529000</v>
      </c>
      <c r="P171" s="149">
        <f t="shared" si="45"/>
        <v>18413000</v>
      </c>
      <c r="Q171" s="149">
        <f t="shared" si="45"/>
        <v>30194000</v>
      </c>
      <c r="R171" s="149">
        <f t="shared" si="45"/>
        <v>0</v>
      </c>
      <c r="S171" s="149">
        <f t="shared" si="45"/>
        <v>9502321</v>
      </c>
      <c r="T171" s="149">
        <f>SUM(T165:T169)</f>
        <v>0</v>
      </c>
      <c r="U171" s="149">
        <f>SUM(U165:U169)</f>
        <v>353540.71</v>
      </c>
      <c r="V171" s="149">
        <f>SUM(V165:V169)</f>
        <v>0</v>
      </c>
      <c r="W171" s="149">
        <f t="shared" si="45"/>
        <v>12881122</v>
      </c>
      <c r="X171" s="149">
        <f>SUM(X165:X169)</f>
        <v>102452983.71000001</v>
      </c>
      <c r="Y171" s="149">
        <f t="shared" si="45"/>
        <v>99543599.710000008</v>
      </c>
      <c r="Z171" s="15"/>
      <c r="AA171" s="2"/>
      <c r="AB171" s="2"/>
      <c r="AC171" s="2"/>
      <c r="AD171" s="2"/>
    </row>
    <row r="172" spans="1:30" ht="11.25">
      <c r="A172" s="223"/>
      <c r="B172" s="51"/>
      <c r="C172" s="51"/>
      <c r="D172" s="21"/>
      <c r="E172" s="123" t="s">
        <v>23</v>
      </c>
      <c r="F172" s="123" t="s">
        <v>23</v>
      </c>
      <c r="G172" s="123" t="s">
        <v>23</v>
      </c>
      <c r="H172" s="123"/>
      <c r="I172" s="123"/>
      <c r="J172" s="123"/>
      <c r="K172" s="123" t="s">
        <v>23</v>
      </c>
      <c r="L172" s="123" t="s">
        <v>23</v>
      </c>
      <c r="M172" s="163"/>
      <c r="N172" s="123" t="s">
        <v>23</v>
      </c>
      <c r="O172" s="123" t="s">
        <v>23</v>
      </c>
      <c r="P172" s="123" t="s">
        <v>23</v>
      </c>
      <c r="Q172" s="123" t="s">
        <v>23</v>
      </c>
      <c r="R172" s="123" t="s">
        <v>23</v>
      </c>
      <c r="S172" s="123" t="s">
        <v>23</v>
      </c>
      <c r="T172" s="123" t="s">
        <v>23</v>
      </c>
      <c r="U172" s="123" t="s">
        <v>23</v>
      </c>
      <c r="V172" s="123" t="s">
        <v>23</v>
      </c>
      <c r="W172" s="123" t="s">
        <v>23</v>
      </c>
      <c r="X172" s="123" t="s">
        <v>23</v>
      </c>
      <c r="Y172" s="123" t="s">
        <v>23</v>
      </c>
      <c r="Z172" s="2"/>
      <c r="AA172" s="2"/>
      <c r="AB172" s="2"/>
      <c r="AC172" s="2"/>
      <c r="AD172" s="2"/>
    </row>
    <row r="173" spans="1:30" ht="11.25">
      <c r="A173" s="223"/>
      <c r="B173" s="51"/>
      <c r="C173" s="51"/>
      <c r="D173" s="21"/>
      <c r="E173" s="123"/>
      <c r="F173" s="123"/>
      <c r="G173" s="123"/>
      <c r="H173" s="123"/>
      <c r="I173" s="123"/>
      <c r="J173" s="123"/>
      <c r="K173" s="123"/>
      <c r="L173" s="123"/>
      <c r="M173" s="163"/>
      <c r="N173" s="123"/>
      <c r="O173" s="123"/>
      <c r="P173" s="123"/>
      <c r="Q173" s="123"/>
      <c r="R173" s="123"/>
      <c r="S173" s="123"/>
      <c r="T173" s="123"/>
      <c r="U173" s="149"/>
      <c r="V173" s="123"/>
      <c r="W173" s="123"/>
      <c r="X173" s="123"/>
      <c r="Y173" s="123"/>
      <c r="Z173" s="2"/>
      <c r="AA173" s="2"/>
      <c r="AB173" s="2"/>
      <c r="AC173" s="2"/>
      <c r="AD173" s="2"/>
    </row>
    <row r="174" spans="1:30" ht="11.25">
      <c r="A174" s="223"/>
      <c r="B174" s="116"/>
      <c r="C174" s="117" t="s">
        <v>76</v>
      </c>
      <c r="D174" s="21"/>
      <c r="E174" s="149"/>
      <c r="F174" s="149"/>
      <c r="G174" s="149"/>
      <c r="H174" s="149"/>
      <c r="I174" s="149"/>
      <c r="J174" s="149"/>
      <c r="K174" s="149"/>
      <c r="L174" s="149"/>
      <c r="M174" s="163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2"/>
      <c r="AA174" s="2"/>
      <c r="AB174" s="2"/>
      <c r="AC174" s="2"/>
      <c r="AD174" s="2"/>
    </row>
    <row r="175" spans="1:30" ht="11.25">
      <c r="A175" s="223">
        <v>166</v>
      </c>
      <c r="B175" s="118"/>
      <c r="C175" s="51" t="s">
        <v>35</v>
      </c>
      <c r="D175" s="21"/>
      <c r="E175" s="147"/>
      <c r="F175" s="147">
        <v>-45020</v>
      </c>
      <c r="G175" s="147"/>
      <c r="H175" s="147"/>
      <c r="I175" s="147"/>
      <c r="J175" s="147"/>
      <c r="K175" s="147"/>
      <c r="L175" s="148">
        <f>SUM(E175:K175)</f>
        <v>-45020</v>
      </c>
      <c r="M175" s="163"/>
      <c r="N175" s="147">
        <v>2635000</v>
      </c>
      <c r="O175" s="147">
        <v>2676000</v>
      </c>
      <c r="P175" s="147">
        <v>2812000</v>
      </c>
      <c r="Q175" s="147">
        <v>4775000</v>
      </c>
      <c r="R175" s="148">
        <f>-K175-I175-H175-J175</f>
        <v>0</v>
      </c>
      <c r="S175" s="147">
        <v>-168380</v>
      </c>
      <c r="T175" s="147">
        <v>0</v>
      </c>
      <c r="U175" s="147">
        <v>-0.02</v>
      </c>
      <c r="V175" s="147">
        <v>0</v>
      </c>
      <c r="W175" s="147">
        <v>157968</v>
      </c>
      <c r="X175" s="148">
        <f>SUM(N175:W175)</f>
        <v>12887587.98</v>
      </c>
      <c r="Y175" s="148">
        <f>L175+X175</f>
        <v>12842567.98</v>
      </c>
      <c r="Z175" s="2"/>
      <c r="AA175" s="2"/>
      <c r="AB175" s="2"/>
      <c r="AC175" s="2"/>
      <c r="AD175" s="2"/>
    </row>
    <row r="176" spans="1:30" ht="11.25">
      <c r="A176" s="223">
        <v>192</v>
      </c>
      <c r="B176" s="118"/>
      <c r="C176" s="51" t="s">
        <v>32</v>
      </c>
      <c r="D176" s="21"/>
      <c r="E176" s="147"/>
      <c r="F176" s="147">
        <v>418689</v>
      </c>
      <c r="G176" s="147"/>
      <c r="H176" s="147"/>
      <c r="I176" s="147"/>
      <c r="J176" s="147"/>
      <c r="K176" s="147"/>
      <c r="L176" s="148">
        <f>SUM(E176:K176)</f>
        <v>418689</v>
      </c>
      <c r="M176" s="163"/>
      <c r="N176" s="147">
        <v>-564000</v>
      </c>
      <c r="O176" s="147">
        <v>-563000</v>
      </c>
      <c r="P176" s="147">
        <v>-632000</v>
      </c>
      <c r="Q176" s="147">
        <v>2349000</v>
      </c>
      <c r="R176" s="148">
        <f>-K176-I176-H176-J176</f>
        <v>0</v>
      </c>
      <c r="S176" s="147">
        <v>7363855</v>
      </c>
      <c r="T176" s="147">
        <v>0</v>
      </c>
      <c r="U176" s="147">
        <v>0</v>
      </c>
      <c r="V176" s="147">
        <v>0</v>
      </c>
      <c r="W176" s="147">
        <v>7885998</v>
      </c>
      <c r="X176" s="148">
        <f>SUM(N176:W176)</f>
        <v>15839853</v>
      </c>
      <c r="Y176" s="148">
        <f>L176+X176</f>
        <v>16258542</v>
      </c>
      <c r="Z176" s="2"/>
      <c r="AA176" s="2"/>
      <c r="AB176" s="2"/>
      <c r="AC176" s="2"/>
      <c r="AD176" s="2"/>
    </row>
    <row r="177" spans="1:30" ht="11.25">
      <c r="A177" s="223">
        <v>119</v>
      </c>
      <c r="B177" s="51"/>
      <c r="C177" s="51" t="s">
        <v>33</v>
      </c>
      <c r="D177" s="21"/>
      <c r="E177" s="147"/>
      <c r="F177" s="147">
        <v>2137357</v>
      </c>
      <c r="G177" s="147">
        <v>1004</v>
      </c>
      <c r="H177" s="147"/>
      <c r="I177" s="147"/>
      <c r="J177" s="147"/>
      <c r="K177" s="147"/>
      <c r="L177" s="148">
        <f>SUM(E177:K177)</f>
        <v>2138361</v>
      </c>
      <c r="M177" s="163"/>
      <c r="N177" s="147">
        <v>142000</v>
      </c>
      <c r="O177" s="147">
        <v>404000</v>
      </c>
      <c r="P177" s="147">
        <v>385000</v>
      </c>
      <c r="Q177" s="147">
        <v>1616000</v>
      </c>
      <c r="R177" s="148">
        <f>-K177-I177-H177-J177</f>
        <v>0</v>
      </c>
      <c r="S177" s="147">
        <v>190498</v>
      </c>
      <c r="T177" s="147">
        <v>0</v>
      </c>
      <c r="U177" s="147">
        <v>-19065.23</v>
      </c>
      <c r="V177" s="147">
        <v>0</v>
      </c>
      <c r="W177" s="147">
        <v>-158500</v>
      </c>
      <c r="X177" s="148">
        <f>SUM(N177:W177)</f>
        <v>2559932.77</v>
      </c>
      <c r="Y177" s="148">
        <f>L177+X177</f>
        <v>4698293.7699999996</v>
      </c>
      <c r="Z177" s="2"/>
      <c r="AA177" s="2"/>
      <c r="AB177" s="2"/>
      <c r="AC177" s="2"/>
      <c r="AD177" s="2"/>
    </row>
    <row r="178" spans="1:30" ht="11.25">
      <c r="A178" s="223">
        <v>371</v>
      </c>
      <c r="B178" s="51"/>
      <c r="C178" s="51" t="s">
        <v>102</v>
      </c>
      <c r="D178" s="21"/>
      <c r="E178" s="147"/>
      <c r="F178" s="147">
        <v>-9321</v>
      </c>
      <c r="G178" s="147"/>
      <c r="H178" s="147"/>
      <c r="I178" s="147"/>
      <c r="J178" s="147"/>
      <c r="K178" s="147"/>
      <c r="L178" s="148">
        <f>SUM(E178:K178)</f>
        <v>-9321</v>
      </c>
      <c r="M178" s="163"/>
      <c r="N178" s="147">
        <v>-44000</v>
      </c>
      <c r="O178" s="147">
        <v>-60000</v>
      </c>
      <c r="P178" s="147">
        <v>-55000</v>
      </c>
      <c r="Q178" s="147">
        <v>-235000</v>
      </c>
      <c r="R178" s="148">
        <f>-K178-I178-H178-J178</f>
        <v>0</v>
      </c>
      <c r="S178" s="147">
        <v>200</v>
      </c>
      <c r="T178" s="147">
        <v>0</v>
      </c>
      <c r="U178" s="147">
        <v>0</v>
      </c>
      <c r="V178" s="147">
        <v>0</v>
      </c>
      <c r="W178" s="147">
        <v>0</v>
      </c>
      <c r="X178" s="148">
        <f>SUM(N178:W178)</f>
        <v>-393800</v>
      </c>
      <c r="Y178" s="148">
        <f>L178+X178</f>
        <v>-403121</v>
      </c>
      <c r="Z178" s="2"/>
      <c r="AA178" s="2"/>
      <c r="AB178" s="2"/>
      <c r="AC178" s="2"/>
      <c r="AD178" s="2"/>
    </row>
    <row r="179" spans="1:30" ht="11.25">
      <c r="A179" s="223"/>
      <c r="B179" s="51"/>
      <c r="C179" s="51"/>
      <c r="D179" s="21"/>
      <c r="E179" s="123" t="s">
        <v>15</v>
      </c>
      <c r="F179" s="123" t="s">
        <v>15</v>
      </c>
      <c r="G179" s="123" t="s">
        <v>15</v>
      </c>
      <c r="H179" s="123"/>
      <c r="I179" s="123"/>
      <c r="J179" s="123"/>
      <c r="K179" s="123" t="s">
        <v>15</v>
      </c>
      <c r="L179" s="123" t="s">
        <v>15</v>
      </c>
      <c r="M179" s="163"/>
      <c r="N179" s="123" t="s">
        <v>15</v>
      </c>
      <c r="O179" s="123" t="s">
        <v>15</v>
      </c>
      <c r="P179" s="123" t="s">
        <v>15</v>
      </c>
      <c r="Q179" s="123" t="s">
        <v>15</v>
      </c>
      <c r="R179" s="123" t="s">
        <v>15</v>
      </c>
      <c r="S179" s="123" t="s">
        <v>15</v>
      </c>
      <c r="T179" s="123" t="s">
        <v>15</v>
      </c>
      <c r="U179" s="123" t="s">
        <v>15</v>
      </c>
      <c r="V179" s="123" t="s">
        <v>15</v>
      </c>
      <c r="W179" s="123" t="s">
        <v>15</v>
      </c>
      <c r="X179" s="123" t="s">
        <v>15</v>
      </c>
      <c r="Y179" s="123" t="s">
        <v>15</v>
      </c>
      <c r="Z179" s="2"/>
      <c r="AA179" s="2"/>
      <c r="AB179" s="2"/>
      <c r="AC179" s="2"/>
      <c r="AD179" s="2"/>
    </row>
    <row r="180" spans="1:30" ht="11.25">
      <c r="A180" s="223"/>
      <c r="B180" s="51"/>
      <c r="C180" s="122" t="s">
        <v>77</v>
      </c>
      <c r="D180" s="21"/>
      <c r="E180" s="149">
        <f t="shared" ref="E180:L180" si="46">SUM(E175:E178)</f>
        <v>0</v>
      </c>
      <c r="F180" s="149">
        <f t="shared" si="46"/>
        <v>2501705</v>
      </c>
      <c r="G180" s="149">
        <f t="shared" si="46"/>
        <v>1004</v>
      </c>
      <c r="H180" s="149">
        <f t="shared" si="46"/>
        <v>0</v>
      </c>
      <c r="I180" s="149">
        <f t="shared" si="46"/>
        <v>0</v>
      </c>
      <c r="J180" s="149">
        <f>SUM(J175:J178)</f>
        <v>0</v>
      </c>
      <c r="K180" s="149">
        <f t="shared" si="46"/>
        <v>0</v>
      </c>
      <c r="L180" s="149">
        <f t="shared" si="46"/>
        <v>2502709</v>
      </c>
      <c r="M180" s="163"/>
      <c r="N180" s="149">
        <f t="shared" ref="N180:Y180" si="47">SUM(N175:N178)</f>
        <v>2169000</v>
      </c>
      <c r="O180" s="149">
        <f t="shared" si="47"/>
        <v>2457000</v>
      </c>
      <c r="P180" s="149">
        <f t="shared" si="47"/>
        <v>2510000</v>
      </c>
      <c r="Q180" s="149">
        <f t="shared" si="47"/>
        <v>8505000</v>
      </c>
      <c r="R180" s="149">
        <f t="shared" si="47"/>
        <v>0</v>
      </c>
      <c r="S180" s="149">
        <f t="shared" si="47"/>
        <v>7386173</v>
      </c>
      <c r="T180" s="149">
        <f>SUM(T175:T178)</f>
        <v>0</v>
      </c>
      <c r="U180" s="149">
        <f>SUM(U175:U178)</f>
        <v>-19065.25</v>
      </c>
      <c r="V180" s="149">
        <f>SUM(V175:V178)</f>
        <v>0</v>
      </c>
      <c r="W180" s="149">
        <f t="shared" si="47"/>
        <v>7885466</v>
      </c>
      <c r="X180" s="149">
        <f>SUM(X175:X178)</f>
        <v>30893573.75</v>
      </c>
      <c r="Y180" s="149">
        <f t="shared" si="47"/>
        <v>33396282.75</v>
      </c>
      <c r="Z180" s="2"/>
      <c r="AA180" s="2"/>
      <c r="AB180" s="2"/>
      <c r="AC180" s="2"/>
      <c r="AD180" s="2"/>
    </row>
    <row r="181" spans="1:30" ht="11.25">
      <c r="A181" s="223"/>
      <c r="B181" s="51"/>
      <c r="C181" s="51"/>
      <c r="D181" s="21"/>
      <c r="E181" s="123" t="s">
        <v>23</v>
      </c>
      <c r="F181" s="123" t="s">
        <v>23</v>
      </c>
      <c r="G181" s="123" t="s">
        <v>23</v>
      </c>
      <c r="H181" s="123"/>
      <c r="I181" s="123"/>
      <c r="J181" s="123"/>
      <c r="K181" s="123" t="s">
        <v>23</v>
      </c>
      <c r="L181" s="123" t="s">
        <v>23</v>
      </c>
      <c r="M181" s="163"/>
      <c r="N181" s="123" t="s">
        <v>23</v>
      </c>
      <c r="O181" s="123" t="s">
        <v>23</v>
      </c>
      <c r="P181" s="123" t="s">
        <v>23</v>
      </c>
      <c r="Q181" s="123" t="s">
        <v>23</v>
      </c>
      <c r="R181" s="123" t="s">
        <v>23</v>
      </c>
      <c r="S181" s="123" t="s">
        <v>23</v>
      </c>
      <c r="T181" s="123" t="s">
        <v>23</v>
      </c>
      <c r="U181" s="123" t="s">
        <v>23</v>
      </c>
      <c r="V181" s="123" t="s">
        <v>23</v>
      </c>
      <c r="W181" s="123" t="s">
        <v>23</v>
      </c>
      <c r="X181" s="123" t="s">
        <v>23</v>
      </c>
      <c r="Y181" s="123" t="s">
        <v>23</v>
      </c>
      <c r="Z181" s="2"/>
      <c r="AA181" s="2"/>
      <c r="AB181" s="2"/>
      <c r="AC181" s="2"/>
      <c r="AD181" s="2"/>
    </row>
    <row r="182" spans="1:30" ht="11.25">
      <c r="A182" s="223"/>
      <c r="B182" s="116"/>
      <c r="C182" s="51"/>
      <c r="D182" s="21"/>
      <c r="E182" s="149"/>
      <c r="F182" s="149"/>
      <c r="G182" s="149"/>
      <c r="H182" s="149"/>
      <c r="I182" s="149"/>
      <c r="J182" s="149"/>
      <c r="K182" s="149"/>
      <c r="L182" s="149"/>
      <c r="M182" s="163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2"/>
      <c r="AA182" s="2"/>
      <c r="AB182" s="2"/>
      <c r="AC182" s="2"/>
      <c r="AD182" s="2"/>
    </row>
    <row r="183" spans="1:30" ht="11.25">
      <c r="A183" s="223"/>
      <c r="B183" s="116"/>
      <c r="C183" s="51"/>
      <c r="D183" s="21"/>
      <c r="E183" s="149"/>
      <c r="F183" s="149"/>
      <c r="G183" s="149"/>
      <c r="H183" s="149"/>
      <c r="I183" s="149"/>
      <c r="J183" s="149"/>
      <c r="K183" s="149"/>
      <c r="L183" s="149"/>
      <c r="M183" s="163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2"/>
      <c r="AA183" s="2"/>
      <c r="AB183" s="2"/>
      <c r="AC183" s="2"/>
      <c r="AD183" s="2"/>
    </row>
    <row r="184" spans="1:30" ht="11.25">
      <c r="A184" s="223"/>
      <c r="B184" s="118"/>
      <c r="C184" s="117" t="s">
        <v>151</v>
      </c>
      <c r="D184" s="21"/>
      <c r="E184" s="149"/>
      <c r="F184" s="149"/>
      <c r="G184" s="149"/>
      <c r="H184" s="149"/>
      <c r="I184" s="149"/>
      <c r="J184" s="149"/>
      <c r="K184" s="149"/>
      <c r="L184" s="149"/>
      <c r="M184" s="163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2"/>
      <c r="AA184" s="2"/>
      <c r="AB184" s="2"/>
      <c r="AC184" s="2"/>
      <c r="AD184" s="2"/>
    </row>
    <row r="185" spans="1:30" ht="11.25">
      <c r="A185" s="223">
        <v>171</v>
      </c>
      <c r="B185" s="118"/>
      <c r="C185" s="25" t="s">
        <v>78</v>
      </c>
      <c r="D185" s="21"/>
      <c r="E185" s="147"/>
      <c r="F185" s="147">
        <v>190822</v>
      </c>
      <c r="G185" s="147"/>
      <c r="H185" s="147"/>
      <c r="I185" s="147"/>
      <c r="J185" s="147"/>
      <c r="K185" s="147"/>
      <c r="L185" s="148">
        <f t="shared" ref="L185:L195" si="48">SUM(E185:K185)</f>
        <v>190822</v>
      </c>
      <c r="M185" s="163"/>
      <c r="N185" s="147">
        <v>-279000</v>
      </c>
      <c r="O185" s="147">
        <v>46000</v>
      </c>
      <c r="P185" s="147">
        <v>262000</v>
      </c>
      <c r="Q185" s="147">
        <v>649000</v>
      </c>
      <c r="R185" s="148">
        <f t="shared" ref="R185:R195" si="49">-K185-I185-H185-J185</f>
        <v>0</v>
      </c>
      <c r="S185" s="147">
        <v>-23333</v>
      </c>
      <c r="T185" s="147">
        <v>0</v>
      </c>
      <c r="U185" s="147">
        <v>0</v>
      </c>
      <c r="V185" s="147">
        <v>0</v>
      </c>
      <c r="W185" s="147">
        <v>0</v>
      </c>
      <c r="X185" s="148">
        <f t="shared" ref="X185:X195" si="50">SUM(N185:W185)</f>
        <v>654667</v>
      </c>
      <c r="Y185" s="148">
        <f t="shared" ref="Y185:Y195" si="51">L185+X185</f>
        <v>845489</v>
      </c>
      <c r="Z185" s="2"/>
      <c r="AA185" s="2"/>
      <c r="AB185" s="2"/>
      <c r="AC185" s="2"/>
      <c r="AD185" s="2"/>
    </row>
    <row r="186" spans="1:30" ht="11.25">
      <c r="A186" s="223">
        <v>277</v>
      </c>
      <c r="B186" s="118"/>
      <c r="C186" s="25" t="s">
        <v>90</v>
      </c>
      <c r="D186" s="21"/>
      <c r="E186" s="147"/>
      <c r="F186" s="147">
        <v>-993</v>
      </c>
      <c r="G186" s="147"/>
      <c r="H186" s="147"/>
      <c r="I186" s="147"/>
      <c r="J186" s="147"/>
      <c r="K186" s="147"/>
      <c r="L186" s="148">
        <f t="shared" si="48"/>
        <v>-993</v>
      </c>
      <c r="M186" s="163"/>
      <c r="N186" s="147">
        <v>2000</v>
      </c>
      <c r="O186" s="147">
        <v>4000</v>
      </c>
      <c r="P186" s="147">
        <v>2000</v>
      </c>
      <c r="Q186" s="147">
        <v>-1000</v>
      </c>
      <c r="R186" s="148">
        <f t="shared" si="49"/>
        <v>0</v>
      </c>
      <c r="S186" s="147">
        <v>-70781</v>
      </c>
      <c r="T186" s="147">
        <v>0</v>
      </c>
      <c r="U186" s="147">
        <v>3569.62</v>
      </c>
      <c r="V186" s="147">
        <v>0</v>
      </c>
      <c r="W186" s="147">
        <v>0</v>
      </c>
      <c r="X186" s="148">
        <f t="shared" si="50"/>
        <v>-60211.38</v>
      </c>
      <c r="Y186" s="148">
        <f t="shared" si="51"/>
        <v>-61204.38</v>
      </c>
      <c r="Z186" s="2"/>
      <c r="AA186" s="2"/>
      <c r="AB186" s="2"/>
      <c r="AC186" s="2"/>
      <c r="AD186" s="2"/>
    </row>
    <row r="187" spans="1:30" ht="11.25">
      <c r="A187" s="223">
        <v>339</v>
      </c>
      <c r="B187" s="118"/>
      <c r="C187" s="25" t="s">
        <v>91</v>
      </c>
      <c r="D187" s="21"/>
      <c r="E187" s="147"/>
      <c r="F187" s="147">
        <v>205450</v>
      </c>
      <c r="G187" s="147"/>
      <c r="H187" s="147"/>
      <c r="I187" s="147"/>
      <c r="J187" s="147"/>
      <c r="K187" s="147"/>
      <c r="L187" s="148">
        <f t="shared" si="48"/>
        <v>205450</v>
      </c>
      <c r="M187" s="163"/>
      <c r="N187" s="147">
        <v>396000</v>
      </c>
      <c r="O187" s="147">
        <v>466000</v>
      </c>
      <c r="P187" s="147">
        <v>630000</v>
      </c>
      <c r="Q187" s="147">
        <v>489000</v>
      </c>
      <c r="R187" s="148">
        <f t="shared" si="49"/>
        <v>0</v>
      </c>
      <c r="S187" s="147">
        <v>-7002673</v>
      </c>
      <c r="T187" s="147">
        <v>0</v>
      </c>
      <c r="U187" s="147">
        <v>353585</v>
      </c>
      <c r="V187" s="147">
        <v>0</v>
      </c>
      <c r="W187" s="147">
        <v>0</v>
      </c>
      <c r="X187" s="148">
        <f t="shared" si="50"/>
        <v>-4668088</v>
      </c>
      <c r="Y187" s="148">
        <f t="shared" si="51"/>
        <v>-4462638</v>
      </c>
      <c r="Z187" s="2"/>
      <c r="AA187" s="2"/>
      <c r="AB187" s="2"/>
      <c r="AC187" s="2"/>
      <c r="AD187" s="2"/>
    </row>
    <row r="188" spans="1:30" ht="11.25">
      <c r="A188" s="223">
        <v>345</v>
      </c>
      <c r="B188" s="118"/>
      <c r="C188" s="51" t="s">
        <v>97</v>
      </c>
      <c r="D188" s="21"/>
      <c r="E188" s="147"/>
      <c r="F188" s="147">
        <v>-1208</v>
      </c>
      <c r="G188" s="147"/>
      <c r="H188" s="147"/>
      <c r="I188" s="147"/>
      <c r="J188" s="147"/>
      <c r="K188" s="147"/>
      <c r="L188" s="148">
        <f t="shared" si="48"/>
        <v>-1208</v>
      </c>
      <c r="M188" s="163"/>
      <c r="N188" s="147">
        <v>19000</v>
      </c>
      <c r="O188" s="147">
        <v>14000</v>
      </c>
      <c r="P188" s="147">
        <v>2000</v>
      </c>
      <c r="Q188" s="147">
        <v>-12000</v>
      </c>
      <c r="R188" s="148">
        <f t="shared" si="49"/>
        <v>0</v>
      </c>
      <c r="S188" s="147">
        <v>-63</v>
      </c>
      <c r="T188" s="147">
        <v>0</v>
      </c>
      <c r="U188" s="147">
        <v>0</v>
      </c>
      <c r="V188" s="147">
        <v>0</v>
      </c>
      <c r="W188" s="147">
        <v>0</v>
      </c>
      <c r="X188" s="148">
        <f t="shared" si="50"/>
        <v>22937</v>
      </c>
      <c r="Y188" s="148">
        <f t="shared" si="51"/>
        <v>21729</v>
      </c>
      <c r="Z188" s="2"/>
      <c r="AA188" s="2"/>
      <c r="AB188" s="2"/>
      <c r="AC188" s="2"/>
      <c r="AD188" s="2"/>
    </row>
    <row r="189" spans="1:30" ht="11.25">
      <c r="A189" s="223">
        <v>315</v>
      </c>
      <c r="B189" s="118"/>
      <c r="C189" s="51" t="s">
        <v>55</v>
      </c>
      <c r="D189" s="21"/>
      <c r="E189" s="147"/>
      <c r="F189" s="147">
        <v>1933</v>
      </c>
      <c r="G189" s="147"/>
      <c r="H189" s="147"/>
      <c r="I189" s="147"/>
      <c r="J189" s="147"/>
      <c r="K189" s="147"/>
      <c r="L189" s="148">
        <f t="shared" si="48"/>
        <v>1933</v>
      </c>
      <c r="M189" s="163"/>
      <c r="N189" s="147">
        <v>2000</v>
      </c>
      <c r="O189" s="147">
        <v>1000</v>
      </c>
      <c r="P189" s="147">
        <v>1000</v>
      </c>
      <c r="Q189" s="147">
        <v>2000</v>
      </c>
      <c r="R189" s="148">
        <f t="shared" si="49"/>
        <v>0</v>
      </c>
      <c r="S189" s="147">
        <v>-68326</v>
      </c>
      <c r="T189" s="147">
        <v>0</v>
      </c>
      <c r="U189" s="147">
        <v>3444</v>
      </c>
      <c r="V189" s="147">
        <v>0</v>
      </c>
      <c r="W189" s="147">
        <v>0</v>
      </c>
      <c r="X189" s="148">
        <f t="shared" si="50"/>
        <v>-58882</v>
      </c>
      <c r="Y189" s="148">
        <f t="shared" si="51"/>
        <v>-56949</v>
      </c>
      <c r="Z189" s="2"/>
      <c r="AA189" s="2"/>
      <c r="AB189" s="2"/>
      <c r="AC189" s="2"/>
      <c r="AD189" s="2"/>
    </row>
    <row r="190" spans="1:30" ht="11.25">
      <c r="A190" s="223">
        <v>341</v>
      </c>
      <c r="B190" s="118"/>
      <c r="C190" s="51" t="s">
        <v>87</v>
      </c>
      <c r="D190" s="21"/>
      <c r="E190" s="147"/>
      <c r="F190" s="147">
        <v>238982</v>
      </c>
      <c r="G190" s="147"/>
      <c r="H190" s="147"/>
      <c r="I190" s="147"/>
      <c r="J190" s="147"/>
      <c r="K190" s="147"/>
      <c r="L190" s="148">
        <f t="shared" si="48"/>
        <v>238982</v>
      </c>
      <c r="M190" s="163"/>
      <c r="N190" s="147">
        <v>222000</v>
      </c>
      <c r="O190" s="147">
        <v>262000</v>
      </c>
      <c r="P190" s="147">
        <v>270000</v>
      </c>
      <c r="Q190" s="147">
        <v>518000</v>
      </c>
      <c r="R190" s="148">
        <f t="shared" si="49"/>
        <v>0</v>
      </c>
      <c r="S190" s="147">
        <v>-6759748</v>
      </c>
      <c r="T190" s="147">
        <v>0</v>
      </c>
      <c r="U190" s="147">
        <v>341361.61</v>
      </c>
      <c r="V190" s="147">
        <v>0</v>
      </c>
      <c r="W190" s="147">
        <v>0</v>
      </c>
      <c r="X190" s="148">
        <f t="shared" si="50"/>
        <v>-5146386.3899999997</v>
      </c>
      <c r="Y190" s="148">
        <f t="shared" si="51"/>
        <v>-4907404.3899999997</v>
      </c>
      <c r="Z190" s="2"/>
      <c r="AA190" s="31"/>
      <c r="AB190" s="2"/>
      <c r="AC190" s="2"/>
      <c r="AD190" s="2"/>
    </row>
    <row r="191" spans="1:30" ht="11.25">
      <c r="A191" s="223">
        <v>101</v>
      </c>
      <c r="B191" s="118"/>
      <c r="C191" s="25" t="s">
        <v>88</v>
      </c>
      <c r="D191" s="21"/>
      <c r="E191" s="147"/>
      <c r="F191" s="147">
        <v>-7722504</v>
      </c>
      <c r="G191" s="147"/>
      <c r="H191" s="147"/>
      <c r="I191" s="147"/>
      <c r="J191" s="147"/>
      <c r="K191" s="147"/>
      <c r="L191" s="148">
        <f t="shared" si="48"/>
        <v>-7722504</v>
      </c>
      <c r="M191" s="163"/>
      <c r="N191" s="147">
        <v>-4191000</v>
      </c>
      <c r="O191" s="147">
        <v>-1875000</v>
      </c>
      <c r="P191" s="147">
        <v>-979000</v>
      </c>
      <c r="Q191" s="147">
        <v>-1479000</v>
      </c>
      <c r="R191" s="148">
        <f t="shared" si="49"/>
        <v>0</v>
      </c>
      <c r="S191" s="147">
        <f>-2387864+22</f>
        <v>-2387842</v>
      </c>
      <c r="T191" s="147"/>
      <c r="U191" s="147">
        <v>0</v>
      </c>
      <c r="V191" s="147">
        <f>-17088525-17338519</f>
        <v>-34427044</v>
      </c>
      <c r="W191" s="147">
        <v>17056485</v>
      </c>
      <c r="X191" s="148">
        <f>SUM(N191:W191)</f>
        <v>-28282401</v>
      </c>
      <c r="Y191" s="148">
        <f t="shared" si="51"/>
        <v>-36004905</v>
      </c>
      <c r="Z191" s="2"/>
      <c r="AA191" s="2"/>
      <c r="AB191" s="31"/>
      <c r="AC191" s="2"/>
      <c r="AD191" s="2"/>
    </row>
    <row r="192" spans="1:30" ht="11.25">
      <c r="A192" s="223">
        <v>361</v>
      </c>
      <c r="B192" s="118"/>
      <c r="C192" s="51" t="s">
        <v>95</v>
      </c>
      <c r="D192" s="21"/>
      <c r="E192" s="147"/>
      <c r="F192" s="147">
        <v>14159</v>
      </c>
      <c r="G192" s="147"/>
      <c r="H192" s="147"/>
      <c r="I192" s="147"/>
      <c r="J192" s="147"/>
      <c r="K192" s="147"/>
      <c r="L192" s="148">
        <f t="shared" si="48"/>
        <v>14159</v>
      </c>
      <c r="M192" s="163"/>
      <c r="N192" s="147">
        <v>2000</v>
      </c>
      <c r="O192" s="147">
        <v>7000</v>
      </c>
      <c r="P192" s="147">
        <v>11000</v>
      </c>
      <c r="Q192" s="147">
        <v>27000</v>
      </c>
      <c r="R192" s="148">
        <f t="shared" si="49"/>
        <v>0</v>
      </c>
      <c r="S192" s="147">
        <v>233</v>
      </c>
      <c r="T192" s="147">
        <v>0</v>
      </c>
      <c r="U192" s="147">
        <v>0</v>
      </c>
      <c r="V192" s="147">
        <v>0</v>
      </c>
      <c r="W192" s="147">
        <v>0</v>
      </c>
      <c r="X192" s="148">
        <f t="shared" si="50"/>
        <v>47233</v>
      </c>
      <c r="Y192" s="148">
        <f t="shared" si="51"/>
        <v>61392</v>
      </c>
      <c r="Z192" s="2"/>
      <c r="AA192" s="2"/>
      <c r="AB192" s="2"/>
      <c r="AC192" s="2"/>
      <c r="AD192" s="2"/>
    </row>
    <row r="193" spans="1:30" ht="11.25">
      <c r="A193" s="223">
        <v>175</v>
      </c>
      <c r="B193" s="118"/>
      <c r="C193" s="25" t="s">
        <v>106</v>
      </c>
      <c r="D193" s="21"/>
      <c r="E193" s="147"/>
      <c r="F193" s="147">
        <v>60288</v>
      </c>
      <c r="G193" s="147"/>
      <c r="H193" s="147"/>
      <c r="I193" s="147"/>
      <c r="J193" s="147"/>
      <c r="K193" s="147"/>
      <c r="L193" s="148">
        <f t="shared" si="48"/>
        <v>60288</v>
      </c>
      <c r="M193" s="163"/>
      <c r="N193" s="147">
        <v>1368000</v>
      </c>
      <c r="O193" s="147">
        <v>2166000</v>
      </c>
      <c r="P193" s="147">
        <v>-1391000</v>
      </c>
      <c r="Q193" s="147">
        <v>3513000</v>
      </c>
      <c r="R193" s="148">
        <f t="shared" si="49"/>
        <v>0</v>
      </c>
      <c r="S193" s="147">
        <v>-1051882</v>
      </c>
      <c r="T193" s="147">
        <v>0</v>
      </c>
      <c r="U193" s="147">
        <v>4568.2299999999996</v>
      </c>
      <c r="V193" s="147">
        <v>0</v>
      </c>
      <c r="W193" s="147">
        <v>0</v>
      </c>
      <c r="X193" s="148">
        <f t="shared" si="50"/>
        <v>4608686.2300000004</v>
      </c>
      <c r="Y193" s="148">
        <f t="shared" si="51"/>
        <v>4668974.2300000004</v>
      </c>
      <c r="Z193" s="2"/>
      <c r="AA193" s="2"/>
      <c r="AB193" s="2"/>
      <c r="AC193" s="2"/>
      <c r="AD193" s="2"/>
    </row>
    <row r="194" spans="1:30" ht="11.25">
      <c r="A194" s="223">
        <v>176</v>
      </c>
      <c r="B194" s="118"/>
      <c r="C194" s="25" t="s">
        <v>80</v>
      </c>
      <c r="D194" s="21"/>
      <c r="E194" s="147"/>
      <c r="F194" s="147">
        <v>-244024</v>
      </c>
      <c r="G194" s="147"/>
      <c r="H194" s="147"/>
      <c r="I194" s="147"/>
      <c r="J194" s="147"/>
      <c r="K194" s="147"/>
      <c r="L194" s="148">
        <f t="shared" si="48"/>
        <v>-244024</v>
      </c>
      <c r="M194" s="163"/>
      <c r="N194" s="147">
        <v>-8000</v>
      </c>
      <c r="O194" s="147">
        <v>-3000</v>
      </c>
      <c r="P194" s="147">
        <v>6000</v>
      </c>
      <c r="Q194" s="147">
        <v>12000</v>
      </c>
      <c r="R194" s="148">
        <f t="shared" si="49"/>
        <v>0</v>
      </c>
      <c r="S194" s="147">
        <v>-46465</v>
      </c>
      <c r="T194" s="147">
        <v>0</v>
      </c>
      <c r="U194" s="147">
        <v>0</v>
      </c>
      <c r="V194" s="147">
        <v>0</v>
      </c>
      <c r="W194" s="147">
        <v>0</v>
      </c>
      <c r="X194" s="148">
        <f t="shared" si="50"/>
        <v>-39465</v>
      </c>
      <c r="Y194" s="148">
        <f t="shared" si="51"/>
        <v>-283489</v>
      </c>
      <c r="Z194" s="2"/>
      <c r="AA194" s="2"/>
      <c r="AB194" s="2"/>
      <c r="AC194" s="2"/>
      <c r="AD194" s="2"/>
    </row>
    <row r="195" spans="1:30" ht="11.25">
      <c r="A195" s="223" t="s">
        <v>190</v>
      </c>
      <c r="B195" s="51"/>
      <c r="C195" s="51" t="s">
        <v>195</v>
      </c>
      <c r="D195" s="21"/>
      <c r="E195" s="147"/>
      <c r="F195" s="147"/>
      <c r="G195" s="147"/>
      <c r="H195" s="147"/>
      <c r="I195" s="147"/>
      <c r="J195" s="147"/>
      <c r="K195" s="147"/>
      <c r="L195" s="148">
        <f t="shared" si="48"/>
        <v>0</v>
      </c>
      <c r="M195" s="163"/>
      <c r="N195" s="147">
        <v>0</v>
      </c>
      <c r="O195" s="147"/>
      <c r="P195" s="147"/>
      <c r="Q195" s="147"/>
      <c r="R195" s="148">
        <f t="shared" si="49"/>
        <v>0</v>
      </c>
      <c r="S195" s="147">
        <v>0</v>
      </c>
      <c r="T195" s="147">
        <v>0</v>
      </c>
      <c r="U195" s="147">
        <v>0</v>
      </c>
      <c r="V195" s="147">
        <v>0</v>
      </c>
      <c r="W195" s="147">
        <v>0</v>
      </c>
      <c r="X195" s="148">
        <f t="shared" si="50"/>
        <v>0</v>
      </c>
      <c r="Y195" s="148">
        <f t="shared" si="51"/>
        <v>0</v>
      </c>
      <c r="Z195" s="2"/>
      <c r="AA195" s="2"/>
      <c r="AB195" s="2"/>
      <c r="AC195" s="2"/>
      <c r="AD195" s="2"/>
    </row>
    <row r="196" spans="1:30" ht="11.25">
      <c r="A196" s="223"/>
      <c r="B196" s="116"/>
      <c r="C196" s="51"/>
      <c r="D196" s="21"/>
      <c r="E196" s="123" t="s">
        <v>15</v>
      </c>
      <c r="F196" s="123" t="s">
        <v>15</v>
      </c>
      <c r="G196" s="123" t="s">
        <v>15</v>
      </c>
      <c r="H196" s="123"/>
      <c r="I196" s="123"/>
      <c r="J196" s="123"/>
      <c r="K196" s="123" t="s">
        <v>15</v>
      </c>
      <c r="L196" s="123" t="s">
        <v>15</v>
      </c>
      <c r="M196" s="163"/>
      <c r="N196" s="123" t="s">
        <v>15</v>
      </c>
      <c r="O196" s="123" t="s">
        <v>15</v>
      </c>
      <c r="P196" s="123" t="s">
        <v>15</v>
      </c>
      <c r="Q196" s="123" t="s">
        <v>15</v>
      </c>
      <c r="R196" s="123" t="s">
        <v>15</v>
      </c>
      <c r="S196" s="123" t="s">
        <v>15</v>
      </c>
      <c r="T196" s="123" t="s">
        <v>15</v>
      </c>
      <c r="U196" s="123" t="s">
        <v>15</v>
      </c>
      <c r="V196" s="123" t="s">
        <v>15</v>
      </c>
      <c r="W196" s="123" t="s">
        <v>15</v>
      </c>
      <c r="X196" s="123" t="s">
        <v>15</v>
      </c>
      <c r="Y196" s="123" t="s">
        <v>15</v>
      </c>
      <c r="Z196" s="2"/>
      <c r="AA196" s="2"/>
      <c r="AB196" s="2"/>
      <c r="AC196" s="2"/>
      <c r="AD196" s="2"/>
    </row>
    <row r="197" spans="1:30" ht="11.25">
      <c r="A197" s="223"/>
      <c r="B197" s="116"/>
      <c r="C197" s="117" t="s">
        <v>152</v>
      </c>
      <c r="D197" s="21"/>
      <c r="E197" s="149">
        <f>SUM(E185:E196)+E180+E171</f>
        <v>0</v>
      </c>
      <c r="F197" s="149">
        <f t="shared" ref="F197:L197" si="52">SUM(F185:F196)+F180+F171</f>
        <v>-7666286</v>
      </c>
      <c r="G197" s="149">
        <f t="shared" si="52"/>
        <v>2516</v>
      </c>
      <c r="H197" s="149">
        <f t="shared" si="52"/>
        <v>0</v>
      </c>
      <c r="I197" s="149">
        <f t="shared" si="52"/>
        <v>0</v>
      </c>
      <c r="J197" s="149">
        <f t="shared" si="52"/>
        <v>0</v>
      </c>
      <c r="K197" s="149">
        <f t="shared" si="52"/>
        <v>0</v>
      </c>
      <c r="L197" s="149">
        <f t="shared" si="52"/>
        <v>-7663770</v>
      </c>
      <c r="M197" s="163"/>
      <c r="N197" s="149">
        <f t="shared" ref="N197:Y197" si="53">SUM(N185:N196)+N180+N171</f>
        <v>15282000</v>
      </c>
      <c r="O197" s="149">
        <f t="shared" si="53"/>
        <v>19074000</v>
      </c>
      <c r="P197" s="149">
        <f t="shared" si="53"/>
        <v>19737000</v>
      </c>
      <c r="Q197" s="149">
        <f t="shared" si="53"/>
        <v>42417000</v>
      </c>
      <c r="R197" s="149">
        <f t="shared" si="53"/>
        <v>0</v>
      </c>
      <c r="S197" s="149">
        <f t="shared" si="53"/>
        <v>-522386</v>
      </c>
      <c r="T197" s="149">
        <f>SUM(T185:T196)+T180+T171</f>
        <v>0</v>
      </c>
      <c r="U197" s="149">
        <f>SUM(U185:U196)+U180+U171</f>
        <v>1041003.9199999999</v>
      </c>
      <c r="V197" s="149">
        <f>SUM(V185:V196)+V180+V171</f>
        <v>-34427044</v>
      </c>
      <c r="W197" s="149">
        <f t="shared" si="53"/>
        <v>37823073</v>
      </c>
      <c r="X197" s="149">
        <f>SUM(X185:X196)+X180+X171</f>
        <v>100424646.92000002</v>
      </c>
      <c r="Y197" s="149">
        <f t="shared" si="53"/>
        <v>92760876.920000017</v>
      </c>
      <c r="Z197" s="2"/>
      <c r="AA197" s="2"/>
      <c r="AB197" s="2"/>
      <c r="AC197" s="2"/>
      <c r="AD197" s="2"/>
    </row>
    <row r="198" spans="1:30" ht="11.25">
      <c r="A198" s="223"/>
      <c r="B198" s="116"/>
      <c r="C198" s="51"/>
      <c r="D198" s="21"/>
      <c r="E198" s="123" t="s">
        <v>23</v>
      </c>
      <c r="F198" s="123" t="s">
        <v>23</v>
      </c>
      <c r="G198" s="123" t="s">
        <v>23</v>
      </c>
      <c r="H198" s="123" t="s">
        <v>23</v>
      </c>
      <c r="I198" s="123" t="s">
        <v>23</v>
      </c>
      <c r="J198" s="123" t="s">
        <v>23</v>
      </c>
      <c r="K198" s="123" t="s">
        <v>23</v>
      </c>
      <c r="L198" s="123" t="s">
        <v>23</v>
      </c>
      <c r="M198" s="163"/>
      <c r="N198" s="123" t="s">
        <v>23</v>
      </c>
      <c r="O198" s="123" t="s">
        <v>23</v>
      </c>
      <c r="P198" s="123" t="s">
        <v>23</v>
      </c>
      <c r="Q198" s="123" t="s">
        <v>23</v>
      </c>
      <c r="R198" s="123" t="s">
        <v>23</v>
      </c>
      <c r="S198" s="123" t="s">
        <v>23</v>
      </c>
      <c r="T198" s="123" t="s">
        <v>23</v>
      </c>
      <c r="U198" s="123" t="s">
        <v>23</v>
      </c>
      <c r="V198" s="123" t="s">
        <v>23</v>
      </c>
      <c r="W198" s="123" t="s">
        <v>23</v>
      </c>
      <c r="X198" s="123" t="s">
        <v>23</v>
      </c>
      <c r="Y198" s="123" t="s">
        <v>23</v>
      </c>
      <c r="Z198" s="2"/>
      <c r="AA198" s="2"/>
      <c r="AB198" s="2"/>
      <c r="AC198" s="2"/>
      <c r="AD198" s="2"/>
    </row>
    <row r="199" spans="1:30" ht="11.25">
      <c r="A199" s="223"/>
      <c r="B199" s="116"/>
      <c r="C199" s="51"/>
      <c r="D199" s="21"/>
      <c r="E199" s="149"/>
      <c r="F199" s="149"/>
      <c r="G199" s="149"/>
      <c r="H199" s="149"/>
      <c r="I199" s="149"/>
      <c r="J199" s="149"/>
      <c r="K199" s="149"/>
      <c r="L199" s="149"/>
      <c r="M199" s="163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2"/>
      <c r="AA199" s="2"/>
      <c r="AB199" s="2"/>
      <c r="AC199" s="2"/>
      <c r="AD199" s="2"/>
    </row>
    <row r="200" spans="1:30" ht="11.25">
      <c r="A200" s="223"/>
      <c r="B200" s="116"/>
      <c r="C200" s="51"/>
      <c r="D200" s="21"/>
      <c r="E200" s="149"/>
      <c r="F200" s="149"/>
      <c r="G200" s="149"/>
      <c r="H200" s="149"/>
      <c r="I200" s="149"/>
      <c r="J200" s="149"/>
      <c r="K200" s="149"/>
      <c r="L200" s="149"/>
      <c r="M200" s="163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2"/>
      <c r="AA200" s="2"/>
      <c r="AB200" s="2"/>
      <c r="AC200" s="2"/>
      <c r="AD200" s="2"/>
    </row>
    <row r="201" spans="1:30" ht="11.25">
      <c r="A201" s="223"/>
      <c r="B201" s="118"/>
      <c r="C201" s="117" t="s">
        <v>79</v>
      </c>
      <c r="D201" s="21"/>
      <c r="E201" s="149"/>
      <c r="F201" s="149"/>
      <c r="G201" s="149"/>
      <c r="H201" s="149"/>
      <c r="I201" s="149"/>
      <c r="J201" s="149"/>
      <c r="K201" s="149"/>
      <c r="L201" s="149"/>
      <c r="M201" s="163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2"/>
      <c r="AA201" s="2"/>
      <c r="AB201" s="2"/>
      <c r="AC201" s="2"/>
      <c r="AD201" s="2"/>
    </row>
    <row r="202" spans="1:30" ht="11.25">
      <c r="A202" s="223">
        <v>137</v>
      </c>
      <c r="B202" s="118"/>
      <c r="C202" s="25" t="s">
        <v>109</v>
      </c>
      <c r="D202" s="21"/>
      <c r="E202" s="147"/>
      <c r="F202" s="147"/>
      <c r="G202" s="147"/>
      <c r="H202" s="147"/>
      <c r="I202" s="147"/>
      <c r="J202" s="147"/>
      <c r="K202" s="147"/>
      <c r="L202" s="148">
        <f>SUM(E202:K202)</f>
        <v>0</v>
      </c>
      <c r="M202" s="163"/>
      <c r="N202" s="147">
        <v>0</v>
      </c>
      <c r="O202" s="147"/>
      <c r="P202" s="147"/>
      <c r="Q202" s="147"/>
      <c r="R202" s="148">
        <f>-K202-I202-H202-J202</f>
        <v>0</v>
      </c>
      <c r="S202" s="147">
        <v>0</v>
      </c>
      <c r="T202" s="147">
        <v>0</v>
      </c>
      <c r="U202" s="147">
        <v>0</v>
      </c>
      <c r="V202" s="147">
        <v>0</v>
      </c>
      <c r="W202" s="147">
        <v>0</v>
      </c>
      <c r="X202" s="148">
        <f>SUM(N202:W202)</f>
        <v>0</v>
      </c>
      <c r="Y202" s="148">
        <f>L202+X202</f>
        <v>0</v>
      </c>
      <c r="Z202" s="2"/>
      <c r="AA202" s="2"/>
      <c r="AB202" s="2"/>
      <c r="AC202" s="2"/>
      <c r="AD202" s="2"/>
    </row>
    <row r="203" spans="1:30" ht="11.25">
      <c r="A203" s="223"/>
      <c r="B203" s="118"/>
      <c r="C203" s="25"/>
      <c r="D203" s="21"/>
      <c r="E203" s="148"/>
      <c r="F203" s="148"/>
      <c r="G203" s="148"/>
      <c r="H203" s="148"/>
      <c r="I203" s="148"/>
      <c r="J203" s="148"/>
      <c r="K203" s="148"/>
      <c r="L203" s="148"/>
      <c r="M203" s="163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6"/>
      <c r="AA203" s="2"/>
      <c r="AB203" s="2"/>
      <c r="AC203" s="2"/>
      <c r="AD203" s="2"/>
    </row>
    <row r="204" spans="1:30" ht="11.25">
      <c r="A204" s="223">
        <v>154</v>
      </c>
      <c r="B204" s="118"/>
      <c r="C204" s="25" t="s">
        <v>83</v>
      </c>
      <c r="D204" s="21"/>
      <c r="E204" s="147"/>
      <c r="F204" s="147">
        <v>-354627</v>
      </c>
      <c r="G204" s="147"/>
      <c r="H204" s="147"/>
      <c r="I204" s="147"/>
      <c r="J204" s="147"/>
      <c r="K204" s="147"/>
      <c r="L204" s="148">
        <f>SUM(E204:K204)</f>
        <v>-354627</v>
      </c>
      <c r="M204" s="163"/>
      <c r="N204" s="147">
        <v>543000</v>
      </c>
      <c r="O204" s="147">
        <v>717000</v>
      </c>
      <c r="P204" s="147">
        <v>72000</v>
      </c>
      <c r="Q204" s="147">
        <v>532000</v>
      </c>
      <c r="R204" s="148">
        <f>-K204-I204-H204-J204</f>
        <v>0</v>
      </c>
      <c r="S204" s="147">
        <v>13788</v>
      </c>
      <c r="T204" s="147">
        <v>0</v>
      </c>
      <c r="U204" s="147">
        <v>0</v>
      </c>
      <c r="V204" s="147">
        <v>0</v>
      </c>
      <c r="W204" s="147">
        <v>0</v>
      </c>
      <c r="X204" s="148">
        <f>SUM(N204:W204)</f>
        <v>1877788</v>
      </c>
      <c r="Y204" s="148">
        <f>L204+X204</f>
        <v>1523161</v>
      </c>
      <c r="Z204" s="2"/>
      <c r="AA204" s="2"/>
      <c r="AB204" s="2"/>
      <c r="AC204" s="2"/>
      <c r="AD204" s="2"/>
    </row>
    <row r="205" spans="1:30" ht="11.25">
      <c r="A205" s="223"/>
      <c r="B205" s="118"/>
      <c r="C205" s="29"/>
      <c r="D205" s="30"/>
      <c r="E205" s="148"/>
      <c r="F205" s="148"/>
      <c r="G205" s="148"/>
      <c r="H205" s="148"/>
      <c r="I205" s="148"/>
      <c r="J205" s="148"/>
      <c r="K205" s="148"/>
      <c r="L205" s="148"/>
      <c r="M205" s="164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5"/>
      <c r="AA205" s="15"/>
      <c r="AB205" s="15"/>
      <c r="AC205" s="2"/>
      <c r="AD205" s="2"/>
    </row>
    <row r="206" spans="1:30" ht="11.25">
      <c r="A206" s="223"/>
      <c r="B206" s="116"/>
      <c r="C206" s="51"/>
      <c r="D206" s="21"/>
      <c r="E206" s="123" t="s">
        <v>15</v>
      </c>
      <c r="F206" s="123" t="s">
        <v>15</v>
      </c>
      <c r="G206" s="123" t="s">
        <v>15</v>
      </c>
      <c r="H206" s="123" t="s">
        <v>15</v>
      </c>
      <c r="I206" s="123" t="s">
        <v>15</v>
      </c>
      <c r="J206" s="123" t="s">
        <v>15</v>
      </c>
      <c r="K206" s="123" t="s">
        <v>15</v>
      </c>
      <c r="L206" s="123" t="s">
        <v>15</v>
      </c>
      <c r="M206" s="163"/>
      <c r="N206" s="123" t="s">
        <v>15</v>
      </c>
      <c r="O206" s="123" t="s">
        <v>15</v>
      </c>
      <c r="P206" s="123" t="s">
        <v>15</v>
      </c>
      <c r="Q206" s="123" t="s">
        <v>15</v>
      </c>
      <c r="R206" s="123" t="s">
        <v>15</v>
      </c>
      <c r="S206" s="123" t="s">
        <v>15</v>
      </c>
      <c r="T206" s="123" t="s">
        <v>15</v>
      </c>
      <c r="U206" s="123" t="s">
        <v>15</v>
      </c>
      <c r="V206" s="123" t="s">
        <v>15</v>
      </c>
      <c r="W206" s="123" t="s">
        <v>15</v>
      </c>
      <c r="X206" s="123" t="s">
        <v>15</v>
      </c>
      <c r="Y206" s="123" t="s">
        <v>15</v>
      </c>
      <c r="Z206" s="2"/>
      <c r="AA206" s="2"/>
      <c r="AB206" s="2"/>
      <c r="AC206" s="2"/>
      <c r="AD206" s="2"/>
    </row>
    <row r="207" spans="1:30" ht="11.25">
      <c r="A207" s="223"/>
      <c r="B207" s="116"/>
      <c r="C207" s="118" t="s">
        <v>84</v>
      </c>
      <c r="D207" s="21"/>
      <c r="E207" s="149">
        <f t="shared" ref="E207:L207" si="54">SUM(E202:E206)</f>
        <v>0</v>
      </c>
      <c r="F207" s="149">
        <f t="shared" si="54"/>
        <v>-354627</v>
      </c>
      <c r="G207" s="149">
        <f t="shared" si="54"/>
        <v>0</v>
      </c>
      <c r="H207" s="149">
        <f t="shared" si="54"/>
        <v>0</v>
      </c>
      <c r="I207" s="149">
        <f t="shared" si="54"/>
        <v>0</v>
      </c>
      <c r="J207" s="149">
        <f t="shared" si="54"/>
        <v>0</v>
      </c>
      <c r="K207" s="149">
        <f t="shared" si="54"/>
        <v>0</v>
      </c>
      <c r="L207" s="149">
        <f t="shared" si="54"/>
        <v>-354627</v>
      </c>
      <c r="M207" s="163"/>
      <c r="N207" s="149">
        <f t="shared" ref="N207:Y207" si="55">SUM(N202:N206)</f>
        <v>543000</v>
      </c>
      <c r="O207" s="149">
        <f t="shared" si="55"/>
        <v>717000</v>
      </c>
      <c r="P207" s="149">
        <f t="shared" si="55"/>
        <v>72000</v>
      </c>
      <c r="Q207" s="149">
        <f t="shared" si="55"/>
        <v>532000</v>
      </c>
      <c r="R207" s="149">
        <f t="shared" si="55"/>
        <v>0</v>
      </c>
      <c r="S207" s="149">
        <f t="shared" si="55"/>
        <v>13788</v>
      </c>
      <c r="T207" s="149">
        <f>SUM(T202:T206)</f>
        <v>0</v>
      </c>
      <c r="U207" s="149">
        <f>SUM(U202:U206)</f>
        <v>0</v>
      </c>
      <c r="V207" s="149">
        <f>SUM(V202:V206)</f>
        <v>0</v>
      </c>
      <c r="W207" s="149">
        <f t="shared" si="55"/>
        <v>0</v>
      </c>
      <c r="X207" s="149">
        <f t="shared" si="55"/>
        <v>1877788</v>
      </c>
      <c r="Y207" s="149">
        <f t="shared" si="55"/>
        <v>1523161</v>
      </c>
      <c r="Z207" s="2"/>
      <c r="AA207" s="2"/>
      <c r="AB207" s="2"/>
      <c r="AC207" s="2"/>
      <c r="AD207" s="2"/>
    </row>
    <row r="208" spans="1:30" ht="11.25">
      <c r="A208" s="223"/>
      <c r="B208" s="116"/>
      <c r="C208" s="51"/>
      <c r="D208" s="21"/>
      <c r="E208" s="123" t="s">
        <v>23</v>
      </c>
      <c r="F208" s="123" t="s">
        <v>23</v>
      </c>
      <c r="G208" s="123" t="s">
        <v>23</v>
      </c>
      <c r="H208" s="123" t="s">
        <v>23</v>
      </c>
      <c r="I208" s="123" t="s">
        <v>23</v>
      </c>
      <c r="J208" s="123" t="s">
        <v>23</v>
      </c>
      <c r="K208" s="123" t="s">
        <v>23</v>
      </c>
      <c r="L208" s="123" t="s">
        <v>23</v>
      </c>
      <c r="M208" s="163"/>
      <c r="N208" s="123" t="s">
        <v>23</v>
      </c>
      <c r="O208" s="123" t="s">
        <v>23</v>
      </c>
      <c r="P208" s="123" t="s">
        <v>23</v>
      </c>
      <c r="Q208" s="123" t="s">
        <v>23</v>
      </c>
      <c r="R208" s="123" t="s">
        <v>23</v>
      </c>
      <c r="S208" s="123" t="s">
        <v>23</v>
      </c>
      <c r="T208" s="123" t="s">
        <v>23</v>
      </c>
      <c r="U208" s="123" t="s">
        <v>23</v>
      </c>
      <c r="V208" s="123" t="s">
        <v>23</v>
      </c>
      <c r="W208" s="123" t="s">
        <v>23</v>
      </c>
      <c r="X208" s="123" t="s">
        <v>23</v>
      </c>
      <c r="Y208" s="123" t="s">
        <v>23</v>
      </c>
      <c r="Z208" s="2"/>
      <c r="AA208" s="2"/>
      <c r="AB208" s="2"/>
      <c r="AC208" s="2"/>
      <c r="AD208" s="2"/>
    </row>
    <row r="209" spans="1:30" ht="11.25">
      <c r="A209" s="223"/>
      <c r="B209" s="116"/>
      <c r="C209" s="51"/>
      <c r="D209" s="21"/>
      <c r="E209" s="149"/>
      <c r="F209" s="149"/>
      <c r="G209" s="149"/>
      <c r="H209" s="149"/>
      <c r="I209" s="149"/>
      <c r="J209" s="149"/>
      <c r="K209" s="149"/>
      <c r="L209" s="149"/>
      <c r="M209" s="166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2"/>
      <c r="AA209" s="2"/>
      <c r="AB209" s="2"/>
      <c r="AC209" s="2"/>
      <c r="AD209" s="2"/>
    </row>
    <row r="210" spans="1:30" ht="11.25">
      <c r="A210" s="223"/>
      <c r="B210" s="118"/>
      <c r="C210" s="117" t="s">
        <v>150</v>
      </c>
      <c r="D210" s="21"/>
      <c r="E210" s="149"/>
      <c r="F210" s="149"/>
      <c r="G210" s="149"/>
      <c r="H210" s="149"/>
      <c r="I210" s="149"/>
      <c r="J210" s="149"/>
      <c r="K210" s="149"/>
      <c r="L210" s="149"/>
      <c r="M210" s="166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2"/>
      <c r="AA210" s="2"/>
      <c r="AB210" s="2"/>
      <c r="AC210" s="2"/>
      <c r="AD210" s="2"/>
    </row>
    <row r="211" spans="1:30" ht="11.25">
      <c r="A211" s="223">
        <v>380</v>
      </c>
      <c r="B211" s="118"/>
      <c r="C211" s="25" t="s">
        <v>110</v>
      </c>
      <c r="D211" s="21"/>
      <c r="E211" s="147"/>
      <c r="F211" s="147">
        <v>11785525</v>
      </c>
      <c r="G211" s="147"/>
      <c r="H211" s="147"/>
      <c r="I211" s="147"/>
      <c r="J211" s="147"/>
      <c r="K211" s="147"/>
      <c r="L211" s="148">
        <f t="shared" ref="L211:L216" si="56">SUM(E211:K211)</f>
        <v>11785525</v>
      </c>
      <c r="M211" s="163"/>
      <c r="N211" s="147">
        <v>-8700000</v>
      </c>
      <c r="O211" s="147">
        <v>-4369000</v>
      </c>
      <c r="P211" s="147">
        <v>-1376000</v>
      </c>
      <c r="Q211" s="147">
        <v>-22847000</v>
      </c>
      <c r="R211" s="148">
        <f t="shared" ref="R211:R220" si="57">-K211-I211-H211-J211</f>
        <v>0</v>
      </c>
      <c r="S211" s="147">
        <v>-2257541</v>
      </c>
      <c r="T211" s="147">
        <v>0</v>
      </c>
      <c r="U211" s="147">
        <v>-1014</v>
      </c>
      <c r="V211" s="147">
        <v>0</v>
      </c>
      <c r="W211" s="147">
        <v>0</v>
      </c>
      <c r="X211" s="148">
        <f t="shared" ref="X211:X216" si="58">SUM(N211:W211)</f>
        <v>-39550555</v>
      </c>
      <c r="Y211" s="148">
        <f t="shared" ref="Y211:Y216" si="59">L211+X211</f>
        <v>-27765030</v>
      </c>
      <c r="Z211" s="2"/>
      <c r="AA211" s="2"/>
      <c r="AB211" s="2"/>
      <c r="AC211" s="2"/>
      <c r="AD211" s="2"/>
    </row>
    <row r="212" spans="1:30" ht="11.25">
      <c r="A212" s="223">
        <v>382</v>
      </c>
      <c r="B212" s="118"/>
      <c r="C212" s="25" t="s">
        <v>111</v>
      </c>
      <c r="D212" s="21"/>
      <c r="E212" s="147"/>
      <c r="F212" s="147">
        <v>12473</v>
      </c>
      <c r="G212" s="147"/>
      <c r="H212" s="147"/>
      <c r="I212" s="147"/>
      <c r="J212" s="147"/>
      <c r="K212" s="147"/>
      <c r="L212" s="148">
        <f t="shared" si="56"/>
        <v>12473</v>
      </c>
      <c r="M212" s="163"/>
      <c r="N212" s="147">
        <v>-42000</v>
      </c>
      <c r="O212" s="147">
        <v>-18000</v>
      </c>
      <c r="P212" s="147">
        <v>-39000</v>
      </c>
      <c r="Q212" s="147">
        <v>88000</v>
      </c>
      <c r="R212" s="148">
        <f t="shared" si="57"/>
        <v>0</v>
      </c>
      <c r="S212" s="147">
        <v>-22396</v>
      </c>
      <c r="T212" s="147">
        <v>0</v>
      </c>
      <c r="U212" s="147">
        <v>0</v>
      </c>
      <c r="V212" s="147">
        <v>0</v>
      </c>
      <c r="W212" s="147">
        <v>0</v>
      </c>
      <c r="X212" s="148">
        <f t="shared" si="58"/>
        <v>-33396</v>
      </c>
      <c r="Y212" s="148">
        <f t="shared" si="59"/>
        <v>-20923</v>
      </c>
      <c r="Z212" s="2"/>
      <c r="AA212" s="2"/>
      <c r="AB212" s="2"/>
      <c r="AC212" s="2"/>
      <c r="AD212" s="2"/>
    </row>
    <row r="213" spans="1:30" ht="11.25">
      <c r="A213" s="223">
        <v>383</v>
      </c>
      <c r="B213" s="118"/>
      <c r="C213" s="25" t="s">
        <v>112</v>
      </c>
      <c r="D213" s="21"/>
      <c r="E213" s="147"/>
      <c r="F213" s="147">
        <v>6727</v>
      </c>
      <c r="G213" s="147"/>
      <c r="H213" s="147"/>
      <c r="I213" s="147"/>
      <c r="J213" s="147"/>
      <c r="K213" s="147"/>
      <c r="L213" s="148">
        <f t="shared" si="56"/>
        <v>6727</v>
      </c>
      <c r="M213" s="163"/>
      <c r="N213" s="147">
        <v>-57000</v>
      </c>
      <c r="O213" s="147">
        <v>-31000</v>
      </c>
      <c r="P213" s="147">
        <v>-29000</v>
      </c>
      <c r="Q213" s="147">
        <v>-465000</v>
      </c>
      <c r="R213" s="148">
        <f t="shared" si="57"/>
        <v>0</v>
      </c>
      <c r="S213" s="147">
        <v>-21611</v>
      </c>
      <c r="T213" s="147">
        <v>0</v>
      </c>
      <c r="U213" s="147">
        <v>0</v>
      </c>
      <c r="V213" s="147">
        <v>0</v>
      </c>
      <c r="W213" s="147">
        <v>0</v>
      </c>
      <c r="X213" s="148">
        <f t="shared" si="58"/>
        <v>-603611</v>
      </c>
      <c r="Y213" s="148">
        <f t="shared" si="59"/>
        <v>-596884</v>
      </c>
      <c r="Z213" s="2"/>
      <c r="AA213" s="2"/>
      <c r="AB213" s="2"/>
      <c r="AC213" s="2"/>
      <c r="AD213" s="2"/>
    </row>
    <row r="214" spans="1:30" ht="11.25">
      <c r="A214" s="223">
        <v>384</v>
      </c>
      <c r="B214" s="118"/>
      <c r="C214" s="25" t="s">
        <v>113</v>
      </c>
      <c r="D214" s="21"/>
      <c r="E214" s="147"/>
      <c r="F214" s="147">
        <v>-661</v>
      </c>
      <c r="G214" s="147"/>
      <c r="H214" s="147"/>
      <c r="I214" s="147"/>
      <c r="J214" s="147"/>
      <c r="K214" s="147"/>
      <c r="L214" s="148">
        <f t="shared" si="56"/>
        <v>-661</v>
      </c>
      <c r="M214" s="163"/>
      <c r="N214" s="147">
        <v>-80000</v>
      </c>
      <c r="O214" s="147">
        <v>-44000</v>
      </c>
      <c r="P214" s="147">
        <v>7000</v>
      </c>
      <c r="Q214" s="147">
        <v>237000</v>
      </c>
      <c r="R214" s="148">
        <f t="shared" si="57"/>
        <v>0</v>
      </c>
      <c r="S214" s="147">
        <v>-7534</v>
      </c>
      <c r="T214" s="147">
        <v>0</v>
      </c>
      <c r="U214" s="147">
        <v>0</v>
      </c>
      <c r="V214" s="147">
        <v>0</v>
      </c>
      <c r="W214" s="147">
        <v>0</v>
      </c>
      <c r="X214" s="148">
        <f t="shared" si="58"/>
        <v>112466</v>
      </c>
      <c r="Y214" s="148">
        <f t="shared" si="59"/>
        <v>111805</v>
      </c>
      <c r="Z214" s="2"/>
      <c r="AA214" s="2"/>
      <c r="AB214" s="2"/>
      <c r="AC214" s="2"/>
      <c r="AD214" s="2"/>
    </row>
    <row r="215" spans="1:30" ht="11.25">
      <c r="A215" s="223">
        <v>385</v>
      </c>
      <c r="B215" s="118"/>
      <c r="C215" s="51" t="s">
        <v>108</v>
      </c>
      <c r="D215" s="21"/>
      <c r="E215" s="147"/>
      <c r="F215" s="147">
        <v>-297160</v>
      </c>
      <c r="G215" s="147"/>
      <c r="H215" s="147"/>
      <c r="I215" s="147"/>
      <c r="J215" s="147"/>
      <c r="K215" s="147"/>
      <c r="L215" s="148">
        <f t="shared" si="56"/>
        <v>-297160</v>
      </c>
      <c r="M215" s="163"/>
      <c r="N215" s="147">
        <v>-3237000</v>
      </c>
      <c r="O215" s="147">
        <v>-2518000</v>
      </c>
      <c r="P215" s="147">
        <v>-3832000</v>
      </c>
      <c r="Q215" s="147">
        <v>-16992000</v>
      </c>
      <c r="R215" s="148">
        <f t="shared" si="57"/>
        <v>0</v>
      </c>
      <c r="S215" s="147">
        <v>-8</v>
      </c>
      <c r="T215" s="147">
        <v>0</v>
      </c>
      <c r="U215" s="147">
        <v>-202</v>
      </c>
      <c r="V215" s="147">
        <v>0</v>
      </c>
      <c r="W215" s="147">
        <v>0</v>
      </c>
      <c r="X215" s="148">
        <f t="shared" si="58"/>
        <v>-26579210</v>
      </c>
      <c r="Y215" s="148">
        <f t="shared" si="59"/>
        <v>-26876370</v>
      </c>
      <c r="Z215" s="2"/>
      <c r="AA215" s="2"/>
      <c r="AB215" s="2"/>
      <c r="AC215" s="2"/>
      <c r="AD215" s="2"/>
    </row>
    <row r="216" spans="1:30" ht="11.25">
      <c r="A216" s="223">
        <v>386</v>
      </c>
      <c r="B216" s="118"/>
      <c r="C216" s="25" t="s">
        <v>114</v>
      </c>
      <c r="D216" s="21"/>
      <c r="E216" s="147"/>
      <c r="F216" s="147">
        <v>842659</v>
      </c>
      <c r="G216" s="147"/>
      <c r="H216" s="147"/>
      <c r="I216" s="147"/>
      <c r="J216" s="147"/>
      <c r="K216" s="147"/>
      <c r="L216" s="148">
        <f t="shared" si="56"/>
        <v>842659</v>
      </c>
      <c r="M216" s="163"/>
      <c r="N216" s="147">
        <v>-2977000</v>
      </c>
      <c r="O216" s="147">
        <v>-2117000</v>
      </c>
      <c r="P216" s="147">
        <v>-378000</v>
      </c>
      <c r="Q216" s="147">
        <v>-7423000</v>
      </c>
      <c r="R216" s="148">
        <f t="shared" si="57"/>
        <v>0</v>
      </c>
      <c r="S216" s="147">
        <v>-241543</v>
      </c>
      <c r="T216" s="147">
        <v>0</v>
      </c>
      <c r="U216" s="147">
        <v>-383</v>
      </c>
      <c r="V216" s="147">
        <v>0</v>
      </c>
      <c r="W216" s="147">
        <v>0</v>
      </c>
      <c r="X216" s="148">
        <f t="shared" si="58"/>
        <v>-13136926</v>
      </c>
      <c r="Y216" s="148">
        <f t="shared" si="59"/>
        <v>-12294267</v>
      </c>
      <c r="Z216" s="2"/>
      <c r="AA216" s="2"/>
      <c r="AB216" s="2"/>
      <c r="AC216" s="2"/>
      <c r="AD216" s="2"/>
    </row>
    <row r="217" spans="1:30" ht="11.25">
      <c r="A217" s="223">
        <v>388</v>
      </c>
      <c r="B217" s="118"/>
      <c r="C217" s="25" t="s">
        <v>126</v>
      </c>
      <c r="D217" s="21"/>
      <c r="E217" s="147"/>
      <c r="F217" s="147">
        <v>-5921</v>
      </c>
      <c r="G217" s="147"/>
      <c r="H217" s="147"/>
      <c r="I217" s="147"/>
      <c r="J217" s="147"/>
      <c r="K217" s="147"/>
      <c r="L217" s="148">
        <f t="shared" ref="L217:L222" si="60">SUM(E217:K217)</f>
        <v>-5921</v>
      </c>
      <c r="M217" s="163"/>
      <c r="N217" s="147">
        <v>-60000</v>
      </c>
      <c r="O217" s="147">
        <v>6000</v>
      </c>
      <c r="P217" s="147">
        <v>77000</v>
      </c>
      <c r="Q217" s="147">
        <v>-490000</v>
      </c>
      <c r="R217" s="148">
        <f t="shared" si="57"/>
        <v>0</v>
      </c>
      <c r="S217" s="147">
        <v>-5475</v>
      </c>
      <c r="T217" s="147">
        <v>0</v>
      </c>
      <c r="U217" s="147">
        <v>0</v>
      </c>
      <c r="V217" s="147">
        <v>0</v>
      </c>
      <c r="W217" s="147">
        <v>0</v>
      </c>
      <c r="X217" s="148">
        <f t="shared" ref="X217:X222" si="61">SUM(N217:W217)</f>
        <v>-472475</v>
      </c>
      <c r="Y217" s="148">
        <f t="shared" ref="Y217:Y222" si="62">L217+X217</f>
        <v>-478396</v>
      </c>
      <c r="Z217" s="2"/>
      <c r="AA217" s="2"/>
      <c r="AB217" s="2"/>
      <c r="AC217" s="2"/>
      <c r="AD217" s="2"/>
    </row>
    <row r="218" spans="1:30" ht="11.25">
      <c r="A218" s="223">
        <v>393</v>
      </c>
      <c r="B218" s="118"/>
      <c r="C218" s="25" t="s">
        <v>122</v>
      </c>
      <c r="D218" s="21"/>
      <c r="E218" s="147"/>
      <c r="F218" s="147">
        <v>-71390</v>
      </c>
      <c r="G218" s="147"/>
      <c r="H218" s="147"/>
      <c r="I218" s="147"/>
      <c r="J218" s="147"/>
      <c r="K218" s="147"/>
      <c r="L218" s="148">
        <f t="shared" si="60"/>
        <v>-71390</v>
      </c>
      <c r="M218" s="163"/>
      <c r="N218" s="147">
        <v>-86000</v>
      </c>
      <c r="O218" s="147">
        <v>-157000</v>
      </c>
      <c r="P218" s="147">
        <v>-319000</v>
      </c>
      <c r="Q218" s="147">
        <v>-438000</v>
      </c>
      <c r="R218" s="148">
        <f t="shared" si="57"/>
        <v>0</v>
      </c>
      <c r="S218" s="147">
        <v>0</v>
      </c>
      <c r="T218" s="147">
        <v>0</v>
      </c>
      <c r="U218" s="147">
        <v>0</v>
      </c>
      <c r="V218" s="147">
        <v>0</v>
      </c>
      <c r="W218" s="147">
        <v>0</v>
      </c>
      <c r="X218" s="148">
        <f t="shared" si="61"/>
        <v>-1000000</v>
      </c>
      <c r="Y218" s="148">
        <f t="shared" si="62"/>
        <v>-1071390</v>
      </c>
      <c r="Z218" s="2"/>
      <c r="AA218" s="2"/>
      <c r="AB218" s="2"/>
      <c r="AC218" s="2"/>
      <c r="AD218" s="2"/>
    </row>
    <row r="219" spans="1:30" ht="11.25">
      <c r="A219" s="223">
        <v>370</v>
      </c>
      <c r="B219" s="118"/>
      <c r="C219" s="51" t="s">
        <v>99</v>
      </c>
      <c r="D219" s="21"/>
      <c r="E219" s="147"/>
      <c r="F219" s="147">
        <v>49114</v>
      </c>
      <c r="G219" s="147"/>
      <c r="H219" s="147"/>
      <c r="I219" s="147"/>
      <c r="J219" s="147"/>
      <c r="K219" s="147"/>
      <c r="L219" s="148">
        <f t="shared" si="60"/>
        <v>49114</v>
      </c>
      <c r="M219" s="163"/>
      <c r="N219" s="147">
        <v>-111000</v>
      </c>
      <c r="O219" s="147">
        <v>-65000</v>
      </c>
      <c r="P219" s="147">
        <v>-77000</v>
      </c>
      <c r="Q219" s="147">
        <v>-108000</v>
      </c>
      <c r="R219" s="148">
        <f t="shared" si="57"/>
        <v>0</v>
      </c>
      <c r="S219" s="147">
        <v>-20398</v>
      </c>
      <c r="T219" s="147">
        <v>0</v>
      </c>
      <c r="U219" s="147">
        <v>0</v>
      </c>
      <c r="V219" s="147">
        <v>0</v>
      </c>
      <c r="W219" s="147">
        <v>0</v>
      </c>
      <c r="X219" s="148">
        <f t="shared" si="61"/>
        <v>-381398</v>
      </c>
      <c r="Y219" s="148">
        <f t="shared" si="62"/>
        <v>-332284</v>
      </c>
      <c r="Z219" s="2"/>
      <c r="AA219" s="2"/>
      <c r="AB219" s="2"/>
      <c r="AC219" s="2"/>
      <c r="AD219" s="2"/>
    </row>
    <row r="220" spans="1:30" ht="11.25">
      <c r="A220" s="223">
        <v>369</v>
      </c>
      <c r="B220" s="118"/>
      <c r="C220" s="51" t="s">
        <v>100</v>
      </c>
      <c r="D220" s="21"/>
      <c r="E220" s="147"/>
      <c r="F220" s="147">
        <v>5323454</v>
      </c>
      <c r="G220" s="147"/>
      <c r="H220" s="147"/>
      <c r="I220" s="147"/>
      <c r="J220" s="147"/>
      <c r="K220" s="147"/>
      <c r="L220" s="148">
        <f t="shared" si="60"/>
        <v>5323454</v>
      </c>
      <c r="M220" s="163"/>
      <c r="N220" s="147">
        <v>-6821000</v>
      </c>
      <c r="O220" s="147">
        <v>-40859000</v>
      </c>
      <c r="P220" s="147">
        <v>-24648000</v>
      </c>
      <c r="Q220" s="147">
        <v>-18302000</v>
      </c>
      <c r="R220" s="148">
        <f t="shared" si="57"/>
        <v>0</v>
      </c>
      <c r="S220" s="147">
        <v>200135</v>
      </c>
      <c r="T220" s="147">
        <v>0</v>
      </c>
      <c r="U220" s="147">
        <v>-2018</v>
      </c>
      <c r="V220" s="147">
        <v>0</v>
      </c>
      <c r="W220" s="147"/>
      <c r="X220" s="148">
        <f t="shared" si="61"/>
        <v>-90431883</v>
      </c>
      <c r="Y220" s="148">
        <f t="shared" si="62"/>
        <v>-85108429</v>
      </c>
      <c r="Z220" s="2"/>
      <c r="AA220" s="2"/>
      <c r="AB220" s="2"/>
      <c r="AC220" s="2"/>
      <c r="AD220" s="2"/>
    </row>
    <row r="221" spans="1:30" ht="11.25">
      <c r="A221" s="227">
        <v>396</v>
      </c>
      <c r="B221" s="43"/>
      <c r="C221" s="43" t="s">
        <v>133</v>
      </c>
      <c r="D221" s="21"/>
      <c r="E221" s="147"/>
      <c r="F221" s="147">
        <v>0</v>
      </c>
      <c r="G221" s="147"/>
      <c r="H221" s="147"/>
      <c r="I221" s="147"/>
      <c r="J221" s="147"/>
      <c r="K221" s="147"/>
      <c r="L221" s="148">
        <f t="shared" si="60"/>
        <v>0</v>
      </c>
      <c r="M221" s="163"/>
      <c r="N221" s="147">
        <v>0</v>
      </c>
      <c r="O221" s="147">
        <v>0</v>
      </c>
      <c r="P221" s="147"/>
      <c r="Q221" s="147"/>
      <c r="R221" s="148">
        <f>-K221-I221-H221-J221</f>
        <v>0</v>
      </c>
      <c r="S221" s="147">
        <v>0</v>
      </c>
      <c r="T221" s="147">
        <v>0</v>
      </c>
      <c r="U221" s="147">
        <v>0</v>
      </c>
      <c r="V221" s="147">
        <v>0</v>
      </c>
      <c r="W221" s="147">
        <v>0</v>
      </c>
      <c r="X221" s="148">
        <f t="shared" si="61"/>
        <v>0</v>
      </c>
      <c r="Y221" s="148">
        <f t="shared" si="62"/>
        <v>0</v>
      </c>
      <c r="Z221" s="2"/>
      <c r="AA221" s="2"/>
      <c r="AB221" s="2"/>
      <c r="AC221" s="2"/>
      <c r="AD221" s="2"/>
    </row>
    <row r="222" spans="1:30" ht="11.25">
      <c r="A222" s="227">
        <v>407</v>
      </c>
      <c r="B222" s="120"/>
      <c r="C222" s="43" t="s">
        <v>134</v>
      </c>
      <c r="D222" s="21"/>
      <c r="E222" s="147"/>
      <c r="F222" s="147">
        <v>0</v>
      </c>
      <c r="G222" s="147"/>
      <c r="H222" s="147"/>
      <c r="I222" s="147"/>
      <c r="J222" s="147"/>
      <c r="K222" s="147"/>
      <c r="L222" s="148">
        <f t="shared" si="60"/>
        <v>0</v>
      </c>
      <c r="M222" s="163"/>
      <c r="N222" s="147">
        <v>0</v>
      </c>
      <c r="O222" s="147"/>
      <c r="P222" s="147"/>
      <c r="Q222" s="147"/>
      <c r="R222" s="148">
        <f>-K222-I222-H222-J222</f>
        <v>0</v>
      </c>
      <c r="S222" s="147">
        <v>0</v>
      </c>
      <c r="T222" s="147">
        <v>0</v>
      </c>
      <c r="U222" s="147">
        <v>0</v>
      </c>
      <c r="V222" s="147">
        <v>0</v>
      </c>
      <c r="W222" s="147">
        <v>0</v>
      </c>
      <c r="X222" s="148">
        <f t="shared" si="61"/>
        <v>0</v>
      </c>
      <c r="Y222" s="148">
        <f t="shared" si="62"/>
        <v>0</v>
      </c>
      <c r="Z222" s="2"/>
      <c r="AA222" s="2"/>
      <c r="AB222" s="2"/>
      <c r="AC222" s="2"/>
      <c r="AD222" s="2"/>
    </row>
    <row r="223" spans="1:30" s="33" customFormat="1" ht="11.25">
      <c r="A223" s="223"/>
      <c r="B223" s="126"/>
      <c r="C223" s="29"/>
      <c r="D223" s="30"/>
      <c r="E223" s="148"/>
      <c r="F223" s="148"/>
      <c r="G223" s="148"/>
      <c r="H223" s="148"/>
      <c r="I223" s="148"/>
      <c r="J223" s="148"/>
      <c r="K223" s="148"/>
      <c r="L223" s="148"/>
      <c r="M223" s="164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5"/>
      <c r="AA223" s="15"/>
      <c r="AB223" s="15"/>
      <c r="AC223" s="15"/>
      <c r="AD223" s="15"/>
    </row>
    <row r="224" spans="1:30" ht="11.25">
      <c r="A224" s="223"/>
      <c r="B224" s="116"/>
      <c r="C224" s="51"/>
      <c r="D224" s="21"/>
      <c r="E224" s="123" t="s">
        <v>15</v>
      </c>
      <c r="F224" s="123" t="s">
        <v>15</v>
      </c>
      <c r="G224" s="123" t="s">
        <v>15</v>
      </c>
      <c r="H224" s="123"/>
      <c r="I224" s="123"/>
      <c r="J224" s="123"/>
      <c r="K224" s="123" t="s">
        <v>15</v>
      </c>
      <c r="L224" s="123" t="s">
        <v>15</v>
      </c>
      <c r="M224" s="163"/>
      <c r="N224" s="123" t="s">
        <v>15</v>
      </c>
      <c r="O224" s="123" t="s">
        <v>15</v>
      </c>
      <c r="P224" s="123" t="s">
        <v>15</v>
      </c>
      <c r="Q224" s="123" t="s">
        <v>15</v>
      </c>
      <c r="R224" s="123" t="s">
        <v>15</v>
      </c>
      <c r="S224" s="123" t="s">
        <v>15</v>
      </c>
      <c r="T224" s="123" t="s">
        <v>15</v>
      </c>
      <c r="U224" s="123" t="s">
        <v>15</v>
      </c>
      <c r="V224" s="123" t="s">
        <v>15</v>
      </c>
      <c r="W224" s="123" t="s">
        <v>15</v>
      </c>
      <c r="X224" s="123" t="s">
        <v>15</v>
      </c>
      <c r="Y224" s="123" t="s">
        <v>15</v>
      </c>
      <c r="Z224" s="2"/>
      <c r="AA224" s="2"/>
      <c r="AB224" s="2"/>
      <c r="AC224" s="2"/>
      <c r="AD224" s="2"/>
    </row>
    <row r="225" spans="1:30" ht="11.25">
      <c r="A225" s="223"/>
      <c r="B225" s="116"/>
      <c r="C225" s="118" t="s">
        <v>116</v>
      </c>
      <c r="D225" s="21"/>
      <c r="E225" s="149">
        <f t="shared" ref="E225:L225" si="63">SUM(E209:E224)</f>
        <v>0</v>
      </c>
      <c r="F225" s="149">
        <f t="shared" si="63"/>
        <v>17644820</v>
      </c>
      <c r="G225" s="149">
        <f t="shared" si="63"/>
        <v>0</v>
      </c>
      <c r="H225" s="149">
        <f t="shared" si="63"/>
        <v>0</v>
      </c>
      <c r="I225" s="149">
        <f t="shared" si="63"/>
        <v>0</v>
      </c>
      <c r="J225" s="149">
        <f>SUM(J209:J224)</f>
        <v>0</v>
      </c>
      <c r="K225" s="149">
        <f t="shared" si="63"/>
        <v>0</v>
      </c>
      <c r="L225" s="149">
        <f t="shared" si="63"/>
        <v>17644820</v>
      </c>
      <c r="M225" s="163"/>
      <c r="N225" s="149">
        <f t="shared" ref="N225:Y225" si="64">SUM(N209:N224)</f>
        <v>-22171000</v>
      </c>
      <c r="O225" s="149">
        <f t="shared" si="64"/>
        <v>-50172000</v>
      </c>
      <c r="P225" s="149">
        <f t="shared" si="64"/>
        <v>-30614000</v>
      </c>
      <c r="Q225" s="149">
        <f t="shared" si="64"/>
        <v>-66740000</v>
      </c>
      <c r="R225" s="149">
        <f t="shared" si="64"/>
        <v>0</v>
      </c>
      <c r="S225" s="149">
        <f t="shared" si="64"/>
        <v>-2376371</v>
      </c>
      <c r="T225" s="149">
        <f>SUM(T209:T224)</f>
        <v>0</v>
      </c>
      <c r="U225" s="149">
        <f>SUM(U209:U224)</f>
        <v>-3617</v>
      </c>
      <c r="V225" s="149">
        <f>SUM(V209:V224)</f>
        <v>0</v>
      </c>
      <c r="W225" s="149">
        <f t="shared" si="64"/>
        <v>0</v>
      </c>
      <c r="X225" s="149">
        <f t="shared" si="64"/>
        <v>-172076988</v>
      </c>
      <c r="Y225" s="149">
        <f t="shared" si="64"/>
        <v>-154432168</v>
      </c>
      <c r="Z225" s="2"/>
      <c r="AA225" s="2"/>
      <c r="AB225" s="2"/>
      <c r="AC225" s="2"/>
      <c r="AD225" s="2"/>
    </row>
    <row r="226" spans="1:30" ht="11.25">
      <c r="A226" s="223"/>
      <c r="B226" s="116"/>
      <c r="C226" s="51"/>
      <c r="D226" s="21"/>
      <c r="E226" s="123" t="s">
        <v>23</v>
      </c>
      <c r="F226" s="123" t="s">
        <v>23</v>
      </c>
      <c r="G226" s="123" t="s">
        <v>23</v>
      </c>
      <c r="H226" s="123" t="s">
        <v>23</v>
      </c>
      <c r="I226" s="123" t="s">
        <v>23</v>
      </c>
      <c r="J226" s="123" t="s">
        <v>23</v>
      </c>
      <c r="K226" s="123" t="s">
        <v>23</v>
      </c>
      <c r="L226" s="123" t="s">
        <v>23</v>
      </c>
      <c r="M226" s="163"/>
      <c r="N226" s="123" t="s">
        <v>23</v>
      </c>
      <c r="O226" s="123" t="s">
        <v>23</v>
      </c>
      <c r="P226" s="123" t="s">
        <v>23</v>
      </c>
      <c r="Q226" s="123" t="s">
        <v>23</v>
      </c>
      <c r="R226" s="123" t="s">
        <v>23</v>
      </c>
      <c r="S226" s="123" t="s">
        <v>23</v>
      </c>
      <c r="T226" s="123" t="s">
        <v>23</v>
      </c>
      <c r="U226" s="123" t="s">
        <v>23</v>
      </c>
      <c r="V226" s="123" t="s">
        <v>23</v>
      </c>
      <c r="W226" s="123" t="s">
        <v>23</v>
      </c>
      <c r="X226" s="123" t="s">
        <v>23</v>
      </c>
      <c r="Y226" s="123" t="s">
        <v>23</v>
      </c>
      <c r="Z226" s="2"/>
      <c r="AA226" s="2"/>
      <c r="AB226" s="2"/>
      <c r="AC226" s="2"/>
      <c r="AD226" s="2"/>
    </row>
    <row r="227" spans="1:30" ht="11.25">
      <c r="A227" s="223"/>
      <c r="B227" s="116"/>
      <c r="C227" s="51"/>
      <c r="D227" s="21"/>
      <c r="E227" s="123"/>
      <c r="F227" s="123"/>
      <c r="G227" s="123"/>
      <c r="H227" s="123"/>
      <c r="I227" s="123"/>
      <c r="J227" s="123"/>
      <c r="K227" s="123"/>
      <c r="L227" s="123"/>
      <c r="M227" s="16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2"/>
      <c r="AA227" s="2"/>
      <c r="AB227" s="2"/>
      <c r="AC227" s="2"/>
      <c r="AD227" s="2"/>
    </row>
    <row r="228" spans="1:30" ht="11.25">
      <c r="A228" s="223"/>
      <c r="B228" s="116"/>
      <c r="C228" s="51"/>
      <c r="D228" s="21"/>
      <c r="E228" s="123"/>
      <c r="F228" s="123"/>
      <c r="G228" s="123"/>
      <c r="H228" s="123"/>
      <c r="I228" s="123"/>
      <c r="J228" s="123"/>
      <c r="K228" s="123"/>
      <c r="L228" s="123"/>
      <c r="M228" s="16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2"/>
      <c r="AA228" s="2"/>
      <c r="AB228" s="2"/>
      <c r="AC228" s="2"/>
      <c r="AD228" s="2"/>
    </row>
    <row r="229" spans="1:30" ht="11.25">
      <c r="A229" s="223" t="s">
        <v>154</v>
      </c>
      <c r="B229" s="51"/>
      <c r="C229" s="51" t="s">
        <v>195</v>
      </c>
      <c r="D229" s="21"/>
      <c r="E229" s="147"/>
      <c r="F229" s="147"/>
      <c r="G229" s="147"/>
      <c r="H229" s="147"/>
      <c r="I229" s="147"/>
      <c r="J229" s="147"/>
      <c r="K229" s="147"/>
      <c r="L229" s="148">
        <f>SUM(E229:K229)</f>
        <v>0</v>
      </c>
      <c r="M229" s="163"/>
      <c r="N229" s="147">
        <v>0</v>
      </c>
      <c r="O229" s="147"/>
      <c r="P229" s="147"/>
      <c r="Q229" s="147"/>
      <c r="R229" s="148">
        <f>-K229-I229-H229-J229</f>
        <v>0</v>
      </c>
      <c r="S229" s="147">
        <v>0</v>
      </c>
      <c r="T229" s="147">
        <v>0</v>
      </c>
      <c r="U229" s="147">
        <v>0</v>
      </c>
      <c r="V229" s="147">
        <v>0</v>
      </c>
      <c r="W229" s="147">
        <v>0</v>
      </c>
      <c r="X229" s="148">
        <f>SUM(N229:W229)</f>
        <v>0</v>
      </c>
      <c r="Y229" s="148">
        <f>L229+X229</f>
        <v>0</v>
      </c>
      <c r="Z229" s="2"/>
      <c r="AA229" s="2"/>
      <c r="AB229" s="2"/>
      <c r="AC229" s="2"/>
      <c r="AD229" s="2"/>
    </row>
    <row r="230" spans="1:30" ht="11.25">
      <c r="A230" s="223" t="s">
        <v>154</v>
      </c>
      <c r="B230" s="51"/>
      <c r="C230" s="51" t="s">
        <v>196</v>
      </c>
      <c r="D230" s="21"/>
      <c r="E230" s="147"/>
      <c r="F230" s="147"/>
      <c r="G230" s="147"/>
      <c r="H230" s="147"/>
      <c r="I230" s="147"/>
      <c r="J230" s="147"/>
      <c r="K230" s="147"/>
      <c r="L230" s="148">
        <f>SUM(E230:K230)</f>
        <v>0</v>
      </c>
      <c r="M230" s="163"/>
      <c r="N230" s="147">
        <v>0</v>
      </c>
      <c r="O230" s="147"/>
      <c r="P230" s="147"/>
      <c r="Q230" s="147"/>
      <c r="R230" s="148">
        <f>-K230-I230-H230-J230</f>
        <v>0</v>
      </c>
      <c r="S230" s="147">
        <v>0</v>
      </c>
      <c r="T230" s="147">
        <v>0</v>
      </c>
      <c r="U230" s="147">
        <v>0</v>
      </c>
      <c r="V230" s="147">
        <v>0</v>
      </c>
      <c r="W230" s="147">
        <v>0</v>
      </c>
      <c r="X230" s="148">
        <f>SUM(N230:W230)</f>
        <v>0</v>
      </c>
      <c r="Y230" s="148">
        <f>L230+X230</f>
        <v>0</v>
      </c>
      <c r="Z230" s="2"/>
      <c r="AA230" s="2"/>
      <c r="AB230" s="2"/>
      <c r="AC230" s="2"/>
      <c r="AD230" s="2"/>
    </row>
    <row r="231" spans="1:30" ht="11.25">
      <c r="A231" s="223" t="s">
        <v>157</v>
      </c>
      <c r="B231" s="51"/>
      <c r="C231" s="51" t="s">
        <v>197</v>
      </c>
      <c r="D231" s="21"/>
      <c r="E231" s="147"/>
      <c r="F231" s="147"/>
      <c r="G231" s="147"/>
      <c r="H231" s="147"/>
      <c r="I231" s="147"/>
      <c r="J231" s="147"/>
      <c r="K231" s="147"/>
      <c r="L231" s="148">
        <f>SUM(E231:K231)</f>
        <v>0</v>
      </c>
      <c r="M231" s="163"/>
      <c r="N231" s="147">
        <v>0</v>
      </c>
      <c r="O231" s="147"/>
      <c r="P231" s="147"/>
      <c r="Q231" s="147"/>
      <c r="R231" s="148">
        <f>-K231-I231-H231-J231</f>
        <v>0</v>
      </c>
      <c r="S231" s="147">
        <v>0</v>
      </c>
      <c r="T231" s="147">
        <v>0</v>
      </c>
      <c r="U231" s="147">
        <v>0</v>
      </c>
      <c r="V231" s="147">
        <v>0</v>
      </c>
      <c r="W231" s="147">
        <v>0</v>
      </c>
      <c r="X231" s="148">
        <f>SUM(N231:W231)</f>
        <v>0</v>
      </c>
      <c r="Y231" s="148">
        <f>L231+X231</f>
        <v>0</v>
      </c>
      <c r="Z231" s="2"/>
      <c r="AA231" s="2"/>
      <c r="AB231" s="2"/>
      <c r="AC231" s="2"/>
      <c r="AD231" s="2"/>
    </row>
    <row r="232" spans="1:30" s="33" customFormat="1" ht="11.25">
      <c r="A232" s="223"/>
      <c r="B232" s="51"/>
      <c r="C232" s="51"/>
      <c r="D232" s="30"/>
      <c r="E232" s="148"/>
      <c r="F232" s="148"/>
      <c r="G232" s="148"/>
      <c r="H232" s="148"/>
      <c r="I232" s="148"/>
      <c r="J232" s="148"/>
      <c r="K232" s="148"/>
      <c r="L232" s="148"/>
      <c r="M232" s="164"/>
      <c r="N232" s="148"/>
      <c r="O232" s="148"/>
      <c r="P232" s="148"/>
      <c r="Q232" s="148"/>
      <c r="R232" s="148"/>
      <c r="S232" s="148"/>
      <c r="T232" s="148"/>
      <c r="U232" s="154">
        <f>U231+U229+U195+U157+U144+U90+U78+U64+U55+U42+U32+U18+U230</f>
        <v>0</v>
      </c>
      <c r="V232" s="148"/>
      <c r="W232" s="148"/>
      <c r="X232" s="148"/>
      <c r="Y232" s="148"/>
      <c r="Z232" s="15"/>
      <c r="AA232" s="15"/>
      <c r="AB232" s="15"/>
      <c r="AC232" s="15"/>
      <c r="AD232" s="15"/>
    </row>
    <row r="233" spans="1:30" ht="11.25">
      <c r="A233" s="124"/>
      <c r="B233" s="51"/>
      <c r="C233" s="51"/>
      <c r="D233" s="21"/>
      <c r="E233" s="123"/>
      <c r="F233" s="123"/>
      <c r="G233" s="123"/>
      <c r="H233" s="123"/>
      <c r="I233" s="123"/>
      <c r="J233" s="123"/>
      <c r="K233" s="123"/>
      <c r="L233" s="123"/>
      <c r="M233" s="166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2"/>
      <c r="AA233" s="2"/>
      <c r="AB233" s="2"/>
      <c r="AC233" s="2"/>
      <c r="AD233" s="2"/>
    </row>
    <row r="234" spans="1:30" ht="11.25">
      <c r="A234" s="124"/>
      <c r="B234" s="51"/>
      <c r="C234" s="51"/>
      <c r="D234" s="21"/>
      <c r="E234" s="123" t="s">
        <v>15</v>
      </c>
      <c r="F234" s="123" t="s">
        <v>15</v>
      </c>
      <c r="G234" s="123" t="s">
        <v>15</v>
      </c>
      <c r="H234" s="123" t="s">
        <v>15</v>
      </c>
      <c r="I234" s="123" t="s">
        <v>15</v>
      </c>
      <c r="J234" s="123" t="s">
        <v>15</v>
      </c>
      <c r="K234" s="123" t="s">
        <v>15</v>
      </c>
      <c r="L234" s="123" t="s">
        <v>15</v>
      </c>
      <c r="M234" s="166"/>
      <c r="N234" s="123" t="s">
        <v>15</v>
      </c>
      <c r="O234" s="123" t="s">
        <v>15</v>
      </c>
      <c r="P234" s="123" t="s">
        <v>15</v>
      </c>
      <c r="Q234" s="123" t="s">
        <v>15</v>
      </c>
      <c r="R234" s="123" t="s">
        <v>15</v>
      </c>
      <c r="S234" s="123" t="s">
        <v>15</v>
      </c>
      <c r="T234" s="123" t="s">
        <v>15</v>
      </c>
      <c r="U234" s="123" t="s">
        <v>15</v>
      </c>
      <c r="V234" s="123" t="s">
        <v>15</v>
      </c>
      <c r="W234" s="123" t="s">
        <v>15</v>
      </c>
      <c r="X234" s="123" t="s">
        <v>15</v>
      </c>
      <c r="Y234" s="123" t="s">
        <v>15</v>
      </c>
      <c r="Z234" s="2"/>
      <c r="AA234" s="2"/>
      <c r="AB234" s="2"/>
      <c r="AC234" s="2"/>
      <c r="AD234" s="2"/>
    </row>
    <row r="235" spans="1:30" ht="11.25">
      <c r="A235" s="125"/>
      <c r="B235" s="51"/>
      <c r="C235" s="118" t="s">
        <v>198</v>
      </c>
      <c r="D235" s="21"/>
      <c r="E235" s="154">
        <f t="shared" ref="E235:L235" si="65">E231+E229+E195+E157+E144+E90+E78+E64+E55+E42+E32+E18+E230</f>
        <v>0</v>
      </c>
      <c r="F235" s="154">
        <f t="shared" si="65"/>
        <v>0</v>
      </c>
      <c r="G235" s="154">
        <f t="shared" si="65"/>
        <v>0</v>
      </c>
      <c r="H235" s="154">
        <f t="shared" si="65"/>
        <v>0</v>
      </c>
      <c r="I235" s="154">
        <f t="shared" si="65"/>
        <v>0</v>
      </c>
      <c r="J235" s="154">
        <f t="shared" si="65"/>
        <v>0</v>
      </c>
      <c r="K235" s="154">
        <f t="shared" si="65"/>
        <v>0</v>
      </c>
      <c r="L235" s="154">
        <f t="shared" si="65"/>
        <v>0</v>
      </c>
      <c r="M235" s="166"/>
      <c r="N235" s="154">
        <f t="shared" ref="N235:Y235" si="66">N231+N229+N195+N157+N144+N90+N78+N64+N55+N42+N32+N18+N230</f>
        <v>0</v>
      </c>
      <c r="O235" s="154">
        <f t="shared" si="66"/>
        <v>0</v>
      </c>
      <c r="P235" s="154">
        <f t="shared" si="66"/>
        <v>0</v>
      </c>
      <c r="Q235" s="154">
        <f t="shared" si="66"/>
        <v>0</v>
      </c>
      <c r="R235" s="154">
        <f t="shared" si="66"/>
        <v>0</v>
      </c>
      <c r="S235" s="154">
        <f t="shared" si="66"/>
        <v>0</v>
      </c>
      <c r="T235" s="154">
        <f t="shared" si="66"/>
        <v>0</v>
      </c>
      <c r="U235" s="154">
        <f t="shared" si="66"/>
        <v>0</v>
      </c>
      <c r="V235" s="154">
        <f t="shared" si="66"/>
        <v>0</v>
      </c>
      <c r="W235" s="154">
        <f t="shared" si="66"/>
        <v>0</v>
      </c>
      <c r="X235" s="154">
        <f t="shared" si="66"/>
        <v>0</v>
      </c>
      <c r="Y235" s="154">
        <f t="shared" si="66"/>
        <v>0</v>
      </c>
      <c r="Z235" s="2"/>
      <c r="AA235" s="2"/>
      <c r="AB235" s="2"/>
      <c r="AC235" s="2"/>
      <c r="AD235" s="2"/>
    </row>
    <row r="236" spans="1:30" ht="11.25">
      <c r="A236" s="30"/>
      <c r="B236" s="21"/>
      <c r="C236" s="21"/>
      <c r="D236" s="21"/>
      <c r="E236" s="123" t="s">
        <v>23</v>
      </c>
      <c r="F236" s="123" t="s">
        <v>23</v>
      </c>
      <c r="G236" s="123" t="s">
        <v>23</v>
      </c>
      <c r="H236" s="123" t="s">
        <v>23</v>
      </c>
      <c r="I236" s="123" t="s">
        <v>23</v>
      </c>
      <c r="J236" s="123" t="s">
        <v>23</v>
      </c>
      <c r="K236" s="123" t="s">
        <v>23</v>
      </c>
      <c r="L236" s="123" t="s">
        <v>23</v>
      </c>
      <c r="M236" s="166"/>
      <c r="N236" s="123" t="s">
        <v>23</v>
      </c>
      <c r="O236" s="123" t="s">
        <v>23</v>
      </c>
      <c r="P236" s="123" t="s">
        <v>23</v>
      </c>
      <c r="Q236" s="123" t="s">
        <v>23</v>
      </c>
      <c r="R236" s="123" t="s">
        <v>23</v>
      </c>
      <c r="S236" s="123" t="s">
        <v>23</v>
      </c>
      <c r="T236" s="123" t="s">
        <v>23</v>
      </c>
      <c r="U236" s="123" t="s">
        <v>23</v>
      </c>
      <c r="V236" s="123" t="s">
        <v>23</v>
      </c>
      <c r="W236" s="123" t="s">
        <v>23</v>
      </c>
      <c r="X236" s="123" t="s">
        <v>23</v>
      </c>
      <c r="Y236" s="123" t="s">
        <v>23</v>
      </c>
      <c r="Z236" s="2"/>
      <c r="AA236" s="2"/>
      <c r="AB236" s="2"/>
      <c r="AC236" s="2"/>
      <c r="AD236" s="2"/>
    </row>
    <row r="237" spans="1:30" ht="11.25">
      <c r="A237" s="80"/>
      <c r="B237" s="23"/>
      <c r="C237" s="21"/>
      <c r="D237" s="21"/>
      <c r="E237" s="123"/>
      <c r="F237" s="123"/>
      <c r="G237" s="123"/>
      <c r="H237" s="123"/>
      <c r="I237" s="123"/>
      <c r="J237" s="123"/>
      <c r="K237" s="123"/>
      <c r="L237" s="123"/>
      <c r="M237" s="166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2"/>
      <c r="AA237" s="2"/>
      <c r="AB237" s="2"/>
      <c r="AC237" s="2"/>
      <c r="AD237" s="2"/>
    </row>
    <row r="238" spans="1:30" ht="15.75">
      <c r="A238" s="30"/>
      <c r="B238" s="21"/>
      <c r="C238" s="24" t="s">
        <v>85</v>
      </c>
      <c r="D238" s="21"/>
      <c r="E238" s="154">
        <f t="shared" ref="E238:L238" si="67">E20+E34+E44+E57+E66+E80+E92+E137+E146+E159+E207+E225+E197+E162+E229+E231</f>
        <v>0</v>
      </c>
      <c r="F238" s="154">
        <f t="shared" si="67"/>
        <v>0</v>
      </c>
      <c r="G238" s="154">
        <f t="shared" si="67"/>
        <v>30898.989999999998</v>
      </c>
      <c r="H238" s="154">
        <f t="shared" si="67"/>
        <v>0</v>
      </c>
      <c r="I238" s="154">
        <f t="shared" si="67"/>
        <v>0</v>
      </c>
      <c r="J238" s="154">
        <f t="shared" si="67"/>
        <v>0</v>
      </c>
      <c r="K238" s="154">
        <f t="shared" si="67"/>
        <v>0</v>
      </c>
      <c r="L238" s="154">
        <f t="shared" si="67"/>
        <v>30898.990000002086</v>
      </c>
      <c r="M238" s="149"/>
      <c r="N238" s="154">
        <f t="shared" ref="N238:T238" si="68">N20+N34+N44+N57+N66+N80+N92+N137+N146+N159+N207+N225+N197+N162+N229+N231</f>
        <v>0</v>
      </c>
      <c r="O238" s="154">
        <f t="shared" si="68"/>
        <v>0</v>
      </c>
      <c r="P238" s="154">
        <f t="shared" si="68"/>
        <v>0</v>
      </c>
      <c r="Q238" s="154">
        <f t="shared" si="68"/>
        <v>0</v>
      </c>
      <c r="R238" s="154">
        <f t="shared" si="68"/>
        <v>0</v>
      </c>
      <c r="S238" s="154">
        <f t="shared" si="68"/>
        <v>9.5460563898086548E-9</v>
      </c>
      <c r="T238" s="154">
        <f t="shared" si="68"/>
        <v>14023484.77</v>
      </c>
      <c r="U238" s="154">
        <f>U20+U34+U44+U57+U66+U80+U92+U137+U146+U159+U207+U225+U197+U162+U229+U231+U230</f>
        <v>-131800.13000000059</v>
      </c>
      <c r="V238" s="154">
        <f>V20+V34+V44+V57+V66+V80+V92+V137+V146+V159+V207+V225+V197+V162+V229+V231</f>
        <v>-98953069</v>
      </c>
      <c r="W238" s="154">
        <f>W20+W34+W44+W57+W66+W80+W92+W137+W146+W159+W207+W225+W197+W162+W229+W231</f>
        <v>70321148.599999994</v>
      </c>
      <c r="X238" s="154">
        <f>X20+X34+X44+X57+X66+X80+X92+X137+X146+X159+X207+X225+X197+X162+X229+X231</f>
        <v>-14740235.759999983</v>
      </c>
      <c r="Y238" s="154">
        <f>Y20+Y34+Y44+Y57+Y66+Y80+Y92+Y137+Y146+Y159+Y207+Y225+Y197+Y162+Y229+Y231</f>
        <v>-14709336.769999988</v>
      </c>
      <c r="Z238" s="2"/>
      <c r="AA238" s="2"/>
      <c r="AB238" s="2"/>
      <c r="AC238" s="2"/>
      <c r="AD238" s="2"/>
    </row>
    <row r="239" spans="1:30" ht="11.25">
      <c r="A239" s="21"/>
      <c r="B239" s="21"/>
      <c r="C239" s="21"/>
      <c r="D239" s="21"/>
      <c r="E239" s="123" t="s">
        <v>23</v>
      </c>
      <c r="F239" s="123" t="s">
        <v>23</v>
      </c>
      <c r="G239" s="123" t="s">
        <v>23</v>
      </c>
      <c r="H239" s="123" t="s">
        <v>23</v>
      </c>
      <c r="I239" s="123" t="s">
        <v>23</v>
      </c>
      <c r="J239" s="123" t="s">
        <v>23</v>
      </c>
      <c r="K239" s="123" t="s">
        <v>23</v>
      </c>
      <c r="L239" s="123" t="s">
        <v>23</v>
      </c>
      <c r="M239" s="120"/>
      <c r="N239" s="123" t="s">
        <v>23</v>
      </c>
      <c r="O239" s="123" t="s">
        <v>23</v>
      </c>
      <c r="P239" s="123" t="s">
        <v>23</v>
      </c>
      <c r="Q239" s="123" t="s">
        <v>23</v>
      </c>
      <c r="R239" s="123" t="s">
        <v>23</v>
      </c>
      <c r="S239" s="123" t="s">
        <v>23</v>
      </c>
      <c r="T239" s="123" t="s">
        <v>23</v>
      </c>
      <c r="U239" s="123" t="s">
        <v>23</v>
      </c>
      <c r="V239" s="123" t="s">
        <v>23</v>
      </c>
      <c r="W239" s="123" t="s">
        <v>23</v>
      </c>
      <c r="X239" s="123" t="s">
        <v>23</v>
      </c>
      <c r="Y239" s="123" t="s">
        <v>23</v>
      </c>
      <c r="Z239" s="2"/>
      <c r="AA239" s="2"/>
      <c r="AB239" s="2"/>
      <c r="AC239" s="2"/>
      <c r="AD239" s="2"/>
    </row>
    <row r="240" spans="1:30" ht="11.25">
      <c r="A240" s="21"/>
      <c r="B240" s="21"/>
      <c r="C240" s="21"/>
      <c r="D240" s="21"/>
      <c r="E240" s="123"/>
      <c r="F240" s="123"/>
      <c r="G240" s="123"/>
      <c r="H240" s="123"/>
      <c r="I240" s="123"/>
      <c r="J240" s="123"/>
      <c r="K240" s="123"/>
      <c r="L240" s="123"/>
      <c r="M240" s="120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2"/>
      <c r="AA240" s="2"/>
      <c r="AB240" s="2"/>
      <c r="AC240" s="2"/>
      <c r="AD240" s="2"/>
    </row>
    <row r="241" spans="1:30" ht="11.25">
      <c r="A241" s="21"/>
      <c r="B241" s="21"/>
      <c r="C241" s="21"/>
      <c r="D241" s="21"/>
      <c r="E241" s="123"/>
      <c r="F241" s="123"/>
      <c r="G241" s="123"/>
      <c r="H241" s="123"/>
      <c r="I241" s="123"/>
      <c r="J241" s="123"/>
      <c r="K241" s="123"/>
      <c r="L241" s="123"/>
      <c r="M241" s="120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2"/>
      <c r="AA241" s="2"/>
      <c r="AB241" s="2"/>
      <c r="AC241" s="2"/>
      <c r="AD241" s="2"/>
    </row>
    <row r="242" spans="1:30" ht="11.25">
      <c r="A242" s="2"/>
      <c r="B242" s="2"/>
      <c r="C242" s="2"/>
      <c r="D242" s="2"/>
      <c r="E242" s="144"/>
      <c r="F242" s="166"/>
      <c r="G242" s="166"/>
      <c r="H242" s="144"/>
      <c r="I242" s="144"/>
      <c r="J242" s="144"/>
      <c r="K242" s="144"/>
      <c r="L242" s="120"/>
      <c r="M242" s="120"/>
      <c r="N242" s="120"/>
      <c r="O242" s="120"/>
      <c r="P242" s="120"/>
      <c r="Q242" s="144"/>
      <c r="R242" s="144"/>
      <c r="S242" s="144"/>
      <c r="T242" s="144"/>
      <c r="U242" s="144"/>
      <c r="V242" s="144"/>
      <c r="W242" s="144"/>
      <c r="X242" s="144"/>
      <c r="Y242" s="144"/>
      <c r="Z242" s="2"/>
      <c r="AA242" s="2"/>
      <c r="AB242" s="2"/>
      <c r="AC242" s="2"/>
      <c r="AD242" s="2"/>
    </row>
    <row r="243" spans="1:30" ht="11.25">
      <c r="A243" s="2"/>
      <c r="B243" s="2"/>
      <c r="C243" s="2"/>
      <c r="D243" s="2"/>
      <c r="E243" s="144"/>
      <c r="F243" s="167"/>
      <c r="G243" s="167"/>
      <c r="H243" s="144"/>
      <c r="I243" s="144"/>
      <c r="J243" s="144"/>
      <c r="K243" s="144"/>
      <c r="L243" s="166"/>
      <c r="M243" s="168"/>
      <c r="N243" s="166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2"/>
      <c r="AA243" s="2"/>
      <c r="AB243" s="2"/>
      <c r="AC243" s="2"/>
      <c r="AD243" s="2"/>
    </row>
    <row r="244" spans="1:30" ht="11.25">
      <c r="A244" s="2"/>
      <c r="B244" s="2"/>
      <c r="C244" s="2"/>
      <c r="D244" s="2"/>
      <c r="E244" s="144"/>
      <c r="F244" s="120"/>
      <c r="G244" s="120"/>
      <c r="H244" s="144"/>
      <c r="I244" s="144"/>
      <c r="J244" s="144"/>
      <c r="K244" s="144"/>
      <c r="L244" s="166"/>
      <c r="M244" s="168"/>
      <c r="N244" s="166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2"/>
      <c r="AA244" s="2"/>
      <c r="AB244" s="2"/>
      <c r="AC244" s="2"/>
      <c r="AD244" s="2"/>
    </row>
    <row r="245" spans="1:30" ht="15.75">
      <c r="A245" s="2"/>
      <c r="B245" s="2"/>
      <c r="C245" s="24" t="s">
        <v>98</v>
      </c>
      <c r="D245" s="2"/>
      <c r="E245" s="154">
        <f>E27+E41+E51+E64+E73+E87+E99+E144+E153+E166+E214+E237+E204+E169+E240+E241</f>
        <v>0</v>
      </c>
      <c r="F245" s="169">
        <v>0</v>
      </c>
      <c r="G245" s="169">
        <v>30899</v>
      </c>
      <c r="H245" s="169">
        <v>0</v>
      </c>
      <c r="I245" s="169">
        <v>0</v>
      </c>
      <c r="J245" s="169">
        <v>0</v>
      </c>
      <c r="K245" s="169">
        <v>0</v>
      </c>
      <c r="L245" s="156">
        <f>SUM(E245:K245)</f>
        <v>30899</v>
      </c>
      <c r="M245" s="163"/>
      <c r="N245" s="169">
        <v>0</v>
      </c>
      <c r="O245" s="169">
        <v>0</v>
      </c>
      <c r="P245" s="169">
        <v>0</v>
      </c>
      <c r="Q245" s="169">
        <v>0</v>
      </c>
      <c r="R245" s="148">
        <f>-K245-I245-H245-J245</f>
        <v>0</v>
      </c>
      <c r="S245" s="169">
        <v>0</v>
      </c>
      <c r="T245" s="169">
        <v>14023485</v>
      </c>
      <c r="U245" s="169">
        <v>-131800</v>
      </c>
      <c r="V245" s="169">
        <v>-98953069</v>
      </c>
      <c r="W245" s="169">
        <v>70321148.599999994</v>
      </c>
      <c r="X245" s="156">
        <f>SUM(N245:W245)</f>
        <v>-14740235.400000006</v>
      </c>
      <c r="Y245" s="156">
        <f>L245+X245</f>
        <v>-14709336.400000006</v>
      </c>
      <c r="Z245" s="2"/>
      <c r="AA245" s="2"/>
      <c r="AB245" s="2"/>
      <c r="AC245" s="2"/>
      <c r="AD245" s="2"/>
    </row>
    <row r="246" spans="1:30">
      <c r="A246" s="2"/>
      <c r="B246" s="2"/>
      <c r="C246" s="2"/>
      <c r="D246" s="2"/>
      <c r="E246" s="20" t="s">
        <v>23</v>
      </c>
      <c r="F246" s="20" t="s">
        <v>23</v>
      </c>
      <c r="G246" s="20" t="s">
        <v>23</v>
      </c>
      <c r="H246" s="20" t="s">
        <v>23</v>
      </c>
      <c r="I246" s="20" t="s">
        <v>23</v>
      </c>
      <c r="J246" s="20" t="s">
        <v>23</v>
      </c>
      <c r="K246" s="20" t="s">
        <v>23</v>
      </c>
      <c r="L246" s="20" t="s">
        <v>23</v>
      </c>
      <c r="N246" s="20" t="s">
        <v>23</v>
      </c>
      <c r="O246" s="20" t="s">
        <v>23</v>
      </c>
      <c r="P246" s="20" t="s">
        <v>23</v>
      </c>
      <c r="Q246" s="20" t="s">
        <v>23</v>
      </c>
      <c r="R246" s="20" t="s">
        <v>23</v>
      </c>
      <c r="S246" s="20" t="s">
        <v>23</v>
      </c>
      <c r="T246" s="20" t="s">
        <v>23</v>
      </c>
      <c r="U246" s="20"/>
      <c r="V246" s="20" t="s">
        <v>23</v>
      </c>
      <c r="W246" s="20" t="s">
        <v>23</v>
      </c>
      <c r="X246" s="20" t="s">
        <v>23</v>
      </c>
      <c r="Y246" s="20" t="s">
        <v>23</v>
      </c>
      <c r="Z246" s="2"/>
      <c r="AA246" s="2"/>
      <c r="AB246" s="2"/>
      <c r="AC246" s="2"/>
      <c r="AD246" s="2"/>
    </row>
    <row r="247" spans="1:30">
      <c r="A247" s="2"/>
      <c r="B247" s="2"/>
      <c r="C247" s="2"/>
      <c r="D247" s="2"/>
      <c r="E247" s="2"/>
      <c r="F247" s="6"/>
      <c r="G247" s="6"/>
      <c r="H247" s="6"/>
      <c r="I247" s="6"/>
      <c r="J247" s="6"/>
      <c r="K247" s="2"/>
      <c r="L247" s="6"/>
      <c r="M247" s="7"/>
      <c r="N247" s="6"/>
      <c r="O247" s="2"/>
      <c r="P247" s="2"/>
      <c r="Q247" s="2"/>
      <c r="R247" s="2"/>
      <c r="S247" s="32"/>
      <c r="T247" s="32"/>
      <c r="U247" s="32"/>
      <c r="V247" s="32"/>
      <c r="W247" s="2"/>
      <c r="X247" s="2"/>
      <c r="Y247" s="2"/>
      <c r="Z247" s="2"/>
      <c r="AA247" s="2"/>
      <c r="AB247" s="2"/>
      <c r="AC247" s="2"/>
      <c r="AD247" s="2"/>
    </row>
    <row r="248" spans="1:30">
      <c r="A248" s="2"/>
      <c r="B248" s="2"/>
      <c r="C248" s="2"/>
      <c r="D248" s="2"/>
      <c r="E248" s="2"/>
      <c r="F248" s="6"/>
      <c r="G248" s="6"/>
      <c r="H248" s="6"/>
      <c r="I248" s="6"/>
      <c r="J248" s="6"/>
      <c r="K248" s="2"/>
      <c r="L248" s="6"/>
      <c r="M248" s="7"/>
      <c r="N248" s="6"/>
      <c r="O248" s="2"/>
      <c r="P248" s="31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>
      <c r="A249" s="2"/>
      <c r="B249" s="2"/>
      <c r="C249" s="2"/>
      <c r="D249" s="2"/>
      <c r="E249" s="2"/>
      <c r="F249" s="6"/>
      <c r="G249" s="6"/>
      <c r="H249" s="6"/>
      <c r="I249" s="6"/>
      <c r="J249" s="6"/>
      <c r="K249" s="2"/>
      <c r="L249" s="6"/>
      <c r="M249" s="7"/>
      <c r="N249" s="6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>
      <c r="A250" s="2"/>
      <c r="B250" s="2"/>
      <c r="C250" s="2"/>
      <c r="D250" s="2"/>
      <c r="E250" s="2"/>
      <c r="F250" s="6"/>
      <c r="G250" s="6"/>
      <c r="H250" s="6"/>
      <c r="I250" s="6"/>
      <c r="J250" s="6"/>
      <c r="K250" s="2"/>
      <c r="L250" s="6"/>
      <c r="M250" s="7"/>
      <c r="N250" s="6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>
      <c r="A251" s="2"/>
      <c r="B251" s="2"/>
      <c r="C251" s="2"/>
      <c r="D251" s="2"/>
      <c r="E251" s="2"/>
      <c r="F251" s="6"/>
      <c r="G251" s="6"/>
      <c r="H251" s="6"/>
      <c r="I251" s="6"/>
      <c r="J251" s="6"/>
      <c r="K251" s="2"/>
      <c r="L251" s="6"/>
      <c r="M251" s="7"/>
      <c r="N251" s="6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>
      <c r="A252" s="2"/>
      <c r="B252" s="2"/>
      <c r="C252" s="2"/>
      <c r="D252" s="2"/>
      <c r="E252" s="2"/>
      <c r="F252" s="6"/>
      <c r="G252" s="6"/>
      <c r="H252" s="6"/>
      <c r="I252" s="6"/>
      <c r="J252" s="6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68" spans="38:38">
      <c r="AL268" s="28"/>
    </row>
    <row r="269" spans="38:38">
      <c r="AL269" s="28"/>
    </row>
    <row r="270" spans="38:38">
      <c r="AL270" s="28"/>
    </row>
    <row r="271" spans="38:38">
      <c r="AL271" s="28"/>
    </row>
    <row r="272" spans="38:38">
      <c r="AL272" s="28"/>
    </row>
    <row r="273" spans="38:38">
      <c r="AL273" s="28"/>
    </row>
    <row r="274" spans="38:38">
      <c r="AL274" s="28"/>
    </row>
    <row r="275" spans="38:38">
      <c r="AL275" s="28"/>
    </row>
    <row r="276" spans="38:38">
      <c r="AL276" s="28"/>
    </row>
    <row r="277" spans="38:38">
      <c r="AL277" s="28"/>
    </row>
    <row r="278" spans="38:38">
      <c r="AL278" s="28"/>
    </row>
    <row r="279" spans="38:38">
      <c r="AL279" s="28"/>
    </row>
    <row r="280" spans="38:38">
      <c r="AL280" s="28"/>
    </row>
    <row r="281" spans="38:38">
      <c r="AL281" s="28"/>
    </row>
    <row r="282" spans="38:38">
      <c r="AL282" s="28"/>
    </row>
    <row r="283" spans="38:38">
      <c r="AL283" s="28"/>
    </row>
    <row r="284" spans="38:38">
      <c r="AL284" s="28"/>
    </row>
    <row r="285" spans="38:38">
      <c r="AL285" s="28"/>
    </row>
    <row r="286" spans="38:38">
      <c r="AL286" s="28"/>
    </row>
    <row r="287" spans="38:38">
      <c r="AL287" s="28"/>
    </row>
    <row r="288" spans="38:38">
      <c r="AL288" s="28"/>
    </row>
    <row r="289" spans="38:38">
      <c r="AL289" s="28"/>
    </row>
    <row r="290" spans="38:38">
      <c r="AL290" s="28"/>
    </row>
    <row r="291" spans="38:38">
      <c r="AL291" s="28"/>
    </row>
    <row r="292" spans="38:38">
      <c r="AL292" s="28"/>
    </row>
    <row r="293" spans="38:38">
      <c r="AL293" s="28"/>
    </row>
    <row r="294" spans="38:38">
      <c r="AL294" s="28"/>
    </row>
    <row r="295" spans="38:38">
      <c r="AL295" s="28"/>
    </row>
    <row r="296" spans="38:38">
      <c r="AL296" s="28"/>
    </row>
    <row r="297" spans="38:38">
      <c r="AL297" s="28"/>
    </row>
    <row r="298" spans="38:38">
      <c r="AL298" s="28"/>
    </row>
    <row r="299" spans="38:38">
      <c r="AL299" s="28"/>
    </row>
    <row r="300" spans="38:38">
      <c r="AL300" s="28"/>
    </row>
    <row r="301" spans="38:38">
      <c r="AL301" s="28"/>
    </row>
    <row r="302" spans="38:38">
      <c r="AL302" s="28"/>
    </row>
    <row r="303" spans="38:38">
      <c r="AL303" s="28"/>
    </row>
    <row r="304" spans="38:38">
      <c r="AL304" s="28"/>
    </row>
    <row r="305" spans="38:38">
      <c r="AL305" s="28"/>
    </row>
    <row r="306" spans="38:38">
      <c r="AL306" s="28"/>
    </row>
    <row r="307" spans="38:38">
      <c r="AL307" s="28"/>
    </row>
    <row r="308" spans="38:38">
      <c r="AL308" s="28"/>
    </row>
    <row r="309" spans="38:38">
      <c r="AL309" s="28"/>
    </row>
    <row r="310" spans="38:38">
      <c r="AL310" s="28"/>
    </row>
    <row r="311" spans="38:38">
      <c r="AL311" s="28"/>
    </row>
    <row r="312" spans="38:38">
      <c r="AL312" s="28"/>
    </row>
    <row r="313" spans="38:38">
      <c r="AL313" s="28"/>
    </row>
    <row r="314" spans="38:38">
      <c r="AL314" s="28"/>
    </row>
    <row r="315" spans="38:38">
      <c r="AL315" s="28"/>
    </row>
    <row r="316" spans="38:38">
      <c r="AL316" s="28"/>
    </row>
    <row r="317" spans="38:38">
      <c r="AL317" s="28"/>
    </row>
    <row r="318" spans="38:38">
      <c r="AL318" s="28"/>
    </row>
    <row r="319" spans="38:38">
      <c r="AL319" s="28"/>
    </row>
    <row r="320" spans="38:38">
      <c r="AL320" s="28"/>
    </row>
    <row r="321" spans="38:38">
      <c r="AL321" s="28"/>
    </row>
    <row r="322" spans="38:38">
      <c r="AL322" s="28"/>
    </row>
    <row r="323" spans="38:38">
      <c r="AL323" s="28"/>
    </row>
    <row r="324" spans="38:38">
      <c r="AL324" s="28"/>
    </row>
    <row r="325" spans="38:38">
      <c r="AL325" s="28"/>
    </row>
    <row r="326" spans="38:38">
      <c r="AL326" s="28"/>
    </row>
    <row r="327" spans="38:38">
      <c r="AL327" s="28"/>
    </row>
    <row r="328" spans="38:38">
      <c r="AL328" s="28"/>
    </row>
    <row r="329" spans="38:38">
      <c r="AL329" s="28"/>
    </row>
    <row r="330" spans="38:38">
      <c r="AL330" s="28"/>
    </row>
    <row r="331" spans="38:38">
      <c r="AL331" s="28"/>
    </row>
    <row r="332" spans="38:38">
      <c r="AL332" s="28"/>
    </row>
    <row r="333" spans="38:38">
      <c r="AL333" s="28"/>
    </row>
    <row r="334" spans="38:38">
      <c r="AL334" s="28"/>
    </row>
    <row r="335" spans="38:38">
      <c r="AL335" s="28"/>
    </row>
    <row r="336" spans="38:38">
      <c r="AL336" s="28"/>
    </row>
    <row r="337" spans="38:38">
      <c r="AL337" s="28"/>
    </row>
    <row r="338" spans="38:38">
      <c r="AL338" s="28"/>
    </row>
    <row r="339" spans="38:38">
      <c r="AL339" s="28"/>
    </row>
    <row r="340" spans="38:38">
      <c r="AL340" s="28"/>
    </row>
    <row r="341" spans="38:38">
      <c r="AL341" s="28"/>
    </row>
    <row r="342" spans="38:38">
      <c r="AL342" s="28"/>
    </row>
    <row r="343" spans="38:38">
      <c r="AL343" s="28"/>
    </row>
    <row r="344" spans="38:38">
      <c r="AL344" s="28"/>
    </row>
    <row r="345" spans="38:38">
      <c r="AL345" s="28"/>
    </row>
    <row r="346" spans="38:38">
      <c r="AL346" s="28"/>
    </row>
    <row r="347" spans="38:38">
      <c r="AL347" s="28"/>
    </row>
    <row r="348" spans="38:38">
      <c r="AL348" s="28"/>
    </row>
    <row r="349" spans="38:38">
      <c r="AL349" s="28"/>
    </row>
    <row r="350" spans="38:38">
      <c r="AL350" s="28"/>
    </row>
    <row r="351" spans="38:38">
      <c r="AL351" s="28"/>
    </row>
    <row r="352" spans="38:38">
      <c r="AL352" s="28"/>
    </row>
    <row r="353" spans="38:38">
      <c r="AL353" s="28"/>
    </row>
    <row r="354" spans="38:38">
      <c r="AL354" s="28"/>
    </row>
    <row r="355" spans="38:38">
      <c r="AL355" s="28"/>
    </row>
    <row r="356" spans="38:38">
      <c r="AL356" s="28"/>
    </row>
    <row r="357" spans="38:38">
      <c r="AL357" s="28"/>
    </row>
    <row r="358" spans="38:38">
      <c r="AL358" s="28"/>
    </row>
    <row r="359" spans="38:38">
      <c r="AL359" s="28"/>
    </row>
    <row r="360" spans="38:38">
      <c r="AL360" s="28"/>
    </row>
    <row r="361" spans="38:38">
      <c r="AL361" s="28"/>
    </row>
    <row r="362" spans="38:38">
      <c r="AL362" s="28"/>
    </row>
    <row r="363" spans="38:38">
      <c r="AL363" s="28"/>
    </row>
    <row r="364" spans="38:38">
      <c r="AL364" s="28"/>
    </row>
    <row r="365" spans="38:38">
      <c r="AL365" s="28"/>
    </row>
    <row r="366" spans="38:38">
      <c r="AL366" s="28"/>
    </row>
    <row r="367" spans="38:38">
      <c r="AL367" s="28"/>
    </row>
    <row r="368" spans="38:38">
      <c r="AL368" s="28"/>
    </row>
    <row r="369" spans="38:38">
      <c r="AL369" s="28"/>
    </row>
    <row r="370" spans="38:38">
      <c r="AL370" s="28"/>
    </row>
    <row r="371" spans="38:38">
      <c r="AL371" s="28"/>
    </row>
    <row r="372" spans="38:38">
      <c r="AL372" s="28"/>
    </row>
    <row r="373" spans="38:38">
      <c r="AL373" s="28"/>
    </row>
    <row r="374" spans="38:38">
      <c r="AL374" s="28"/>
    </row>
    <row r="375" spans="38:38">
      <c r="AL375" s="28"/>
    </row>
    <row r="376" spans="38:38">
      <c r="AL376" s="28"/>
    </row>
    <row r="377" spans="38:38">
      <c r="AL377" s="28"/>
    </row>
    <row r="378" spans="38:38">
      <c r="AL378" s="28"/>
    </row>
    <row r="379" spans="38:38">
      <c r="AL379" s="28"/>
    </row>
    <row r="380" spans="38:38">
      <c r="AL380" s="28"/>
    </row>
    <row r="381" spans="38:38">
      <c r="AL381" s="28"/>
    </row>
    <row r="382" spans="38:38">
      <c r="AL382" s="28"/>
    </row>
    <row r="383" spans="38:38">
      <c r="AL383" s="28"/>
    </row>
    <row r="384" spans="38:38">
      <c r="AL384" s="28"/>
    </row>
    <row r="385" spans="38:38">
      <c r="AL385" s="28"/>
    </row>
    <row r="386" spans="38:38">
      <c r="AL386" s="28"/>
    </row>
    <row r="387" spans="38:38">
      <c r="AL387" s="28"/>
    </row>
    <row r="388" spans="38:38">
      <c r="AL388" s="28"/>
    </row>
    <row r="389" spans="38:38">
      <c r="AL389" s="28"/>
    </row>
    <row r="390" spans="38:38">
      <c r="AL390" s="28"/>
    </row>
    <row r="391" spans="38:38">
      <c r="AL391" s="28"/>
    </row>
    <row r="392" spans="38:38">
      <c r="AL392" s="28"/>
    </row>
    <row r="393" spans="38:38">
      <c r="AL393" s="28"/>
    </row>
    <row r="394" spans="38:38">
      <c r="AL394" s="28"/>
    </row>
    <row r="395" spans="38:38">
      <c r="AL395" s="28"/>
    </row>
    <row r="396" spans="38:38">
      <c r="AL396" s="28"/>
    </row>
    <row r="397" spans="38:38">
      <c r="AL397" s="28"/>
    </row>
    <row r="398" spans="38:38">
      <c r="AL398" s="28"/>
    </row>
    <row r="399" spans="38:38">
      <c r="AL399" s="28"/>
    </row>
    <row r="400" spans="38:38">
      <c r="AL400" s="28"/>
    </row>
    <row r="401" spans="38:38">
      <c r="AL401" s="28"/>
    </row>
    <row r="402" spans="38:38">
      <c r="AL402" s="28"/>
    </row>
    <row r="403" spans="38:38">
      <c r="AL403" s="28"/>
    </row>
    <row r="404" spans="38:38">
      <c r="AL404" s="28"/>
    </row>
    <row r="405" spans="38:38">
      <c r="AL405" s="28"/>
    </row>
    <row r="406" spans="38:38">
      <c r="AL406" s="28"/>
    </row>
    <row r="407" spans="38:38">
      <c r="AL407" s="28"/>
    </row>
    <row r="408" spans="38:38">
      <c r="AL408" s="28"/>
    </row>
    <row r="409" spans="38:38">
      <c r="AL409" s="28"/>
    </row>
    <row r="410" spans="38:38">
      <c r="AL410" s="28"/>
    </row>
    <row r="411" spans="38:38">
      <c r="AL411" s="28"/>
    </row>
    <row r="412" spans="38:38">
      <c r="AL412" s="28"/>
    </row>
    <row r="413" spans="38:38">
      <c r="AL413" s="28"/>
    </row>
    <row r="414" spans="38:38">
      <c r="AL414" s="28"/>
    </row>
    <row r="415" spans="38:38">
      <c r="AL415" s="28"/>
    </row>
    <row r="416" spans="38:38">
      <c r="AL416" s="28"/>
    </row>
    <row r="417" spans="38:38">
      <c r="AL417" s="28"/>
    </row>
    <row r="418" spans="38:38">
      <c r="AL418" s="28"/>
    </row>
    <row r="419" spans="38:38">
      <c r="AL419" s="28"/>
    </row>
    <row r="420" spans="38:38">
      <c r="AL420" s="28"/>
    </row>
    <row r="421" spans="38:38">
      <c r="AL421" s="28"/>
    </row>
    <row r="422" spans="38:38">
      <c r="AL422" s="28"/>
    </row>
    <row r="423" spans="38:38">
      <c r="AL423" s="28"/>
    </row>
    <row r="424" spans="38:38">
      <c r="AL424" s="28"/>
    </row>
    <row r="425" spans="38:38">
      <c r="AL425" s="28"/>
    </row>
    <row r="426" spans="38:38">
      <c r="AL426" s="28"/>
    </row>
    <row r="427" spans="38:38">
      <c r="AL427" s="28"/>
    </row>
    <row r="428" spans="38:38">
      <c r="AL428" s="28"/>
    </row>
    <row r="429" spans="38:38">
      <c r="AL429" s="28"/>
    </row>
    <row r="430" spans="38:38">
      <c r="AL430" s="28"/>
    </row>
    <row r="431" spans="38:38">
      <c r="AL431" s="28"/>
    </row>
    <row r="432" spans="38:38">
      <c r="AL432" s="28"/>
    </row>
    <row r="433" spans="38:38">
      <c r="AL433" s="28"/>
    </row>
    <row r="434" spans="38:38">
      <c r="AL434" s="28"/>
    </row>
    <row r="435" spans="38:38">
      <c r="AL435" s="28"/>
    </row>
    <row r="436" spans="38:38">
      <c r="AL436" s="28"/>
    </row>
    <row r="437" spans="38:38">
      <c r="AL437" s="28"/>
    </row>
    <row r="438" spans="38:38">
      <c r="AL438" s="28"/>
    </row>
    <row r="439" spans="38:38">
      <c r="AL439" s="28"/>
    </row>
    <row r="440" spans="38:38">
      <c r="AL440" s="28"/>
    </row>
    <row r="441" spans="38:38">
      <c r="AL441" s="28"/>
    </row>
    <row r="442" spans="38:38">
      <c r="AL442" s="28"/>
    </row>
    <row r="443" spans="38:38">
      <c r="AL443" s="28"/>
    </row>
    <row r="444" spans="38:38">
      <c r="AL444" s="28"/>
    </row>
    <row r="445" spans="38:38">
      <c r="AL445" s="28"/>
    </row>
    <row r="446" spans="38:38">
      <c r="AL446" s="28"/>
    </row>
    <row r="447" spans="38:38">
      <c r="AL447" s="28"/>
    </row>
    <row r="448" spans="38:38">
      <c r="AL448" s="28"/>
    </row>
    <row r="449" spans="38:38">
      <c r="AL449" s="28"/>
    </row>
    <row r="450" spans="38:38">
      <c r="AL450" s="28"/>
    </row>
    <row r="451" spans="38:38">
      <c r="AL451" s="28"/>
    </row>
    <row r="452" spans="38:38">
      <c r="AL452" s="28"/>
    </row>
    <row r="453" spans="38:38">
      <c r="AL453" s="28"/>
    </row>
    <row r="454" spans="38:38">
      <c r="AL454" s="28"/>
    </row>
    <row r="455" spans="38:38">
      <c r="AL455" s="28"/>
    </row>
    <row r="456" spans="38:38">
      <c r="AL456" s="28"/>
    </row>
    <row r="457" spans="38:38">
      <c r="AL457" s="28"/>
    </row>
    <row r="458" spans="38:38">
      <c r="AL458" s="28"/>
    </row>
    <row r="459" spans="38:38">
      <c r="AL459" s="28"/>
    </row>
    <row r="460" spans="38:38">
      <c r="AL460" s="28"/>
    </row>
    <row r="461" spans="38:38">
      <c r="AL461" s="28"/>
    </row>
    <row r="462" spans="38:38">
      <c r="AL462" s="28"/>
    </row>
    <row r="463" spans="38:38">
      <c r="AL463" s="28"/>
    </row>
    <row r="464" spans="38:38">
      <c r="AL464" s="28"/>
    </row>
    <row r="465" spans="38:38">
      <c r="AL465" s="28"/>
    </row>
    <row r="466" spans="38:38">
      <c r="AL466" s="28"/>
    </row>
    <row r="467" spans="38:38">
      <c r="AL467" s="28"/>
    </row>
    <row r="468" spans="38:38">
      <c r="AL468" s="28"/>
    </row>
    <row r="469" spans="38:38">
      <c r="AL469" s="28"/>
    </row>
    <row r="470" spans="38:38">
      <c r="AL470" s="28"/>
    </row>
    <row r="471" spans="38:38">
      <c r="AL471" s="28"/>
    </row>
    <row r="472" spans="38:38">
      <c r="AL472" s="28"/>
    </row>
    <row r="473" spans="38:38">
      <c r="AL473" s="28"/>
    </row>
    <row r="474" spans="38:38">
      <c r="AL474" s="28"/>
    </row>
    <row r="475" spans="38:38">
      <c r="AL475" s="28"/>
    </row>
    <row r="476" spans="38:38">
      <c r="AL476" s="28"/>
    </row>
    <row r="477" spans="38:38">
      <c r="AL477" s="28"/>
    </row>
    <row r="478" spans="38:38">
      <c r="AL478" s="28"/>
    </row>
    <row r="479" spans="38:38">
      <c r="AL479" s="28"/>
    </row>
    <row r="480" spans="38:38">
      <c r="AL480" s="28"/>
    </row>
    <row r="481" spans="38:38">
      <c r="AL481" s="28"/>
    </row>
    <row r="482" spans="38:38">
      <c r="AL482" s="28"/>
    </row>
    <row r="483" spans="38:38">
      <c r="AL483" s="28"/>
    </row>
    <row r="484" spans="38:38">
      <c r="AL484" s="28"/>
    </row>
    <row r="485" spans="38:38">
      <c r="AL485" s="28"/>
    </row>
    <row r="486" spans="38:38">
      <c r="AL486" s="28"/>
    </row>
    <row r="487" spans="38:38">
      <c r="AL487" s="28"/>
    </row>
    <row r="488" spans="38:38">
      <c r="AL488" s="28"/>
    </row>
    <row r="489" spans="38:38">
      <c r="AL489" s="28"/>
    </row>
    <row r="490" spans="38:38">
      <c r="AL490" s="28"/>
    </row>
    <row r="491" spans="38:38">
      <c r="AL491" s="28"/>
    </row>
    <row r="492" spans="38:38">
      <c r="AL492" s="28"/>
    </row>
    <row r="493" spans="38:38">
      <c r="AL493" s="28"/>
    </row>
    <row r="494" spans="38:38">
      <c r="AL494" s="28"/>
    </row>
    <row r="495" spans="38:38">
      <c r="AL495" s="28"/>
    </row>
    <row r="496" spans="38:38">
      <c r="AL496" s="28"/>
    </row>
    <row r="497" spans="38:38">
      <c r="AL497" s="28"/>
    </row>
    <row r="498" spans="38:38">
      <c r="AL498" s="28"/>
    </row>
    <row r="499" spans="38:38">
      <c r="AL499" s="28"/>
    </row>
    <row r="500" spans="38:38">
      <c r="AL500" s="28"/>
    </row>
    <row r="501" spans="38:38">
      <c r="AL501" s="28"/>
    </row>
    <row r="502" spans="38:38">
      <c r="AL502" s="28"/>
    </row>
    <row r="503" spans="38:38">
      <c r="AL503" s="28"/>
    </row>
    <row r="504" spans="38:38">
      <c r="AL504" s="28"/>
    </row>
    <row r="505" spans="38:38">
      <c r="AL505" s="28"/>
    </row>
    <row r="506" spans="38:38">
      <c r="AL506" s="28"/>
    </row>
    <row r="507" spans="38:38">
      <c r="AL507" s="28"/>
    </row>
    <row r="508" spans="38:38">
      <c r="AL508" s="28"/>
    </row>
    <row r="509" spans="38:38">
      <c r="AL509" s="28"/>
    </row>
    <row r="510" spans="38:38">
      <c r="AL510" s="28"/>
    </row>
    <row r="511" spans="38:38">
      <c r="AL511" s="28"/>
    </row>
    <row r="512" spans="38:38">
      <c r="AL512" s="28"/>
    </row>
    <row r="513" spans="38:38">
      <c r="AL513" s="28"/>
    </row>
    <row r="514" spans="38:38">
      <c r="AL514" s="28"/>
    </row>
    <row r="515" spans="38:38">
      <c r="AL515" s="28"/>
    </row>
    <row r="516" spans="38:38">
      <c r="AL516" s="28"/>
    </row>
    <row r="517" spans="38:38">
      <c r="AL517" s="28"/>
    </row>
    <row r="518" spans="38:38">
      <c r="AL518" s="28"/>
    </row>
    <row r="519" spans="38:38">
      <c r="AL519" s="28"/>
    </row>
    <row r="520" spans="38:38">
      <c r="AL520" s="28"/>
    </row>
    <row r="521" spans="38:38">
      <c r="AL521" s="28"/>
    </row>
    <row r="522" spans="38:38">
      <c r="AL522" s="28"/>
    </row>
    <row r="523" spans="38:38">
      <c r="AL523" s="28"/>
    </row>
    <row r="524" spans="38:38">
      <c r="AL524" s="28"/>
    </row>
    <row r="525" spans="38:38">
      <c r="AL525" s="28"/>
    </row>
    <row r="526" spans="38:38">
      <c r="AL526" s="28"/>
    </row>
    <row r="527" spans="38:38">
      <c r="AL527" s="28"/>
    </row>
    <row r="528" spans="38:38">
      <c r="AL528" s="28"/>
    </row>
    <row r="529" spans="38:38">
      <c r="AL529" s="28"/>
    </row>
    <row r="530" spans="38:38">
      <c r="AL530" s="28"/>
    </row>
    <row r="531" spans="38:38">
      <c r="AL531" s="28"/>
    </row>
    <row r="532" spans="38:38">
      <c r="AL532" s="28"/>
    </row>
    <row r="533" spans="38:38">
      <c r="AL533" s="28"/>
    </row>
    <row r="534" spans="38:38">
      <c r="AL534" s="28"/>
    </row>
    <row r="535" spans="38:38">
      <c r="AL535" s="28"/>
    </row>
    <row r="536" spans="38:38">
      <c r="AL536" s="28"/>
    </row>
    <row r="537" spans="38:38">
      <c r="AL537" s="28"/>
    </row>
    <row r="538" spans="38:38">
      <c r="AL538" s="28"/>
    </row>
    <row r="539" spans="38:38">
      <c r="AL539" s="28"/>
    </row>
    <row r="540" spans="38:38">
      <c r="AL540" s="28"/>
    </row>
    <row r="541" spans="38:38">
      <c r="AL541" s="28"/>
    </row>
    <row r="542" spans="38:38">
      <c r="AL542" s="28"/>
    </row>
    <row r="543" spans="38:38">
      <c r="AL543" s="28"/>
    </row>
    <row r="544" spans="38:38">
      <c r="AL544" s="28"/>
    </row>
    <row r="545" spans="38:38">
      <c r="AL545" s="28"/>
    </row>
    <row r="546" spans="38:38">
      <c r="AL546" s="28"/>
    </row>
    <row r="547" spans="38:38">
      <c r="AL547" s="27"/>
    </row>
    <row r="548" spans="38:38">
      <c r="AL548" s="27"/>
    </row>
    <row r="549" spans="38:38">
      <c r="AL549" s="27"/>
    </row>
    <row r="550" spans="38:38">
      <c r="AL550" s="27"/>
    </row>
    <row r="551" spans="38:38">
      <c r="AL551" s="27"/>
    </row>
    <row r="552" spans="38:38">
      <c r="AL552" s="27"/>
    </row>
    <row r="553" spans="38:38">
      <c r="AL553" s="27"/>
    </row>
    <row r="554" spans="38:38">
      <c r="AL554" s="27"/>
    </row>
    <row r="555" spans="38:38">
      <c r="AL555" s="27"/>
    </row>
    <row r="556" spans="38:38">
      <c r="AL556" s="27"/>
    </row>
    <row r="557" spans="38:38">
      <c r="AL557" s="27"/>
    </row>
    <row r="558" spans="38:38">
      <c r="AL558" s="27"/>
    </row>
    <row r="559" spans="38:38">
      <c r="AL559" s="27"/>
    </row>
    <row r="560" spans="38:38">
      <c r="AL560" s="27"/>
    </row>
    <row r="561" spans="38:38">
      <c r="AL561" s="27"/>
    </row>
    <row r="562" spans="38:38">
      <c r="AL562" s="27"/>
    </row>
    <row r="563" spans="38:38">
      <c r="AL563" s="27"/>
    </row>
    <row r="564" spans="38:38">
      <c r="AL564" s="27"/>
    </row>
    <row r="565" spans="38:38">
      <c r="AL565" s="27"/>
    </row>
    <row r="566" spans="38:38">
      <c r="AL566" s="27"/>
    </row>
    <row r="567" spans="38:38">
      <c r="AL567" s="27"/>
    </row>
    <row r="568" spans="38:38">
      <c r="AL568" s="26"/>
    </row>
    <row r="569" spans="38:38">
      <c r="AL569" s="26"/>
    </row>
    <row r="570" spans="38:38">
      <c r="AL570" s="26"/>
    </row>
    <row r="571" spans="38:38">
      <c r="AL571" s="26"/>
    </row>
    <row r="572" spans="38:38">
      <c r="AL572" s="26"/>
    </row>
    <row r="573" spans="38:38">
      <c r="AL573" s="26"/>
    </row>
    <row r="574" spans="38:38">
      <c r="AL574" s="26"/>
    </row>
    <row r="575" spans="38:38">
      <c r="AL575" s="26"/>
    </row>
    <row r="576" spans="38:38">
      <c r="AL576" s="26"/>
    </row>
    <row r="577" spans="38:38">
      <c r="AL577" s="26"/>
    </row>
    <row r="578" spans="38:38">
      <c r="AL578" s="26"/>
    </row>
    <row r="579" spans="38:38">
      <c r="AL579" s="26"/>
    </row>
    <row r="580" spans="38:38">
      <c r="AL580" s="26"/>
    </row>
    <row r="581" spans="38:38">
      <c r="AL581" s="26"/>
    </row>
    <row r="582" spans="38:38">
      <c r="AL582" s="26"/>
    </row>
    <row r="583" spans="38:38">
      <c r="AL583" s="26"/>
    </row>
    <row r="584" spans="38:38">
      <c r="AL584" s="26"/>
    </row>
    <row r="585" spans="38:38">
      <c r="AL585" s="26"/>
    </row>
    <row r="586" spans="38:38">
      <c r="AL586" s="26"/>
    </row>
    <row r="587" spans="38:38">
      <c r="AL587" s="26"/>
    </row>
    <row r="588" spans="38:38">
      <c r="AL588" s="26"/>
    </row>
    <row r="589" spans="38:38">
      <c r="AL589" s="26"/>
    </row>
    <row r="590" spans="38:38">
      <c r="AL590" s="26"/>
    </row>
    <row r="591" spans="38:38">
      <c r="AL591" s="26"/>
    </row>
    <row r="592" spans="38:38">
      <c r="AL592" s="26"/>
    </row>
    <row r="593" spans="38:38">
      <c r="AL593" s="26"/>
    </row>
    <row r="594" spans="38:38">
      <c r="AL594" s="26"/>
    </row>
    <row r="595" spans="38:38">
      <c r="AL595" s="26"/>
    </row>
    <row r="596" spans="38:38">
      <c r="AL596" s="26"/>
    </row>
    <row r="597" spans="38:38">
      <c r="AL597" s="26"/>
    </row>
    <row r="598" spans="38:38">
      <c r="AL598" s="26"/>
    </row>
    <row r="599" spans="38:38">
      <c r="AL599" s="26"/>
    </row>
    <row r="600" spans="38:38">
      <c r="AL600" s="26"/>
    </row>
    <row r="601" spans="38:38">
      <c r="AL601" s="26"/>
    </row>
    <row r="602" spans="38:38">
      <c r="AL602" s="26"/>
    </row>
    <row r="603" spans="38:38">
      <c r="AL603" s="26"/>
    </row>
    <row r="604" spans="38:38">
      <c r="AL604" s="26"/>
    </row>
    <row r="605" spans="38:38">
      <c r="AL605" s="26"/>
    </row>
    <row r="606" spans="38:38">
      <c r="AL606" s="26"/>
    </row>
    <row r="607" spans="38:38">
      <c r="AL607" s="26"/>
    </row>
    <row r="608" spans="38:38">
      <c r="AL608" s="26"/>
    </row>
    <row r="609" spans="38:38">
      <c r="AL609" s="26"/>
    </row>
    <row r="610" spans="38:38">
      <c r="AL610" s="26"/>
    </row>
    <row r="611" spans="38:38">
      <c r="AL611" s="26"/>
    </row>
    <row r="612" spans="38:38">
      <c r="AL612" s="26"/>
    </row>
    <row r="613" spans="38:38">
      <c r="AL613" s="26"/>
    </row>
    <row r="614" spans="38:38">
      <c r="AL614" s="26"/>
    </row>
    <row r="615" spans="38:38">
      <c r="AL615" s="26"/>
    </row>
    <row r="616" spans="38:38">
      <c r="AL616" s="26"/>
    </row>
    <row r="617" spans="38:38">
      <c r="AL617" s="26"/>
    </row>
    <row r="618" spans="38:38">
      <c r="AL618" s="26"/>
    </row>
    <row r="619" spans="38:38">
      <c r="AL619" s="26"/>
    </row>
    <row r="620" spans="38:38">
      <c r="AL620" s="26"/>
    </row>
    <row r="621" spans="38:38">
      <c r="AL621" s="26"/>
    </row>
    <row r="622" spans="38:38">
      <c r="AL622" s="26"/>
    </row>
    <row r="623" spans="38:38">
      <c r="AL623" s="26"/>
    </row>
    <row r="624" spans="38:38">
      <c r="AL624" s="26"/>
    </row>
    <row r="625" spans="38:38">
      <c r="AL625" s="26"/>
    </row>
    <row r="626" spans="38:38">
      <c r="AL626" s="26"/>
    </row>
    <row r="627" spans="38:38">
      <c r="AL627" s="26"/>
    </row>
    <row r="628" spans="38:38">
      <c r="AL628" s="26"/>
    </row>
    <row r="629" spans="38:38">
      <c r="AL629" s="26"/>
    </row>
    <row r="630" spans="38:38">
      <c r="AL630" s="26"/>
    </row>
    <row r="631" spans="38:38">
      <c r="AL631" s="26"/>
    </row>
    <row r="632" spans="38:38">
      <c r="AL632" s="26"/>
    </row>
    <row r="633" spans="38:38">
      <c r="AL633" s="26"/>
    </row>
    <row r="634" spans="38:38">
      <c r="AL634" s="26"/>
    </row>
    <row r="635" spans="38:38">
      <c r="AL635" s="26"/>
    </row>
    <row r="636" spans="38:38">
      <c r="AL636" s="26"/>
    </row>
    <row r="637" spans="38:38">
      <c r="AL637" s="26"/>
    </row>
    <row r="638" spans="38:38">
      <c r="AL638" s="26"/>
    </row>
    <row r="639" spans="38:38">
      <c r="AL639" s="26"/>
    </row>
    <row r="640" spans="38:38">
      <c r="AL640" s="26"/>
    </row>
    <row r="641" spans="1:38">
      <c r="AL641" s="26"/>
    </row>
    <row r="642" spans="1:38">
      <c r="AL642" s="26"/>
    </row>
    <row r="643" spans="1:38">
      <c r="AL643" s="26"/>
    </row>
    <row r="644" spans="1:38">
      <c r="AL644" s="26"/>
    </row>
    <row r="645" spans="1:38">
      <c r="AL645" s="26"/>
    </row>
    <row r="646" spans="1:38">
      <c r="AL646" s="26"/>
    </row>
    <row r="647" spans="1:38">
      <c r="AL647" s="26"/>
    </row>
    <row r="648" spans="1:38">
      <c r="AL648" s="26"/>
    </row>
    <row r="649" spans="1:38">
      <c r="AL649" s="26"/>
    </row>
    <row r="650" spans="1:38">
      <c r="AL650" s="26"/>
    </row>
    <row r="651" spans="1:38">
      <c r="AL651" s="26"/>
    </row>
    <row r="652" spans="1:38">
      <c r="AL652" s="26"/>
    </row>
    <row r="653" spans="1:38">
      <c r="AL653" s="26"/>
    </row>
    <row r="654" spans="1:38">
      <c r="AL654" s="26"/>
    </row>
    <row r="655" spans="1:38">
      <c r="AL655" s="26"/>
    </row>
    <row r="656" spans="1:38">
      <c r="A656" s="2"/>
      <c r="B656" s="2"/>
      <c r="C656" s="2"/>
      <c r="D656" s="2"/>
      <c r="E656" s="2"/>
      <c r="F656" s="16"/>
      <c r="G656" s="16"/>
      <c r="H656" s="16"/>
      <c r="I656" s="16"/>
      <c r="J656" s="16"/>
      <c r="K656" s="16"/>
      <c r="L656" s="16"/>
      <c r="M656" s="9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8"/>
      <c r="AA656" s="6"/>
      <c r="AB656" s="6"/>
      <c r="AC656" s="6"/>
      <c r="AD656" s="16"/>
      <c r="AE656" s="26"/>
      <c r="AF656" s="16"/>
      <c r="AG656" s="26"/>
      <c r="AH656" s="16"/>
      <c r="AI656" s="26"/>
      <c r="AJ656" s="16"/>
      <c r="AK656" s="26"/>
      <c r="AL656" s="26"/>
    </row>
    <row r="657" spans="1:38">
      <c r="A657" s="2"/>
      <c r="B657" s="26"/>
      <c r="C657" s="2"/>
      <c r="D657" s="2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2"/>
      <c r="AA657" s="2"/>
      <c r="AB657" s="2"/>
      <c r="AC657" s="2"/>
      <c r="AD657" s="2"/>
      <c r="AE657" s="26"/>
      <c r="AF657" s="26"/>
      <c r="AG657" s="26"/>
      <c r="AH657" s="26"/>
      <c r="AI657" s="26"/>
      <c r="AJ657" s="26"/>
      <c r="AK657" s="26"/>
      <c r="AL657" s="26"/>
    </row>
    <row r="658" spans="1:38">
      <c r="A658" s="26"/>
      <c r="B658" s="4"/>
      <c r="C658" s="26"/>
      <c r="D658" s="26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</row>
    <row r="659" spans="1:38">
      <c r="A659" s="26"/>
      <c r="B659" s="26"/>
      <c r="C659" s="26"/>
      <c r="D659" s="26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</row>
    <row r="660" spans="1:38">
      <c r="A660" s="26"/>
      <c r="B660" s="26"/>
      <c r="C660" s="26"/>
      <c r="D660" s="26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</row>
    <row r="661" spans="1:38">
      <c r="A661" s="26"/>
      <c r="B661" s="26"/>
      <c r="C661" s="26"/>
      <c r="D661" s="26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</row>
  </sheetData>
  <customSheetViews>
    <customSheetView guid="{E12DB1D1-4CA9-4233-AA3F-145F3123159F}" showPageBreaks="1" printArea="1">
      <pane xSplit="3" ySplit="13" topLeftCell="D219" activePane="bottomRight" state="frozen"/>
      <selection pane="bottomRight" activeCell="H9" sqref="H9"/>
      <rowBreaks count="3" manualBreakCount="3">
        <brk id="82" min="4" max="21" man="1"/>
        <brk id="138" min="4" max="21" man="1"/>
        <brk id="182" max="16383" man="1"/>
      </rowBreaks>
      <pageMargins left="0.25" right="0.25" top="0.75" bottom="0.25" header="0.5" footer="0.5"/>
      <pageSetup scale="39" orientation="landscape" r:id="rId1"/>
      <headerFooter alignWithMargins="0"/>
    </customSheetView>
    <customSheetView guid="{AC15DF97-3D8E-454F-BB0A-383226BEC66A}" showPageBreaks="1" printArea="1">
      <pane xSplit="4" ySplit="13" topLeftCell="S187" activePane="bottomRight" state="frozen"/>
      <selection pane="bottomRight" activeCell="X197" sqref="X197"/>
      <rowBreaks count="5" manualBreakCount="5">
        <brk id="84" min="4" max="18" man="1"/>
        <brk id="96" min="4" max="18" man="1"/>
        <brk id="145" min="4" max="18" man="1"/>
        <brk id="185" min="4" max="18" man="1"/>
        <brk id="198" min="4" max="18" man="1"/>
      </rowBreaks>
      <pageMargins left="0.5" right="0.25" top="0.75" bottom="0.25" header="0.5" footer="0.5"/>
      <pageSetup scale="48" orientation="landscape" r:id="rId2"/>
      <headerFooter alignWithMargins="0"/>
    </customSheetView>
    <customSheetView guid="{72113EA4-49E7-4144-9D1B-37C5A8D31998}" showRuler="0">
      <pane xSplit="4" ySplit="13" topLeftCell="O42" activePane="bottomRight" state="frozen"/>
      <selection pane="bottomRight" activeCell="R68" sqref="R68"/>
      <rowBreaks count="5" manualBreakCount="5">
        <brk id="83" min="4" max="18" man="1"/>
        <brk id="95" min="4" max="18" man="1"/>
        <brk id="137" min="4" max="18" man="1"/>
        <brk id="178" min="4" max="18" man="1"/>
        <brk id="191" min="4" max="18" man="1"/>
      </rowBreaks>
      <pageMargins left="0.5" right="0.25" top="0.75" bottom="0.25" header="0.5" footer="0.5"/>
      <pageSetup scale="48" orientation="landscape" r:id="rId3"/>
      <headerFooter alignWithMargins="0"/>
    </customSheetView>
    <customSheetView guid="{E9003C6E-7445-4BF1-92CA-C2018F614CF2}" showRuler="0">
      <pane xSplit="4" ySplit="13" topLeftCell="R94" activePane="bottomRight" state="frozen"/>
      <selection pane="bottomRight" activeCell="Z103" sqref="Z103"/>
      <rowBreaks count="5" manualBreakCount="5">
        <brk id="83" min="4" max="18" man="1"/>
        <brk id="95" min="4" max="18" man="1"/>
        <brk id="137" min="4" max="18" man="1"/>
        <brk id="178" min="4" max="18" man="1"/>
        <brk id="191" min="4" max="18" man="1"/>
      </rowBreaks>
      <pageMargins left="0.5" right="0.25" top="0.75" bottom="0.25" header="0.5" footer="0.5"/>
      <pageSetup scale="48" orientation="landscape" r:id="rId4"/>
      <headerFooter alignWithMargins="0"/>
    </customSheetView>
    <customSheetView guid="{6B4F0BC6-DB25-4001-9B83-9E37F34E1FEA}" showRuler="0">
      <rowBreaks count="4" manualBreakCount="4">
        <brk id="86" min="4" max="17" man="1"/>
        <brk id="126" min="4" max="17" man="1"/>
        <brk id="181" min="4" max="17" man="1"/>
        <brk id="261" min="4" max="17" man="1"/>
      </rowBreaks>
      <pageMargins left="0.5" right="0.25" top="0.75" bottom="0.25" header="0.5" footer="0.5"/>
      <pageSetup scale="48" orientation="landscape" r:id="rId5"/>
      <headerFooter alignWithMargins="0"/>
    </customSheetView>
    <customSheetView guid="{100BCE60-57CE-4282-B296-DCF4AD21E415}" showRuler="0">
      <pane xSplit="4" ySplit="13" topLeftCell="J87" activePane="bottomRight" state="frozen"/>
      <selection pane="bottomRight" activeCell="M91" sqref="M91"/>
      <rowBreaks count="4" manualBreakCount="4">
        <brk id="86" min="4" max="17" man="1"/>
        <brk id="126" min="4" max="17" man="1"/>
        <brk id="181" min="4" max="17" man="1"/>
        <brk id="261" min="4" max="17" man="1"/>
      </rowBreaks>
      <pageMargins left="0.5" right="0.25" top="0.75" bottom="0.25" header="0.5" footer="0.5"/>
      <pageSetup scale="48" orientation="landscape" r:id="rId6"/>
      <headerFooter alignWithMargins="0"/>
    </customSheetView>
    <customSheetView guid="{495FA83F-F68D-4892-B381-909C00EB7F6E}" showPageBreaks="1" printArea="1" showRuler="0">
      <pane xSplit="4" ySplit="13" topLeftCell="P204" activePane="bottomRight" state="frozen"/>
      <selection pane="bottomRight" activeCell="U207" sqref="U207"/>
      <rowBreaks count="4" manualBreakCount="4">
        <brk id="86" min="4" max="17" man="1"/>
        <brk id="126" min="4" max="17" man="1"/>
        <brk id="181" min="4" max="17" man="1"/>
        <brk id="261" min="4" max="17" man="1"/>
      </rowBreaks>
      <pageMargins left="0.5" right="0.25" top="0.75" bottom="0.25" header="0.5" footer="0.5"/>
      <pageSetup scale="48" orientation="landscape" r:id="rId7"/>
      <headerFooter alignWithMargins="0"/>
    </customSheetView>
    <customSheetView guid="{94FF007F-182F-4A23-A97E-3A96D37AABAF}" showRuler="0">
      <pane xSplit="4" ySplit="13" topLeftCell="E224" activePane="bottomRight" state="frozen"/>
      <selection pane="bottomRight" activeCell="F228" sqref="F228"/>
      <rowBreaks count="4" manualBreakCount="4">
        <brk id="86" min="4" max="17" man="1"/>
        <brk id="126" min="4" max="17" man="1"/>
        <brk id="181" min="4" max="17" man="1"/>
        <brk id="261" min="4" max="17" man="1"/>
      </rowBreaks>
      <pageMargins left="0.5" right="0.25" top="0.75" bottom="0.25" header="0.5" footer="0.5"/>
      <pageSetup scale="48" orientation="landscape" r:id="rId8"/>
      <headerFooter alignWithMargins="0"/>
    </customSheetView>
    <customSheetView guid="{FCEDD8EC-E08B-4ECA-B771-E6F04FACCF32}" showRuler="0">
      <pane xSplit="4" ySplit="13" topLeftCell="O117" activePane="bottomRight" state="frozen"/>
      <selection pane="bottomRight" activeCell="S151" sqref="S151"/>
      <rowBreaks count="4" manualBreakCount="4">
        <brk id="86" min="4" max="17" man="1"/>
        <brk id="126" min="4" max="17" man="1"/>
        <brk id="181" min="4" max="17" man="1"/>
        <brk id="261" min="4" max="17" man="1"/>
      </rowBreaks>
      <pageMargins left="0.5" right="0.25" top="0.75" bottom="0.25" header="0.5" footer="0.5"/>
      <pageSetup scale="48" orientation="landscape" r:id="rId9"/>
      <headerFooter alignWithMargins="0"/>
    </customSheetView>
    <customSheetView guid="{487D6986-5F0B-4C99-9D71-0C7904ABE2D4}" showPageBreaks="1" showRuler="0">
      <pane xSplit="4" ySplit="13" topLeftCell="E14" activePane="bottomRight" state="frozen"/>
      <selection pane="bottomRight" activeCell="A25" sqref="A25"/>
      <rowBreaks count="4" manualBreakCount="4">
        <brk id="86" min="4" max="17" man="1"/>
        <brk id="126" min="4" max="17" man="1"/>
        <brk id="181" min="4" max="17" man="1"/>
        <brk id="261" min="4" max="17" man="1"/>
      </rowBreaks>
      <pageMargins left="0.5" right="0.25" top="0.75" bottom="0.25" header="0.5" footer="0.5"/>
      <pageSetup scale="48" orientation="landscape" r:id="rId10"/>
      <headerFooter alignWithMargins="0"/>
    </customSheetView>
    <customSheetView guid="{2D6CD164-A2DB-4A21-8DE8-8485E6C7AB54}">
      <pane xSplit="4" ySplit="13" topLeftCell="E14" activePane="bottomRight" state="frozen"/>
      <selection pane="bottomRight" activeCell="E14" sqref="E14"/>
      <rowBreaks count="5" manualBreakCount="5">
        <brk id="83" min="4" max="18" man="1"/>
        <brk id="95" min="4" max="18" man="1"/>
        <brk id="137" min="4" max="18" man="1"/>
        <brk id="178" min="4" max="18" man="1"/>
        <brk id="191" min="4" max="18" man="1"/>
      </rowBreaks>
      <pageMargins left="0.5" right="0.25" top="0.75" bottom="0.25" header="0.5" footer="0.5"/>
      <pageSetup scale="48" orientation="landscape" r:id="rId11"/>
      <headerFooter alignWithMargins="0"/>
    </customSheetView>
    <customSheetView guid="{450A595A-7D6B-453F-B40F-D80F02CBF060}" showRuler="0">
      <pane xSplit="4" ySplit="13" topLeftCell="Q84" activePane="bottomRight" state="frozen"/>
      <selection pane="bottomRight" activeCell="S86" sqref="S86"/>
      <rowBreaks count="5" manualBreakCount="5">
        <brk id="83" min="4" max="18" man="1"/>
        <brk id="95" min="4" max="18" man="1"/>
        <brk id="137" min="4" max="18" man="1"/>
        <brk id="178" min="4" max="18" man="1"/>
        <brk id="191" min="4" max="18" man="1"/>
      </rowBreaks>
      <pageMargins left="0.5" right="0.25" top="0.75" bottom="0.25" header="0.5" footer="0.5"/>
      <pageSetup scale="48" orientation="landscape" r:id="rId12"/>
      <headerFooter alignWithMargins="0"/>
    </customSheetView>
    <customSheetView guid="{B21389D0-E3C7-4854-9BE4-807E9F83493A}">
      <pane xSplit="4" ySplit="13" topLeftCell="I188" activePane="bottomRight" state="frozen"/>
      <selection pane="bottomRight" activeCell="Q208" sqref="Q208"/>
      <rowBreaks count="5" manualBreakCount="5">
        <brk id="83" min="4" max="18" man="1"/>
        <brk id="95" min="4" max="18" man="1"/>
        <brk id="137" min="4" max="18" man="1"/>
        <brk id="178" min="4" max="18" man="1"/>
        <brk id="191" min="4" max="18" man="1"/>
      </rowBreaks>
      <pageMargins left="0.5" right="0.25" top="0.75" bottom="0.25" header="0.5" footer="0.5"/>
      <pageSetup scale="48" orientation="landscape" r:id="rId13"/>
      <headerFooter alignWithMargins="0"/>
    </customSheetView>
    <customSheetView guid="{D6BCA3A9-E889-4D9C-A952-89F589327511}" showPageBreaks="1" printArea="1">
      <rowBreaks count="3" manualBreakCount="3">
        <brk id="82" min="4" max="23" man="1"/>
        <brk id="138" min="4" max="23" man="1"/>
        <brk id="182" min="4" max="23" man="1"/>
      </rowBreaks>
      <colBreaks count="1" manualBreakCount="1">
        <brk id="13" min="14" max="245" man="1"/>
      </colBreaks>
      <pageMargins left="0.5" right="0.25" top="0.75" bottom="0.25" header="0.5" footer="0.5"/>
      <pageSetup scale="54" orientation="landscape" r:id="rId14"/>
      <headerFooter alignWithMargins="0"/>
    </customSheetView>
  </customSheetViews>
  <mergeCells count="4">
    <mergeCell ref="P9:S9"/>
    <mergeCell ref="A1:D1"/>
    <mergeCell ref="A2:D2"/>
    <mergeCell ref="A3:D3"/>
  </mergeCells>
  <phoneticPr fontId="8" type="noConversion"/>
  <pageMargins left="0.5" right="0.25" top="0.75" bottom="0.25" header="0.5" footer="0.5"/>
  <pageSetup scale="54" orientation="landscape" r:id="rId15"/>
  <headerFooter alignWithMargins="0"/>
  <rowBreaks count="3" manualBreakCount="3">
    <brk id="82" min="4" max="23" man="1"/>
    <brk id="138" min="4" max="23" man="1"/>
    <brk id="182" min="4" max="23" man="1"/>
  </rowBreaks>
  <colBreaks count="1" manualBreakCount="1">
    <brk id="13" min="14" max="245" man="1"/>
  </colBreaks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722"/>
  <sheetViews>
    <sheetView topLeftCell="A7" zoomScaleNormal="100" workbookViewId="0">
      <selection sqref="A1:D1"/>
    </sheetView>
  </sheetViews>
  <sheetFormatPr defaultColWidth="14.28515625" defaultRowHeight="10.5"/>
  <cols>
    <col min="1" max="1" width="7.7109375" style="33" customWidth="1"/>
    <col min="2" max="2" width="3.7109375" style="3" customWidth="1"/>
    <col min="3" max="3" width="35.7109375" style="3" customWidth="1"/>
    <col min="4" max="4" width="16" style="72" customWidth="1"/>
    <col min="5" max="9" width="14.7109375" style="3" customWidth="1"/>
    <col min="10" max="10" width="2.7109375" style="3" customWidth="1"/>
    <col min="11" max="16" width="14.7109375" style="3" customWidth="1"/>
    <col min="17" max="17" width="2.7109375" style="3" customWidth="1"/>
    <col min="18" max="18" width="14.7109375" style="3" customWidth="1"/>
    <col min="19" max="19" width="1.7109375" style="3" customWidth="1"/>
    <col min="20" max="20" width="14.7109375" style="3" customWidth="1"/>
    <col min="21" max="21" width="1.7109375" style="3" customWidth="1"/>
    <col min="22" max="22" width="11.28515625" style="3" bestFit="1" customWidth="1"/>
    <col min="23" max="16384" width="14.28515625" style="3"/>
  </cols>
  <sheetData>
    <row r="1" spans="1:22" ht="15.75">
      <c r="A1" s="261" t="str">
        <f>+Payments!A1</f>
        <v>AMERICAN ELECTRIC POWER SYSTEM</v>
      </c>
      <c r="B1" s="261"/>
      <c r="C1" s="261"/>
      <c r="D1" s="261"/>
      <c r="E1" s="1"/>
      <c r="F1" s="2"/>
      <c r="G1" s="2"/>
      <c r="H1" s="15"/>
      <c r="I1" s="2"/>
      <c r="J1" s="2"/>
      <c r="K1" s="2"/>
      <c r="L1" s="2"/>
      <c r="M1" s="2"/>
      <c r="N1" s="2"/>
      <c r="O1" s="2"/>
      <c r="P1" s="2"/>
      <c r="Q1" s="2"/>
    </row>
    <row r="2" spans="1:22" ht="15.75">
      <c r="A2" s="261" t="str">
        <f>+Payments!A2</f>
        <v>ANALYSIS OF A/C 236 ACCRUED FIT LIABILITY</v>
      </c>
      <c r="B2" s="261"/>
      <c r="C2" s="261"/>
      <c r="D2" s="26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15.75">
      <c r="A3" s="261" t="str">
        <f>+Payments!A3</f>
        <v>AS OF DECEMBER 31, 2013</v>
      </c>
      <c r="B3" s="261"/>
      <c r="C3" s="261"/>
      <c r="D3" s="26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12"/>
      <c r="Q3" s="2"/>
    </row>
    <row r="4" spans="1:22">
      <c r="A4" s="15"/>
      <c r="B4" s="2"/>
      <c r="C4" s="2"/>
      <c r="D4" s="7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"/>
      <c r="Q4" s="2"/>
    </row>
    <row r="5" spans="1:22">
      <c r="A5" s="15"/>
      <c r="B5" s="2"/>
      <c r="C5" s="2"/>
      <c r="D5" s="7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>
      <c r="A6" s="15"/>
      <c r="B6" s="2"/>
      <c r="C6" s="2"/>
      <c r="D6" s="7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</row>
    <row r="7" spans="1:22" ht="11.25">
      <c r="A7" s="15"/>
      <c r="B7" s="2"/>
      <c r="C7" s="2"/>
      <c r="D7" s="71"/>
      <c r="E7" s="127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  <c r="R7" s="120"/>
      <c r="S7" s="120"/>
      <c r="T7" s="120"/>
    </row>
    <row r="8" spans="1:22" ht="12.75">
      <c r="A8" s="15"/>
      <c r="B8" s="2"/>
      <c r="C8" s="2"/>
      <c r="D8" s="71"/>
      <c r="E8" s="130"/>
      <c r="F8" s="131"/>
      <c r="G8" s="131"/>
      <c r="H8" s="132"/>
      <c r="I8" s="133" t="s">
        <v>24</v>
      </c>
      <c r="J8" s="134"/>
      <c r="K8" s="134"/>
      <c r="L8" s="134"/>
      <c r="M8" s="134"/>
      <c r="N8" s="134"/>
      <c r="O8" s="132"/>
      <c r="P8" s="132"/>
      <c r="Q8" s="129"/>
      <c r="R8" s="120"/>
      <c r="S8" s="120"/>
      <c r="T8" s="120"/>
    </row>
    <row r="9" spans="1:22" ht="11.25">
      <c r="A9" s="15"/>
      <c r="B9" s="2"/>
      <c r="C9" s="2"/>
      <c r="D9" s="71"/>
      <c r="E9" s="130"/>
      <c r="F9" s="131"/>
      <c r="G9" s="131"/>
      <c r="H9" s="132"/>
      <c r="I9" s="132"/>
      <c r="J9" s="132"/>
      <c r="K9" s="132"/>
      <c r="L9" s="132"/>
      <c r="M9" s="132"/>
      <c r="N9" s="132"/>
      <c r="O9" s="132"/>
      <c r="P9" s="132"/>
      <c r="Q9" s="129"/>
      <c r="R9" s="135" t="s">
        <v>123</v>
      </c>
      <c r="S9" s="120"/>
      <c r="T9" s="120"/>
    </row>
    <row r="10" spans="1:22" ht="11.25">
      <c r="A10" s="15"/>
      <c r="B10" s="2"/>
      <c r="C10" s="2"/>
      <c r="D10" s="71"/>
      <c r="E10" s="136" t="s">
        <v>25</v>
      </c>
      <c r="F10" s="136">
        <v>2013</v>
      </c>
      <c r="G10" s="136"/>
      <c r="H10" s="136"/>
      <c r="I10" s="136">
        <v>2013</v>
      </c>
      <c r="J10" s="137"/>
      <c r="K10" s="138" t="s">
        <v>145</v>
      </c>
      <c r="L10" s="139"/>
      <c r="M10" s="136"/>
      <c r="N10" s="136" t="s">
        <v>183</v>
      </c>
      <c r="O10" s="140"/>
      <c r="P10" s="136" t="s">
        <v>25</v>
      </c>
      <c r="Q10" s="141"/>
      <c r="R10" s="135" t="s">
        <v>25</v>
      </c>
      <c r="S10" s="120"/>
      <c r="T10" s="120"/>
    </row>
    <row r="11" spans="1:22" ht="11.25">
      <c r="A11" s="79"/>
      <c r="B11" s="19"/>
      <c r="C11" s="19"/>
      <c r="D11" s="71"/>
      <c r="E11" s="142" t="s">
        <v>26</v>
      </c>
      <c r="F11" s="142" t="s">
        <v>27</v>
      </c>
      <c r="G11" s="142" t="s">
        <v>209</v>
      </c>
      <c r="H11" s="142" t="s">
        <v>180</v>
      </c>
      <c r="I11" s="143" t="s">
        <v>11</v>
      </c>
      <c r="J11" s="144"/>
      <c r="K11" s="145"/>
      <c r="L11" s="142" t="s">
        <v>104</v>
      </c>
      <c r="M11" s="142" t="s">
        <v>179</v>
      </c>
      <c r="N11" s="142" t="s">
        <v>192</v>
      </c>
      <c r="O11" s="142" t="s">
        <v>182</v>
      </c>
      <c r="P11" s="142" t="s">
        <v>26</v>
      </c>
      <c r="Q11" s="144"/>
      <c r="R11" s="142" t="s">
        <v>26</v>
      </c>
      <c r="S11" s="120"/>
      <c r="T11" s="120"/>
    </row>
    <row r="12" spans="1:22" ht="11.25">
      <c r="A12" s="157" t="s">
        <v>31</v>
      </c>
      <c r="B12" s="118"/>
      <c r="C12" s="118" t="s">
        <v>12</v>
      </c>
      <c r="D12" s="71"/>
      <c r="E12" s="143" t="s">
        <v>125</v>
      </c>
      <c r="F12" s="142" t="s">
        <v>28</v>
      </c>
      <c r="G12" s="142" t="s">
        <v>136</v>
      </c>
      <c r="H12" s="142" t="s">
        <v>136</v>
      </c>
      <c r="I12" s="142" t="s">
        <v>14</v>
      </c>
      <c r="J12" s="144"/>
      <c r="K12" s="142" t="s">
        <v>29</v>
      </c>
      <c r="L12" s="142" t="s">
        <v>105</v>
      </c>
      <c r="M12" s="142" t="s">
        <v>136</v>
      </c>
      <c r="N12" s="142" t="s">
        <v>184</v>
      </c>
      <c r="O12" s="142" t="s">
        <v>92</v>
      </c>
      <c r="P12" s="143" t="s">
        <v>173</v>
      </c>
      <c r="Q12" s="144"/>
      <c r="R12" s="143" t="s">
        <v>173</v>
      </c>
      <c r="S12" s="120"/>
      <c r="T12" s="143" t="s">
        <v>3</v>
      </c>
    </row>
    <row r="13" spans="1:22">
      <c r="A13" s="40" t="s">
        <v>15</v>
      </c>
      <c r="B13" s="2"/>
      <c r="C13" s="5" t="s">
        <v>15</v>
      </c>
      <c r="D13" s="71"/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2"/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5" t="s">
        <v>15</v>
      </c>
      <c r="Q13" s="2"/>
      <c r="R13" s="5" t="s">
        <v>15</v>
      </c>
      <c r="T13" s="5" t="s">
        <v>15</v>
      </c>
    </row>
    <row r="14" spans="1:22">
      <c r="A14" s="22"/>
      <c r="B14" s="21"/>
      <c r="C14" s="20"/>
      <c r="D14" s="47"/>
      <c r="E14" s="22"/>
      <c r="F14" s="22"/>
      <c r="G14" s="22"/>
      <c r="H14" s="22"/>
      <c r="I14" s="22"/>
      <c r="J14" s="16"/>
      <c r="K14" s="22"/>
      <c r="L14" s="22"/>
      <c r="M14" s="22"/>
      <c r="N14" s="22"/>
      <c r="O14" s="22"/>
      <c r="P14" s="22"/>
      <c r="Q14" s="8"/>
    </row>
    <row r="15" spans="1:22" ht="11.25">
      <c r="A15" s="115"/>
      <c r="B15" s="116"/>
      <c r="C15" s="117" t="s">
        <v>16</v>
      </c>
      <c r="D15" s="47"/>
      <c r="E15" s="16"/>
      <c r="F15" s="16"/>
      <c r="G15" s="16"/>
      <c r="H15" s="16"/>
      <c r="I15" s="16"/>
      <c r="J15" s="9"/>
      <c r="K15" s="16"/>
      <c r="L15" s="16"/>
      <c r="M15" s="16"/>
      <c r="N15" s="16"/>
      <c r="O15" s="16"/>
      <c r="P15" s="16"/>
      <c r="Q15" s="8"/>
    </row>
    <row r="16" spans="1:22" ht="11.25">
      <c r="A16" s="223">
        <v>260</v>
      </c>
      <c r="B16" s="118"/>
      <c r="C16" s="51" t="s">
        <v>32</v>
      </c>
      <c r="D16" s="82"/>
      <c r="E16" s="146">
        <v>42332.21</v>
      </c>
      <c r="F16" s="147">
        <v>-674929.57</v>
      </c>
      <c r="G16" s="147">
        <v>0</v>
      </c>
      <c r="H16" s="148">
        <f>-'NOL CFWD - Acct 190'!F16-'NOL CFWD - Acct 190'!G16</f>
        <v>0</v>
      </c>
      <c r="I16" s="148">
        <f>Payments!Y16</f>
        <v>1163868.6599999999</v>
      </c>
      <c r="J16" s="149"/>
      <c r="K16" s="147">
        <v>-30977.899999999998</v>
      </c>
      <c r="L16" s="147">
        <v>3385.6</v>
      </c>
      <c r="M16" s="147">
        <v>-72225</v>
      </c>
      <c r="N16" s="147">
        <v>0</v>
      </c>
      <c r="O16" s="147">
        <v>0</v>
      </c>
      <c r="P16" s="148">
        <f>SUM(E16:O16)</f>
        <v>431453.99999999988</v>
      </c>
      <c r="Q16" s="142"/>
      <c r="R16" s="146">
        <v>431454</v>
      </c>
      <c r="T16" s="36">
        <f>P16-R16</f>
        <v>0</v>
      </c>
      <c r="V16" s="41"/>
    </row>
    <row r="17" spans="1:22" ht="11.25">
      <c r="A17" s="223">
        <v>230</v>
      </c>
      <c r="B17" s="51"/>
      <c r="C17" s="51" t="s">
        <v>33</v>
      </c>
      <c r="D17" s="82"/>
      <c r="E17" s="146">
        <v>-250565.65</v>
      </c>
      <c r="F17" s="256">
        <f>2067759.57-110435</f>
        <v>1957324.57</v>
      </c>
      <c r="G17" s="147">
        <v>0</v>
      </c>
      <c r="H17" s="148">
        <f>-'NOL CFWD - Acct 190'!F17-'NOL CFWD - Acct 190'!G17</f>
        <v>382548</v>
      </c>
      <c r="I17" s="148">
        <f>Payments!Y17</f>
        <v>-2225913.58</v>
      </c>
      <c r="J17" s="149"/>
      <c r="K17" s="147">
        <v>-216214.19999999998</v>
      </c>
      <c r="L17" s="147">
        <v>2369.34</v>
      </c>
      <c r="M17" s="147">
        <v>103163</v>
      </c>
      <c r="N17" s="147">
        <v>0</v>
      </c>
      <c r="O17" s="147">
        <v>0</v>
      </c>
      <c r="P17" s="148">
        <f>SUM(E17:O17)</f>
        <v>-247288.51999999984</v>
      </c>
      <c r="Q17" s="142"/>
      <c r="R17" s="257">
        <f>-136853.52-110435</f>
        <v>-247288.52</v>
      </c>
      <c r="T17" s="36">
        <f>P17-R17</f>
        <v>0</v>
      </c>
      <c r="V17" s="41"/>
    </row>
    <row r="18" spans="1:22" ht="11.25">
      <c r="A18" s="223" t="s">
        <v>199</v>
      </c>
      <c r="B18" s="51"/>
      <c r="C18" s="51" t="s">
        <v>195</v>
      </c>
      <c r="D18" s="82"/>
      <c r="E18" s="146">
        <v>0</v>
      </c>
      <c r="F18" s="147">
        <v>0</v>
      </c>
      <c r="G18" s="147">
        <v>0</v>
      </c>
      <c r="H18" s="148">
        <f>-'NOL CFWD - Acct 190'!F18-'NOL CFWD - Acct 190'!G18</f>
        <v>0</v>
      </c>
      <c r="I18" s="148">
        <f>Payments!Y18</f>
        <v>0</v>
      </c>
      <c r="J18" s="149"/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8">
        <f>SUM(E18:O18)</f>
        <v>0</v>
      </c>
      <c r="Q18" s="142"/>
      <c r="R18" s="146">
        <v>0</v>
      </c>
      <c r="T18" s="36">
        <f>P18-R18</f>
        <v>0</v>
      </c>
      <c r="V18" s="41"/>
    </row>
    <row r="19" spans="1:22" ht="11.25">
      <c r="A19" s="223"/>
      <c r="B19" s="51"/>
      <c r="C19" s="51"/>
      <c r="D19" s="82"/>
      <c r="E19" s="123" t="s">
        <v>15</v>
      </c>
      <c r="F19" s="123" t="s">
        <v>15</v>
      </c>
      <c r="G19" s="123" t="s">
        <v>15</v>
      </c>
      <c r="H19" s="123" t="s">
        <v>15</v>
      </c>
      <c r="I19" s="123" t="s">
        <v>15</v>
      </c>
      <c r="J19" s="149"/>
      <c r="K19" s="123" t="s">
        <v>15</v>
      </c>
      <c r="L19" s="123" t="s">
        <v>15</v>
      </c>
      <c r="M19" s="123" t="s">
        <v>15</v>
      </c>
      <c r="N19" s="123" t="s">
        <v>15</v>
      </c>
      <c r="O19" s="123" t="s">
        <v>15</v>
      </c>
      <c r="P19" s="123" t="s">
        <v>15</v>
      </c>
      <c r="Q19" s="142"/>
      <c r="R19" s="123" t="s">
        <v>15</v>
      </c>
      <c r="T19" s="36"/>
      <c r="V19" s="41"/>
    </row>
    <row r="20" spans="1:22" ht="11.25">
      <c r="A20" s="223"/>
      <c r="B20" s="51"/>
      <c r="C20" s="118" t="s">
        <v>34</v>
      </c>
      <c r="D20" s="82"/>
      <c r="E20" s="149">
        <f>SUM(E16:E18)</f>
        <v>-208233.44</v>
      </c>
      <c r="F20" s="149">
        <f>SUM(F16:F18)</f>
        <v>1282395</v>
      </c>
      <c r="G20" s="149">
        <f>SUM(G16:G18)</f>
        <v>0</v>
      </c>
      <c r="H20" s="149">
        <f>SUM(H16:H18)</f>
        <v>382548</v>
      </c>
      <c r="I20" s="149">
        <f>SUM(I16:I18)</f>
        <v>-1062044.9200000002</v>
      </c>
      <c r="J20" s="149"/>
      <c r="K20" s="149">
        <f t="shared" ref="K20:P20" si="0">SUM(K16:K18)</f>
        <v>-247192.09999999998</v>
      </c>
      <c r="L20" s="149">
        <f t="shared" si="0"/>
        <v>5754.9400000000005</v>
      </c>
      <c r="M20" s="149">
        <f t="shared" si="0"/>
        <v>30938</v>
      </c>
      <c r="N20" s="149">
        <f t="shared" si="0"/>
        <v>0</v>
      </c>
      <c r="O20" s="149">
        <f t="shared" si="0"/>
        <v>0</v>
      </c>
      <c r="P20" s="149">
        <f t="shared" si="0"/>
        <v>184165.48000000004</v>
      </c>
      <c r="Q20" s="142"/>
      <c r="R20" s="149">
        <f>SUM(R16:R18)</f>
        <v>184165.48</v>
      </c>
      <c r="T20" s="36">
        <f>P20-R20</f>
        <v>0</v>
      </c>
      <c r="V20" s="41"/>
    </row>
    <row r="21" spans="1:22" ht="11.25">
      <c r="A21" s="223"/>
      <c r="B21" s="51"/>
      <c r="C21" s="51"/>
      <c r="D21" s="82"/>
      <c r="E21" s="123" t="s">
        <v>23</v>
      </c>
      <c r="F21" s="123" t="s">
        <v>23</v>
      </c>
      <c r="G21" s="123" t="s">
        <v>23</v>
      </c>
      <c r="H21" s="123" t="s">
        <v>23</v>
      </c>
      <c r="I21" s="123" t="s">
        <v>23</v>
      </c>
      <c r="J21" s="149"/>
      <c r="K21" s="123" t="s">
        <v>23</v>
      </c>
      <c r="L21" s="123" t="s">
        <v>23</v>
      </c>
      <c r="M21" s="123" t="s">
        <v>23</v>
      </c>
      <c r="N21" s="123" t="s">
        <v>23</v>
      </c>
      <c r="O21" s="123" t="s">
        <v>23</v>
      </c>
      <c r="P21" s="123" t="s">
        <v>23</v>
      </c>
      <c r="Q21" s="142"/>
      <c r="R21" s="123" t="s">
        <v>23</v>
      </c>
      <c r="T21" s="36"/>
      <c r="V21" s="41"/>
    </row>
    <row r="22" spans="1:22" ht="11.25">
      <c r="A22" s="223"/>
      <c r="B22" s="51"/>
      <c r="C22" s="51"/>
      <c r="D22" s="82"/>
      <c r="E22" s="123"/>
      <c r="F22" s="123"/>
      <c r="G22" s="123"/>
      <c r="H22" s="123"/>
      <c r="I22" s="123"/>
      <c r="J22" s="148"/>
      <c r="K22" s="123"/>
      <c r="L22" s="123"/>
      <c r="M22" s="123"/>
      <c r="N22" s="123"/>
      <c r="O22" s="123"/>
      <c r="P22" s="123"/>
      <c r="Q22" s="142"/>
      <c r="R22" s="123"/>
      <c r="T22" s="36"/>
      <c r="V22" s="41"/>
    </row>
    <row r="23" spans="1:22" ht="11.25">
      <c r="A23" s="223"/>
      <c r="B23" s="51"/>
      <c r="C23" s="51"/>
      <c r="D23" s="82"/>
      <c r="E23" s="149"/>
      <c r="F23" s="123"/>
      <c r="G23" s="123"/>
      <c r="H23" s="123"/>
      <c r="I23" s="123"/>
      <c r="J23" s="149"/>
      <c r="K23" s="123"/>
      <c r="L23" s="123"/>
      <c r="M23" s="123"/>
      <c r="N23" s="123"/>
      <c r="O23" s="123"/>
      <c r="P23" s="123"/>
      <c r="Q23" s="142"/>
      <c r="R23" s="149"/>
      <c r="T23" s="36"/>
      <c r="V23" s="41"/>
    </row>
    <row r="24" spans="1:22" ht="11.25">
      <c r="A24" s="223"/>
      <c r="B24" s="51"/>
      <c r="C24" s="117" t="s">
        <v>17</v>
      </c>
      <c r="D24" s="82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2"/>
      <c r="R24" s="149"/>
      <c r="T24" s="36"/>
      <c r="V24" s="41"/>
    </row>
    <row r="25" spans="1:22" ht="11.25">
      <c r="A25" s="223">
        <v>215</v>
      </c>
      <c r="B25" s="51"/>
      <c r="C25" s="51" t="s">
        <v>35</v>
      </c>
      <c r="D25" s="82"/>
      <c r="E25" s="146">
        <v>48352308.979999997</v>
      </c>
      <c r="F25" s="147">
        <v>-15769181.280000001</v>
      </c>
      <c r="G25" s="147">
        <v>0</v>
      </c>
      <c r="H25" s="148">
        <f>-'NOL CFWD - Acct 190'!F25-'NOL CFWD - Acct 190'!G25</f>
        <v>9500370</v>
      </c>
      <c r="I25" s="148">
        <f>Payments!Y25</f>
        <v>-36570174.109999999</v>
      </c>
      <c r="J25" s="149"/>
      <c r="K25" s="147">
        <v>-4675035.63</v>
      </c>
      <c r="L25" s="147">
        <v>-1752996</v>
      </c>
      <c r="M25" s="147">
        <v>-197766</v>
      </c>
      <c r="N25" s="147">
        <v>-19769157.609999999</v>
      </c>
      <c r="O25" s="147">
        <v>0</v>
      </c>
      <c r="P25" s="148">
        <f t="shared" ref="P25:P32" si="1">SUM(E25:O25)</f>
        <v>-20881631.650000002</v>
      </c>
      <c r="Q25" s="142"/>
      <c r="R25" s="146">
        <v>-20881631.649999999</v>
      </c>
      <c r="T25" s="36">
        <f t="shared" ref="T25:T32" si="2">P25-R25</f>
        <v>0</v>
      </c>
      <c r="V25" s="41"/>
    </row>
    <row r="26" spans="1:22" ht="11.25">
      <c r="A26" s="223">
        <v>150</v>
      </c>
      <c r="B26" s="51"/>
      <c r="C26" s="51" t="s">
        <v>32</v>
      </c>
      <c r="D26" s="82"/>
      <c r="E26" s="146">
        <v>-2030432.32</v>
      </c>
      <c r="F26" s="147">
        <v>-25394518.489999998</v>
      </c>
      <c r="G26" s="147">
        <v>0</v>
      </c>
      <c r="H26" s="148">
        <f>-'NOL CFWD - Acct 190'!F26-'NOL CFWD - Acct 190'!G26</f>
        <v>0</v>
      </c>
      <c r="I26" s="148">
        <f>Payments!Y26</f>
        <v>25380995.25</v>
      </c>
      <c r="J26" s="149"/>
      <c r="K26" s="147">
        <v>-2650772.46</v>
      </c>
      <c r="L26" s="147">
        <v>784224</v>
      </c>
      <c r="M26" s="147">
        <v>-348792</v>
      </c>
      <c r="N26" s="147">
        <v>0</v>
      </c>
      <c r="O26" s="147">
        <v>0</v>
      </c>
      <c r="P26" s="148">
        <f t="shared" si="1"/>
        <v>-4259296.0199999986</v>
      </c>
      <c r="Q26" s="142"/>
      <c r="R26" s="146">
        <v>-4259296.0199999996</v>
      </c>
      <c r="T26" s="36">
        <f t="shared" si="2"/>
        <v>0</v>
      </c>
      <c r="V26" s="41"/>
    </row>
    <row r="27" spans="1:22" ht="11.25">
      <c r="A27" s="223">
        <v>140</v>
      </c>
      <c r="B27" s="51"/>
      <c r="C27" s="51" t="s">
        <v>33</v>
      </c>
      <c r="D27" s="82"/>
      <c r="E27" s="146">
        <v>4760160.67</v>
      </c>
      <c r="F27" s="147">
        <v>15087729.510000002</v>
      </c>
      <c r="G27" s="147">
        <v>0</v>
      </c>
      <c r="H27" s="148">
        <f>-'NOL CFWD - Acct 190'!F27-'NOL CFWD - Acct 190'!G27</f>
        <v>6377480</v>
      </c>
      <c r="I27" s="148">
        <f>Payments!Y27</f>
        <v>-21078075.77</v>
      </c>
      <c r="J27" s="149"/>
      <c r="K27" s="147">
        <v>-2629827</v>
      </c>
      <c r="L27" s="147">
        <v>-902092</v>
      </c>
      <c r="M27" s="147">
        <v>110454</v>
      </c>
      <c r="N27" s="147">
        <v>-4419675.8</v>
      </c>
      <c r="O27" s="147">
        <v>0</v>
      </c>
      <c r="P27" s="148">
        <f t="shared" si="1"/>
        <v>-2693846.3899999997</v>
      </c>
      <c r="Q27" s="142"/>
      <c r="R27" s="146">
        <v>-2693846.39</v>
      </c>
      <c r="T27" s="36">
        <f t="shared" si="2"/>
        <v>0</v>
      </c>
      <c r="V27" s="41"/>
    </row>
    <row r="28" spans="1:22" ht="11.25">
      <c r="A28" s="224">
        <v>410</v>
      </c>
      <c r="B28" s="120"/>
      <c r="C28" s="42" t="s">
        <v>163</v>
      </c>
      <c r="D28" s="82"/>
      <c r="E28" s="146">
        <v>0</v>
      </c>
      <c r="F28" s="147">
        <v>0</v>
      </c>
      <c r="G28" s="147">
        <v>0</v>
      </c>
      <c r="H28" s="148">
        <f>-'NOL CFWD - Acct 190'!F28-'NOL CFWD - Acct 190'!G28</f>
        <v>0</v>
      </c>
      <c r="I28" s="148">
        <f>Payments!Y28</f>
        <v>0</v>
      </c>
      <c r="J28" s="149"/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8">
        <f t="shared" si="1"/>
        <v>0</v>
      </c>
      <c r="Q28" s="142"/>
      <c r="R28" s="146">
        <v>0</v>
      </c>
      <c r="T28" s="36">
        <f t="shared" si="2"/>
        <v>0</v>
      </c>
      <c r="V28" s="41"/>
    </row>
    <row r="29" spans="1:22" ht="11.25">
      <c r="A29" s="223">
        <v>125</v>
      </c>
      <c r="B29" s="51"/>
      <c r="C29" s="51" t="s">
        <v>36</v>
      </c>
      <c r="D29" s="82"/>
      <c r="E29" s="146">
        <v>4383.9799999999996</v>
      </c>
      <c r="F29" s="147">
        <v>110717.59</v>
      </c>
      <c r="G29" s="147">
        <v>0</v>
      </c>
      <c r="H29" s="148">
        <f>-'NOL CFWD - Acct 190'!F29-'NOL CFWD - Acct 190'!G29</f>
        <v>41340</v>
      </c>
      <c r="I29" s="148">
        <f>Payments!Y29</f>
        <v>-153229</v>
      </c>
      <c r="J29" s="149"/>
      <c r="K29" s="147">
        <v>-495</v>
      </c>
      <c r="L29" s="147">
        <v>0</v>
      </c>
      <c r="M29" s="147">
        <v>-0.01</v>
      </c>
      <c r="N29" s="147">
        <v>0</v>
      </c>
      <c r="O29" s="147">
        <v>-6.8212102632969602E-12</v>
      </c>
      <c r="P29" s="148">
        <f t="shared" si="1"/>
        <v>2717.56</v>
      </c>
      <c r="Q29" s="142"/>
      <c r="R29" s="146">
        <v>2717.56</v>
      </c>
      <c r="T29" s="36">
        <f t="shared" si="2"/>
        <v>0</v>
      </c>
      <c r="V29" s="41"/>
    </row>
    <row r="30" spans="1:22" ht="11.25">
      <c r="A30" s="223">
        <v>217</v>
      </c>
      <c r="B30" s="51"/>
      <c r="C30" s="51" t="s">
        <v>37</v>
      </c>
      <c r="D30" s="82"/>
      <c r="E30" s="146">
        <v>174.42</v>
      </c>
      <c r="F30" s="147">
        <v>1284.8599999999997</v>
      </c>
      <c r="G30" s="147">
        <v>0</v>
      </c>
      <c r="H30" s="148">
        <f>-'NOL CFWD - Acct 190'!F30-'NOL CFWD - Acct 190'!G30</f>
        <v>3012</v>
      </c>
      <c r="I30" s="148">
        <f>Payments!Y30</f>
        <v>-4422</v>
      </c>
      <c r="J30" s="149"/>
      <c r="K30" s="147">
        <v>248</v>
      </c>
      <c r="L30" s="147">
        <v>0</v>
      </c>
      <c r="M30" s="147">
        <v>-12</v>
      </c>
      <c r="N30" s="147">
        <v>0</v>
      </c>
      <c r="O30" s="147">
        <v>0</v>
      </c>
      <c r="P30" s="148">
        <f t="shared" si="1"/>
        <v>285.27999999999975</v>
      </c>
      <c r="Q30" s="142"/>
      <c r="R30" s="146">
        <v>285.27999999999997</v>
      </c>
      <c r="T30" s="36">
        <f t="shared" si="2"/>
        <v>0</v>
      </c>
      <c r="V30" s="41"/>
    </row>
    <row r="31" spans="1:22" ht="11.25">
      <c r="A31" s="223">
        <v>225</v>
      </c>
      <c r="B31" s="51"/>
      <c r="C31" s="51" t="s">
        <v>38</v>
      </c>
      <c r="D31" s="82"/>
      <c r="E31" s="146">
        <v>-23864.22</v>
      </c>
      <c r="F31" s="147">
        <v>-125188.5</v>
      </c>
      <c r="G31" s="147">
        <v>0</v>
      </c>
      <c r="H31" s="148">
        <f>-'NOL CFWD - Acct 190'!F31-'NOL CFWD - Acct 190'!G31</f>
        <v>0</v>
      </c>
      <c r="I31" s="148">
        <f>Payments!Y31</f>
        <v>116285</v>
      </c>
      <c r="J31" s="149"/>
      <c r="K31" s="147">
        <v>-6096.5</v>
      </c>
      <c r="L31" s="147">
        <v>0</v>
      </c>
      <c r="M31" s="147">
        <v>-1324</v>
      </c>
      <c r="N31" s="147">
        <v>0</v>
      </c>
      <c r="O31" s="147">
        <v>0</v>
      </c>
      <c r="P31" s="148">
        <f t="shared" si="1"/>
        <v>-40188.22</v>
      </c>
      <c r="Q31" s="142"/>
      <c r="R31" s="146">
        <v>-40188.22</v>
      </c>
      <c r="T31" s="36">
        <f t="shared" si="2"/>
        <v>0</v>
      </c>
      <c r="V31" s="41"/>
    </row>
    <row r="32" spans="1:22" ht="11.25">
      <c r="A32" s="223" t="s">
        <v>165</v>
      </c>
      <c r="B32" s="51"/>
      <c r="C32" s="51" t="s">
        <v>195</v>
      </c>
      <c r="D32" s="82"/>
      <c r="E32" s="146">
        <v>-1408000</v>
      </c>
      <c r="F32" s="147">
        <v>0</v>
      </c>
      <c r="G32" s="147">
        <v>1408000</v>
      </c>
      <c r="H32" s="148">
        <f>-'NOL CFWD - Acct 190'!F32-'NOL CFWD - Acct 190'!G32</f>
        <v>0</v>
      </c>
      <c r="I32" s="148">
        <f>Payments!Y32</f>
        <v>0</v>
      </c>
      <c r="J32" s="149"/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8">
        <f t="shared" si="1"/>
        <v>0</v>
      </c>
      <c r="Q32" s="142"/>
      <c r="R32" s="146">
        <v>0</v>
      </c>
      <c r="T32" s="36">
        <f t="shared" si="2"/>
        <v>0</v>
      </c>
      <c r="V32" s="41"/>
    </row>
    <row r="33" spans="1:24" ht="11.25">
      <c r="A33" s="223"/>
      <c r="B33" s="51"/>
      <c r="C33" s="51"/>
      <c r="D33" s="82"/>
      <c r="E33" s="123" t="s">
        <v>15</v>
      </c>
      <c r="F33" s="123" t="s">
        <v>15</v>
      </c>
      <c r="G33" s="123" t="s">
        <v>15</v>
      </c>
      <c r="H33" s="123" t="s">
        <v>15</v>
      </c>
      <c r="I33" s="123" t="s">
        <v>15</v>
      </c>
      <c r="J33" s="149"/>
      <c r="K33" s="123" t="s">
        <v>15</v>
      </c>
      <c r="L33" s="123" t="s">
        <v>15</v>
      </c>
      <c r="M33" s="123" t="s">
        <v>15</v>
      </c>
      <c r="N33" s="123" t="s">
        <v>15</v>
      </c>
      <c r="O33" s="123" t="s">
        <v>15</v>
      </c>
      <c r="P33" s="123" t="s">
        <v>15</v>
      </c>
      <c r="Q33" s="142"/>
      <c r="R33" s="123" t="s">
        <v>15</v>
      </c>
      <c r="T33" s="36"/>
      <c r="V33" s="41"/>
    </row>
    <row r="34" spans="1:24" ht="11.25">
      <c r="A34" s="225"/>
      <c r="B34" s="116"/>
      <c r="C34" s="122" t="s">
        <v>39</v>
      </c>
      <c r="D34" s="82"/>
      <c r="E34" s="149">
        <f>SUM(E25:E32)</f>
        <v>49654731.509999998</v>
      </c>
      <c r="F34" s="149">
        <f>SUM(F25:F32)</f>
        <v>-26089156.309999995</v>
      </c>
      <c r="G34" s="149">
        <f>SUM(G25:G32)</f>
        <v>1408000</v>
      </c>
      <c r="H34" s="149">
        <f>SUM(H25:H32)</f>
        <v>15922202</v>
      </c>
      <c r="I34" s="149">
        <f>SUM(I25:I32)</f>
        <v>-32308620.629999999</v>
      </c>
      <c r="J34" s="149"/>
      <c r="K34" s="149">
        <f t="shared" ref="K34:P34" si="3">SUM(K25:K32)</f>
        <v>-9961978.5899999999</v>
      </c>
      <c r="L34" s="149">
        <f t="shared" si="3"/>
        <v>-1870864</v>
      </c>
      <c r="M34" s="149">
        <f t="shared" si="3"/>
        <v>-437440.01</v>
      </c>
      <c r="N34" s="149">
        <f t="shared" si="3"/>
        <v>-24188833.41</v>
      </c>
      <c r="O34" s="149">
        <f t="shared" si="3"/>
        <v>-6.8212102632969602E-12</v>
      </c>
      <c r="P34" s="149">
        <f t="shared" si="3"/>
        <v>-27871959.440000001</v>
      </c>
      <c r="Q34" s="142"/>
      <c r="R34" s="149">
        <f>SUM(R25:R32)</f>
        <v>-27871959.439999998</v>
      </c>
      <c r="T34" s="36">
        <f>P34-R34</f>
        <v>0</v>
      </c>
      <c r="V34" s="41"/>
      <c r="X34" s="36"/>
    </row>
    <row r="35" spans="1:24" ht="11.25">
      <c r="A35" s="223"/>
      <c r="B35" s="51"/>
      <c r="C35" s="51"/>
      <c r="D35" s="82"/>
      <c r="E35" s="123" t="s">
        <v>23</v>
      </c>
      <c r="F35" s="123" t="s">
        <v>23</v>
      </c>
      <c r="G35" s="123" t="s">
        <v>23</v>
      </c>
      <c r="H35" s="123" t="s">
        <v>23</v>
      </c>
      <c r="I35" s="123" t="s">
        <v>23</v>
      </c>
      <c r="J35" s="148"/>
      <c r="K35" s="123" t="s">
        <v>23</v>
      </c>
      <c r="L35" s="123" t="s">
        <v>23</v>
      </c>
      <c r="M35" s="123" t="s">
        <v>23</v>
      </c>
      <c r="N35" s="123" t="s">
        <v>23</v>
      </c>
      <c r="O35" s="123" t="s">
        <v>23</v>
      </c>
      <c r="P35" s="123" t="s">
        <v>23</v>
      </c>
      <c r="Q35" s="142"/>
      <c r="R35" s="123" t="s">
        <v>23</v>
      </c>
      <c r="T35" s="36"/>
      <c r="V35" s="41"/>
    </row>
    <row r="36" spans="1:24" ht="11.25">
      <c r="A36" s="223"/>
      <c r="B36" s="51"/>
      <c r="C36" s="51"/>
      <c r="D36" s="82"/>
      <c r="E36" s="123"/>
      <c r="F36" s="123"/>
      <c r="G36" s="123"/>
      <c r="H36" s="123"/>
      <c r="I36" s="123"/>
      <c r="J36" s="149"/>
      <c r="K36" s="123"/>
      <c r="L36" s="123"/>
      <c r="M36" s="123"/>
      <c r="N36" s="123"/>
      <c r="O36" s="123"/>
      <c r="P36" s="123"/>
      <c r="Q36" s="142"/>
      <c r="R36" s="123"/>
      <c r="T36" s="36"/>
      <c r="V36" s="41"/>
    </row>
    <row r="37" spans="1:24" ht="11.25">
      <c r="A37" s="223"/>
      <c r="B37" s="51"/>
      <c r="C37" s="123"/>
      <c r="D37" s="82"/>
      <c r="E37" s="123"/>
      <c r="F37" s="123"/>
      <c r="G37" s="123"/>
      <c r="H37" s="123"/>
      <c r="I37" s="123"/>
      <c r="J37" s="149"/>
      <c r="K37" s="123"/>
      <c r="L37" s="123"/>
      <c r="M37" s="123"/>
      <c r="N37" s="123"/>
      <c r="O37" s="123"/>
      <c r="P37" s="123"/>
      <c r="Q37" s="142"/>
      <c r="R37" s="123"/>
      <c r="T37" s="36"/>
      <c r="V37" s="41"/>
    </row>
    <row r="38" spans="1:24" ht="11.25">
      <c r="A38" s="223"/>
      <c r="B38" s="116"/>
      <c r="C38" s="117" t="s">
        <v>18</v>
      </c>
      <c r="D38" s="82"/>
      <c r="E38" s="149"/>
      <c r="F38" s="149"/>
      <c r="G38" s="149"/>
      <c r="H38" s="149"/>
      <c r="I38" s="149"/>
      <c r="J38" s="148"/>
      <c r="K38" s="149"/>
      <c r="L38" s="149"/>
      <c r="M38" s="149"/>
      <c r="N38" s="149"/>
      <c r="O38" s="149"/>
      <c r="P38" s="149"/>
      <c r="Q38" s="142"/>
      <c r="R38" s="149"/>
      <c r="T38" s="36"/>
      <c r="V38" s="41"/>
    </row>
    <row r="39" spans="1:24" ht="11.25">
      <c r="A39" s="223">
        <v>117</v>
      </c>
      <c r="B39" s="51"/>
      <c r="C39" s="51" t="s">
        <v>35</v>
      </c>
      <c r="D39" s="82"/>
      <c r="E39" s="146">
        <v>5443895.5999999996</v>
      </c>
      <c r="F39" s="147">
        <v>3930342.4000000004</v>
      </c>
      <c r="G39" s="147">
        <v>0</v>
      </c>
      <c r="H39" s="148">
        <f>-'NOL CFWD - Acct 190'!F39-'NOL CFWD - Acct 190'!G39</f>
        <v>0</v>
      </c>
      <c r="I39" s="148">
        <f>Payments!Y39</f>
        <v>-5370295.5599999996</v>
      </c>
      <c r="J39" s="149"/>
      <c r="K39" s="147">
        <v>881343.75</v>
      </c>
      <c r="L39" s="147">
        <v>-70773.73</v>
      </c>
      <c r="M39" s="147">
        <v>1171059</v>
      </c>
      <c r="N39" s="147">
        <v>0.5</v>
      </c>
      <c r="O39" s="147">
        <v>-0.5</v>
      </c>
      <c r="P39" s="148">
        <f>SUM(E39:O39)</f>
        <v>5985571.46</v>
      </c>
      <c r="Q39" s="142"/>
      <c r="R39" s="146">
        <v>5985571.46</v>
      </c>
      <c r="S39" s="35"/>
      <c r="T39" s="98">
        <f>P39-R39</f>
        <v>0</v>
      </c>
      <c r="V39" s="41"/>
    </row>
    <row r="40" spans="1:24" ht="11.25">
      <c r="A40" s="223">
        <v>180</v>
      </c>
      <c r="B40" s="51"/>
      <c r="C40" s="51" t="s">
        <v>32</v>
      </c>
      <c r="D40" s="82"/>
      <c r="E40" s="146">
        <v>-982458.57</v>
      </c>
      <c r="F40" s="147">
        <v>-13275741.35</v>
      </c>
      <c r="G40" s="147">
        <v>0</v>
      </c>
      <c r="H40" s="148">
        <f>-'NOL CFWD - Acct 190'!F40-'NOL CFWD - Acct 190'!G40</f>
        <v>0</v>
      </c>
      <c r="I40" s="148">
        <f>Payments!Y40</f>
        <v>8731156</v>
      </c>
      <c r="J40" s="149"/>
      <c r="K40" s="147">
        <v>3383339.76</v>
      </c>
      <c r="L40" s="147">
        <v>17405.599999999999</v>
      </c>
      <c r="M40" s="147">
        <v>-556037</v>
      </c>
      <c r="N40" s="147">
        <v>0</v>
      </c>
      <c r="O40" s="147">
        <v>0</v>
      </c>
      <c r="P40" s="148">
        <f>SUM(E40:O40)</f>
        <v>-2682335.56</v>
      </c>
      <c r="Q40" s="142"/>
      <c r="R40" s="146">
        <v>-2682335.56</v>
      </c>
      <c r="S40" s="35"/>
      <c r="T40" s="36">
        <f>P40-R40</f>
        <v>0</v>
      </c>
      <c r="V40" s="41"/>
    </row>
    <row r="41" spans="1:24" ht="11.25">
      <c r="A41" s="223">
        <v>110</v>
      </c>
      <c r="B41" s="51"/>
      <c r="C41" s="51" t="s">
        <v>33</v>
      </c>
      <c r="D41" s="82"/>
      <c r="E41" s="146">
        <v>627964.05000000005</v>
      </c>
      <c r="F41" s="147">
        <v>2033101.9300000002</v>
      </c>
      <c r="G41" s="147">
        <v>0</v>
      </c>
      <c r="H41" s="148">
        <f>-'NOL CFWD - Acct 190'!F41-'NOL CFWD - Acct 190'!G41</f>
        <v>0</v>
      </c>
      <c r="I41" s="148">
        <f>Payments!Y41</f>
        <v>-854434.3899999999</v>
      </c>
      <c r="J41" s="149"/>
      <c r="K41" s="147">
        <v>-1366338.85</v>
      </c>
      <c r="L41" s="147">
        <v>-9670</v>
      </c>
      <c r="M41" s="147">
        <v>440556</v>
      </c>
      <c r="N41" s="147">
        <v>0</v>
      </c>
      <c r="O41" s="147">
        <v>0</v>
      </c>
      <c r="P41" s="148">
        <f>SUM(E41:O41)</f>
        <v>871178.74000000046</v>
      </c>
      <c r="Q41" s="142"/>
      <c r="R41" s="146">
        <v>871178.74</v>
      </c>
      <c r="S41" s="35"/>
      <c r="T41" s="36">
        <f>P41-R41</f>
        <v>0</v>
      </c>
      <c r="V41" s="41"/>
    </row>
    <row r="42" spans="1:24" ht="11.25">
      <c r="A42" s="223" t="s">
        <v>199</v>
      </c>
      <c r="B42" s="51"/>
      <c r="C42" s="51" t="s">
        <v>195</v>
      </c>
      <c r="D42" s="82"/>
      <c r="E42" s="146">
        <v>0</v>
      </c>
      <c r="F42" s="147">
        <v>0</v>
      </c>
      <c r="G42" s="147">
        <v>0</v>
      </c>
      <c r="H42" s="148">
        <f>-'NOL CFWD - Acct 190'!F42-'NOL CFWD - Acct 190'!G42</f>
        <v>0</v>
      </c>
      <c r="I42" s="148">
        <f>Payments!Y42</f>
        <v>0</v>
      </c>
      <c r="J42" s="149"/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8">
        <f>SUM(E42:O42)</f>
        <v>0</v>
      </c>
      <c r="Q42" s="142"/>
      <c r="R42" s="146">
        <v>0</v>
      </c>
      <c r="S42" s="35"/>
      <c r="T42" s="36">
        <f>P42-R42</f>
        <v>0</v>
      </c>
      <c r="V42" s="41"/>
    </row>
    <row r="43" spans="1:24" ht="11.25">
      <c r="A43" s="223"/>
      <c r="B43" s="51"/>
      <c r="C43" s="51"/>
      <c r="D43" s="82"/>
      <c r="E43" s="123" t="s">
        <v>15</v>
      </c>
      <c r="F43" s="123" t="s">
        <v>15</v>
      </c>
      <c r="G43" s="123" t="s">
        <v>15</v>
      </c>
      <c r="H43" s="123" t="s">
        <v>15</v>
      </c>
      <c r="I43" s="123" t="s">
        <v>15</v>
      </c>
      <c r="J43" s="149"/>
      <c r="K43" s="123" t="s">
        <v>15</v>
      </c>
      <c r="L43" s="123" t="s">
        <v>15</v>
      </c>
      <c r="M43" s="123" t="s">
        <v>15</v>
      </c>
      <c r="N43" s="123" t="s">
        <v>15</v>
      </c>
      <c r="O43" s="123" t="s">
        <v>15</v>
      </c>
      <c r="P43" s="123" t="s">
        <v>15</v>
      </c>
      <c r="Q43" s="142"/>
      <c r="R43" s="123" t="s">
        <v>15</v>
      </c>
      <c r="T43" s="36"/>
      <c r="V43" s="41"/>
    </row>
    <row r="44" spans="1:24" ht="11.25">
      <c r="A44" s="223"/>
      <c r="B44" s="116"/>
      <c r="C44" s="122" t="s">
        <v>40</v>
      </c>
      <c r="D44" s="82"/>
      <c r="E44" s="149">
        <f>SUM(E39:E42)</f>
        <v>5089401.0799999991</v>
      </c>
      <c r="F44" s="149">
        <f>SUM(F39:F42)</f>
        <v>-7312297.0199999996</v>
      </c>
      <c r="G44" s="149">
        <f>SUM(G39:G42)</f>
        <v>0</v>
      </c>
      <c r="H44" s="149">
        <f>SUM(H39:H42)</f>
        <v>0</v>
      </c>
      <c r="I44" s="149">
        <f>SUM(I39:I42)</f>
        <v>2506426.0500000007</v>
      </c>
      <c r="J44" s="149"/>
      <c r="K44" s="149">
        <f t="shared" ref="K44:P44" si="4">SUM(K39:K42)</f>
        <v>2898344.6599999997</v>
      </c>
      <c r="L44" s="149">
        <f t="shared" si="4"/>
        <v>-63038.13</v>
      </c>
      <c r="M44" s="149">
        <f t="shared" si="4"/>
        <v>1055578</v>
      </c>
      <c r="N44" s="149">
        <f t="shared" si="4"/>
        <v>0.5</v>
      </c>
      <c r="O44" s="149">
        <f t="shared" si="4"/>
        <v>-0.5</v>
      </c>
      <c r="P44" s="149">
        <f t="shared" si="4"/>
        <v>4174414.6400000006</v>
      </c>
      <c r="Q44" s="142"/>
      <c r="R44" s="149">
        <f>SUM(R39:R42)</f>
        <v>4174414.6399999997</v>
      </c>
      <c r="T44" s="36">
        <f>P44-R44</f>
        <v>0</v>
      </c>
      <c r="V44" s="41"/>
    </row>
    <row r="45" spans="1:24" ht="11.25">
      <c r="A45" s="223"/>
      <c r="B45" s="51"/>
      <c r="C45" s="51"/>
      <c r="D45" s="82"/>
      <c r="E45" s="123" t="s">
        <v>23</v>
      </c>
      <c r="F45" s="123" t="s">
        <v>23</v>
      </c>
      <c r="G45" s="123" t="s">
        <v>23</v>
      </c>
      <c r="H45" s="123" t="s">
        <v>23</v>
      </c>
      <c r="I45" s="123" t="s">
        <v>23</v>
      </c>
      <c r="J45" s="148"/>
      <c r="K45" s="123" t="s">
        <v>23</v>
      </c>
      <c r="L45" s="123" t="s">
        <v>23</v>
      </c>
      <c r="M45" s="123" t="s">
        <v>23</v>
      </c>
      <c r="N45" s="123" t="s">
        <v>23</v>
      </c>
      <c r="O45" s="123" t="s">
        <v>23</v>
      </c>
      <c r="P45" s="123" t="s">
        <v>23</v>
      </c>
      <c r="Q45" s="142"/>
      <c r="R45" s="123" t="s">
        <v>23</v>
      </c>
      <c r="T45" s="36"/>
      <c r="V45" s="41"/>
    </row>
    <row r="46" spans="1:24" ht="11.25">
      <c r="A46" s="223"/>
      <c r="B46" s="51"/>
      <c r="C46" s="51"/>
      <c r="D46" s="82"/>
      <c r="E46" s="123"/>
      <c r="F46" s="123"/>
      <c r="G46" s="123"/>
      <c r="H46" s="123"/>
      <c r="I46" s="123"/>
      <c r="J46" s="149"/>
      <c r="K46" s="123"/>
      <c r="L46" s="123"/>
      <c r="M46" s="123"/>
      <c r="N46" s="123"/>
      <c r="O46" s="123"/>
      <c r="P46" s="123"/>
      <c r="Q46" s="142"/>
      <c r="R46" s="123"/>
      <c r="T46" s="36"/>
      <c r="V46" s="41"/>
    </row>
    <row r="47" spans="1:24" ht="11.25">
      <c r="A47" s="223"/>
      <c r="B47" s="51"/>
      <c r="C47" s="51"/>
      <c r="D47" s="82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2"/>
      <c r="R47" s="149"/>
      <c r="T47" s="36"/>
      <c r="V47" s="41"/>
    </row>
    <row r="48" spans="1:24" ht="11.25">
      <c r="A48" s="223"/>
      <c r="B48" s="51"/>
      <c r="C48" s="117" t="s">
        <v>19</v>
      </c>
      <c r="D48" s="82"/>
      <c r="E48" s="149"/>
      <c r="F48" s="149"/>
      <c r="G48" s="149"/>
      <c r="H48" s="149"/>
      <c r="I48" s="149"/>
      <c r="J48" s="149"/>
      <c r="K48" s="149"/>
      <c r="L48" s="149"/>
      <c r="M48" s="149"/>
      <c r="N48" s="150"/>
      <c r="O48" s="149"/>
      <c r="P48" s="149"/>
      <c r="Q48" s="142"/>
      <c r="R48" s="149"/>
      <c r="T48" s="36"/>
      <c r="V48" s="41"/>
    </row>
    <row r="49" spans="1:22" ht="11.25">
      <c r="A49" s="223">
        <v>132</v>
      </c>
      <c r="B49" s="51"/>
      <c r="C49" s="51" t="s">
        <v>35</v>
      </c>
      <c r="D49" s="82"/>
      <c r="E49" s="146">
        <v>-2705581.73</v>
      </c>
      <c r="F49" s="147">
        <v>-207232405.29999998</v>
      </c>
      <c r="G49" s="147">
        <v>0</v>
      </c>
      <c r="H49" s="148">
        <f>-'NOL CFWD - Acct 190'!F49-'NOL CFWD - Acct 190'!G49</f>
        <v>0</v>
      </c>
      <c r="I49" s="148">
        <f>Payments!Y49</f>
        <v>221855994.81999999</v>
      </c>
      <c r="J49" s="149"/>
      <c r="K49" s="147">
        <v>8017.9500000001863</v>
      </c>
      <c r="L49" s="147">
        <v>1078536.6499999999</v>
      </c>
      <c r="M49" s="147">
        <v>69753.95</v>
      </c>
      <c r="N49" s="147">
        <v>0</v>
      </c>
      <c r="O49" s="147">
        <v>-1376.40000002086</v>
      </c>
      <c r="P49" s="148">
        <f t="shared" ref="P49:P55" si="5">SUM(E49:O49)</f>
        <v>13072939.939999999</v>
      </c>
      <c r="Q49" s="142"/>
      <c r="R49" s="146">
        <v>13072939.939999999</v>
      </c>
      <c r="T49" s="99">
        <f t="shared" ref="T49:T55" si="6">P49-R49</f>
        <v>0</v>
      </c>
      <c r="V49" s="41"/>
    </row>
    <row r="50" spans="1:22" ht="11.25">
      <c r="A50" s="223">
        <v>190</v>
      </c>
      <c r="B50" s="51"/>
      <c r="C50" s="51" t="s">
        <v>41</v>
      </c>
      <c r="D50" s="82"/>
      <c r="E50" s="146">
        <v>11423365.34</v>
      </c>
      <c r="F50" s="147">
        <v>273391098.17000002</v>
      </c>
      <c r="G50" s="147">
        <v>0</v>
      </c>
      <c r="H50" s="148">
        <f>-'NOL CFWD - Acct 190'!F50-'NOL CFWD - Acct 190'!G50</f>
        <v>14998117</v>
      </c>
      <c r="I50" s="148">
        <f>Payments!Y50</f>
        <v>-250265488.08000001</v>
      </c>
      <c r="J50" s="149"/>
      <c r="K50" s="147">
        <v>-9798481.0999999996</v>
      </c>
      <c r="L50" s="147">
        <v>-388576.71</v>
      </c>
      <c r="M50" s="147">
        <v>-12575975.1</v>
      </c>
      <c r="N50" s="147">
        <v>2144109</v>
      </c>
      <c r="O50" s="147">
        <v>0</v>
      </c>
      <c r="P50" s="148">
        <f t="shared" si="5"/>
        <v>28928168.519999973</v>
      </c>
      <c r="Q50" s="142"/>
      <c r="R50" s="146">
        <v>28928168.52</v>
      </c>
      <c r="T50" s="99">
        <f t="shared" si="6"/>
        <v>0</v>
      </c>
      <c r="V50" s="41"/>
    </row>
    <row r="51" spans="1:22" ht="11.25">
      <c r="A51" s="223">
        <v>120</v>
      </c>
      <c r="B51" s="51"/>
      <c r="C51" s="51" t="s">
        <v>32</v>
      </c>
      <c r="D51" s="82"/>
      <c r="E51" s="146">
        <v>-2292599.41</v>
      </c>
      <c r="F51" s="147">
        <v>-33511775.980000004</v>
      </c>
      <c r="G51" s="147">
        <v>0</v>
      </c>
      <c r="H51" s="148">
        <f>-'NOL CFWD - Acct 190'!F51-'NOL CFWD - Acct 190'!G51</f>
        <v>0</v>
      </c>
      <c r="I51" s="148">
        <f>Payments!Y51</f>
        <v>35321951</v>
      </c>
      <c r="J51" s="149"/>
      <c r="K51" s="147">
        <v>-1776883.3499999999</v>
      </c>
      <c r="L51" s="147">
        <v>183043.41</v>
      </c>
      <c r="M51" s="147">
        <v>-102469.15</v>
      </c>
      <c r="N51" s="147">
        <v>0</v>
      </c>
      <c r="O51" s="147">
        <v>0</v>
      </c>
      <c r="P51" s="148">
        <f t="shared" si="5"/>
        <v>-2178733.4800000004</v>
      </c>
      <c r="Q51" s="142"/>
      <c r="R51" s="146">
        <v>-2178733.48</v>
      </c>
      <c r="T51" s="99">
        <f t="shared" si="6"/>
        <v>0</v>
      </c>
      <c r="V51" s="41"/>
    </row>
    <row r="52" spans="1:22" ht="11.25">
      <c r="A52" s="223">
        <v>170</v>
      </c>
      <c r="B52" s="51"/>
      <c r="C52" s="51" t="s">
        <v>33</v>
      </c>
      <c r="D52" s="82"/>
      <c r="E52" s="146">
        <v>3775667.06</v>
      </c>
      <c r="F52" s="147">
        <v>16289705.449999999</v>
      </c>
      <c r="G52" s="147">
        <v>0</v>
      </c>
      <c r="H52" s="148">
        <f>-'NOL CFWD - Acct 190'!F52-'NOL CFWD - Acct 190'!G52</f>
        <v>1854628</v>
      </c>
      <c r="I52" s="148">
        <f>Payments!Y52</f>
        <v>-17333731.189999998</v>
      </c>
      <c r="J52" s="149"/>
      <c r="K52" s="147">
        <v>-1888920.8599999999</v>
      </c>
      <c r="L52" s="147">
        <v>179263.43</v>
      </c>
      <c r="M52" s="147">
        <v>-23644.7</v>
      </c>
      <c r="N52" s="147">
        <v>30672</v>
      </c>
      <c r="O52" s="147">
        <v>1376.3999999994401</v>
      </c>
      <c r="P52" s="148">
        <f t="shared" si="5"/>
        <v>2885015.59</v>
      </c>
      <c r="Q52" s="142"/>
      <c r="R52" s="146">
        <v>2885015.59</v>
      </c>
      <c r="T52" s="36">
        <f t="shared" si="6"/>
        <v>0</v>
      </c>
      <c r="V52" s="41"/>
    </row>
    <row r="53" spans="1:22" ht="11.25">
      <c r="A53" s="223">
        <v>280</v>
      </c>
      <c r="B53" s="51"/>
      <c r="C53" s="51" t="s">
        <v>42</v>
      </c>
      <c r="D53" s="82"/>
      <c r="E53" s="146">
        <v>-139888.85999999999</v>
      </c>
      <c r="F53" s="147">
        <v>-1633719.0900000003</v>
      </c>
      <c r="G53" s="147">
        <v>0</v>
      </c>
      <c r="H53" s="148">
        <f>-'NOL CFWD - Acct 190'!F53-'NOL CFWD - Acct 190'!G53</f>
        <v>22314</v>
      </c>
      <c r="I53" s="148">
        <f>Payments!Y53</f>
        <v>3051475</v>
      </c>
      <c r="J53" s="149"/>
      <c r="K53" s="147">
        <v>-60960.36</v>
      </c>
      <c r="L53" s="147">
        <v>34088.79</v>
      </c>
      <c r="M53" s="147">
        <v>-813940.4</v>
      </c>
      <c r="N53" s="147">
        <v>0</v>
      </c>
      <c r="O53" s="147">
        <v>0</v>
      </c>
      <c r="P53" s="148">
        <f t="shared" si="5"/>
        <v>459369.07999999973</v>
      </c>
      <c r="Q53" s="142"/>
      <c r="R53" s="146">
        <v>459369.08</v>
      </c>
      <c r="T53" s="36">
        <f t="shared" si="6"/>
        <v>0</v>
      </c>
      <c r="V53" s="41"/>
    </row>
    <row r="54" spans="1:22" ht="11.25">
      <c r="A54" s="223">
        <v>202</v>
      </c>
      <c r="B54" s="51"/>
      <c r="C54" s="51" t="s">
        <v>43</v>
      </c>
      <c r="D54" s="82"/>
      <c r="E54" s="146">
        <v>-8455.7199999999993</v>
      </c>
      <c r="F54" s="147">
        <v>-286.96000000000004</v>
      </c>
      <c r="G54" s="147">
        <v>0</v>
      </c>
      <c r="H54" s="148">
        <f>-'NOL CFWD - Acct 190'!F54-'NOL CFWD - Acct 190'!G54</f>
        <v>0</v>
      </c>
      <c r="I54" s="148">
        <f>Payments!Y54</f>
        <v>11775</v>
      </c>
      <c r="J54" s="149"/>
      <c r="K54" s="147">
        <v>896.98</v>
      </c>
      <c r="L54" s="147">
        <v>0.01</v>
      </c>
      <c r="M54" s="147">
        <v>-1215</v>
      </c>
      <c r="N54" s="147">
        <v>0</v>
      </c>
      <c r="O54" s="147">
        <v>0</v>
      </c>
      <c r="P54" s="148">
        <f t="shared" si="5"/>
        <v>2714.31</v>
      </c>
      <c r="Q54" s="142"/>
      <c r="R54" s="146">
        <v>2714.31</v>
      </c>
      <c r="T54" s="36">
        <f t="shared" si="6"/>
        <v>0</v>
      </c>
      <c r="V54" s="41"/>
    </row>
    <row r="55" spans="1:22" ht="11.25">
      <c r="A55" s="223" t="s">
        <v>164</v>
      </c>
      <c r="B55" s="51"/>
      <c r="C55" s="51" t="s">
        <v>195</v>
      </c>
      <c r="D55" s="82"/>
      <c r="E55" s="146">
        <v>-1208000</v>
      </c>
      <c r="F55" s="147">
        <v>0</v>
      </c>
      <c r="G55" s="147">
        <v>1208000</v>
      </c>
      <c r="H55" s="148">
        <f>-'NOL CFWD - Acct 190'!F55-'NOL CFWD - Acct 190'!G55</f>
        <v>0</v>
      </c>
      <c r="I55" s="148">
        <f>Payments!Y55</f>
        <v>0</v>
      </c>
      <c r="J55" s="149"/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8">
        <f t="shared" si="5"/>
        <v>0</v>
      </c>
      <c r="Q55" s="142"/>
      <c r="R55" s="147">
        <v>0</v>
      </c>
      <c r="T55" s="36">
        <f t="shared" si="6"/>
        <v>0</v>
      </c>
      <c r="V55" s="41"/>
    </row>
    <row r="56" spans="1:22" ht="11.25">
      <c r="A56" s="223"/>
      <c r="B56" s="51"/>
      <c r="C56" s="51"/>
      <c r="D56" s="82"/>
      <c r="E56" s="123" t="s">
        <v>15</v>
      </c>
      <c r="F56" s="123" t="s">
        <v>15</v>
      </c>
      <c r="G56" s="123" t="s">
        <v>15</v>
      </c>
      <c r="H56" s="123" t="s">
        <v>15</v>
      </c>
      <c r="I56" s="123" t="s">
        <v>15</v>
      </c>
      <c r="J56" s="149"/>
      <c r="K56" s="123" t="s">
        <v>15</v>
      </c>
      <c r="L56" s="123" t="s">
        <v>15</v>
      </c>
      <c r="M56" s="123" t="s">
        <v>15</v>
      </c>
      <c r="N56" s="123" t="s">
        <v>15</v>
      </c>
      <c r="O56" s="123" t="s">
        <v>15</v>
      </c>
      <c r="P56" s="123" t="s">
        <v>15</v>
      </c>
      <c r="Q56" s="142"/>
      <c r="R56" s="123" t="s">
        <v>15</v>
      </c>
      <c r="T56" s="36"/>
      <c r="V56" s="41"/>
    </row>
    <row r="57" spans="1:22" ht="11.25">
      <c r="A57" s="223"/>
      <c r="B57" s="116"/>
      <c r="C57" s="118" t="s">
        <v>44</v>
      </c>
      <c r="D57" s="82"/>
      <c r="E57" s="149">
        <f>SUM(E49:E55)</f>
        <v>8844506.6799999997</v>
      </c>
      <c r="F57" s="149">
        <f>SUM(F49:F55)</f>
        <v>47302616.290000029</v>
      </c>
      <c r="G57" s="149">
        <f>SUM(G49:G55)</f>
        <v>1208000</v>
      </c>
      <c r="H57" s="149">
        <f>SUM(H49:H55)</f>
        <v>16875059</v>
      </c>
      <c r="I57" s="149">
        <f>SUM(I49:I55)</f>
        <v>-7358023.4500000179</v>
      </c>
      <c r="J57" s="149"/>
      <c r="K57" s="149">
        <f t="shared" ref="K57:P57" si="7">SUM(K49:K55)</f>
        <v>-13516330.739999996</v>
      </c>
      <c r="L57" s="149">
        <f t="shared" si="7"/>
        <v>1086355.58</v>
      </c>
      <c r="M57" s="149">
        <f t="shared" si="7"/>
        <v>-13447490.4</v>
      </c>
      <c r="N57" s="149">
        <f t="shared" si="7"/>
        <v>2174781</v>
      </c>
      <c r="O57" s="149">
        <f t="shared" si="7"/>
        <v>-2.1419964468805119E-8</v>
      </c>
      <c r="P57" s="149">
        <f t="shared" si="7"/>
        <v>43169473.959999979</v>
      </c>
      <c r="Q57" s="142"/>
      <c r="R57" s="149">
        <f>SUM(R49:R55)</f>
        <v>43169473.960000008</v>
      </c>
      <c r="T57" s="36">
        <f>P57-R57</f>
        <v>0</v>
      </c>
      <c r="V57" s="41"/>
    </row>
    <row r="58" spans="1:22" ht="11.25">
      <c r="A58" s="223"/>
      <c r="B58" s="51"/>
      <c r="C58" s="51"/>
      <c r="D58" s="82"/>
      <c r="E58" s="123" t="s">
        <v>23</v>
      </c>
      <c r="F58" s="123" t="s">
        <v>23</v>
      </c>
      <c r="G58" s="123" t="s">
        <v>23</v>
      </c>
      <c r="H58" s="123" t="s">
        <v>23</v>
      </c>
      <c r="I58" s="123" t="s">
        <v>23</v>
      </c>
      <c r="J58" s="149"/>
      <c r="K58" s="123" t="s">
        <v>23</v>
      </c>
      <c r="L58" s="123" t="s">
        <v>23</v>
      </c>
      <c r="M58" s="123" t="s">
        <v>23</v>
      </c>
      <c r="N58" s="123" t="s">
        <v>23</v>
      </c>
      <c r="O58" s="123" t="s">
        <v>23</v>
      </c>
      <c r="P58" s="123" t="s">
        <v>23</v>
      </c>
      <c r="Q58" s="142"/>
      <c r="R58" s="123" t="s">
        <v>23</v>
      </c>
      <c r="T58" s="36"/>
      <c r="V58" s="41"/>
    </row>
    <row r="59" spans="1:22" ht="11.25">
      <c r="A59" s="223"/>
      <c r="B59" s="51"/>
      <c r="C59" s="51"/>
      <c r="D59" s="82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2"/>
      <c r="R59" s="149"/>
      <c r="T59" s="36"/>
      <c r="V59" s="41"/>
    </row>
    <row r="60" spans="1:22" ht="11.25">
      <c r="A60" s="223"/>
      <c r="B60" s="51"/>
      <c r="C60" s="51"/>
      <c r="D60" s="82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2"/>
      <c r="R60" s="149"/>
      <c r="T60" s="36"/>
      <c r="V60" s="41"/>
    </row>
    <row r="61" spans="1:22" ht="11.25">
      <c r="A61" s="223"/>
      <c r="B61" s="116"/>
      <c r="C61" s="117" t="s">
        <v>20</v>
      </c>
      <c r="D61" s="82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2"/>
      <c r="R61" s="149"/>
      <c r="T61" s="36"/>
      <c r="V61" s="41"/>
    </row>
    <row r="62" spans="1:22" ht="11.25">
      <c r="A62" s="223">
        <v>200</v>
      </c>
      <c r="B62" s="118"/>
      <c r="C62" s="51" t="s">
        <v>32</v>
      </c>
      <c r="D62" s="82"/>
      <c r="E62" s="146">
        <v>754606.7</v>
      </c>
      <c r="F62" s="147">
        <v>-2233066.85</v>
      </c>
      <c r="G62" s="147">
        <v>0</v>
      </c>
      <c r="H62" s="148">
        <f>-'NOL CFWD - Acct 190'!F62-'NOL CFWD - Acct 190'!G62</f>
        <v>0</v>
      </c>
      <c r="I62" s="148">
        <f>Payments!Y62</f>
        <v>2666527.59</v>
      </c>
      <c r="J62" s="149"/>
      <c r="K62" s="147">
        <v>-397192.3</v>
      </c>
      <c r="L62" s="147">
        <v>105454</v>
      </c>
      <c r="M62" s="147">
        <v>-54941</v>
      </c>
      <c r="N62" s="147">
        <v>0</v>
      </c>
      <c r="O62" s="147">
        <v>0</v>
      </c>
      <c r="P62" s="148">
        <f>SUM(E62:O62)</f>
        <v>841388.13999999966</v>
      </c>
      <c r="Q62" s="142"/>
      <c r="R62" s="146">
        <v>841388.14</v>
      </c>
      <c r="T62" s="36">
        <f>P62-R62</f>
        <v>0</v>
      </c>
      <c r="V62" s="41"/>
    </row>
    <row r="63" spans="1:22" ht="11.25">
      <c r="A63" s="223">
        <v>210</v>
      </c>
      <c r="B63" s="51"/>
      <c r="C63" s="51" t="s">
        <v>33</v>
      </c>
      <c r="D63" s="82"/>
      <c r="E63" s="146">
        <v>-2869522.91</v>
      </c>
      <c r="F63" s="147">
        <v>-10306589.33</v>
      </c>
      <c r="G63" s="147">
        <v>0</v>
      </c>
      <c r="H63" s="148">
        <f>-'NOL CFWD - Acct 190'!F63-'NOL CFWD - Acct 190'!G63</f>
        <v>0</v>
      </c>
      <c r="I63" s="148">
        <f>Payments!Y63</f>
        <v>11991598.75</v>
      </c>
      <c r="J63" s="149"/>
      <c r="K63" s="147">
        <v>120800.98999999999</v>
      </c>
      <c r="L63" s="147">
        <v>-73757</v>
      </c>
      <c r="M63" s="147">
        <v>-237737</v>
      </c>
      <c r="N63" s="147">
        <v>0</v>
      </c>
      <c r="O63" s="147">
        <v>0</v>
      </c>
      <c r="P63" s="148">
        <f>SUM(E63:O63)</f>
        <v>-1375206.5000000002</v>
      </c>
      <c r="Q63" s="142"/>
      <c r="R63" s="146">
        <v>-1375206.5</v>
      </c>
      <c r="T63" s="41">
        <f>P63-R63</f>
        <v>0</v>
      </c>
      <c r="V63" s="41"/>
    </row>
    <row r="64" spans="1:22" ht="11.25">
      <c r="A64" s="223" t="s">
        <v>199</v>
      </c>
      <c r="B64" s="51"/>
      <c r="C64" s="51" t="s">
        <v>195</v>
      </c>
      <c r="D64" s="82"/>
      <c r="E64" s="146">
        <v>0</v>
      </c>
      <c r="F64" s="147">
        <v>0</v>
      </c>
      <c r="G64" s="147">
        <v>0</v>
      </c>
      <c r="H64" s="148">
        <f>-'NOL CFWD - Acct 190'!F64-'NOL CFWD - Acct 190'!G64</f>
        <v>0</v>
      </c>
      <c r="I64" s="148">
        <f>Payments!Y64</f>
        <v>0</v>
      </c>
      <c r="J64" s="149"/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48">
        <f>SUM(E64:O64)</f>
        <v>0</v>
      </c>
      <c r="Q64" s="142"/>
      <c r="R64" s="146">
        <v>0</v>
      </c>
      <c r="T64" s="41">
        <f>P64-R64</f>
        <v>0</v>
      </c>
      <c r="V64" s="41"/>
    </row>
    <row r="65" spans="1:22" ht="11.25">
      <c r="A65" s="223"/>
      <c r="B65" s="51"/>
      <c r="C65" s="51"/>
      <c r="D65" s="82"/>
      <c r="E65" s="123" t="s">
        <v>15</v>
      </c>
      <c r="F65" s="123" t="s">
        <v>15</v>
      </c>
      <c r="G65" s="123" t="s">
        <v>15</v>
      </c>
      <c r="H65" s="123" t="s">
        <v>15</v>
      </c>
      <c r="I65" s="123" t="s">
        <v>15</v>
      </c>
      <c r="J65" s="149"/>
      <c r="K65" s="123" t="s">
        <v>15</v>
      </c>
      <c r="L65" s="123" t="s">
        <v>15</v>
      </c>
      <c r="M65" s="123" t="s">
        <v>15</v>
      </c>
      <c r="N65" s="123" t="s">
        <v>15</v>
      </c>
      <c r="O65" s="123" t="s">
        <v>15</v>
      </c>
      <c r="P65" s="123" t="s">
        <v>15</v>
      </c>
      <c r="Q65" s="142"/>
      <c r="R65" s="123" t="s">
        <v>15</v>
      </c>
      <c r="T65" s="36"/>
      <c r="V65" s="41"/>
    </row>
    <row r="66" spans="1:22" ht="11.25">
      <c r="A66" s="223"/>
      <c r="B66" s="51"/>
      <c r="C66" s="118" t="s">
        <v>45</v>
      </c>
      <c r="D66" s="82"/>
      <c r="E66" s="149">
        <f>SUM(E62:E64)</f>
        <v>-2114916.21</v>
      </c>
      <c r="F66" s="149">
        <f>SUM(F62:F64)</f>
        <v>-12539656.18</v>
      </c>
      <c r="G66" s="149">
        <f>SUM(G62:G64)</f>
        <v>0</v>
      </c>
      <c r="H66" s="149">
        <f>SUM(H62:H64)</f>
        <v>0</v>
      </c>
      <c r="I66" s="149">
        <f>SUM(I62:I64)</f>
        <v>14658126.34</v>
      </c>
      <c r="J66" s="149"/>
      <c r="K66" s="149">
        <f t="shared" ref="K66:P66" si="8">SUM(K62:K64)</f>
        <v>-276391.31</v>
      </c>
      <c r="L66" s="149">
        <f t="shared" si="8"/>
        <v>31697</v>
      </c>
      <c r="M66" s="149">
        <f t="shared" si="8"/>
        <v>-292678</v>
      </c>
      <c r="N66" s="149">
        <f t="shared" si="8"/>
        <v>0</v>
      </c>
      <c r="O66" s="149">
        <f t="shared" si="8"/>
        <v>0</v>
      </c>
      <c r="P66" s="149">
        <f t="shared" si="8"/>
        <v>-533818.36000000057</v>
      </c>
      <c r="Q66" s="142"/>
      <c r="R66" s="149">
        <f>SUM(R62:R64)</f>
        <v>-533818.36</v>
      </c>
      <c r="T66" s="36">
        <f>P66-R66</f>
        <v>0</v>
      </c>
      <c r="V66" s="41"/>
    </row>
    <row r="67" spans="1:22" ht="11.25">
      <c r="A67" s="223"/>
      <c r="B67" s="51"/>
      <c r="C67" s="51"/>
      <c r="D67" s="82"/>
      <c r="E67" s="123" t="s">
        <v>23</v>
      </c>
      <c r="F67" s="123" t="s">
        <v>23</v>
      </c>
      <c r="G67" s="123" t="s">
        <v>23</v>
      </c>
      <c r="H67" s="123" t="s">
        <v>23</v>
      </c>
      <c r="I67" s="123" t="s">
        <v>23</v>
      </c>
      <c r="J67" s="149"/>
      <c r="K67" s="123" t="s">
        <v>23</v>
      </c>
      <c r="L67" s="123" t="s">
        <v>23</v>
      </c>
      <c r="M67" s="123" t="s">
        <v>23</v>
      </c>
      <c r="N67" s="123" t="s">
        <v>23</v>
      </c>
      <c r="O67" s="123" t="s">
        <v>23</v>
      </c>
      <c r="P67" s="123" t="s">
        <v>23</v>
      </c>
      <c r="Q67" s="142"/>
      <c r="R67" s="123" t="s">
        <v>23</v>
      </c>
      <c r="T67" s="36"/>
      <c r="V67" s="41"/>
    </row>
    <row r="68" spans="1:22" ht="11.25">
      <c r="A68" s="223"/>
      <c r="B68" s="51"/>
      <c r="C68" s="51"/>
      <c r="D68" s="82"/>
      <c r="E68" s="123"/>
      <c r="F68" s="123"/>
      <c r="G68" s="123"/>
      <c r="H68" s="123"/>
      <c r="I68" s="123"/>
      <c r="J68" s="149"/>
      <c r="K68" s="123"/>
      <c r="L68" s="123"/>
      <c r="M68" s="123"/>
      <c r="N68" s="123"/>
      <c r="O68" s="123"/>
      <c r="P68" s="123"/>
      <c r="Q68" s="142"/>
      <c r="R68" s="123"/>
      <c r="T68" s="36"/>
      <c r="V68" s="41"/>
    </row>
    <row r="69" spans="1:22" ht="11.25">
      <c r="A69" s="223"/>
      <c r="B69" s="51"/>
      <c r="C69" s="51"/>
      <c r="D69" s="82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2"/>
      <c r="R69" s="149"/>
      <c r="T69" s="36"/>
      <c r="V69" s="41"/>
    </row>
    <row r="70" spans="1:22" ht="11.25">
      <c r="A70" s="223"/>
      <c r="B70" s="51"/>
      <c r="C70" s="117" t="s">
        <v>21</v>
      </c>
      <c r="D70" s="82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2"/>
      <c r="R70" s="149"/>
      <c r="T70" s="36"/>
      <c r="V70" s="41"/>
    </row>
    <row r="71" spans="1:22" ht="11.25">
      <c r="A71" s="223">
        <v>181</v>
      </c>
      <c r="B71" s="51"/>
      <c r="C71" s="51" t="s">
        <v>35</v>
      </c>
      <c r="D71" s="82"/>
      <c r="E71" s="146">
        <v>34245453.109999999</v>
      </c>
      <c r="F71" s="147">
        <v>-57984340.570000008</v>
      </c>
      <c r="G71" s="147">
        <v>0</v>
      </c>
      <c r="H71" s="148">
        <f>-'NOL CFWD - Acct 190'!F71-'NOL CFWD - Acct 190'!G71</f>
        <v>0</v>
      </c>
      <c r="I71" s="148">
        <f>Payments!Y71</f>
        <v>50373253.530000001</v>
      </c>
      <c r="J71" s="149"/>
      <c r="K71" s="147">
        <v>-18226641.120000001</v>
      </c>
      <c r="L71" s="147">
        <v>-5100632.91</v>
      </c>
      <c r="M71" s="147">
        <v>-907660.65</v>
      </c>
      <c r="N71" s="147">
        <v>-0.8</v>
      </c>
      <c r="O71" s="147">
        <v>-1185.1999999918</v>
      </c>
      <c r="P71" s="148">
        <f>SUM(E71:O71)</f>
        <v>2398245.39</v>
      </c>
      <c r="Q71" s="142"/>
      <c r="R71" s="146">
        <v>2398245.39</v>
      </c>
      <c r="T71" s="36">
        <f t="shared" ref="T71:T78" si="9">P71-R71</f>
        <v>0</v>
      </c>
      <c r="V71" s="41"/>
    </row>
    <row r="72" spans="1:22" ht="11.25">
      <c r="A72" s="223">
        <v>160</v>
      </c>
      <c r="B72" s="51"/>
      <c r="C72" s="51" t="s">
        <v>32</v>
      </c>
      <c r="D72" s="82"/>
      <c r="E72" s="146">
        <v>-1156337.6200000001</v>
      </c>
      <c r="F72" s="147">
        <v>14597836.09</v>
      </c>
      <c r="G72" s="147">
        <v>0</v>
      </c>
      <c r="H72" s="148">
        <f>-'NOL CFWD - Acct 190'!F72-'NOL CFWD - Acct 190'!G72</f>
        <v>0</v>
      </c>
      <c r="I72" s="148">
        <f>Payments!Y72</f>
        <v>-12050612.73</v>
      </c>
      <c r="J72" s="149"/>
      <c r="K72" s="147">
        <v>-1010791</v>
      </c>
      <c r="L72" s="147">
        <v>121351.51</v>
      </c>
      <c r="M72" s="147">
        <v>-219263.8</v>
      </c>
      <c r="N72" s="147">
        <v>0</v>
      </c>
      <c r="O72" s="147">
        <v>1.9208528101444199E-9</v>
      </c>
      <c r="P72" s="148">
        <f>SUM(E72:O72)</f>
        <v>282182.4500000003</v>
      </c>
      <c r="Q72" s="142"/>
      <c r="R72" s="146">
        <v>282182.45</v>
      </c>
      <c r="T72" s="36">
        <f t="shared" si="9"/>
        <v>0</v>
      </c>
      <c r="V72" s="41"/>
    </row>
    <row r="73" spans="1:22" ht="11.25">
      <c r="A73" s="223">
        <v>250</v>
      </c>
      <c r="B73" s="51"/>
      <c r="C73" s="51" t="s">
        <v>33</v>
      </c>
      <c r="D73" s="82"/>
      <c r="E73" s="146">
        <v>-18637949.960000001</v>
      </c>
      <c r="F73" s="147">
        <v>-35301462.049999997</v>
      </c>
      <c r="G73" s="147">
        <v>0</v>
      </c>
      <c r="H73" s="148">
        <f>-'NOL CFWD - Acct 190'!F73-'NOL CFWD - Acct 190'!G73</f>
        <v>0</v>
      </c>
      <c r="I73" s="148">
        <f>Payments!Y73</f>
        <v>56829069.259999998</v>
      </c>
      <c r="J73" s="149"/>
      <c r="K73" s="147">
        <v>-1773163.72</v>
      </c>
      <c r="L73" s="147">
        <v>119718.92</v>
      </c>
      <c r="M73" s="147">
        <v>350293.65</v>
      </c>
      <c r="N73" s="147">
        <v>30672</v>
      </c>
      <c r="O73" s="147">
        <v>2467980.36</v>
      </c>
      <c r="P73" s="148">
        <f>SUM(E73:O73)</f>
        <v>4085158.46</v>
      </c>
      <c r="Q73" s="142"/>
      <c r="R73" s="146">
        <v>4085158.46</v>
      </c>
      <c r="T73" s="36">
        <f t="shared" si="9"/>
        <v>0</v>
      </c>
      <c r="V73" s="41"/>
    </row>
    <row r="74" spans="1:22" ht="11.25">
      <c r="A74" s="225"/>
      <c r="B74" s="120"/>
      <c r="C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</row>
    <row r="75" spans="1:22" ht="11.25">
      <c r="A75" s="226">
        <v>290</v>
      </c>
      <c r="B75" s="120"/>
      <c r="C75" s="42" t="s">
        <v>132</v>
      </c>
      <c r="D75" s="82"/>
      <c r="E75" s="146">
        <v>299129.84999999998</v>
      </c>
      <c r="F75" s="147">
        <v>-417146.42000000004</v>
      </c>
      <c r="G75" s="147">
        <v>0</v>
      </c>
      <c r="H75" s="148">
        <f>-'NOL CFWD - Acct 190'!F75-'NOL CFWD - Acct 190'!G75</f>
        <v>-224455.21</v>
      </c>
      <c r="I75" s="148">
        <f>Payments!Y75</f>
        <v>387766</v>
      </c>
      <c r="J75" s="149"/>
      <c r="K75" s="147">
        <v>-4682.2</v>
      </c>
      <c r="L75" s="147">
        <v>0</v>
      </c>
      <c r="M75" s="147">
        <v>-1723.51</v>
      </c>
      <c r="N75" s="147">
        <v>0</v>
      </c>
      <c r="O75" s="147">
        <v>0</v>
      </c>
      <c r="P75" s="148">
        <f>SUM(E75:O75)</f>
        <v>38888.509999999973</v>
      </c>
      <c r="Q75" s="142"/>
      <c r="R75" s="146">
        <v>38888.51</v>
      </c>
      <c r="T75" s="36">
        <f t="shared" si="9"/>
        <v>0</v>
      </c>
      <c r="V75" s="41"/>
    </row>
    <row r="76" spans="1:22" ht="11.25">
      <c r="A76" s="226">
        <v>404</v>
      </c>
      <c r="B76" s="120"/>
      <c r="C76" s="42" t="s">
        <v>146</v>
      </c>
      <c r="D76" s="82"/>
      <c r="E76" s="146">
        <v>0</v>
      </c>
      <c r="F76" s="147">
        <v>716010.55</v>
      </c>
      <c r="G76" s="147">
        <v>0</v>
      </c>
      <c r="H76" s="148">
        <f>-'NOL CFWD - Acct 190'!F76-'NOL CFWD - Acct 190'!G76</f>
        <v>0</v>
      </c>
      <c r="I76" s="148">
        <f>Payments!Y76</f>
        <v>-537000</v>
      </c>
      <c r="J76" s="149"/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8">
        <f>SUM(E76:O76)</f>
        <v>179010.55000000005</v>
      </c>
      <c r="Q76" s="142"/>
      <c r="R76" s="146">
        <v>179010.55</v>
      </c>
      <c r="T76" s="36">
        <f t="shared" si="9"/>
        <v>0</v>
      </c>
      <c r="V76" s="41"/>
    </row>
    <row r="77" spans="1:22" ht="11.25">
      <c r="A77" s="224">
        <v>408</v>
      </c>
      <c r="B77" s="120"/>
      <c r="C77" s="42" t="s">
        <v>172</v>
      </c>
      <c r="D77" s="82"/>
      <c r="E77" s="146">
        <v>0</v>
      </c>
      <c r="F77" s="147">
        <v>0</v>
      </c>
      <c r="G77" s="147">
        <v>0</v>
      </c>
      <c r="H77" s="148">
        <f>-'NOL CFWD - Acct 190'!F77-'NOL CFWD - Acct 190'!G77</f>
        <v>0</v>
      </c>
      <c r="I77" s="148">
        <f>Payments!Y78</f>
        <v>0</v>
      </c>
      <c r="J77" s="149"/>
      <c r="K77" s="147">
        <v>0</v>
      </c>
      <c r="L77" s="147">
        <v>0</v>
      </c>
      <c r="M77" s="147">
        <v>0</v>
      </c>
      <c r="N77" s="147">
        <v>0</v>
      </c>
      <c r="O77" s="147">
        <v>0</v>
      </c>
      <c r="P77" s="148">
        <f>SUM(E77:O77)</f>
        <v>0</v>
      </c>
      <c r="Q77" s="142"/>
      <c r="R77" s="146">
        <v>0</v>
      </c>
      <c r="T77" s="36">
        <f>P77-R77</f>
        <v>0</v>
      </c>
      <c r="V77" s="41"/>
    </row>
    <row r="78" spans="1:22" ht="11.25">
      <c r="A78" s="223" t="s">
        <v>199</v>
      </c>
      <c r="B78" s="51"/>
      <c r="C78" s="51" t="s">
        <v>195</v>
      </c>
      <c r="D78" s="82"/>
      <c r="E78" s="146">
        <v>0</v>
      </c>
      <c r="F78" s="147">
        <v>0</v>
      </c>
      <c r="G78" s="147">
        <v>0</v>
      </c>
      <c r="H78" s="148">
        <f>-'NOL CFWD - Acct 190'!F78-'NOL CFWD - Acct 190'!G78</f>
        <v>0</v>
      </c>
      <c r="I78" s="148">
        <f>Payments!Y78</f>
        <v>0</v>
      </c>
      <c r="J78" s="149"/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8">
        <f>SUM(E78:O78)</f>
        <v>0</v>
      </c>
      <c r="Q78" s="142"/>
      <c r="R78" s="146">
        <v>0</v>
      </c>
      <c r="T78" s="36">
        <f t="shared" si="9"/>
        <v>0</v>
      </c>
      <c r="V78" s="41"/>
    </row>
    <row r="79" spans="1:22" ht="11.25">
      <c r="A79" s="223"/>
      <c r="B79" s="51"/>
      <c r="C79" s="51"/>
      <c r="D79" s="82"/>
      <c r="E79" s="123" t="s">
        <v>15</v>
      </c>
      <c r="F79" s="123" t="s">
        <v>15</v>
      </c>
      <c r="G79" s="123" t="s">
        <v>15</v>
      </c>
      <c r="H79" s="123" t="s">
        <v>15</v>
      </c>
      <c r="I79" s="123" t="s">
        <v>15</v>
      </c>
      <c r="J79" s="149"/>
      <c r="K79" s="123" t="s">
        <v>15</v>
      </c>
      <c r="L79" s="123" t="s">
        <v>15</v>
      </c>
      <c r="M79" s="123" t="s">
        <v>15</v>
      </c>
      <c r="N79" s="123" t="s">
        <v>15</v>
      </c>
      <c r="O79" s="123" t="s">
        <v>15</v>
      </c>
      <c r="P79" s="123" t="s">
        <v>15</v>
      </c>
      <c r="Q79" s="142"/>
      <c r="R79" s="123" t="s">
        <v>15</v>
      </c>
      <c r="T79" s="36"/>
      <c r="V79" s="41"/>
    </row>
    <row r="80" spans="1:22" ht="11.25">
      <c r="A80" s="223"/>
      <c r="B80" s="116"/>
      <c r="C80" s="118" t="s">
        <v>30</v>
      </c>
      <c r="D80" s="82"/>
      <c r="E80" s="149">
        <f>SUM(E71:E78)</f>
        <v>14750295.379999997</v>
      </c>
      <c r="F80" s="149">
        <f>SUM(F71:F78)</f>
        <v>-78389102.400000006</v>
      </c>
      <c r="G80" s="149">
        <f>SUM(G71:G78)</f>
        <v>0</v>
      </c>
      <c r="H80" s="149">
        <f>SUM(H71:H78)</f>
        <v>-224455.21</v>
      </c>
      <c r="I80" s="149">
        <f>SUM(I71:I78)</f>
        <v>95002476.060000002</v>
      </c>
      <c r="J80" s="149"/>
      <c r="K80" s="149">
        <f t="shared" ref="K80:P80" si="10">SUM(K71:K78)</f>
        <v>-21015278.039999999</v>
      </c>
      <c r="L80" s="149">
        <f t="shared" si="10"/>
        <v>-4859562.4800000004</v>
      </c>
      <c r="M80" s="149">
        <f t="shared" si="10"/>
        <v>-778354.30999999994</v>
      </c>
      <c r="N80" s="149">
        <f t="shared" si="10"/>
        <v>30671.200000000001</v>
      </c>
      <c r="O80" s="149">
        <f t="shared" si="10"/>
        <v>2466795.1600000099</v>
      </c>
      <c r="P80" s="149">
        <f t="shared" si="10"/>
        <v>6983485.3600000003</v>
      </c>
      <c r="Q80" s="142"/>
      <c r="R80" s="149">
        <f>SUM(R71:R78)</f>
        <v>6983485.3600000003</v>
      </c>
      <c r="T80" s="36">
        <f>P80-R80</f>
        <v>0</v>
      </c>
      <c r="V80" s="41"/>
    </row>
    <row r="81" spans="1:22" ht="11.25">
      <c r="A81" s="223"/>
      <c r="B81" s="51"/>
      <c r="C81" s="51"/>
      <c r="D81" s="82"/>
      <c r="E81" s="123" t="s">
        <v>23</v>
      </c>
      <c r="F81" s="123" t="s">
        <v>23</v>
      </c>
      <c r="G81" s="123" t="s">
        <v>23</v>
      </c>
      <c r="H81" s="123" t="s">
        <v>23</v>
      </c>
      <c r="I81" s="123" t="s">
        <v>23</v>
      </c>
      <c r="J81" s="149"/>
      <c r="K81" s="123" t="s">
        <v>23</v>
      </c>
      <c r="L81" s="123" t="s">
        <v>23</v>
      </c>
      <c r="M81" s="123" t="s">
        <v>23</v>
      </c>
      <c r="N81" s="123" t="s">
        <v>23</v>
      </c>
      <c r="O81" s="123" t="s">
        <v>23</v>
      </c>
      <c r="P81" s="123" t="s">
        <v>23</v>
      </c>
      <c r="Q81" s="142"/>
      <c r="R81" s="123" t="s">
        <v>23</v>
      </c>
      <c r="T81" s="36"/>
      <c r="V81" s="41"/>
    </row>
    <row r="82" spans="1:22" ht="11.25">
      <c r="A82" s="223"/>
      <c r="B82" s="51"/>
      <c r="C82" s="51"/>
      <c r="D82" s="82"/>
      <c r="E82" s="123"/>
      <c r="F82" s="123"/>
      <c r="G82" s="123"/>
      <c r="H82" s="123"/>
      <c r="I82" s="123"/>
      <c r="J82" s="149"/>
      <c r="K82" s="123"/>
      <c r="L82" s="123"/>
      <c r="M82" s="123"/>
      <c r="N82" s="123"/>
      <c r="O82" s="123"/>
      <c r="P82" s="123"/>
      <c r="Q82" s="142"/>
      <c r="R82" s="123"/>
      <c r="T82" s="36"/>
      <c r="V82" s="41"/>
    </row>
    <row r="83" spans="1:22" ht="11.25">
      <c r="A83" s="223"/>
      <c r="B83" s="51"/>
      <c r="C83" s="51"/>
      <c r="D83" s="82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2"/>
      <c r="R83" s="149"/>
      <c r="T83" s="36"/>
      <c r="V83" s="41"/>
    </row>
    <row r="84" spans="1:22" ht="11.25">
      <c r="A84" s="223"/>
      <c r="B84" s="51"/>
      <c r="C84" s="117" t="s">
        <v>22</v>
      </c>
      <c r="D84" s="82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2"/>
      <c r="R84" s="149"/>
      <c r="T84" s="36"/>
      <c r="V84" s="41"/>
    </row>
    <row r="85" spans="1:22" ht="11.25">
      <c r="A85" s="223">
        <v>172</v>
      </c>
      <c r="B85" s="51"/>
      <c r="C85" s="51" t="s">
        <v>46</v>
      </c>
      <c r="D85" s="82"/>
      <c r="E85" s="146">
        <v>76801.63</v>
      </c>
      <c r="F85" s="147">
        <v>-12234897.82</v>
      </c>
      <c r="G85" s="147">
        <v>0</v>
      </c>
      <c r="H85" s="148">
        <f>-'NOL CFWD - Acct 190'!F85-'NOL CFWD - Acct 190'!G85</f>
        <v>0</v>
      </c>
      <c r="I85" s="148">
        <f>Payments!Y85</f>
        <v>-50730532</v>
      </c>
      <c r="J85" s="149"/>
      <c r="K85" s="147">
        <v>-31567.599999999999</v>
      </c>
      <c r="L85" s="147">
        <v>2509</v>
      </c>
      <c r="M85" s="147">
        <v>69001</v>
      </c>
      <c r="N85" s="147">
        <v>62535308</v>
      </c>
      <c r="O85" s="147">
        <v>-8.7311491370201101E-10</v>
      </c>
      <c r="P85" s="148">
        <f t="shared" ref="P85:P90" si="11">SUM(E85:O85)</f>
        <v>-313377.78999999998</v>
      </c>
      <c r="Q85" s="142"/>
      <c r="R85" s="146">
        <v>-313377.78999999998</v>
      </c>
      <c r="T85" s="36">
        <f t="shared" ref="T85:T90" si="12">P85-R85</f>
        <v>0</v>
      </c>
      <c r="V85" s="41"/>
    </row>
    <row r="86" spans="1:22" ht="11.25">
      <c r="A86" s="223">
        <v>127</v>
      </c>
      <c r="B86" s="51"/>
      <c r="C86" s="51" t="s">
        <v>47</v>
      </c>
      <c r="D86" s="82"/>
      <c r="E86" s="146">
        <v>32134.55</v>
      </c>
      <c r="F86" s="147">
        <v>50102.120000004768</v>
      </c>
      <c r="G86" s="147">
        <v>0</v>
      </c>
      <c r="H86" s="148">
        <f>-'NOL CFWD - Acct 190'!F86-'NOL CFWD - Acct 190'!G86</f>
        <v>56386441</v>
      </c>
      <c r="I86" s="148">
        <f>Payments!Y86</f>
        <v>-56454822</v>
      </c>
      <c r="J86" s="149"/>
      <c r="K86" s="147">
        <v>0</v>
      </c>
      <c r="L86" s="147">
        <v>0</v>
      </c>
      <c r="M86" s="147">
        <v>-1953</v>
      </c>
      <c r="N86" s="147">
        <v>0</v>
      </c>
      <c r="O86" s="147">
        <v>-5.9662852436304103E-10</v>
      </c>
      <c r="P86" s="148">
        <f t="shared" si="11"/>
        <v>11902.670000001192</v>
      </c>
      <c r="Q86" s="142"/>
      <c r="R86" s="146">
        <v>11902.39</v>
      </c>
      <c r="T86" s="36">
        <f t="shared" si="12"/>
        <v>0.2800000011920929</v>
      </c>
      <c r="V86" s="41"/>
    </row>
    <row r="87" spans="1:22" ht="11.25">
      <c r="A87" s="223">
        <v>185</v>
      </c>
      <c r="B87" s="118"/>
      <c r="C87" s="51" t="s">
        <v>60</v>
      </c>
      <c r="D87" s="82"/>
      <c r="E87" s="146">
        <v>-94190.77</v>
      </c>
      <c r="F87" s="147">
        <v>632208.34</v>
      </c>
      <c r="G87" s="147">
        <v>0</v>
      </c>
      <c r="H87" s="148">
        <f>-'NOL CFWD - Acct 190'!F87-'NOL CFWD - Acct 190'!G87</f>
        <v>237640</v>
      </c>
      <c r="I87" s="148">
        <f>Payments!Y87</f>
        <v>-447937</v>
      </c>
      <c r="J87" s="149"/>
      <c r="K87" s="147">
        <v>-5000.3500000000004</v>
      </c>
      <c r="L87" s="147">
        <v>0</v>
      </c>
      <c r="M87" s="147">
        <v>4.2</v>
      </c>
      <c r="N87" s="147">
        <v>0</v>
      </c>
      <c r="O87" s="147">
        <v>0</v>
      </c>
      <c r="P87" s="148">
        <f t="shared" si="11"/>
        <v>322724.42</v>
      </c>
      <c r="Q87" s="142"/>
      <c r="R87" s="146">
        <v>322724.59000000003</v>
      </c>
      <c r="T87" s="36">
        <f t="shared" si="12"/>
        <v>-0.17000000004190952</v>
      </c>
      <c r="V87" s="41"/>
    </row>
    <row r="88" spans="1:22" ht="11.25">
      <c r="A88" s="223" t="s">
        <v>86</v>
      </c>
      <c r="B88" s="118"/>
      <c r="C88" s="51" t="s">
        <v>2</v>
      </c>
      <c r="D88" s="82"/>
      <c r="E88" s="146">
        <v>-131477.62</v>
      </c>
      <c r="F88" s="147">
        <v>-6958863.8600000003</v>
      </c>
      <c r="G88" s="147">
        <v>0</v>
      </c>
      <c r="H88" s="148">
        <f>-'NOL CFWD - Acct 190'!F88-'NOL CFWD - Acct 190'!G88</f>
        <v>0</v>
      </c>
      <c r="I88" s="148">
        <f>Payments!Y88</f>
        <v>8683478</v>
      </c>
      <c r="J88" s="149"/>
      <c r="K88" s="147">
        <v>-1085255.2000000002</v>
      </c>
      <c r="L88" s="147">
        <v>-10922.13</v>
      </c>
      <c r="M88" s="147">
        <v>-279745</v>
      </c>
      <c r="N88" s="147">
        <v>0</v>
      </c>
      <c r="O88" s="147">
        <v>6.4028427004814096E-10</v>
      </c>
      <c r="P88" s="148">
        <f t="shared" si="11"/>
        <v>217214.19</v>
      </c>
      <c r="Q88" s="142"/>
      <c r="R88" s="146">
        <v>217214.19</v>
      </c>
      <c r="T88" s="36">
        <f t="shared" si="12"/>
        <v>0</v>
      </c>
      <c r="V88" s="41"/>
    </row>
    <row r="89" spans="1:22" ht="11.25">
      <c r="A89" s="223">
        <v>293</v>
      </c>
      <c r="B89" s="118"/>
      <c r="C89" s="51" t="s">
        <v>48</v>
      </c>
      <c r="D89" s="82"/>
      <c r="E89" s="146">
        <v>212517.6</v>
      </c>
      <c r="F89" s="147">
        <v>-479297.44</v>
      </c>
      <c r="G89" s="147">
        <v>0</v>
      </c>
      <c r="H89" s="148">
        <f>-'NOL CFWD - Acct 190'!F89-'NOL CFWD - Acct 190'!G89</f>
        <v>180090</v>
      </c>
      <c r="I89" s="148">
        <f>Payments!Y89</f>
        <v>-728304.8</v>
      </c>
      <c r="J89" s="149"/>
      <c r="K89" s="147">
        <v>632570.6</v>
      </c>
      <c r="L89" s="147">
        <v>-45639.16</v>
      </c>
      <c r="M89" s="147">
        <v>-20872</v>
      </c>
      <c r="N89" s="147">
        <v>0</v>
      </c>
      <c r="O89" s="147">
        <v>0</v>
      </c>
      <c r="P89" s="148">
        <f t="shared" si="11"/>
        <v>-248935.20000000004</v>
      </c>
      <c r="Q89" s="142"/>
      <c r="R89" s="146">
        <v>-248935.2</v>
      </c>
      <c r="T89" s="36">
        <f t="shared" si="12"/>
        <v>0</v>
      </c>
      <c r="V89" s="41"/>
    </row>
    <row r="90" spans="1:22" ht="11.25">
      <c r="A90" s="223" t="s">
        <v>199</v>
      </c>
      <c r="B90" s="51"/>
      <c r="C90" s="51" t="s">
        <v>195</v>
      </c>
      <c r="D90" s="82"/>
      <c r="E90" s="146">
        <v>0</v>
      </c>
      <c r="F90" s="147">
        <v>0</v>
      </c>
      <c r="G90" s="147">
        <v>0</v>
      </c>
      <c r="H90" s="148">
        <f>-'NOL CFWD - Acct 190'!F90-'NOL CFWD - Acct 190'!G90</f>
        <v>0</v>
      </c>
      <c r="I90" s="148">
        <f>Payments!Y90</f>
        <v>0</v>
      </c>
      <c r="J90" s="149"/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8">
        <f t="shared" si="11"/>
        <v>0</v>
      </c>
      <c r="Q90" s="142"/>
      <c r="R90" s="146">
        <v>0</v>
      </c>
      <c r="T90" s="36">
        <f t="shared" si="12"/>
        <v>0</v>
      </c>
      <c r="V90" s="41"/>
    </row>
    <row r="91" spans="1:22" ht="11.25">
      <c r="A91" s="223"/>
      <c r="B91" s="118"/>
      <c r="C91" s="51"/>
      <c r="D91" s="82"/>
      <c r="E91" s="123" t="s">
        <v>15</v>
      </c>
      <c r="F91" s="123" t="s">
        <v>15</v>
      </c>
      <c r="G91" s="123" t="s">
        <v>15</v>
      </c>
      <c r="H91" s="123" t="s">
        <v>15</v>
      </c>
      <c r="I91" s="123" t="s">
        <v>15</v>
      </c>
      <c r="J91" s="149"/>
      <c r="K91" s="123" t="s">
        <v>15</v>
      </c>
      <c r="L91" s="123" t="s">
        <v>15</v>
      </c>
      <c r="M91" s="123" t="s">
        <v>15</v>
      </c>
      <c r="N91" s="123" t="s">
        <v>15</v>
      </c>
      <c r="O91" s="123" t="s">
        <v>15</v>
      </c>
      <c r="P91" s="123" t="s">
        <v>15</v>
      </c>
      <c r="Q91" s="142"/>
      <c r="R91" s="123" t="s">
        <v>15</v>
      </c>
      <c r="T91" s="36"/>
      <c r="V91" s="41"/>
    </row>
    <row r="92" spans="1:22" ht="11.25">
      <c r="A92" s="223"/>
      <c r="B92" s="116"/>
      <c r="C92" s="118" t="s">
        <v>49</v>
      </c>
      <c r="D92" s="82"/>
      <c r="E92" s="148">
        <f>SUM(E85:E91)</f>
        <v>95785.390000000014</v>
      </c>
      <c r="F92" s="148">
        <f>SUM(F85:F91)</f>
        <v>-18990748.659999996</v>
      </c>
      <c r="G92" s="148">
        <f>SUM(G85:G91)</f>
        <v>0</v>
      </c>
      <c r="H92" s="148">
        <f>SUM(H85:H91)</f>
        <v>56804171</v>
      </c>
      <c r="I92" s="148">
        <f>SUM(I85:I91)</f>
        <v>-99678117.799999997</v>
      </c>
      <c r="J92" s="149"/>
      <c r="K92" s="148">
        <f t="shared" ref="K92:P92" si="13">SUM(K85:K91)</f>
        <v>-489252.55000000016</v>
      </c>
      <c r="L92" s="148">
        <f t="shared" si="13"/>
        <v>-54052.29</v>
      </c>
      <c r="M92" s="148">
        <f t="shared" si="13"/>
        <v>-233564.79999999999</v>
      </c>
      <c r="N92" s="148">
        <f t="shared" si="13"/>
        <v>62535308</v>
      </c>
      <c r="O92" s="148">
        <f t="shared" si="13"/>
        <v>-8.2945916801691107E-10</v>
      </c>
      <c r="P92" s="148">
        <f t="shared" si="13"/>
        <v>-10471.709999998828</v>
      </c>
      <c r="Q92" s="142"/>
      <c r="R92" s="148">
        <f>SUM(R85:R91)</f>
        <v>-10471.819999999949</v>
      </c>
      <c r="T92" s="36">
        <f>SUM(T85:T91)</f>
        <v>0.11000000115018338</v>
      </c>
      <c r="V92" s="41"/>
    </row>
    <row r="93" spans="1:22" ht="11.25">
      <c r="A93" s="223"/>
      <c r="B93" s="51"/>
      <c r="C93" s="51"/>
      <c r="D93" s="82"/>
      <c r="E93" s="123" t="s">
        <v>23</v>
      </c>
      <c r="F93" s="123" t="s">
        <v>23</v>
      </c>
      <c r="G93" s="123" t="s">
        <v>23</v>
      </c>
      <c r="H93" s="123" t="s">
        <v>23</v>
      </c>
      <c r="I93" s="123" t="s">
        <v>23</v>
      </c>
      <c r="J93" s="149"/>
      <c r="K93" s="123" t="s">
        <v>23</v>
      </c>
      <c r="L93" s="123" t="s">
        <v>23</v>
      </c>
      <c r="M93" s="123" t="s">
        <v>23</v>
      </c>
      <c r="N93" s="123" t="s">
        <v>23</v>
      </c>
      <c r="O93" s="123" t="s">
        <v>23</v>
      </c>
      <c r="P93" s="123" t="s">
        <v>23</v>
      </c>
      <c r="Q93" s="142"/>
      <c r="R93" s="123" t="s">
        <v>23</v>
      </c>
      <c r="T93" s="36"/>
      <c r="V93" s="41"/>
    </row>
    <row r="94" spans="1:22" ht="11.25">
      <c r="A94" s="223"/>
      <c r="B94" s="51"/>
      <c r="C94" s="51"/>
      <c r="D94" s="82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2"/>
      <c r="R94" s="149"/>
      <c r="T94" s="36"/>
      <c r="V94" s="41"/>
    </row>
    <row r="95" spans="1:22" ht="11.25">
      <c r="A95" s="223"/>
      <c r="B95" s="51"/>
      <c r="C95" s="51"/>
      <c r="D95" s="82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2"/>
      <c r="R95" s="149"/>
      <c r="T95" s="36"/>
      <c r="V95" s="41"/>
    </row>
    <row r="96" spans="1:22" ht="11.25">
      <c r="A96" s="223"/>
      <c r="B96" s="118"/>
      <c r="C96" s="117" t="s">
        <v>50</v>
      </c>
      <c r="D96" s="82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2"/>
      <c r="R96" s="149"/>
      <c r="T96" s="36"/>
      <c r="V96" s="41"/>
    </row>
    <row r="97" spans="1:22" ht="11.25">
      <c r="A97" s="223">
        <v>153</v>
      </c>
      <c r="B97" s="118"/>
      <c r="C97" s="51" t="s">
        <v>0</v>
      </c>
      <c r="D97" s="82"/>
      <c r="E97" s="146">
        <v>1081504.71</v>
      </c>
      <c r="F97" s="147">
        <v>-4017481.07</v>
      </c>
      <c r="G97" s="147">
        <v>0</v>
      </c>
      <c r="H97" s="148">
        <f>-'NOL CFWD - Acct 190'!F97-'NOL CFWD - Acct 190'!G97</f>
        <v>0</v>
      </c>
      <c r="I97" s="148">
        <f>Payments!Y97</f>
        <v>2596812</v>
      </c>
      <c r="J97" s="149"/>
      <c r="K97" s="147">
        <v>222353.27</v>
      </c>
      <c r="L97" s="147">
        <v>216552.71</v>
      </c>
      <c r="M97" s="147">
        <v>34332.400000000001</v>
      </c>
      <c r="N97" s="147">
        <v>0</v>
      </c>
      <c r="O97" s="147">
        <v>0</v>
      </c>
      <c r="P97" s="148">
        <f>SUM(E97:O97)</f>
        <v>134074.02000000011</v>
      </c>
      <c r="Q97" s="142"/>
      <c r="R97" s="146">
        <v>134074.01999999999</v>
      </c>
      <c r="S97" s="35"/>
      <c r="T97" s="36">
        <f>P97-R97</f>
        <v>0</v>
      </c>
      <c r="V97" s="41"/>
    </row>
    <row r="98" spans="1:22" ht="11.25">
      <c r="A98" s="223">
        <v>377</v>
      </c>
      <c r="B98" s="118"/>
      <c r="C98" s="51" t="s">
        <v>1</v>
      </c>
      <c r="D98" s="82"/>
      <c r="E98" s="146">
        <v>-755311.22</v>
      </c>
      <c r="F98" s="147">
        <v>-352018.46</v>
      </c>
      <c r="G98" s="147">
        <v>0</v>
      </c>
      <c r="H98" s="148">
        <f>-'NOL CFWD - Acct 190'!F98-'NOL CFWD - Acct 190'!G98</f>
        <v>0</v>
      </c>
      <c r="I98" s="148">
        <f>Payments!Y98</f>
        <v>1288362</v>
      </c>
      <c r="J98" s="149"/>
      <c r="K98" s="147">
        <v>-125686.9</v>
      </c>
      <c r="L98" s="147">
        <v>12204.89</v>
      </c>
      <c r="M98" s="147">
        <v>761.25</v>
      </c>
      <c r="N98" s="147">
        <v>0</v>
      </c>
      <c r="O98" s="147">
        <v>0</v>
      </c>
      <c r="P98" s="148">
        <f>SUM(E98:O98)</f>
        <v>68311.56000000007</v>
      </c>
      <c r="Q98" s="142"/>
      <c r="R98" s="146">
        <v>68311.56</v>
      </c>
      <c r="T98" s="36">
        <f>P98-R98</f>
        <v>0</v>
      </c>
      <c r="V98" s="41"/>
    </row>
    <row r="99" spans="1:22" ht="11.25">
      <c r="A99" s="223">
        <v>375</v>
      </c>
      <c r="B99" s="118"/>
      <c r="C99" s="51" t="s">
        <v>107</v>
      </c>
      <c r="D99" s="82"/>
      <c r="E99" s="146">
        <v>-300137.77</v>
      </c>
      <c r="F99" s="147">
        <v>-666007.5199999999</v>
      </c>
      <c r="G99" s="147">
        <v>0</v>
      </c>
      <c r="H99" s="148">
        <f>-'NOL CFWD - Acct 190'!F99-'NOL CFWD - Acct 190'!G99</f>
        <v>0</v>
      </c>
      <c r="I99" s="148">
        <f>Payments!Y99</f>
        <v>2580037.19</v>
      </c>
      <c r="J99" s="149"/>
      <c r="K99" s="147">
        <v>-2783678.0999999996</v>
      </c>
      <c r="L99" s="147">
        <v>177402.84</v>
      </c>
      <c r="M99" s="147">
        <v>27351.45</v>
      </c>
      <c r="N99" s="147">
        <v>0</v>
      </c>
      <c r="O99" s="147">
        <v>0</v>
      </c>
      <c r="P99" s="148">
        <f>SUM(E99:O99)</f>
        <v>-965031.9099999998</v>
      </c>
      <c r="Q99" s="142"/>
      <c r="R99" s="146">
        <v>-965031.91</v>
      </c>
      <c r="T99" s="36">
        <f>P99-R99</f>
        <v>0</v>
      </c>
      <c r="V99" s="41"/>
    </row>
    <row r="100" spans="1:22" ht="11.25">
      <c r="A100" s="223">
        <v>270</v>
      </c>
      <c r="B100" s="51"/>
      <c r="C100" s="125" t="s">
        <v>103</v>
      </c>
      <c r="D100" s="82"/>
      <c r="E100" s="146">
        <v>25085.72</v>
      </c>
      <c r="F100" s="147">
        <v>2901727.41</v>
      </c>
      <c r="G100" s="147">
        <v>0</v>
      </c>
      <c r="H100" s="148">
        <f>-'NOL CFWD - Acct 190'!F100-'NOL CFWD - Acct 190'!G100</f>
        <v>0</v>
      </c>
      <c r="I100" s="148">
        <f>Payments!Y100</f>
        <v>-4594673.7</v>
      </c>
      <c r="J100" s="149"/>
      <c r="K100" s="147">
        <v>711400.9800000001</v>
      </c>
      <c r="L100" s="147">
        <v>5637.45</v>
      </c>
      <c r="M100" s="147">
        <v>0</v>
      </c>
      <c r="N100" s="147">
        <v>0</v>
      </c>
      <c r="O100" s="147">
        <v>-2466794.36</v>
      </c>
      <c r="P100" s="148">
        <f>SUM(E100:O100)</f>
        <v>-3417616.4999999995</v>
      </c>
      <c r="Q100" s="142"/>
      <c r="R100" s="146">
        <v>-3417616.5</v>
      </c>
      <c r="T100" s="36">
        <f>P100-R100</f>
        <v>0</v>
      </c>
      <c r="V100" s="41"/>
    </row>
    <row r="101" spans="1:22" s="33" customFormat="1" ht="11.25">
      <c r="A101" s="223"/>
      <c r="B101" s="125"/>
      <c r="C101" s="125"/>
      <c r="D101" s="82"/>
      <c r="E101" s="151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52"/>
      <c r="R101" s="151"/>
      <c r="T101" s="49"/>
      <c r="V101" s="50"/>
    </row>
    <row r="102" spans="1:22" ht="11.25">
      <c r="A102" s="223">
        <v>189</v>
      </c>
      <c r="B102" s="118"/>
      <c r="C102" s="51" t="s">
        <v>51</v>
      </c>
      <c r="D102" s="82"/>
      <c r="E102" s="146">
        <v>2639.75</v>
      </c>
      <c r="F102" s="147">
        <v>7395.62</v>
      </c>
      <c r="G102" s="147">
        <v>0</v>
      </c>
      <c r="H102" s="148">
        <f>-'NOL CFWD - Acct 190'!F102-'NOL CFWD - Acct 190'!G102</f>
        <v>-108</v>
      </c>
      <c r="I102" s="148">
        <f>Payments!Y102</f>
        <v>-2306</v>
      </c>
      <c r="J102" s="149"/>
      <c r="K102" s="147">
        <v>-7715.32</v>
      </c>
      <c r="L102" s="147">
        <v>-126.43</v>
      </c>
      <c r="M102" s="147">
        <v>0</v>
      </c>
      <c r="N102" s="147">
        <v>0</v>
      </c>
      <c r="O102" s="147">
        <v>8.8107299234252403E-13</v>
      </c>
      <c r="P102" s="148">
        <f>SUM(E102:O102)</f>
        <v>-220.37999999999985</v>
      </c>
      <c r="Q102" s="142"/>
      <c r="R102" s="146">
        <v>-220.47</v>
      </c>
      <c r="T102" s="36">
        <f>P102-R102</f>
        <v>9.0000000000145519E-2</v>
      </c>
      <c r="V102" s="41"/>
    </row>
    <row r="103" spans="1:22" s="33" customFormat="1" ht="11.25">
      <c r="A103" s="223"/>
      <c r="B103" s="126"/>
      <c r="C103" s="125"/>
      <c r="D103" s="82"/>
      <c r="E103" s="151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52"/>
      <c r="R103" s="151"/>
      <c r="T103" s="49"/>
      <c r="V103" s="50"/>
    </row>
    <row r="104" spans="1:22" ht="11.25">
      <c r="A104" s="223">
        <v>302</v>
      </c>
      <c r="B104" s="118"/>
      <c r="C104" s="51" t="s">
        <v>52</v>
      </c>
      <c r="D104" s="82"/>
      <c r="E104" s="146">
        <v>-11504382.439999999</v>
      </c>
      <c r="F104" s="147">
        <v>-105783.48</v>
      </c>
      <c r="G104" s="147">
        <v>0</v>
      </c>
      <c r="H104" s="148">
        <f>-'NOL CFWD - Acct 190'!F104-'NOL CFWD - Acct 190'!G104</f>
        <v>0</v>
      </c>
      <c r="I104" s="148">
        <f>Payments!Y104</f>
        <v>752950</v>
      </c>
      <c r="J104" s="149"/>
      <c r="K104" s="147">
        <v>-14842.01</v>
      </c>
      <c r="L104" s="147">
        <v>-8862.42</v>
      </c>
      <c r="M104" s="147">
        <v>-2415</v>
      </c>
      <c r="N104" s="147">
        <v>0</v>
      </c>
      <c r="O104" s="147">
        <v>11585688.869999999</v>
      </c>
      <c r="P104" s="148">
        <f>SUM(E104:O104)</f>
        <v>702353.51999999955</v>
      </c>
      <c r="Q104" s="142"/>
      <c r="R104" s="146">
        <v>702353.52</v>
      </c>
      <c r="T104" s="11">
        <f>P104-R104</f>
        <v>0</v>
      </c>
      <c r="V104" s="41"/>
    </row>
    <row r="105" spans="1:22" ht="11.25">
      <c r="A105" s="223">
        <v>305</v>
      </c>
      <c r="B105" s="118"/>
      <c r="C105" s="51" t="s">
        <v>53</v>
      </c>
      <c r="D105" s="82"/>
      <c r="E105" s="146">
        <v>11625560.52</v>
      </c>
      <c r="F105" s="147">
        <v>251274.46</v>
      </c>
      <c r="G105" s="147">
        <v>0</v>
      </c>
      <c r="H105" s="148">
        <f>-'NOL CFWD - Acct 190'!F105-'NOL CFWD - Acct 190'!G105</f>
        <v>-38780.03</v>
      </c>
      <c r="I105" s="148">
        <f>Payments!Y105</f>
        <v>-214128</v>
      </c>
      <c r="J105" s="149"/>
      <c r="K105" s="147">
        <v>-28.7</v>
      </c>
      <c r="L105" s="147">
        <v>0</v>
      </c>
      <c r="M105" s="147">
        <v>-6395</v>
      </c>
      <c r="N105" s="147">
        <v>0</v>
      </c>
      <c r="O105" s="147">
        <v>-11585688.869999999</v>
      </c>
      <c r="P105" s="148">
        <f>SUM(E105:O105)</f>
        <v>31814.380000002682</v>
      </c>
      <c r="Q105" s="142"/>
      <c r="R105" s="146">
        <v>31814.38</v>
      </c>
      <c r="T105" s="36">
        <f>P105-R105</f>
        <v>2.6811903808265924E-9</v>
      </c>
      <c r="V105" s="41"/>
    </row>
    <row r="106" spans="1:22" ht="11.25">
      <c r="A106" s="223">
        <v>303</v>
      </c>
      <c r="B106" s="118"/>
      <c r="C106" s="51" t="s">
        <v>54</v>
      </c>
      <c r="D106" s="82"/>
      <c r="E106" s="146">
        <v>27520.42</v>
      </c>
      <c r="F106" s="147">
        <v>150889.44999999998</v>
      </c>
      <c r="G106" s="147">
        <v>0</v>
      </c>
      <c r="H106" s="148">
        <f>-'NOL CFWD - Acct 190'!F106-'NOL CFWD - Acct 190'!G106</f>
        <v>33216</v>
      </c>
      <c r="I106" s="148">
        <f>Payments!Y106</f>
        <v>-192850.51</v>
      </c>
      <c r="J106" s="149"/>
      <c r="K106" s="147">
        <v>-74.2</v>
      </c>
      <c r="L106" s="147">
        <v>0</v>
      </c>
      <c r="M106" s="147">
        <v>0</v>
      </c>
      <c r="N106" s="147">
        <v>0</v>
      </c>
      <c r="O106" s="147">
        <v>0</v>
      </c>
      <c r="P106" s="148">
        <f>SUM(E106:O106)</f>
        <v>18701.159999999985</v>
      </c>
      <c r="Q106" s="142"/>
      <c r="R106" s="146">
        <v>18700.95</v>
      </c>
      <c r="T106" s="36">
        <f>P106-R106</f>
        <v>0.20999999998457497</v>
      </c>
      <c r="V106" s="41"/>
    </row>
    <row r="107" spans="1:22" ht="11.25">
      <c r="A107" s="223"/>
      <c r="B107" s="118"/>
      <c r="C107" s="51"/>
      <c r="D107" s="82"/>
      <c r="E107" s="153"/>
      <c r="F107" s="148"/>
      <c r="G107" s="148"/>
      <c r="H107" s="148"/>
      <c r="I107" s="148"/>
      <c r="J107" s="149"/>
      <c r="K107" s="148"/>
      <c r="L107" s="148"/>
      <c r="M107" s="148"/>
      <c r="N107" s="148"/>
      <c r="O107" s="148"/>
      <c r="P107" s="148"/>
      <c r="Q107" s="142"/>
      <c r="R107" s="153"/>
      <c r="T107" s="36"/>
      <c r="V107" s="41"/>
    </row>
    <row r="108" spans="1:22" ht="11.25">
      <c r="A108" s="223">
        <v>204</v>
      </c>
      <c r="B108" s="118"/>
      <c r="C108" s="51" t="s">
        <v>56</v>
      </c>
      <c r="D108" s="82"/>
      <c r="E108" s="146">
        <v>152551.63</v>
      </c>
      <c r="F108" s="147">
        <v>-2657578.7000000002</v>
      </c>
      <c r="G108" s="147">
        <v>0</v>
      </c>
      <c r="H108" s="148">
        <f>-'NOL CFWD - Acct 190'!F108-'NOL CFWD - Acct 190'!G108</f>
        <v>0</v>
      </c>
      <c r="I108" s="148">
        <f>Payments!Y108</f>
        <v>3237575</v>
      </c>
      <c r="J108" s="149"/>
      <c r="K108" s="147">
        <v>-524107.48</v>
      </c>
      <c r="L108" s="147">
        <v>-1850</v>
      </c>
      <c r="M108" s="147">
        <v>-2018</v>
      </c>
      <c r="N108" s="147">
        <v>0</v>
      </c>
      <c r="O108" s="147">
        <v>2.9103830456733698E-10</v>
      </c>
      <c r="P108" s="148">
        <f>SUM(E108:O108)</f>
        <v>204572.45</v>
      </c>
      <c r="Q108" s="142"/>
      <c r="R108" s="146">
        <v>204572.45</v>
      </c>
      <c r="T108" s="36">
        <f>P108-R108</f>
        <v>0</v>
      </c>
      <c r="V108" s="41"/>
    </row>
    <row r="109" spans="1:22" s="33" customFormat="1" ht="11.25">
      <c r="A109" s="223"/>
      <c r="B109" s="126"/>
      <c r="C109" s="125"/>
      <c r="D109" s="82"/>
      <c r="E109" s="151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52"/>
      <c r="R109" s="151"/>
      <c r="T109" s="50"/>
      <c r="V109" s="50"/>
    </row>
    <row r="110" spans="1:22" ht="11.25">
      <c r="A110" s="223">
        <v>203</v>
      </c>
      <c r="B110" s="118"/>
      <c r="C110" s="51" t="s">
        <v>57</v>
      </c>
      <c r="D110" s="82"/>
      <c r="E110" s="146">
        <v>74966.67</v>
      </c>
      <c r="F110" s="147">
        <v>191598.84</v>
      </c>
      <c r="G110" s="147">
        <v>0</v>
      </c>
      <c r="H110" s="148">
        <f>-'NOL CFWD - Acct 190'!F110-'NOL CFWD - Acct 190'!G110</f>
        <v>-34618</v>
      </c>
      <c r="I110" s="148">
        <f>Payments!Y110</f>
        <v>-207456</v>
      </c>
      <c r="J110" s="149"/>
      <c r="K110" s="147">
        <v>-13.65</v>
      </c>
      <c r="L110" s="147">
        <v>0</v>
      </c>
      <c r="M110" s="147">
        <v>0</v>
      </c>
      <c r="N110" s="147">
        <v>0</v>
      </c>
      <c r="O110" s="147">
        <v>0</v>
      </c>
      <c r="P110" s="148">
        <f t="shared" ref="P110:P119" si="14">SUM(E110:O110)</f>
        <v>24477.860000000008</v>
      </c>
      <c r="Q110" s="142"/>
      <c r="R110" s="146">
        <v>24478.21</v>
      </c>
      <c r="T110" s="36">
        <f t="shared" ref="T110:T119" si="15">P110-R110</f>
        <v>-0.34999999999126885</v>
      </c>
      <c r="V110" s="41"/>
    </row>
    <row r="111" spans="1:22" ht="11.25">
      <c r="A111" s="223">
        <v>216</v>
      </c>
      <c r="B111" s="118"/>
      <c r="C111" s="51" t="s">
        <v>58</v>
      </c>
      <c r="D111" s="82"/>
      <c r="E111" s="146">
        <v>216.12</v>
      </c>
      <c r="F111" s="147">
        <v>1200.47</v>
      </c>
      <c r="G111" s="147">
        <v>0</v>
      </c>
      <c r="H111" s="148">
        <f>-'NOL CFWD - Acct 190'!F111-'NOL CFWD - Acct 190'!G111</f>
        <v>-369</v>
      </c>
      <c r="I111" s="148">
        <f>Payments!Y111</f>
        <v>-804</v>
      </c>
      <c r="J111" s="149"/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8">
        <f t="shared" si="14"/>
        <v>243.59000000000015</v>
      </c>
      <c r="Q111" s="142"/>
      <c r="R111" s="146">
        <v>243.59</v>
      </c>
      <c r="T111" s="36">
        <f t="shared" si="15"/>
        <v>0</v>
      </c>
      <c r="V111" s="41"/>
    </row>
    <row r="112" spans="1:22" ht="11.25">
      <c r="A112" s="223">
        <v>397</v>
      </c>
      <c r="B112" s="118"/>
      <c r="C112" s="51" t="s">
        <v>115</v>
      </c>
      <c r="D112" s="82"/>
      <c r="E112" s="146">
        <v>2016708.64</v>
      </c>
      <c r="F112" s="147">
        <v>102245.32</v>
      </c>
      <c r="G112" s="147">
        <v>0</v>
      </c>
      <c r="H112" s="148">
        <f>-'NOL CFWD - Acct 190'!F112-'NOL CFWD - Acct 190'!G112</f>
        <v>416331</v>
      </c>
      <c r="I112" s="148">
        <f>Payments!Y112</f>
        <v>-2697321</v>
      </c>
      <c r="J112" s="149"/>
      <c r="K112" s="147">
        <v>-1171718.1499999999</v>
      </c>
      <c r="L112" s="147">
        <v>0</v>
      </c>
      <c r="M112" s="147">
        <v>0</v>
      </c>
      <c r="N112" s="147">
        <v>0</v>
      </c>
      <c r="O112" s="147">
        <v>0</v>
      </c>
      <c r="P112" s="148">
        <f t="shared" si="14"/>
        <v>-1333754.19</v>
      </c>
      <c r="Q112" s="142"/>
      <c r="R112" s="146">
        <v>-1333754.19</v>
      </c>
      <c r="T112" s="36">
        <f t="shared" si="15"/>
        <v>0</v>
      </c>
      <c r="V112" s="41"/>
    </row>
    <row r="113" spans="1:22" ht="11.25">
      <c r="A113" s="223">
        <v>195</v>
      </c>
      <c r="B113" s="118"/>
      <c r="C113" s="51" t="s">
        <v>96</v>
      </c>
      <c r="D113" s="82"/>
      <c r="E113" s="146">
        <v>6739.87</v>
      </c>
      <c r="F113" s="147">
        <v>34827.29</v>
      </c>
      <c r="G113" s="147">
        <v>0</v>
      </c>
      <c r="H113" s="148">
        <f>-'NOL CFWD - Acct 190'!F113-'NOL CFWD - Acct 190'!G113</f>
        <v>9481</v>
      </c>
      <c r="I113" s="148">
        <f>Payments!Y113</f>
        <v>-50439</v>
      </c>
      <c r="J113" s="149"/>
      <c r="K113" s="147">
        <v>-0.35</v>
      </c>
      <c r="L113" s="147">
        <v>0</v>
      </c>
      <c r="M113" s="147">
        <v>0</v>
      </c>
      <c r="N113" s="147">
        <v>0</v>
      </c>
      <c r="O113" s="147">
        <v>-6.1390892369672696E-12</v>
      </c>
      <c r="P113" s="148">
        <f t="shared" si="14"/>
        <v>608.80999999999733</v>
      </c>
      <c r="Q113" s="142"/>
      <c r="R113" s="146">
        <v>608.67999999999995</v>
      </c>
      <c r="T113" s="36">
        <f t="shared" si="15"/>
        <v>0.12999999999738066</v>
      </c>
      <c r="V113" s="41"/>
    </row>
    <row r="114" spans="1:22" ht="11.25">
      <c r="A114" s="226">
        <v>398</v>
      </c>
      <c r="B114" s="120"/>
      <c r="C114" s="42" t="s">
        <v>128</v>
      </c>
      <c r="D114" s="82"/>
      <c r="E114" s="146">
        <v>808.45</v>
      </c>
      <c r="F114" s="147">
        <v>8839.2999999999993</v>
      </c>
      <c r="G114" s="147">
        <v>0</v>
      </c>
      <c r="H114" s="148">
        <f>-'NOL CFWD - Acct 190'!F114-'NOL CFWD - Acct 190'!G114</f>
        <v>-1559.04</v>
      </c>
      <c r="I114" s="148">
        <f>Payments!Y114</f>
        <v>-5858</v>
      </c>
      <c r="J114" s="149"/>
      <c r="K114" s="147">
        <v>0</v>
      </c>
      <c r="L114" s="147">
        <v>912.94</v>
      </c>
      <c r="M114" s="147">
        <v>0</v>
      </c>
      <c r="N114" s="147">
        <v>0</v>
      </c>
      <c r="O114" s="147">
        <v>0</v>
      </c>
      <c r="P114" s="148">
        <f t="shared" si="14"/>
        <v>3143.65</v>
      </c>
      <c r="Q114" s="142"/>
      <c r="R114" s="147">
        <v>3143.65</v>
      </c>
      <c r="T114" s="36">
        <f t="shared" si="15"/>
        <v>0</v>
      </c>
      <c r="V114" s="41"/>
    </row>
    <row r="115" spans="1:22" ht="11.25">
      <c r="A115" s="226">
        <v>400</v>
      </c>
      <c r="B115" s="120"/>
      <c r="C115" s="42" t="s">
        <v>129</v>
      </c>
      <c r="D115" s="82"/>
      <c r="E115" s="146">
        <v>-1614510</v>
      </c>
      <c r="F115" s="147">
        <v>-5285320.74</v>
      </c>
      <c r="G115" s="147">
        <v>0</v>
      </c>
      <c r="H115" s="148">
        <f>-'NOL CFWD - Acct 190'!F115-'NOL CFWD - Acct 190'!G115</f>
        <v>0</v>
      </c>
      <c r="I115" s="148">
        <f>Payments!Y115</f>
        <v>8198607</v>
      </c>
      <c r="J115" s="149"/>
      <c r="K115" s="147">
        <v>150659.75</v>
      </c>
      <c r="L115" s="147">
        <v>-280017.68</v>
      </c>
      <c r="M115" s="147">
        <v>0</v>
      </c>
      <c r="N115" s="147">
        <v>0</v>
      </c>
      <c r="O115" s="147">
        <v>-87756.3</v>
      </c>
      <c r="P115" s="148">
        <f t="shared" si="14"/>
        <v>1081662.0299999998</v>
      </c>
      <c r="Q115" s="142"/>
      <c r="R115" s="147">
        <v>1081662.03</v>
      </c>
      <c r="T115" s="36">
        <f t="shared" si="15"/>
        <v>0</v>
      </c>
      <c r="V115" s="41"/>
    </row>
    <row r="116" spans="1:22" ht="11.25">
      <c r="A116" s="226">
        <v>399</v>
      </c>
      <c r="B116" s="120"/>
      <c r="C116" s="42" t="s">
        <v>130</v>
      </c>
      <c r="D116" s="82"/>
      <c r="E116" s="146">
        <v>0</v>
      </c>
      <c r="F116" s="147">
        <v>0</v>
      </c>
      <c r="G116" s="147">
        <v>0</v>
      </c>
      <c r="H116" s="148">
        <f>-'NOL CFWD - Acct 190'!F116-'NOL CFWD - Acct 190'!G116</f>
        <v>0</v>
      </c>
      <c r="I116" s="148">
        <f>Payments!Y116</f>
        <v>0</v>
      </c>
      <c r="J116" s="149"/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8">
        <f t="shared" si="14"/>
        <v>0</v>
      </c>
      <c r="Q116" s="142"/>
      <c r="R116" s="147">
        <v>0</v>
      </c>
      <c r="T116" s="36">
        <f t="shared" si="15"/>
        <v>0</v>
      </c>
      <c r="V116" s="41"/>
    </row>
    <row r="117" spans="1:22" ht="11.25">
      <c r="A117" s="226">
        <v>401</v>
      </c>
      <c r="B117" s="120"/>
      <c r="C117" s="42" t="s">
        <v>131</v>
      </c>
      <c r="D117" s="82"/>
      <c r="E117" s="146">
        <v>-88356.3</v>
      </c>
      <c r="F117" s="147">
        <v>-26442.080000000002</v>
      </c>
      <c r="G117" s="147">
        <v>0</v>
      </c>
      <c r="H117" s="148">
        <f>-'NOL CFWD - Acct 190'!F117-'NOL CFWD - Acct 190'!G117</f>
        <v>0</v>
      </c>
      <c r="I117" s="148">
        <f>Payments!Y117</f>
        <v>-597045</v>
      </c>
      <c r="J117" s="149"/>
      <c r="K117" s="147">
        <v>550645.44999999995</v>
      </c>
      <c r="L117" s="147">
        <v>0</v>
      </c>
      <c r="M117" s="147">
        <v>0</v>
      </c>
      <c r="N117" s="147">
        <v>0</v>
      </c>
      <c r="O117" s="147">
        <v>87756.3</v>
      </c>
      <c r="P117" s="148">
        <f t="shared" si="14"/>
        <v>-73441.630000000048</v>
      </c>
      <c r="Q117" s="142"/>
      <c r="R117" s="147">
        <v>-73441.63</v>
      </c>
      <c r="T117" s="36">
        <f t="shared" si="15"/>
        <v>0</v>
      </c>
      <c r="V117" s="41"/>
    </row>
    <row r="118" spans="1:22" ht="11.25">
      <c r="A118" s="223">
        <v>174</v>
      </c>
      <c r="B118" s="118"/>
      <c r="C118" s="25" t="s">
        <v>81</v>
      </c>
      <c r="D118" s="82"/>
      <c r="E118" s="146">
        <v>2185.39</v>
      </c>
      <c r="F118" s="147">
        <v>-10273.950000000001</v>
      </c>
      <c r="G118" s="147">
        <v>0</v>
      </c>
      <c r="H118" s="148">
        <f>-'NOL CFWD - Acct 190'!F118-'NOL CFWD - Acct 190'!G118</f>
        <v>0</v>
      </c>
      <c r="I118" s="148">
        <f>Payments!Y118</f>
        <v>10953</v>
      </c>
      <c r="J118" s="149"/>
      <c r="K118" s="147">
        <v>247</v>
      </c>
      <c r="L118" s="147">
        <v>0</v>
      </c>
      <c r="M118" s="147">
        <v>-4384</v>
      </c>
      <c r="N118" s="147">
        <v>0</v>
      </c>
      <c r="O118" s="147">
        <v>0</v>
      </c>
      <c r="P118" s="148">
        <f t="shared" si="14"/>
        <v>-1272.5600000000013</v>
      </c>
      <c r="Q118" s="142"/>
      <c r="R118" s="146">
        <v>-1272.56</v>
      </c>
      <c r="T118" s="36">
        <f t="shared" si="15"/>
        <v>0</v>
      </c>
      <c r="V118" s="41"/>
    </row>
    <row r="119" spans="1:22" ht="11.25">
      <c r="A119" s="223">
        <v>227</v>
      </c>
      <c r="B119" s="118"/>
      <c r="C119" s="25" t="s">
        <v>82</v>
      </c>
      <c r="D119" s="82"/>
      <c r="E119" s="146">
        <v>204.3</v>
      </c>
      <c r="F119" s="147">
        <v>737.32</v>
      </c>
      <c r="G119" s="147">
        <v>0</v>
      </c>
      <c r="H119" s="148">
        <f>-'NOL CFWD - Acct 190'!F119-'NOL CFWD - Acct 190'!G119</f>
        <v>-81</v>
      </c>
      <c r="I119" s="148">
        <f>Payments!Y119</f>
        <v>-95</v>
      </c>
      <c r="J119" s="149"/>
      <c r="K119" s="147">
        <v>0</v>
      </c>
      <c r="L119" s="147">
        <v>0</v>
      </c>
      <c r="M119" s="147">
        <v>-21</v>
      </c>
      <c r="N119" s="147">
        <v>0</v>
      </c>
      <c r="O119" s="147">
        <v>0</v>
      </c>
      <c r="P119" s="148">
        <f t="shared" si="14"/>
        <v>744.62000000000012</v>
      </c>
      <c r="Q119" s="142"/>
      <c r="R119" s="146">
        <v>744.62</v>
      </c>
      <c r="T119" s="36">
        <f t="shared" si="15"/>
        <v>0</v>
      </c>
      <c r="V119" s="41"/>
    </row>
    <row r="120" spans="1:22" s="33" customFormat="1" ht="11.25">
      <c r="A120" s="223"/>
      <c r="B120" s="126"/>
      <c r="C120" s="125"/>
      <c r="D120" s="82"/>
      <c r="E120" s="151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52"/>
      <c r="R120" s="151"/>
      <c r="T120" s="49"/>
      <c r="V120" s="50"/>
    </row>
    <row r="121" spans="1:22" ht="11.25">
      <c r="A121" s="223">
        <v>364</v>
      </c>
      <c r="B121" s="118"/>
      <c r="C121" s="51" t="s">
        <v>93</v>
      </c>
      <c r="D121" s="82"/>
      <c r="E121" s="146">
        <v>-68360.639999999999</v>
      </c>
      <c r="F121" s="147">
        <v>16115.500000000004</v>
      </c>
      <c r="G121" s="147">
        <v>0</v>
      </c>
      <c r="H121" s="148">
        <f>-'NOL CFWD - Acct 190'!F121-'NOL CFWD - Acct 190'!G121</f>
        <v>19625</v>
      </c>
      <c r="I121" s="148">
        <f>Payments!Y121</f>
        <v>1182</v>
      </c>
      <c r="J121" s="149"/>
      <c r="K121" s="147">
        <v>-0.35</v>
      </c>
      <c r="L121" s="147">
        <v>0</v>
      </c>
      <c r="M121" s="147">
        <v>0</v>
      </c>
      <c r="N121" s="147">
        <v>0</v>
      </c>
      <c r="O121" s="147">
        <v>0</v>
      </c>
      <c r="P121" s="148">
        <f>SUM(E121:O121)</f>
        <v>-31438.489999999998</v>
      </c>
      <c r="Q121" s="142"/>
      <c r="R121" s="146">
        <v>-31438.01</v>
      </c>
      <c r="T121" s="36">
        <f>P121-R121</f>
        <v>-0.47999999999956344</v>
      </c>
      <c r="V121" s="41"/>
    </row>
    <row r="122" spans="1:22" s="33" customFormat="1" ht="11.25">
      <c r="A122" s="223"/>
      <c r="B122" s="126"/>
      <c r="C122" s="125"/>
      <c r="D122" s="82"/>
      <c r="E122" s="151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52"/>
      <c r="R122" s="151"/>
      <c r="T122" s="49"/>
      <c r="V122" s="50"/>
    </row>
    <row r="123" spans="1:22" ht="11.25">
      <c r="A123" s="223">
        <v>353</v>
      </c>
      <c r="B123" s="118"/>
      <c r="C123" s="51" t="s">
        <v>94</v>
      </c>
      <c r="D123" s="82"/>
      <c r="E123" s="146">
        <v>-25641.52</v>
      </c>
      <c r="F123" s="147">
        <v>6359.5899999999965</v>
      </c>
      <c r="G123" s="147">
        <v>0</v>
      </c>
      <c r="H123" s="148">
        <f>-'NOL CFWD - Acct 190'!F123-'NOL CFWD - Acct 190'!G123</f>
        <v>26924</v>
      </c>
      <c r="I123" s="148">
        <f>Payments!Y123</f>
        <v>-28904</v>
      </c>
      <c r="J123" s="149"/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8">
        <f>SUM(E123:O123)</f>
        <v>-21261.930000000004</v>
      </c>
      <c r="Q123" s="142"/>
      <c r="R123" s="146">
        <v>-21262.1</v>
      </c>
      <c r="T123" s="36">
        <f>P123-R123</f>
        <v>0.16999999999461579</v>
      </c>
      <c r="V123" s="41"/>
    </row>
    <row r="124" spans="1:22" ht="11.25">
      <c r="A124" s="223"/>
      <c r="B124" s="118"/>
      <c r="C124" s="51"/>
      <c r="D124" s="82"/>
      <c r="E124" s="153"/>
      <c r="F124" s="148"/>
      <c r="G124" s="148"/>
      <c r="H124" s="148"/>
      <c r="I124" s="148"/>
      <c r="J124" s="149"/>
      <c r="K124" s="148"/>
      <c r="L124" s="148"/>
      <c r="M124" s="148"/>
      <c r="N124" s="148"/>
      <c r="O124" s="148"/>
      <c r="P124" s="148"/>
      <c r="Q124" s="142"/>
      <c r="R124" s="153"/>
      <c r="T124" s="36"/>
      <c r="V124" s="41"/>
    </row>
    <row r="125" spans="1:22" ht="11.25">
      <c r="A125" s="223">
        <v>193</v>
      </c>
      <c r="B125" s="118"/>
      <c r="C125" s="51" t="s">
        <v>59</v>
      </c>
      <c r="D125" s="82"/>
      <c r="E125" s="146">
        <v>80855.69</v>
      </c>
      <c r="F125" s="147">
        <v>543145.64000000013</v>
      </c>
      <c r="G125" s="147">
        <v>0</v>
      </c>
      <c r="H125" s="148">
        <f>-'NOL CFWD - Acct 190'!F125-'NOL CFWD - Acct 190'!G125</f>
        <v>108206</v>
      </c>
      <c r="I125" s="148">
        <f>Payments!Y125</f>
        <v>-672899</v>
      </c>
      <c r="J125" s="149"/>
      <c r="K125" s="147">
        <v>8902.25</v>
      </c>
      <c r="L125" s="147">
        <v>0</v>
      </c>
      <c r="M125" s="147">
        <v>-0.01</v>
      </c>
      <c r="N125" s="147">
        <v>0</v>
      </c>
      <c r="O125" s="147">
        <v>0</v>
      </c>
      <c r="P125" s="148">
        <f>SUM(E125:O125)</f>
        <v>68210.57000000008</v>
      </c>
      <c r="Q125" s="142"/>
      <c r="R125" s="146">
        <v>68210.25</v>
      </c>
      <c r="T125" s="36">
        <f>P125-R125</f>
        <v>0.3200000000797445</v>
      </c>
      <c r="V125" s="41"/>
    </row>
    <row r="126" spans="1:22" s="33" customFormat="1" ht="11.25">
      <c r="A126" s="223"/>
      <c r="B126" s="126"/>
      <c r="C126" s="125"/>
      <c r="D126" s="82"/>
      <c r="E126" s="151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52"/>
      <c r="R126" s="151"/>
      <c r="T126" s="49"/>
      <c r="V126" s="50"/>
    </row>
    <row r="127" spans="1:22" ht="11.25">
      <c r="A127" s="223">
        <v>319</v>
      </c>
      <c r="B127" s="118"/>
      <c r="C127" s="51" t="s">
        <v>66</v>
      </c>
      <c r="D127" s="82"/>
      <c r="E127" s="146">
        <v>92246.96</v>
      </c>
      <c r="F127" s="147">
        <v>111483.11</v>
      </c>
      <c r="G127" s="147">
        <v>0</v>
      </c>
      <c r="H127" s="148">
        <f>-'NOL CFWD - Acct 190'!F127-'NOL CFWD - Acct 190'!G127</f>
        <v>1365</v>
      </c>
      <c r="I127" s="148">
        <f>Payments!Y127</f>
        <v>-143923</v>
      </c>
      <c r="J127" s="149"/>
      <c r="K127" s="147">
        <v>-18338.760000000002</v>
      </c>
      <c r="L127" s="147">
        <v>-536.46</v>
      </c>
      <c r="M127" s="147">
        <v>-2349</v>
      </c>
      <c r="N127" s="147">
        <v>0</v>
      </c>
      <c r="O127" s="147">
        <v>0</v>
      </c>
      <c r="P127" s="148">
        <f>SUM(E127:O127)</f>
        <v>39947.850000000006</v>
      </c>
      <c r="Q127" s="142"/>
      <c r="R127" s="146">
        <v>39947.85</v>
      </c>
      <c r="T127" s="36">
        <f>P127-R127</f>
        <v>0</v>
      </c>
      <c r="V127" s="41"/>
    </row>
    <row r="128" spans="1:22" ht="11.25">
      <c r="A128" s="223">
        <v>143</v>
      </c>
      <c r="B128" s="118"/>
      <c r="C128" s="51" t="s">
        <v>61</v>
      </c>
      <c r="D128" s="82"/>
      <c r="E128" s="146">
        <v>13225.4</v>
      </c>
      <c r="F128" s="147">
        <v>-120225.13</v>
      </c>
      <c r="G128" s="147">
        <v>0</v>
      </c>
      <c r="H128" s="148">
        <f>-'NOL CFWD - Acct 190'!F128-'NOL CFWD - Acct 190'!G128</f>
        <v>0</v>
      </c>
      <c r="I128" s="148">
        <f>Payments!Y128</f>
        <v>88661</v>
      </c>
      <c r="J128" s="149"/>
      <c r="K128" s="147">
        <v>-948.74999999999989</v>
      </c>
      <c r="L128" s="147">
        <v>-282.85000000000002</v>
      </c>
      <c r="M128" s="147">
        <v>-1935</v>
      </c>
      <c r="N128" s="147">
        <v>0</v>
      </c>
      <c r="O128" s="147">
        <v>0</v>
      </c>
      <c r="P128" s="148">
        <f>SUM(E128:O128)</f>
        <v>-21505.330000000009</v>
      </c>
      <c r="Q128" s="142"/>
      <c r="R128" s="146">
        <v>-21505.33</v>
      </c>
      <c r="T128" s="36">
        <f>P128-R128</f>
        <v>0</v>
      </c>
      <c r="V128" s="41"/>
    </row>
    <row r="129" spans="1:22" s="33" customFormat="1" ht="11.25">
      <c r="A129" s="223"/>
      <c r="B129" s="126"/>
      <c r="C129" s="125"/>
      <c r="D129" s="82"/>
      <c r="E129" s="151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52"/>
      <c r="R129" s="151"/>
      <c r="T129" s="49"/>
      <c r="V129" s="50"/>
    </row>
    <row r="130" spans="1:22" ht="11.25">
      <c r="A130" s="223">
        <v>196</v>
      </c>
      <c r="B130" s="118"/>
      <c r="C130" s="51" t="s">
        <v>62</v>
      </c>
      <c r="D130" s="82"/>
      <c r="E130" s="146">
        <v>-2230580.27</v>
      </c>
      <c r="F130" s="147">
        <v>-989408.19</v>
      </c>
      <c r="G130" s="147">
        <v>0</v>
      </c>
      <c r="H130" s="148">
        <f>-'NOL CFWD - Acct 190'!F130-'NOL CFWD - Acct 190'!G130</f>
        <v>0</v>
      </c>
      <c r="I130" s="148">
        <f>Payments!Y130</f>
        <v>5343042</v>
      </c>
      <c r="J130" s="149"/>
      <c r="K130" s="147">
        <v>-181656.65</v>
      </c>
      <c r="L130" s="147">
        <v>6866.34</v>
      </c>
      <c r="M130" s="147">
        <v>-1963804.75</v>
      </c>
      <c r="N130" s="147">
        <v>0</v>
      </c>
      <c r="O130" s="147">
        <v>-2.1464074961841101E-10</v>
      </c>
      <c r="P130" s="148">
        <f>SUM(E130:O130)</f>
        <v>-15541.52</v>
      </c>
      <c r="Q130" s="142"/>
      <c r="R130" s="146">
        <v>-15541.52</v>
      </c>
      <c r="T130" s="36">
        <f>P130-R130</f>
        <v>0</v>
      </c>
      <c r="V130" s="41"/>
    </row>
    <row r="131" spans="1:22" ht="11.25">
      <c r="A131" s="223"/>
      <c r="B131" s="118"/>
      <c r="C131" s="51"/>
      <c r="D131" s="82"/>
      <c r="E131" s="153"/>
      <c r="F131" s="148"/>
      <c r="G131" s="148"/>
      <c r="H131" s="148"/>
      <c r="I131" s="148"/>
      <c r="J131" s="149"/>
      <c r="K131" s="148"/>
      <c r="L131" s="148"/>
      <c r="M131" s="148"/>
      <c r="N131" s="148"/>
      <c r="O131" s="148"/>
      <c r="P131" s="148"/>
      <c r="Q131" s="142"/>
      <c r="R131" s="153"/>
      <c r="T131" s="36"/>
      <c r="V131" s="41"/>
    </row>
    <row r="132" spans="1:22" ht="11.25">
      <c r="A132" s="223">
        <v>100</v>
      </c>
      <c r="B132" s="118"/>
      <c r="C132" s="51" t="s">
        <v>63</v>
      </c>
      <c r="D132" s="82"/>
      <c r="E132" s="146">
        <v>-71097593.260000005</v>
      </c>
      <c r="F132" s="147">
        <v>0</v>
      </c>
      <c r="G132" s="147">
        <v>0</v>
      </c>
      <c r="H132" s="148">
        <f>-'NOL CFWD - Acct 190'!F132-'NOL CFWD - Acct 190'!G132</f>
        <v>0</v>
      </c>
      <c r="I132" s="148">
        <f>Payments!Y132</f>
        <v>71097593.260000005</v>
      </c>
      <c r="J132" s="149"/>
      <c r="K132" s="147">
        <v>0</v>
      </c>
      <c r="L132" s="147">
        <v>0</v>
      </c>
      <c r="M132" s="147">
        <v>0</v>
      </c>
      <c r="N132" s="147">
        <v>0</v>
      </c>
      <c r="O132" s="147">
        <v>0</v>
      </c>
      <c r="P132" s="148">
        <f>SUM(E132:O132)</f>
        <v>0</v>
      </c>
      <c r="Q132" s="142"/>
      <c r="R132" s="146">
        <v>0</v>
      </c>
      <c r="T132" s="41">
        <f>P132-R132</f>
        <v>0</v>
      </c>
      <c r="V132" s="41"/>
    </row>
    <row r="133" spans="1:22" s="33" customFormat="1" ht="11.25">
      <c r="A133" s="223"/>
      <c r="B133" s="126"/>
      <c r="C133" s="125"/>
      <c r="D133" s="82"/>
      <c r="E133" s="151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52"/>
      <c r="R133" s="151"/>
      <c r="T133" s="50"/>
      <c r="V133" s="50"/>
    </row>
    <row r="134" spans="1:22" ht="11.25">
      <c r="A134" s="223">
        <v>103</v>
      </c>
      <c r="B134" s="118"/>
      <c r="C134" s="51" t="s">
        <v>64</v>
      </c>
      <c r="D134" s="82"/>
      <c r="E134" s="146">
        <v>-15170586.439999999</v>
      </c>
      <c r="F134" s="147">
        <v>7594897.5700000003</v>
      </c>
      <c r="G134" s="147">
        <v>0</v>
      </c>
      <c r="H134" s="148">
        <f>-'NOL CFWD - Acct 190'!F134-'NOL CFWD - Acct 190'!G134</f>
        <v>5371216</v>
      </c>
      <c r="I134" s="148">
        <f>Payments!Y134</f>
        <v>-1651788.6500000004</v>
      </c>
      <c r="J134" s="149"/>
      <c r="K134" s="147">
        <v>-8459832.5300000012</v>
      </c>
      <c r="L134" s="147">
        <v>426653</v>
      </c>
      <c r="M134" s="147">
        <v>-153712</v>
      </c>
      <c r="N134" s="147">
        <v>203756</v>
      </c>
      <c r="O134" s="147">
        <v>0</v>
      </c>
      <c r="P134" s="148">
        <f>SUM(E134:O134)</f>
        <v>-11839397.050000001</v>
      </c>
      <c r="Q134" s="142"/>
      <c r="R134" s="146">
        <v>-11839397.48</v>
      </c>
      <c r="S134" s="35"/>
      <c r="T134" s="36">
        <f>P134-R134</f>
        <v>0.42999999970197678</v>
      </c>
      <c r="V134" s="41"/>
    </row>
    <row r="135" spans="1:22" ht="11.25">
      <c r="A135" s="223"/>
      <c r="B135" s="118"/>
      <c r="C135" s="51"/>
      <c r="D135" s="82"/>
      <c r="E135" s="153"/>
      <c r="F135" s="148"/>
      <c r="G135" s="148"/>
      <c r="H135" s="148"/>
      <c r="I135" s="148"/>
      <c r="J135" s="149"/>
      <c r="K135" s="148"/>
      <c r="L135" s="148"/>
      <c r="M135" s="148"/>
      <c r="N135" s="148"/>
      <c r="O135" s="148"/>
      <c r="P135" s="148"/>
      <c r="Q135" s="142"/>
      <c r="R135" s="153"/>
      <c r="T135" s="36"/>
      <c r="V135" s="41"/>
    </row>
    <row r="136" spans="1:22" ht="11.25">
      <c r="A136" s="223"/>
      <c r="B136" s="118"/>
      <c r="C136" s="51"/>
      <c r="D136" s="82"/>
      <c r="E136" s="123" t="s">
        <v>15</v>
      </c>
      <c r="F136" s="123" t="s">
        <v>15</v>
      </c>
      <c r="G136" s="123" t="s">
        <v>15</v>
      </c>
      <c r="H136" s="123" t="s">
        <v>15</v>
      </c>
      <c r="I136" s="123" t="s">
        <v>15</v>
      </c>
      <c r="J136" s="149"/>
      <c r="K136" s="123" t="s">
        <v>15</v>
      </c>
      <c r="L136" s="123" t="s">
        <v>15</v>
      </c>
      <c r="M136" s="123" t="s">
        <v>15</v>
      </c>
      <c r="N136" s="123" t="s">
        <v>15</v>
      </c>
      <c r="O136" s="123" t="s">
        <v>15</v>
      </c>
      <c r="P136" s="123" t="s">
        <v>15</v>
      </c>
      <c r="Q136" s="142"/>
      <c r="R136" s="123" t="s">
        <v>15</v>
      </c>
      <c r="T136" s="36"/>
      <c r="V136" s="41"/>
    </row>
    <row r="137" spans="1:22" ht="11.25">
      <c r="A137" s="223"/>
      <c r="B137" s="116"/>
      <c r="C137" s="118" t="s">
        <v>65</v>
      </c>
      <c r="D137" s="82"/>
      <c r="E137" s="148">
        <f>SUM(E97:E136)</f>
        <v>-87652439.620000005</v>
      </c>
      <c r="F137" s="148">
        <f>SUM(F97:F136)</f>
        <v>-2307802.4299999997</v>
      </c>
      <c r="G137" s="148">
        <f>SUM(G97:G136)</f>
        <v>0</v>
      </c>
      <c r="H137" s="148">
        <f>SUM(H97:H136)</f>
        <v>5910848.9299999997</v>
      </c>
      <c r="I137" s="148">
        <f>SUM(I97:I136)</f>
        <v>84135283.590000004</v>
      </c>
      <c r="J137" s="149"/>
      <c r="K137" s="148">
        <f t="shared" ref="K137:P137" si="16">SUM(K97:K136)</f>
        <v>-11644433.199999999</v>
      </c>
      <c r="L137" s="148">
        <f t="shared" si="16"/>
        <v>554554.32999999996</v>
      </c>
      <c r="M137" s="148">
        <f t="shared" si="16"/>
        <v>-2074588.66</v>
      </c>
      <c r="N137" s="148">
        <f t="shared" si="16"/>
        <v>203756</v>
      </c>
      <c r="O137" s="148">
        <f t="shared" si="16"/>
        <v>-2466794.3599999989</v>
      </c>
      <c r="P137" s="148">
        <f t="shared" si="16"/>
        <v>-15341615.419999998</v>
      </c>
      <c r="Q137" s="142"/>
      <c r="R137" s="148">
        <f>SUM(R97:R136)</f>
        <v>-15341615.940000001</v>
      </c>
      <c r="T137" s="36">
        <f>P137-R137</f>
        <v>0.52000000327825546</v>
      </c>
      <c r="V137" s="41"/>
    </row>
    <row r="138" spans="1:22" ht="11.25">
      <c r="A138" s="223"/>
      <c r="B138" s="51"/>
      <c r="C138" s="51"/>
      <c r="D138" s="82"/>
      <c r="E138" s="123" t="s">
        <v>23</v>
      </c>
      <c r="F138" s="123" t="s">
        <v>23</v>
      </c>
      <c r="G138" s="123" t="s">
        <v>23</v>
      </c>
      <c r="H138" s="123" t="s">
        <v>23</v>
      </c>
      <c r="I138" s="123" t="s">
        <v>23</v>
      </c>
      <c r="J138" s="149"/>
      <c r="K138" s="123" t="s">
        <v>23</v>
      </c>
      <c r="L138" s="123" t="s">
        <v>23</v>
      </c>
      <c r="M138" s="123" t="s">
        <v>23</v>
      </c>
      <c r="N138" s="123" t="s">
        <v>23</v>
      </c>
      <c r="O138" s="123" t="s">
        <v>23</v>
      </c>
      <c r="P138" s="123" t="s">
        <v>23</v>
      </c>
      <c r="Q138" s="142"/>
      <c r="R138" s="123" t="s">
        <v>23</v>
      </c>
      <c r="T138" s="36"/>
      <c r="V138" s="41"/>
    </row>
    <row r="139" spans="1:22" ht="11.25">
      <c r="A139" s="223"/>
      <c r="B139" s="51"/>
      <c r="C139" s="123"/>
      <c r="D139" s="82"/>
      <c r="E139" s="123"/>
      <c r="F139" s="123"/>
      <c r="G139" s="123"/>
      <c r="H139" s="123"/>
      <c r="I139" s="123"/>
      <c r="J139" s="149"/>
      <c r="K139" s="123"/>
      <c r="L139" s="123"/>
      <c r="M139" s="123"/>
      <c r="N139" s="123"/>
      <c r="O139" s="123"/>
      <c r="P139" s="123"/>
      <c r="Q139" s="142"/>
      <c r="R139" s="123"/>
      <c r="T139" s="36"/>
      <c r="V139" s="41"/>
    </row>
    <row r="140" spans="1:22" ht="11.25">
      <c r="A140" s="223"/>
      <c r="B140" s="116"/>
      <c r="C140" s="117" t="s">
        <v>69</v>
      </c>
      <c r="D140" s="82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2"/>
      <c r="R140" s="149"/>
      <c r="T140" s="36"/>
      <c r="V140" s="41"/>
    </row>
    <row r="141" spans="1:22" ht="11.25">
      <c r="A141" s="223">
        <v>198</v>
      </c>
      <c r="B141" s="51"/>
      <c r="C141" s="51" t="s">
        <v>35</v>
      </c>
      <c r="D141" s="82"/>
      <c r="E141" s="146">
        <v>-2688961.78</v>
      </c>
      <c r="F141" s="147">
        <v>14242478.76</v>
      </c>
      <c r="G141" s="147">
        <v>0</v>
      </c>
      <c r="H141" s="148">
        <f>-'NOL CFWD - Acct 190'!F141-'NOL CFWD - Acct 190'!G141</f>
        <v>0</v>
      </c>
      <c r="I141" s="148">
        <f>Payments!Y141</f>
        <v>-10117494.49</v>
      </c>
      <c r="J141" s="149"/>
      <c r="K141" s="147">
        <v>1783713.55</v>
      </c>
      <c r="L141" s="147">
        <v>42014</v>
      </c>
      <c r="M141" s="147">
        <v>-1063794.7</v>
      </c>
      <c r="N141" s="147">
        <v>0</v>
      </c>
      <c r="O141" s="147">
        <v>0</v>
      </c>
      <c r="P141" s="148">
        <f>SUM(E141:O141)</f>
        <v>2197955.34</v>
      </c>
      <c r="Q141" s="142"/>
      <c r="R141" s="146">
        <v>2197955.34</v>
      </c>
      <c r="S141" s="35"/>
      <c r="T141" s="36">
        <f>P141-R141</f>
        <v>0</v>
      </c>
      <c r="V141" s="41"/>
    </row>
    <row r="142" spans="1:22" ht="11.25">
      <c r="A142" s="223">
        <v>114</v>
      </c>
      <c r="B142" s="51"/>
      <c r="C142" s="51" t="s">
        <v>32</v>
      </c>
      <c r="D142" s="82"/>
      <c r="E142" s="146">
        <v>593948.82999999996</v>
      </c>
      <c r="F142" s="147">
        <v>-17951664.329999998</v>
      </c>
      <c r="G142" s="147">
        <v>0</v>
      </c>
      <c r="H142" s="148">
        <f>-'NOL CFWD - Acct 190'!F142-'NOL CFWD - Acct 190'!G142</f>
        <v>0</v>
      </c>
      <c r="I142" s="148">
        <f>Payments!Y142</f>
        <v>26669832</v>
      </c>
      <c r="J142" s="149"/>
      <c r="K142" s="147">
        <v>-2689575.9499999997</v>
      </c>
      <c r="L142" s="147">
        <v>186421.67</v>
      </c>
      <c r="M142" s="147">
        <v>-1843203.25</v>
      </c>
      <c r="N142" s="147">
        <v>0</v>
      </c>
      <c r="O142" s="147">
        <v>0</v>
      </c>
      <c r="P142" s="148">
        <f>SUM(E142:O142)</f>
        <v>4965758.9700000007</v>
      </c>
      <c r="Q142" s="142"/>
      <c r="R142" s="146">
        <v>4965758.97</v>
      </c>
      <c r="S142" s="35"/>
      <c r="T142" s="36">
        <f>P142-R142</f>
        <v>0</v>
      </c>
      <c r="V142" s="41"/>
    </row>
    <row r="143" spans="1:22" ht="11.25">
      <c r="A143" s="223">
        <v>167</v>
      </c>
      <c r="B143" s="51"/>
      <c r="C143" s="51" t="s">
        <v>33</v>
      </c>
      <c r="D143" s="82"/>
      <c r="E143" s="146">
        <v>4773267.25</v>
      </c>
      <c r="F143" s="147">
        <v>1447186.0400000003</v>
      </c>
      <c r="G143" s="147">
        <v>0</v>
      </c>
      <c r="H143" s="148">
        <f>-'NOL CFWD - Acct 190'!F143-'NOL CFWD - Acct 190'!G143</f>
        <v>0</v>
      </c>
      <c r="I143" s="148">
        <f>Payments!Y143</f>
        <v>-2978264.5</v>
      </c>
      <c r="J143" s="149"/>
      <c r="K143" s="147">
        <v>1614193.9500000002</v>
      </c>
      <c r="L143" s="147">
        <v>-113285.62</v>
      </c>
      <c r="M143" s="147">
        <v>-2973127.2</v>
      </c>
      <c r="N143" s="147">
        <v>0</v>
      </c>
      <c r="O143" s="147">
        <v>0</v>
      </c>
      <c r="P143" s="148">
        <f>SUM(E143:O143)</f>
        <v>1769969.92</v>
      </c>
      <c r="Q143" s="142"/>
      <c r="R143" s="146">
        <v>1769969.92</v>
      </c>
      <c r="S143" s="35"/>
      <c r="T143" s="36">
        <f>P143-R143</f>
        <v>0</v>
      </c>
      <c r="V143" s="41"/>
    </row>
    <row r="144" spans="1:22" ht="11.25">
      <c r="A144" s="223" t="s">
        <v>166</v>
      </c>
      <c r="B144" s="51"/>
      <c r="C144" s="51" t="s">
        <v>195</v>
      </c>
      <c r="D144" s="82"/>
      <c r="E144" s="146">
        <v>-8449000</v>
      </c>
      <c r="F144" s="146">
        <v>0</v>
      </c>
      <c r="G144" s="147">
        <v>8449000</v>
      </c>
      <c r="H144" s="148">
        <f>-'NOL CFWD - Acct 190'!F144-'NOL CFWD - Acct 190'!G144</f>
        <v>0</v>
      </c>
      <c r="I144" s="148">
        <f>Payments!Y144</f>
        <v>0</v>
      </c>
      <c r="J144" s="149"/>
      <c r="K144" s="147">
        <v>0</v>
      </c>
      <c r="L144" s="147">
        <v>0</v>
      </c>
      <c r="M144" s="147">
        <v>0</v>
      </c>
      <c r="N144" s="147">
        <v>0</v>
      </c>
      <c r="O144" s="147">
        <v>0</v>
      </c>
      <c r="P144" s="148">
        <f>SUM(E144:O144)</f>
        <v>0</v>
      </c>
      <c r="Q144" s="142"/>
      <c r="R144" s="146">
        <v>0</v>
      </c>
      <c r="S144" s="35"/>
      <c r="T144" s="36">
        <f>P144-R144</f>
        <v>0</v>
      </c>
      <c r="V144" s="41"/>
    </row>
    <row r="145" spans="1:22" ht="11.25">
      <c r="A145" s="223"/>
      <c r="B145" s="51"/>
      <c r="C145" s="51"/>
      <c r="D145" s="82"/>
      <c r="E145" s="123" t="s">
        <v>15</v>
      </c>
      <c r="F145" s="123" t="s">
        <v>15</v>
      </c>
      <c r="G145" s="123" t="s">
        <v>15</v>
      </c>
      <c r="H145" s="123" t="s">
        <v>15</v>
      </c>
      <c r="I145" s="123" t="s">
        <v>15</v>
      </c>
      <c r="J145" s="149"/>
      <c r="K145" s="123" t="s">
        <v>15</v>
      </c>
      <c r="L145" s="123" t="s">
        <v>15</v>
      </c>
      <c r="M145" s="123" t="s">
        <v>15</v>
      </c>
      <c r="N145" s="123" t="s">
        <v>15</v>
      </c>
      <c r="O145" s="123" t="s">
        <v>15</v>
      </c>
      <c r="P145" s="123" t="s">
        <v>15</v>
      </c>
      <c r="Q145" s="142"/>
      <c r="R145" s="123" t="s">
        <v>15</v>
      </c>
      <c r="T145" s="36"/>
      <c r="V145" s="41"/>
    </row>
    <row r="146" spans="1:22" ht="11.25">
      <c r="A146" s="223"/>
      <c r="B146" s="116"/>
      <c r="C146" s="122" t="s">
        <v>70</v>
      </c>
      <c r="D146" s="82"/>
      <c r="E146" s="149">
        <f>SUM(E141:E144)</f>
        <v>-5770745.6999999993</v>
      </c>
      <c r="F146" s="149">
        <f>SUM(F141:F144)</f>
        <v>-2261999.5299999984</v>
      </c>
      <c r="G146" s="149">
        <f>SUM(G141:G144)</f>
        <v>8449000</v>
      </c>
      <c r="H146" s="149">
        <f>SUM(H141:H144)</f>
        <v>0</v>
      </c>
      <c r="I146" s="149">
        <f>SUM(I141:I144)</f>
        <v>13574073.01</v>
      </c>
      <c r="J146" s="149"/>
      <c r="K146" s="149">
        <f t="shared" ref="K146:P146" si="17">SUM(K141:K144)</f>
        <v>708331.55000000051</v>
      </c>
      <c r="L146" s="149">
        <f t="shared" si="17"/>
        <v>115150.05000000002</v>
      </c>
      <c r="M146" s="149">
        <f t="shared" si="17"/>
        <v>-5880125.1500000004</v>
      </c>
      <c r="N146" s="149">
        <f t="shared" si="17"/>
        <v>0</v>
      </c>
      <c r="O146" s="149">
        <f t="shared" si="17"/>
        <v>0</v>
      </c>
      <c r="P146" s="149">
        <f t="shared" si="17"/>
        <v>8933684.2300000004</v>
      </c>
      <c r="Q146" s="142"/>
      <c r="R146" s="149">
        <f>SUM(R141:R144)</f>
        <v>8933684.2300000004</v>
      </c>
      <c r="T146" s="36">
        <f>P146-R146</f>
        <v>0</v>
      </c>
      <c r="V146" s="41"/>
    </row>
    <row r="147" spans="1:22" ht="11.25">
      <c r="A147" s="223"/>
      <c r="B147" s="51"/>
      <c r="C147" s="51"/>
      <c r="D147" s="82"/>
      <c r="E147" s="123" t="s">
        <v>23</v>
      </c>
      <c r="F147" s="123" t="s">
        <v>23</v>
      </c>
      <c r="G147" s="123" t="s">
        <v>23</v>
      </c>
      <c r="H147" s="123" t="s">
        <v>23</v>
      </c>
      <c r="I147" s="123" t="s">
        <v>23</v>
      </c>
      <c r="J147" s="148"/>
      <c r="K147" s="123" t="s">
        <v>23</v>
      </c>
      <c r="L147" s="123" t="s">
        <v>23</v>
      </c>
      <c r="M147" s="123" t="s">
        <v>23</v>
      </c>
      <c r="N147" s="123" t="s">
        <v>23</v>
      </c>
      <c r="O147" s="123" t="s">
        <v>23</v>
      </c>
      <c r="P147" s="123" t="s">
        <v>23</v>
      </c>
      <c r="Q147" s="142"/>
      <c r="R147" s="123" t="s">
        <v>23</v>
      </c>
      <c r="T147" s="36"/>
      <c r="V147" s="41"/>
    </row>
    <row r="148" spans="1:22" ht="11.25">
      <c r="A148" s="223"/>
      <c r="B148" s="51"/>
      <c r="C148" s="51"/>
      <c r="D148" s="82"/>
      <c r="E148" s="123"/>
      <c r="F148" s="123"/>
      <c r="G148" s="123"/>
      <c r="H148" s="123"/>
      <c r="I148" s="123"/>
      <c r="J148" s="149"/>
      <c r="K148" s="123"/>
      <c r="L148" s="123"/>
      <c r="M148" s="123"/>
      <c r="N148" s="123"/>
      <c r="O148" s="123"/>
      <c r="P148" s="123"/>
      <c r="Q148" s="142"/>
      <c r="R148" s="123"/>
      <c r="T148" s="36"/>
      <c r="V148" s="41"/>
    </row>
    <row r="149" spans="1:22" ht="11.25">
      <c r="A149" s="223"/>
      <c r="B149" s="51"/>
      <c r="C149" s="51"/>
      <c r="D149" s="82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2"/>
      <c r="R149" s="149"/>
      <c r="T149" s="36"/>
      <c r="V149" s="41"/>
    </row>
    <row r="150" spans="1:22" ht="11.25">
      <c r="A150" s="223"/>
      <c r="B150" s="51"/>
      <c r="C150" s="117" t="s">
        <v>71</v>
      </c>
      <c r="D150" s="82"/>
      <c r="E150" s="149"/>
      <c r="F150" s="149"/>
      <c r="G150" s="149"/>
      <c r="H150" s="149"/>
      <c r="I150" s="149"/>
      <c r="J150" s="148"/>
      <c r="K150" s="149"/>
      <c r="L150" s="149"/>
      <c r="M150" s="149"/>
      <c r="N150" s="149"/>
      <c r="O150" s="149"/>
      <c r="P150" s="149"/>
      <c r="Q150" s="142"/>
      <c r="R150" s="149"/>
      <c r="T150" s="36"/>
      <c r="V150" s="41"/>
    </row>
    <row r="151" spans="1:22" ht="11.25">
      <c r="A151" s="223">
        <v>168</v>
      </c>
      <c r="B151" s="51"/>
      <c r="C151" s="51" t="s">
        <v>35</v>
      </c>
      <c r="D151" s="82"/>
      <c r="E151" s="146">
        <v>19767874.66</v>
      </c>
      <c r="F151" s="147">
        <v>30069501.130000003</v>
      </c>
      <c r="G151" s="147">
        <v>0</v>
      </c>
      <c r="H151" s="148">
        <f>-'NOL CFWD - Acct 190'!F151-'NOL CFWD - Acct 190'!G151</f>
        <v>-82739197.540000007</v>
      </c>
      <c r="I151" s="148">
        <f>Payments!Y151</f>
        <v>-81042170.370000005</v>
      </c>
      <c r="J151" s="149"/>
      <c r="K151" s="147">
        <v>115214844.81</v>
      </c>
      <c r="L151" s="147">
        <v>-1014109.3</v>
      </c>
      <c r="M151" s="147">
        <v>-2232546.2999999998</v>
      </c>
      <c r="N151" s="147">
        <v>-340000</v>
      </c>
      <c r="O151" s="147">
        <v>0</v>
      </c>
      <c r="P151" s="148">
        <f>SUM(E151:O151)</f>
        <v>-2315802.910000002</v>
      </c>
      <c r="Q151" s="142"/>
      <c r="R151" s="146">
        <v>-2315802.91</v>
      </c>
      <c r="S151" s="35"/>
      <c r="T151" s="36">
        <f t="shared" ref="T151:T157" si="18">P151-R151</f>
        <v>0</v>
      </c>
      <c r="V151" s="41"/>
    </row>
    <row r="152" spans="1:22" ht="11.25">
      <c r="A152" s="223">
        <v>194</v>
      </c>
      <c r="B152" s="51"/>
      <c r="C152" s="51" t="s">
        <v>32</v>
      </c>
      <c r="D152" s="82"/>
      <c r="E152" s="146">
        <v>-3060964.9</v>
      </c>
      <c r="F152" s="147">
        <v>-33742192.969999999</v>
      </c>
      <c r="G152" s="147">
        <v>0</v>
      </c>
      <c r="H152" s="148">
        <f>-'NOL CFWD - Acct 190'!F152-'NOL CFWD - Acct 190'!G152</f>
        <v>0</v>
      </c>
      <c r="I152" s="148">
        <f>Payments!Y152</f>
        <v>35115576.640000001</v>
      </c>
      <c r="J152" s="149"/>
      <c r="K152" s="147">
        <v>2837946.35</v>
      </c>
      <c r="L152" s="147">
        <v>-111382.41</v>
      </c>
      <c r="M152" s="147">
        <v>-2965589.45</v>
      </c>
      <c r="N152" s="147">
        <v>0</v>
      </c>
      <c r="O152" s="147">
        <v>-3.0267983675003101E-9</v>
      </c>
      <c r="P152" s="148">
        <f>SUM(E152:O152)</f>
        <v>-1926606.74</v>
      </c>
      <c r="Q152" s="142"/>
      <c r="R152" s="146">
        <v>-1926606.74</v>
      </c>
      <c r="S152" s="35"/>
      <c r="T152" s="36">
        <f t="shared" si="18"/>
        <v>0</v>
      </c>
      <c r="V152" s="41"/>
    </row>
    <row r="153" spans="1:22" ht="11.25">
      <c r="A153" s="223">
        <v>111</v>
      </c>
      <c r="B153" s="51"/>
      <c r="C153" s="51" t="s">
        <v>72</v>
      </c>
      <c r="D153" s="82"/>
      <c r="E153" s="146">
        <v>793590.59</v>
      </c>
      <c r="F153" s="147">
        <v>4402887.1300000008</v>
      </c>
      <c r="G153" s="147">
        <v>0</v>
      </c>
      <c r="H153" s="148">
        <f>-'NOL CFWD - Acct 190'!F153-'NOL CFWD - Acct 190'!G153</f>
        <v>-2367603.7200000002</v>
      </c>
      <c r="I153" s="148">
        <f>Payments!Y153</f>
        <v>-3595646.49</v>
      </c>
      <c r="J153" s="149"/>
      <c r="K153" s="147">
        <v>2845067.75</v>
      </c>
      <c r="L153" s="147">
        <v>-114520.32000000001</v>
      </c>
      <c r="M153" s="147">
        <v>-433913.59999999998</v>
      </c>
      <c r="N153" s="147">
        <v>1</v>
      </c>
      <c r="O153" s="147">
        <v>0.99999999976716902</v>
      </c>
      <c r="P153" s="148">
        <f>SUM(E153:O153)-1</f>
        <v>1529862.34</v>
      </c>
      <c r="Q153" s="142"/>
      <c r="R153" s="146">
        <v>1529862.34</v>
      </c>
      <c r="S153" s="35"/>
      <c r="T153" s="36">
        <f t="shared" si="18"/>
        <v>0</v>
      </c>
      <c r="V153" s="41"/>
    </row>
    <row r="154" spans="1:22" ht="11.25">
      <c r="A154" s="223">
        <v>159</v>
      </c>
      <c r="B154" s="51"/>
      <c r="C154" s="51" t="s">
        <v>33</v>
      </c>
      <c r="D154" s="82"/>
      <c r="E154" s="146">
        <v>2243112.9</v>
      </c>
      <c r="F154" s="147">
        <v>-6915092.4700000007</v>
      </c>
      <c r="G154" s="147">
        <v>0</v>
      </c>
      <c r="H154" s="148">
        <f>-'NOL CFWD - Acct 190'!F154-'NOL CFWD - Acct 190'!G154</f>
        <v>-2939165.9</v>
      </c>
      <c r="I154" s="148">
        <f>Payments!Y154</f>
        <v>10565359.74</v>
      </c>
      <c r="J154" s="149"/>
      <c r="K154" s="147">
        <v>375510.6</v>
      </c>
      <c r="L154" s="147">
        <v>591020.85</v>
      </c>
      <c r="M154" s="147">
        <v>-1020706.1</v>
      </c>
      <c r="N154" s="147">
        <v>1</v>
      </c>
      <c r="O154" s="147">
        <v>1.0000000009313199</v>
      </c>
      <c r="P154" s="148">
        <f>SUM(E154:O154)-1</f>
        <v>2900040.6200000006</v>
      </c>
      <c r="Q154" s="142"/>
      <c r="R154" s="146">
        <v>2900040.62</v>
      </c>
      <c r="S154" s="35"/>
      <c r="T154" s="36">
        <f t="shared" si="18"/>
        <v>0</v>
      </c>
      <c r="V154" s="41"/>
    </row>
    <row r="155" spans="1:22" ht="11.25">
      <c r="A155" s="223">
        <v>161</v>
      </c>
      <c r="B155" s="51"/>
      <c r="C155" s="51" t="s">
        <v>73</v>
      </c>
      <c r="D155" s="82"/>
      <c r="E155" s="146">
        <v>-479230.61</v>
      </c>
      <c r="F155" s="147">
        <v>-22924632.299999997</v>
      </c>
      <c r="G155" s="147">
        <v>0</v>
      </c>
      <c r="H155" s="148">
        <f>-'NOL CFWD - Acct 190'!F155-'NOL CFWD - Acct 190'!G155</f>
        <v>0</v>
      </c>
      <c r="I155" s="148">
        <f>Payments!Y155</f>
        <v>19011143.5</v>
      </c>
      <c r="J155" s="149"/>
      <c r="K155" s="147">
        <v>1031478.74</v>
      </c>
      <c r="L155" s="147">
        <v>326359.78999999998</v>
      </c>
      <c r="M155" s="147">
        <v>-780391.6</v>
      </c>
      <c r="N155" s="147">
        <v>0</v>
      </c>
      <c r="O155" s="147">
        <v>-3.7252902984619099E-9</v>
      </c>
      <c r="P155" s="148">
        <f>SUM(E155:O155)</f>
        <v>-3815272.48</v>
      </c>
      <c r="Q155" s="142"/>
      <c r="R155" s="146">
        <v>-3815272.48</v>
      </c>
      <c r="S155" s="35"/>
      <c r="T155" s="36">
        <f t="shared" si="18"/>
        <v>0</v>
      </c>
      <c r="V155" s="41"/>
    </row>
    <row r="156" spans="1:22" ht="11.25">
      <c r="A156" s="223">
        <v>358</v>
      </c>
      <c r="B156" s="51"/>
      <c r="C156" s="51" t="s">
        <v>153</v>
      </c>
      <c r="D156" s="82"/>
      <c r="E156" s="146">
        <v>-204350</v>
      </c>
      <c r="F156" s="147">
        <v>-1103862.78</v>
      </c>
      <c r="G156" s="147">
        <v>0</v>
      </c>
      <c r="H156" s="148">
        <f>-'NOL CFWD - Acct 190'!F156-'NOL CFWD - Acct 190'!G156</f>
        <v>0</v>
      </c>
      <c r="I156" s="148">
        <f>Payments!Y156</f>
        <v>0</v>
      </c>
      <c r="J156" s="149"/>
      <c r="K156" s="147">
        <v>0</v>
      </c>
      <c r="L156" s="147">
        <v>0</v>
      </c>
      <c r="M156" s="147">
        <v>0</v>
      </c>
      <c r="N156" s="147">
        <v>0</v>
      </c>
      <c r="O156" s="147">
        <v>0.29000000003725301</v>
      </c>
      <c r="P156" s="148">
        <f>SUM(E156:O156)</f>
        <v>-1308212.49</v>
      </c>
      <c r="Q156" s="142"/>
      <c r="R156" s="147">
        <v>-1308212.49</v>
      </c>
      <c r="S156" s="35"/>
      <c r="T156" s="36">
        <f t="shared" si="18"/>
        <v>0</v>
      </c>
      <c r="V156" s="41"/>
    </row>
    <row r="157" spans="1:22" ht="11.25">
      <c r="A157" s="223" t="s">
        <v>167</v>
      </c>
      <c r="B157" s="51"/>
      <c r="C157" s="51" t="s">
        <v>195</v>
      </c>
      <c r="D157" s="82"/>
      <c r="E157" s="147">
        <v>-9444000</v>
      </c>
      <c r="F157" s="147">
        <v>0</v>
      </c>
      <c r="G157" s="147">
        <v>9444000</v>
      </c>
      <c r="H157" s="148">
        <f>-'NOL CFWD - Acct 190'!F157-'NOL CFWD - Acct 190'!G157</f>
        <v>0</v>
      </c>
      <c r="I157" s="148">
        <f>Payments!Y157</f>
        <v>0</v>
      </c>
      <c r="J157" s="149"/>
      <c r="K157" s="147">
        <v>0</v>
      </c>
      <c r="L157" s="147">
        <v>0</v>
      </c>
      <c r="M157" s="147">
        <v>0</v>
      </c>
      <c r="N157" s="147">
        <v>0</v>
      </c>
      <c r="O157" s="147">
        <v>0</v>
      </c>
      <c r="P157" s="148">
        <f>SUM(E157:O157)</f>
        <v>0</v>
      </c>
      <c r="Q157" s="142"/>
      <c r="R157" s="147">
        <v>0</v>
      </c>
      <c r="S157" s="35"/>
      <c r="T157" s="36">
        <f t="shared" si="18"/>
        <v>0</v>
      </c>
      <c r="V157" s="41"/>
    </row>
    <row r="158" spans="1:22" ht="11.25">
      <c r="A158" s="223"/>
      <c r="B158" s="51"/>
      <c r="C158" s="51"/>
      <c r="D158" s="82"/>
      <c r="E158" s="123" t="s">
        <v>15</v>
      </c>
      <c r="F158" s="123" t="s">
        <v>15</v>
      </c>
      <c r="G158" s="123" t="s">
        <v>15</v>
      </c>
      <c r="H158" s="123" t="s">
        <v>15</v>
      </c>
      <c r="I158" s="123" t="s">
        <v>15</v>
      </c>
      <c r="J158" s="149"/>
      <c r="K158" s="123" t="s">
        <v>15</v>
      </c>
      <c r="L158" s="123" t="s">
        <v>15</v>
      </c>
      <c r="M158" s="123" t="s">
        <v>15</v>
      </c>
      <c r="N158" s="123" t="s">
        <v>15</v>
      </c>
      <c r="O158" s="123" t="s">
        <v>15</v>
      </c>
      <c r="P158" s="123" t="s">
        <v>15</v>
      </c>
      <c r="Q158" s="142"/>
      <c r="R158" s="123" t="s">
        <v>15</v>
      </c>
      <c r="T158" s="36"/>
      <c r="V158" s="41"/>
    </row>
    <row r="159" spans="1:22" ht="11.25">
      <c r="A159" s="223"/>
      <c r="B159" s="116"/>
      <c r="C159" s="118" t="s">
        <v>75</v>
      </c>
      <c r="D159" s="82"/>
      <c r="E159" s="149">
        <f>SUM(E151:E157)</f>
        <v>9616032.6400000006</v>
      </c>
      <c r="F159" s="149">
        <f>SUM(F151:F157)</f>
        <v>-30213392.259999994</v>
      </c>
      <c r="G159" s="149">
        <f>SUM(G151:G157)</f>
        <v>9444000</v>
      </c>
      <c r="H159" s="149">
        <f>SUM(H151:H157)</f>
        <v>-88045967.160000011</v>
      </c>
      <c r="I159" s="149">
        <f>SUM(I151:I157)</f>
        <v>-19945736.980000004</v>
      </c>
      <c r="J159" s="149"/>
      <c r="K159" s="149">
        <f t="shared" ref="K159:P159" si="19">SUM(K151:K157)</f>
        <v>122304848.24999999</v>
      </c>
      <c r="L159" s="149">
        <f t="shared" si="19"/>
        <v>-322631.39000000007</v>
      </c>
      <c r="M159" s="149">
        <f t="shared" si="19"/>
        <v>-7433147.0499999989</v>
      </c>
      <c r="N159" s="149">
        <f t="shared" si="19"/>
        <v>-339998</v>
      </c>
      <c r="O159" s="149">
        <f t="shared" si="19"/>
        <v>2.2899999939836531</v>
      </c>
      <c r="P159" s="149">
        <f t="shared" si="19"/>
        <v>-4935991.660000002</v>
      </c>
      <c r="Q159" s="142"/>
      <c r="R159" s="149">
        <f>SUM(R151:R157)</f>
        <v>-4935991.66</v>
      </c>
      <c r="T159" s="36">
        <f>P159-R159</f>
        <v>0</v>
      </c>
      <c r="V159" s="41"/>
    </row>
    <row r="160" spans="1:22" ht="11.25">
      <c r="A160" s="223"/>
      <c r="B160" s="51"/>
      <c r="C160" s="51"/>
      <c r="D160" s="82"/>
      <c r="E160" s="123" t="s">
        <v>23</v>
      </c>
      <c r="F160" s="123" t="s">
        <v>23</v>
      </c>
      <c r="G160" s="123" t="s">
        <v>23</v>
      </c>
      <c r="H160" s="123" t="s">
        <v>23</v>
      </c>
      <c r="I160" s="123" t="s">
        <v>23</v>
      </c>
      <c r="J160" s="149"/>
      <c r="K160" s="123" t="s">
        <v>23</v>
      </c>
      <c r="L160" s="123" t="s">
        <v>23</v>
      </c>
      <c r="M160" s="123" t="s">
        <v>23</v>
      </c>
      <c r="N160" s="123" t="s">
        <v>23</v>
      </c>
      <c r="O160" s="123" t="s">
        <v>23</v>
      </c>
      <c r="P160" s="123" t="s">
        <v>23</v>
      </c>
      <c r="Q160" s="142"/>
      <c r="R160" s="123" t="s">
        <v>23</v>
      </c>
      <c r="T160" s="36"/>
      <c r="V160" s="41"/>
    </row>
    <row r="161" spans="1:22" ht="11.25">
      <c r="A161" s="223"/>
      <c r="B161" s="51"/>
      <c r="C161" s="51"/>
      <c r="D161" s="82"/>
      <c r="E161" s="123"/>
      <c r="F161" s="123"/>
      <c r="G161" s="123"/>
      <c r="H161" s="123"/>
      <c r="I161" s="123"/>
      <c r="J161" s="149"/>
      <c r="K161" s="123"/>
      <c r="L161" s="123"/>
      <c r="M161" s="123"/>
      <c r="N161" s="123"/>
      <c r="O161" s="123"/>
      <c r="P161" s="123"/>
      <c r="Q161" s="142"/>
      <c r="R161" s="123"/>
      <c r="T161" s="36"/>
      <c r="V161" s="41"/>
    </row>
    <row r="162" spans="1:22" ht="11.25">
      <c r="A162" s="223">
        <v>245</v>
      </c>
      <c r="B162" s="51"/>
      <c r="C162" s="51" t="s">
        <v>74</v>
      </c>
      <c r="D162" s="82"/>
      <c r="E162" s="146">
        <v>2377997.7999999998</v>
      </c>
      <c r="F162" s="147">
        <v>-363816.33999999997</v>
      </c>
      <c r="G162" s="147">
        <v>0</v>
      </c>
      <c r="H162" s="148">
        <f>-'NOL CFWD - Acct 190'!F162-'NOL CFWD - Acct 190'!G162</f>
        <v>0</v>
      </c>
      <c r="I162" s="148">
        <f>Payments!Y162</f>
        <v>-4085047.96</v>
      </c>
      <c r="J162" s="149"/>
      <c r="K162" s="147">
        <v>-1959327.6500000001</v>
      </c>
      <c r="L162" s="147">
        <v>-77141.649999999994</v>
      </c>
      <c r="M162" s="147">
        <v>-36632.15</v>
      </c>
      <c r="N162" s="147">
        <v>0</v>
      </c>
      <c r="O162" s="147">
        <v>0</v>
      </c>
      <c r="P162" s="148">
        <f>SUM(E162:O162)</f>
        <v>-4143967.95</v>
      </c>
      <c r="Q162" s="142"/>
      <c r="R162" s="146">
        <v>-4143967.95</v>
      </c>
      <c r="S162" s="35"/>
      <c r="T162" s="36">
        <f>P162-R162</f>
        <v>0</v>
      </c>
      <c r="V162" s="41"/>
    </row>
    <row r="163" spans="1:22" s="33" customFormat="1" ht="11.25">
      <c r="A163" s="223"/>
      <c r="B163" s="125"/>
      <c r="C163" s="125"/>
      <c r="D163" s="82"/>
      <c r="E163" s="151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52"/>
      <c r="R163" s="151"/>
      <c r="S163" s="52"/>
      <c r="T163" s="49"/>
      <c r="V163" s="50"/>
    </row>
    <row r="164" spans="1:22" ht="11.25">
      <c r="A164" s="223"/>
      <c r="B164" s="51"/>
      <c r="C164" s="117" t="s">
        <v>67</v>
      </c>
      <c r="D164" s="82"/>
      <c r="E164" s="149"/>
      <c r="F164" s="148"/>
      <c r="G164" s="148"/>
      <c r="H164" s="148"/>
      <c r="I164" s="148"/>
      <c r="J164" s="149"/>
      <c r="K164" s="148"/>
      <c r="L164" s="148"/>
      <c r="M164" s="148"/>
      <c r="N164" s="148"/>
      <c r="O164" s="148"/>
      <c r="P164" s="148"/>
      <c r="Q164" s="142"/>
      <c r="R164" s="149"/>
      <c r="T164" s="36"/>
      <c r="V164" s="41"/>
    </row>
    <row r="165" spans="1:22" ht="11.25">
      <c r="A165" s="223">
        <v>169</v>
      </c>
      <c r="B165" s="51"/>
      <c r="C165" s="51" t="s">
        <v>32</v>
      </c>
      <c r="D165" s="82"/>
      <c r="E165" s="146">
        <v>-8060631.75</v>
      </c>
      <c r="F165" s="147">
        <v>-615440.34999999963</v>
      </c>
      <c r="G165" s="147">
        <v>0</v>
      </c>
      <c r="H165" s="148">
        <f>-'NOL CFWD - Acct 190'!F165-'NOL CFWD - Acct 190'!G165</f>
        <v>0</v>
      </c>
      <c r="I165" s="148">
        <f>Payments!Y165</f>
        <v>21526262.710000001</v>
      </c>
      <c r="J165" s="149"/>
      <c r="K165" s="147">
        <v>641608.43999999994</v>
      </c>
      <c r="L165" s="147">
        <v>-3803.6</v>
      </c>
      <c r="M165" s="147">
        <v>-8469239.75</v>
      </c>
      <c r="N165" s="147">
        <v>0</v>
      </c>
      <c r="O165" s="147">
        <v>0</v>
      </c>
      <c r="P165" s="148">
        <f>SUM(E165:O165)</f>
        <v>5018755.7000000011</v>
      </c>
      <c r="Q165" s="142"/>
      <c r="R165" s="146">
        <v>5018755.7</v>
      </c>
      <c r="S165" s="35"/>
      <c r="T165" s="36">
        <f>P165-R165</f>
        <v>0</v>
      </c>
      <c r="V165" s="41"/>
    </row>
    <row r="166" spans="1:22" ht="11.25">
      <c r="A166" s="223">
        <v>211</v>
      </c>
      <c r="B166" s="51"/>
      <c r="C166" s="51" t="s">
        <v>33</v>
      </c>
      <c r="D166" s="82"/>
      <c r="E166" s="146">
        <v>5832875.3499999996</v>
      </c>
      <c r="F166" s="147">
        <v>-72372977.019999996</v>
      </c>
      <c r="G166" s="147">
        <v>0</v>
      </c>
      <c r="H166" s="148">
        <f>-'NOL CFWD - Acct 190'!F166-'NOL CFWD - Acct 190'!G166</f>
        <v>0</v>
      </c>
      <c r="I166" s="148">
        <f>Payments!Y166</f>
        <v>79026265</v>
      </c>
      <c r="J166" s="149"/>
      <c r="K166" s="147">
        <v>-1030090.41</v>
      </c>
      <c r="L166" s="147">
        <v>159240.76</v>
      </c>
      <c r="M166" s="147">
        <v>-3546358.25</v>
      </c>
      <c r="N166" s="147">
        <v>0</v>
      </c>
      <c r="O166" s="147">
        <v>-247855.19000000501</v>
      </c>
      <c r="P166" s="148">
        <f>SUM(E166:O166)</f>
        <v>7821100.2400000002</v>
      </c>
      <c r="Q166" s="142"/>
      <c r="R166" s="146">
        <v>7821100.2400000002</v>
      </c>
      <c r="S166" s="35"/>
      <c r="T166" s="36">
        <f>P166-R166</f>
        <v>0</v>
      </c>
      <c r="V166" s="41"/>
    </row>
    <row r="167" spans="1:22" ht="11.25">
      <c r="A167" s="223">
        <v>162</v>
      </c>
      <c r="B167" s="51"/>
      <c r="C167" s="51" t="s">
        <v>89</v>
      </c>
      <c r="D167" s="82"/>
      <c r="E167" s="146">
        <v>752324.69</v>
      </c>
      <c r="F167" s="147">
        <v>340276.06</v>
      </c>
      <c r="G167" s="147">
        <v>0</v>
      </c>
      <c r="H167" s="148">
        <f>-'NOL CFWD - Acct 190'!F167-'NOL CFWD - Acct 190'!G167</f>
        <v>0</v>
      </c>
      <c r="I167" s="148">
        <f>Payments!Y167</f>
        <v>62804</v>
      </c>
      <c r="J167" s="149"/>
      <c r="K167" s="147">
        <v>0</v>
      </c>
      <c r="L167" s="147">
        <v>0</v>
      </c>
      <c r="M167" s="147">
        <v>-19057</v>
      </c>
      <c r="N167" s="147">
        <v>0</v>
      </c>
      <c r="O167" s="147">
        <v>-1136347.75</v>
      </c>
      <c r="P167" s="148">
        <f>SUM(E167:O167)</f>
        <v>0</v>
      </c>
      <c r="Q167" s="142"/>
      <c r="R167" s="146">
        <v>0</v>
      </c>
      <c r="S167" s="35"/>
      <c r="T167" s="36">
        <f>P167-R167</f>
        <v>0</v>
      </c>
      <c r="V167" s="41"/>
    </row>
    <row r="168" spans="1:22" ht="11.25">
      <c r="A168" s="223">
        <v>395</v>
      </c>
      <c r="B168" s="51"/>
      <c r="C168" s="51" t="s">
        <v>127</v>
      </c>
      <c r="D168" s="82"/>
      <c r="E168" s="146">
        <v>-6567945.3399999999</v>
      </c>
      <c r="F168" s="147">
        <v>2576155.84</v>
      </c>
      <c r="G168" s="147">
        <v>0</v>
      </c>
      <c r="H168" s="148">
        <f>-'NOL CFWD - Acct 190'!F168-'NOL CFWD - Acct 190'!G168</f>
        <v>0</v>
      </c>
      <c r="I168" s="148">
        <f>Payments!Y168</f>
        <v>-942000</v>
      </c>
      <c r="J168" s="149"/>
      <c r="K168" s="147">
        <v>0</v>
      </c>
      <c r="L168" s="147">
        <v>0</v>
      </c>
      <c r="M168" s="147">
        <v>0</v>
      </c>
      <c r="N168" s="147">
        <v>0</v>
      </c>
      <c r="O168" s="147">
        <v>4933789.5</v>
      </c>
      <c r="P168" s="148">
        <f>SUM(E168:O168)</f>
        <v>0</v>
      </c>
      <c r="Q168" s="142"/>
      <c r="R168" s="146">
        <v>0</v>
      </c>
      <c r="S168" s="35"/>
      <c r="T168" s="36">
        <f>P168-R168</f>
        <v>0</v>
      </c>
      <c r="V168" s="41"/>
    </row>
    <row r="169" spans="1:22" ht="11.25">
      <c r="A169" s="223">
        <v>372</v>
      </c>
      <c r="B169" s="51"/>
      <c r="C169" s="51" t="s">
        <v>101</v>
      </c>
      <c r="D169" s="82"/>
      <c r="E169" s="146">
        <v>652342.35</v>
      </c>
      <c r="F169" s="147">
        <v>3038891.2199999997</v>
      </c>
      <c r="G169" s="147">
        <v>0</v>
      </c>
      <c r="H169" s="148">
        <f>-'NOL CFWD - Acct 190'!F169-'NOL CFWD - Acct 190'!G169</f>
        <v>0</v>
      </c>
      <c r="I169" s="148">
        <f>Payments!Y169</f>
        <v>-129732</v>
      </c>
      <c r="J169" s="149"/>
      <c r="K169" s="147">
        <v>0</v>
      </c>
      <c r="L169" s="147">
        <v>0</v>
      </c>
      <c r="M169" s="147">
        <v>-11915.01</v>
      </c>
      <c r="N169" s="147">
        <v>0</v>
      </c>
      <c r="O169" s="147">
        <v>-3549586.56</v>
      </c>
      <c r="P169" s="148">
        <f>SUM(E169:O169)</f>
        <v>0</v>
      </c>
      <c r="Q169" s="142"/>
      <c r="R169" s="146">
        <v>0</v>
      </c>
      <c r="S169" s="35"/>
      <c r="T169" s="36">
        <f>P169-R169</f>
        <v>0</v>
      </c>
      <c r="V169" s="41"/>
    </row>
    <row r="170" spans="1:22" ht="11.25">
      <c r="A170" s="223"/>
      <c r="B170" s="51"/>
      <c r="C170" s="51"/>
      <c r="D170" s="82"/>
      <c r="E170" s="123" t="s">
        <v>15</v>
      </c>
      <c r="F170" s="123" t="s">
        <v>15</v>
      </c>
      <c r="G170" s="123" t="s">
        <v>15</v>
      </c>
      <c r="H170" s="123" t="s">
        <v>15</v>
      </c>
      <c r="I170" s="123" t="s">
        <v>15</v>
      </c>
      <c r="J170" s="149"/>
      <c r="K170" s="123" t="s">
        <v>15</v>
      </c>
      <c r="L170" s="123" t="s">
        <v>15</v>
      </c>
      <c r="M170" s="123" t="s">
        <v>15</v>
      </c>
      <c r="N170" s="123" t="s">
        <v>15</v>
      </c>
      <c r="O170" s="123" t="s">
        <v>15</v>
      </c>
      <c r="P170" s="123" t="s">
        <v>15</v>
      </c>
      <c r="Q170" s="142"/>
      <c r="R170" s="123" t="s">
        <v>15</v>
      </c>
      <c r="T170" s="36"/>
      <c r="V170" s="41"/>
    </row>
    <row r="171" spans="1:22" ht="11.25">
      <c r="A171" s="223"/>
      <c r="B171" s="116"/>
      <c r="C171" s="122" t="s">
        <v>68</v>
      </c>
      <c r="D171" s="82"/>
      <c r="E171" s="148">
        <f>SUM(E165:E169)</f>
        <v>-7391034.7000000011</v>
      </c>
      <c r="F171" s="149">
        <f>SUM(F165:F169)</f>
        <v>-67033094.249999985</v>
      </c>
      <c r="G171" s="149">
        <f>SUM(G165:G169)</f>
        <v>0</v>
      </c>
      <c r="H171" s="149">
        <f>SUM(H165:H169)</f>
        <v>0</v>
      </c>
      <c r="I171" s="149">
        <f>SUM(I165:I169)</f>
        <v>99543599.710000008</v>
      </c>
      <c r="J171" s="148"/>
      <c r="K171" s="149">
        <f t="shared" ref="K171:P171" si="20">SUM(K165:K169)</f>
        <v>-388481.97000000009</v>
      </c>
      <c r="L171" s="149">
        <f t="shared" si="20"/>
        <v>155437.16</v>
      </c>
      <c r="M171" s="149">
        <f t="shared" si="20"/>
        <v>-12046570.01</v>
      </c>
      <c r="N171" s="149">
        <f t="shared" si="20"/>
        <v>0</v>
      </c>
      <c r="O171" s="149">
        <f t="shared" si="20"/>
        <v>-5.1222741603851318E-9</v>
      </c>
      <c r="P171" s="149">
        <f t="shared" si="20"/>
        <v>12839855.940000001</v>
      </c>
      <c r="Q171" s="142"/>
      <c r="R171" s="148">
        <f>SUM(R165:R169)</f>
        <v>12839855.940000001</v>
      </c>
      <c r="T171" s="36">
        <f>P171-R171</f>
        <v>0</v>
      </c>
      <c r="V171" s="41"/>
    </row>
    <row r="172" spans="1:22" ht="11.25">
      <c r="A172" s="223"/>
      <c r="B172" s="51"/>
      <c r="C172" s="51"/>
      <c r="D172" s="82"/>
      <c r="E172" s="123" t="s">
        <v>23</v>
      </c>
      <c r="F172" s="123" t="s">
        <v>23</v>
      </c>
      <c r="G172" s="123" t="s">
        <v>23</v>
      </c>
      <c r="H172" s="123" t="s">
        <v>23</v>
      </c>
      <c r="I172" s="123" t="s">
        <v>23</v>
      </c>
      <c r="J172" s="149"/>
      <c r="K172" s="123" t="s">
        <v>23</v>
      </c>
      <c r="L172" s="123" t="s">
        <v>23</v>
      </c>
      <c r="M172" s="123" t="s">
        <v>23</v>
      </c>
      <c r="N172" s="123" t="s">
        <v>23</v>
      </c>
      <c r="O172" s="123" t="s">
        <v>23</v>
      </c>
      <c r="P172" s="123" t="s">
        <v>23</v>
      </c>
      <c r="Q172" s="142"/>
      <c r="R172" s="123" t="s">
        <v>23</v>
      </c>
      <c r="T172" s="36"/>
      <c r="V172" s="41"/>
    </row>
    <row r="173" spans="1:22" ht="11.25">
      <c r="A173" s="223"/>
      <c r="B173" s="51"/>
      <c r="C173" s="51"/>
      <c r="D173" s="82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2"/>
      <c r="R173" s="149"/>
      <c r="T173" s="36"/>
      <c r="V173" s="41"/>
    </row>
    <row r="174" spans="1:22" ht="11.25">
      <c r="A174" s="223"/>
      <c r="B174" s="116"/>
      <c r="C174" s="117" t="s">
        <v>76</v>
      </c>
      <c r="D174" s="82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2"/>
      <c r="R174" s="149"/>
      <c r="T174" s="36"/>
      <c r="V174" s="41"/>
    </row>
    <row r="175" spans="1:22" ht="11.25">
      <c r="A175" s="223">
        <v>166</v>
      </c>
      <c r="B175" s="118"/>
      <c r="C175" s="51" t="s">
        <v>35</v>
      </c>
      <c r="D175" s="82"/>
      <c r="E175" s="146">
        <v>-62761.57</v>
      </c>
      <c r="F175" s="147">
        <v>-11772472.24</v>
      </c>
      <c r="G175" s="147">
        <v>0</v>
      </c>
      <c r="H175" s="148">
        <f>-'NOL CFWD - Acct 190'!F175-'NOL CFWD - Acct 190'!G175</f>
        <v>0</v>
      </c>
      <c r="I175" s="148">
        <f>Payments!Y175</f>
        <v>12842567.98</v>
      </c>
      <c r="J175" s="149"/>
      <c r="K175" s="147">
        <v>-62157.199999999983</v>
      </c>
      <c r="L175" s="147">
        <v>-132694.63</v>
      </c>
      <c r="M175" s="147">
        <v>168609.4</v>
      </c>
      <c r="N175" s="147">
        <v>0</v>
      </c>
      <c r="O175" s="147">
        <v>0</v>
      </c>
      <c r="P175" s="148">
        <f>SUM(E175:O175)</f>
        <v>981091.74</v>
      </c>
      <c r="Q175" s="142"/>
      <c r="R175" s="146">
        <v>981091.74</v>
      </c>
      <c r="T175" s="36">
        <f>P175-R175</f>
        <v>0</v>
      </c>
      <c r="V175" s="41"/>
    </row>
    <row r="176" spans="1:22" ht="11.25">
      <c r="A176" s="223">
        <v>192</v>
      </c>
      <c r="B176" s="118"/>
      <c r="C176" s="51" t="s">
        <v>32</v>
      </c>
      <c r="D176" s="82"/>
      <c r="E176" s="146">
        <v>-7675795.2400000002</v>
      </c>
      <c r="F176" s="147">
        <v>591790.34000000078</v>
      </c>
      <c r="G176" s="147">
        <v>0</v>
      </c>
      <c r="H176" s="148">
        <f>-'NOL CFWD - Acct 190'!F176-'NOL CFWD - Acct 190'!G176</f>
        <v>0</v>
      </c>
      <c r="I176" s="148">
        <f>Payments!Y176</f>
        <v>16258542</v>
      </c>
      <c r="J176" s="149"/>
      <c r="K176" s="147">
        <v>-602619.5</v>
      </c>
      <c r="L176" s="147">
        <v>40955.94</v>
      </c>
      <c r="M176" s="147">
        <v>-7390127.4000000004</v>
      </c>
      <c r="N176" s="147">
        <v>0</v>
      </c>
      <c r="O176" s="147">
        <v>0</v>
      </c>
      <c r="P176" s="148">
        <f>SUM(E176:O176)</f>
        <v>1222746.1400000006</v>
      </c>
      <c r="Q176" s="142"/>
      <c r="R176" s="146">
        <v>1222746.1399999999</v>
      </c>
      <c r="S176" s="35"/>
      <c r="T176" s="36">
        <f>P176-R176</f>
        <v>0</v>
      </c>
      <c r="V176" s="41"/>
    </row>
    <row r="177" spans="1:22" ht="11.25">
      <c r="A177" s="223">
        <v>119</v>
      </c>
      <c r="B177" s="51"/>
      <c r="C177" s="51" t="s">
        <v>33</v>
      </c>
      <c r="D177" s="82"/>
      <c r="E177" s="146">
        <v>697466.81</v>
      </c>
      <c r="F177" s="147">
        <v>1312785.8700000001</v>
      </c>
      <c r="G177" s="147">
        <v>0</v>
      </c>
      <c r="H177" s="148">
        <f>-'NOL CFWD - Acct 190'!F177-'NOL CFWD - Acct 190'!G177</f>
        <v>0</v>
      </c>
      <c r="I177" s="148">
        <f>Payments!Y177</f>
        <v>4698293.7699999996</v>
      </c>
      <c r="J177" s="149"/>
      <c r="K177" s="147">
        <v>-2593187.4500000002</v>
      </c>
      <c r="L177" s="147">
        <v>117644.48</v>
      </c>
      <c r="M177" s="147">
        <v>-254572.35</v>
      </c>
      <c r="N177" s="147">
        <v>0</v>
      </c>
      <c r="O177" s="147">
        <v>0</v>
      </c>
      <c r="P177" s="148">
        <f>SUM(E177:O177)</f>
        <v>3978431.1299999994</v>
      </c>
      <c r="Q177" s="142"/>
      <c r="R177" s="146">
        <v>3978431.13</v>
      </c>
      <c r="S177" s="35"/>
      <c r="T177" s="36">
        <f>P177-R177</f>
        <v>0</v>
      </c>
      <c r="V177" s="41"/>
    </row>
    <row r="178" spans="1:22" ht="11.25">
      <c r="A178" s="223">
        <v>371</v>
      </c>
      <c r="B178" s="51"/>
      <c r="C178" s="51" t="s">
        <v>102</v>
      </c>
      <c r="D178" s="82"/>
      <c r="E178" s="146">
        <v>9318.56</v>
      </c>
      <c r="F178" s="147">
        <v>423408.48</v>
      </c>
      <c r="G178" s="147">
        <v>0</v>
      </c>
      <c r="H178" s="148">
        <f>-'NOL CFWD - Acct 190'!F178-'NOL CFWD - Acct 190'!G178</f>
        <v>0</v>
      </c>
      <c r="I178" s="148">
        <f>Payments!Y178</f>
        <v>-403121</v>
      </c>
      <c r="J178" s="149"/>
      <c r="K178" s="147">
        <v>0</v>
      </c>
      <c r="L178" s="147">
        <v>-1019.19</v>
      </c>
      <c r="M178" s="147">
        <v>-198</v>
      </c>
      <c r="N178" s="147">
        <v>0</v>
      </c>
      <c r="O178" s="147">
        <v>0</v>
      </c>
      <c r="P178" s="148">
        <f>SUM(E178:O178)</f>
        <v>28388.84999999998</v>
      </c>
      <c r="Q178" s="142"/>
      <c r="R178" s="146">
        <v>28388.85</v>
      </c>
      <c r="S178" s="35"/>
      <c r="T178" s="36">
        <f>P178-R178</f>
        <v>0</v>
      </c>
      <c r="V178" s="41"/>
    </row>
    <row r="179" spans="1:22" ht="11.25">
      <c r="A179" s="223"/>
      <c r="B179" s="51"/>
      <c r="C179" s="51"/>
      <c r="D179" s="82"/>
      <c r="E179" s="123" t="s">
        <v>15</v>
      </c>
      <c r="F179" s="123" t="s">
        <v>15</v>
      </c>
      <c r="G179" s="123" t="s">
        <v>15</v>
      </c>
      <c r="H179" s="123" t="s">
        <v>15</v>
      </c>
      <c r="I179" s="123" t="s">
        <v>15</v>
      </c>
      <c r="J179" s="149"/>
      <c r="K179" s="123" t="s">
        <v>15</v>
      </c>
      <c r="L179" s="123" t="s">
        <v>15</v>
      </c>
      <c r="M179" s="123" t="s">
        <v>15</v>
      </c>
      <c r="N179" s="123" t="s">
        <v>15</v>
      </c>
      <c r="O179" s="123" t="s">
        <v>15</v>
      </c>
      <c r="P179" s="123" t="s">
        <v>15</v>
      </c>
      <c r="Q179" s="142"/>
      <c r="R179" s="123" t="s">
        <v>15</v>
      </c>
      <c r="T179" s="36"/>
      <c r="V179" s="41"/>
    </row>
    <row r="180" spans="1:22" ht="11.25">
      <c r="A180" s="223"/>
      <c r="B180" s="51"/>
      <c r="C180" s="122" t="s">
        <v>77</v>
      </c>
      <c r="D180" s="82"/>
      <c r="E180" s="148">
        <f>SUM(E175:E178)</f>
        <v>-7031771.4400000004</v>
      </c>
      <c r="F180" s="149">
        <f>SUM(F175:F178)</f>
        <v>-9444487.549999997</v>
      </c>
      <c r="G180" s="149">
        <f>SUM(G175:G178)</f>
        <v>0</v>
      </c>
      <c r="H180" s="149">
        <f>SUM(H175:H178)</f>
        <v>0</v>
      </c>
      <c r="I180" s="149">
        <f>SUM(I175:I178)</f>
        <v>33396282.75</v>
      </c>
      <c r="J180" s="149"/>
      <c r="K180" s="149">
        <f t="shared" ref="K180:P180" si="21">SUM(K175:K178)</f>
        <v>-3257964.1500000004</v>
      </c>
      <c r="L180" s="149">
        <f t="shared" si="21"/>
        <v>24886.599999999995</v>
      </c>
      <c r="M180" s="149">
        <f t="shared" si="21"/>
        <v>-7476288.3499999996</v>
      </c>
      <c r="N180" s="149">
        <f t="shared" si="21"/>
        <v>0</v>
      </c>
      <c r="O180" s="149">
        <f t="shared" si="21"/>
        <v>0</v>
      </c>
      <c r="P180" s="149">
        <f t="shared" si="21"/>
        <v>6210657.8599999994</v>
      </c>
      <c r="Q180" s="142"/>
      <c r="R180" s="148">
        <f>SUM(R175:R178)</f>
        <v>6210657.8599999994</v>
      </c>
      <c r="T180" s="36">
        <f>P180-R180</f>
        <v>0</v>
      </c>
      <c r="V180" s="41"/>
    </row>
    <row r="181" spans="1:22" ht="11.25">
      <c r="A181" s="223"/>
      <c r="B181" s="51"/>
      <c r="C181" s="51"/>
      <c r="D181" s="82"/>
      <c r="E181" s="123" t="s">
        <v>23</v>
      </c>
      <c r="F181" s="123" t="s">
        <v>23</v>
      </c>
      <c r="G181" s="123" t="s">
        <v>23</v>
      </c>
      <c r="H181" s="123" t="s">
        <v>23</v>
      </c>
      <c r="I181" s="123" t="s">
        <v>23</v>
      </c>
      <c r="J181" s="149"/>
      <c r="K181" s="123" t="s">
        <v>23</v>
      </c>
      <c r="L181" s="123" t="s">
        <v>23</v>
      </c>
      <c r="M181" s="123" t="s">
        <v>23</v>
      </c>
      <c r="N181" s="123" t="s">
        <v>23</v>
      </c>
      <c r="O181" s="123" t="s">
        <v>23</v>
      </c>
      <c r="P181" s="123" t="s">
        <v>23</v>
      </c>
      <c r="Q181" s="142"/>
      <c r="R181" s="123" t="s">
        <v>23</v>
      </c>
      <c r="T181" s="36"/>
      <c r="V181" s="41"/>
    </row>
    <row r="182" spans="1:22" ht="11.25">
      <c r="A182" s="223"/>
      <c r="B182" s="116"/>
      <c r="C182" s="51"/>
      <c r="D182" s="82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2"/>
      <c r="R182" s="149"/>
      <c r="T182" s="36"/>
      <c r="V182" s="41"/>
    </row>
    <row r="183" spans="1:22" ht="11.25">
      <c r="A183" s="223"/>
      <c r="B183" s="116"/>
      <c r="C183" s="51"/>
      <c r="D183" s="82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2"/>
      <c r="R183" s="149"/>
      <c r="T183" s="36"/>
      <c r="V183" s="41"/>
    </row>
    <row r="184" spans="1:22" ht="11.25">
      <c r="A184" s="223"/>
      <c r="B184" s="118"/>
      <c r="C184" s="117" t="s">
        <v>151</v>
      </c>
      <c r="D184" s="82"/>
      <c r="E184" s="149"/>
      <c r="F184" s="149"/>
      <c r="G184" s="149"/>
      <c r="H184" s="149"/>
      <c r="I184" s="149"/>
      <c r="J184" s="149"/>
      <c r="K184" s="149"/>
      <c r="L184" s="149"/>
      <c r="M184" s="149"/>
      <c r="N184" s="150"/>
      <c r="O184" s="149"/>
      <c r="P184" s="149"/>
      <c r="Q184" s="142"/>
      <c r="R184" s="149"/>
      <c r="T184" s="36"/>
      <c r="V184" s="41"/>
    </row>
    <row r="185" spans="1:22" ht="11.25">
      <c r="A185" s="223">
        <v>171</v>
      </c>
      <c r="B185" s="118"/>
      <c r="C185" s="25" t="s">
        <v>78</v>
      </c>
      <c r="D185" s="82"/>
      <c r="E185" s="146">
        <v>-175846.11</v>
      </c>
      <c r="F185" s="147">
        <v>-2403007.04</v>
      </c>
      <c r="G185" s="147">
        <v>0</v>
      </c>
      <c r="H185" s="148">
        <f>-'NOL CFWD - Acct 190'!F185-'NOL CFWD - Acct 190'!G185</f>
        <v>64793</v>
      </c>
      <c r="I185" s="148">
        <f>Payments!Y185</f>
        <v>845489</v>
      </c>
      <c r="J185" s="149"/>
      <c r="K185" s="147">
        <v>-9419.7000000000007</v>
      </c>
      <c r="L185" s="147">
        <v>694.75</v>
      </c>
      <c r="M185" s="147">
        <v>-14</v>
      </c>
      <c r="N185" s="147">
        <v>0</v>
      </c>
      <c r="O185" s="147">
        <v>0</v>
      </c>
      <c r="P185" s="148">
        <f t="shared" ref="P185:P195" si="22">SUM(E185:O185)</f>
        <v>-1677310.0999999999</v>
      </c>
      <c r="Q185" s="142"/>
      <c r="R185" s="146">
        <v>-1677310.1</v>
      </c>
      <c r="T185" s="36">
        <f t="shared" ref="T185:T195" si="23">P185-R185</f>
        <v>0</v>
      </c>
      <c r="V185" s="41"/>
    </row>
    <row r="186" spans="1:22" ht="11.25">
      <c r="A186" s="223">
        <v>277</v>
      </c>
      <c r="B186" s="118"/>
      <c r="C186" s="25" t="s">
        <v>90</v>
      </c>
      <c r="D186" s="82"/>
      <c r="E186" s="146">
        <v>68606.12</v>
      </c>
      <c r="F186" s="147">
        <v>-6348.51</v>
      </c>
      <c r="G186" s="147">
        <v>0</v>
      </c>
      <c r="H186" s="148">
        <f>-'NOL CFWD - Acct 190'!F186-'NOL CFWD - Acct 190'!G186</f>
        <v>0</v>
      </c>
      <c r="I186" s="148">
        <f>Payments!Y186</f>
        <v>-61204.38</v>
      </c>
      <c r="J186" s="149"/>
      <c r="K186" s="147">
        <v>-327.39999999999998</v>
      </c>
      <c r="L186" s="147">
        <v>0</v>
      </c>
      <c r="M186" s="147">
        <v>-76</v>
      </c>
      <c r="N186" s="147">
        <v>0</v>
      </c>
      <c r="O186" s="147">
        <v>4.0927261579781803E-12</v>
      </c>
      <c r="P186" s="148">
        <f t="shared" si="22"/>
        <v>649.83000000000004</v>
      </c>
      <c r="Q186" s="142"/>
      <c r="R186" s="146">
        <v>649.83000000000004</v>
      </c>
      <c r="T186" s="36">
        <f t="shared" si="23"/>
        <v>0</v>
      </c>
      <c r="V186" s="41"/>
    </row>
    <row r="187" spans="1:22" ht="11.25">
      <c r="A187" s="223">
        <v>339</v>
      </c>
      <c r="B187" s="118"/>
      <c r="C187" s="25" t="s">
        <v>91</v>
      </c>
      <c r="D187" s="82"/>
      <c r="E187" s="146">
        <v>6525882.3799999999</v>
      </c>
      <c r="F187" s="147">
        <v>-1988761.81</v>
      </c>
      <c r="G187" s="147">
        <v>0</v>
      </c>
      <c r="H187" s="148">
        <f>-'NOL CFWD - Acct 190'!F187-'NOL CFWD - Acct 190'!G187</f>
        <v>0</v>
      </c>
      <c r="I187" s="148">
        <f>Payments!Y187</f>
        <v>-4462638</v>
      </c>
      <c r="J187" s="149"/>
      <c r="K187" s="147">
        <v>-70115.3</v>
      </c>
      <c r="L187" s="147">
        <v>0.35</v>
      </c>
      <c r="M187" s="147">
        <v>-12131</v>
      </c>
      <c r="N187" s="147">
        <v>0</v>
      </c>
      <c r="O187" s="147">
        <v>-2.9558577807620199E-10</v>
      </c>
      <c r="P187" s="148">
        <f t="shared" si="22"/>
        <v>-7763.38</v>
      </c>
      <c r="Q187" s="142"/>
      <c r="R187" s="146">
        <v>-7763.38</v>
      </c>
      <c r="T187" s="36">
        <f t="shared" si="23"/>
        <v>0</v>
      </c>
      <c r="V187" s="41"/>
    </row>
    <row r="188" spans="1:22" ht="11.25">
      <c r="A188" s="223">
        <v>345</v>
      </c>
      <c r="B188" s="118"/>
      <c r="C188" s="51" t="s">
        <v>97</v>
      </c>
      <c r="D188" s="82"/>
      <c r="E188" s="146">
        <v>9172</v>
      </c>
      <c r="F188" s="147">
        <v>-13505.080000000002</v>
      </c>
      <c r="G188" s="147">
        <v>0</v>
      </c>
      <c r="H188" s="148">
        <f>-'NOL CFWD - Acct 190'!F188-'NOL CFWD - Acct 190'!G188</f>
        <v>-6377.48</v>
      </c>
      <c r="I188" s="148">
        <f>Payments!Y188</f>
        <v>21729</v>
      </c>
      <c r="J188" s="149"/>
      <c r="K188" s="147">
        <v>-46.2</v>
      </c>
      <c r="L188" s="147">
        <v>0</v>
      </c>
      <c r="M188" s="147">
        <v>-60</v>
      </c>
      <c r="N188" s="147">
        <v>0</v>
      </c>
      <c r="O188" s="147">
        <v>0</v>
      </c>
      <c r="P188" s="148">
        <f t="shared" si="22"/>
        <v>10912.239999999998</v>
      </c>
      <c r="Q188" s="142"/>
      <c r="R188" s="146">
        <v>10912.24</v>
      </c>
      <c r="T188" s="36">
        <f t="shared" si="23"/>
        <v>0</v>
      </c>
      <c r="V188" s="41"/>
    </row>
    <row r="189" spans="1:22" ht="11.25">
      <c r="A189" s="223">
        <v>315</v>
      </c>
      <c r="B189" s="118"/>
      <c r="C189" s="51" t="s">
        <v>55</v>
      </c>
      <c r="D189" s="82"/>
      <c r="E189" s="146">
        <v>63194.37</v>
      </c>
      <c r="F189" s="147">
        <v>-5259.23</v>
      </c>
      <c r="G189" s="147">
        <v>0</v>
      </c>
      <c r="H189" s="148">
        <f>-'NOL CFWD - Acct 190'!F189-'NOL CFWD - Acct 190'!G189</f>
        <v>0</v>
      </c>
      <c r="I189" s="148">
        <f>Payments!Y189</f>
        <v>-56949</v>
      </c>
      <c r="J189" s="149"/>
      <c r="K189" s="147">
        <v>-179.3</v>
      </c>
      <c r="L189" s="147">
        <v>0</v>
      </c>
      <c r="M189" s="147">
        <v>-63</v>
      </c>
      <c r="N189" s="147">
        <v>0</v>
      </c>
      <c r="O189" s="147">
        <v>0</v>
      </c>
      <c r="P189" s="148">
        <f t="shared" si="22"/>
        <v>743.83999999999946</v>
      </c>
      <c r="Q189" s="142"/>
      <c r="R189" s="146">
        <v>743.84</v>
      </c>
      <c r="T189" s="36">
        <f t="shared" si="23"/>
        <v>0</v>
      </c>
      <c r="V189" s="41"/>
    </row>
    <row r="190" spans="1:22" ht="11.25">
      <c r="A190" s="223">
        <v>341</v>
      </c>
      <c r="B190" s="118"/>
      <c r="C190" s="51" t="s">
        <v>87</v>
      </c>
      <c r="D190" s="82"/>
      <c r="E190" s="146">
        <v>6233607.5700000003</v>
      </c>
      <c r="F190" s="147">
        <v>-1249237.81</v>
      </c>
      <c r="G190" s="147">
        <v>0</v>
      </c>
      <c r="H190" s="148">
        <f>-'NOL CFWD - Acct 190'!F190-'NOL CFWD - Acct 190'!G190</f>
        <v>0</v>
      </c>
      <c r="I190" s="148">
        <f>Payments!Y190</f>
        <v>-4907404.3899999997</v>
      </c>
      <c r="J190" s="149"/>
      <c r="K190" s="147">
        <v>-43405.4</v>
      </c>
      <c r="L190" s="147">
        <v>0.35</v>
      </c>
      <c r="M190" s="147">
        <v>-10801</v>
      </c>
      <c r="N190" s="147">
        <v>0</v>
      </c>
      <c r="O190" s="147">
        <v>-1.09139364212751E-10</v>
      </c>
      <c r="P190" s="148">
        <f t="shared" si="22"/>
        <v>22759.32</v>
      </c>
      <c r="Q190" s="142"/>
      <c r="R190" s="146">
        <v>22759.32</v>
      </c>
      <c r="T190" s="36">
        <f t="shared" si="23"/>
        <v>0</v>
      </c>
      <c r="V190" s="41"/>
    </row>
    <row r="191" spans="1:22" ht="11.25">
      <c r="A191" s="223">
        <v>101</v>
      </c>
      <c r="B191" s="118"/>
      <c r="C191" s="25" t="s">
        <v>88</v>
      </c>
      <c r="D191" s="82"/>
      <c r="E191" s="146">
        <v>2536037.7599999998</v>
      </c>
      <c r="F191" s="147">
        <v>-2213727.1300000008</v>
      </c>
      <c r="G191" s="147">
        <v>0</v>
      </c>
      <c r="H191" s="148">
        <f>-'NOL CFWD - Acct 190'!F191-'NOL CFWD - Acct 190'!G191</f>
        <v>962720</v>
      </c>
      <c r="I191" s="148">
        <f>Payments!Y191</f>
        <v>-36004905</v>
      </c>
      <c r="J191" s="149"/>
      <c r="K191" s="147">
        <v>13810283.550000001</v>
      </c>
      <c r="L191" s="147">
        <v>0</v>
      </c>
      <c r="M191" s="147">
        <v>49235</v>
      </c>
      <c r="N191" s="147">
        <v>17370559</v>
      </c>
      <c r="O191" s="147">
        <v>0</v>
      </c>
      <c r="P191" s="148">
        <f t="shared" si="22"/>
        <v>-3489796.820000004</v>
      </c>
      <c r="Q191" s="142"/>
      <c r="R191" s="146">
        <v>-3489796.69</v>
      </c>
      <c r="T191" s="41">
        <f t="shared" si="23"/>
        <v>-0.13000000407919288</v>
      </c>
      <c r="V191" s="41"/>
    </row>
    <row r="192" spans="1:22" ht="11.25">
      <c r="A192" s="223">
        <v>361</v>
      </c>
      <c r="B192" s="118"/>
      <c r="C192" s="51" t="s">
        <v>95</v>
      </c>
      <c r="D192" s="82"/>
      <c r="E192" s="146">
        <v>-15331.98</v>
      </c>
      <c r="F192" s="147">
        <v>-51691.24</v>
      </c>
      <c r="G192" s="147">
        <v>0</v>
      </c>
      <c r="H192" s="148">
        <f>-'NOL CFWD - Acct 190'!F192-'NOL CFWD - Acct 190'!G192</f>
        <v>0</v>
      </c>
      <c r="I192" s="148">
        <f>Payments!Y192</f>
        <v>61392</v>
      </c>
      <c r="J192" s="149"/>
      <c r="K192" s="147">
        <v>1174.2</v>
      </c>
      <c r="L192" s="147">
        <v>743</v>
      </c>
      <c r="M192" s="147">
        <v>-233</v>
      </c>
      <c r="N192" s="147">
        <v>0</v>
      </c>
      <c r="O192" s="147">
        <v>0</v>
      </c>
      <c r="P192" s="148">
        <f t="shared" si="22"/>
        <v>-3947.0200000000013</v>
      </c>
      <c r="Q192" s="142"/>
      <c r="R192" s="146">
        <v>-3947.02</v>
      </c>
      <c r="T192" s="36">
        <f t="shared" si="23"/>
        <v>0</v>
      </c>
      <c r="V192" s="41"/>
    </row>
    <row r="193" spans="1:22" ht="11.25">
      <c r="A193" s="223">
        <v>175</v>
      </c>
      <c r="B193" s="118"/>
      <c r="C193" s="25" t="s">
        <v>106</v>
      </c>
      <c r="D193" s="82"/>
      <c r="E193" s="146">
        <v>-2020374.33</v>
      </c>
      <c r="F193" s="147">
        <v>-12576152.760000002</v>
      </c>
      <c r="G193" s="147">
        <v>0</v>
      </c>
      <c r="H193" s="148">
        <f>-'NOL CFWD - Acct 190'!F193-'NOL CFWD - Acct 190'!G193</f>
        <v>2736608</v>
      </c>
      <c r="I193" s="148">
        <f>Payments!Y193</f>
        <v>4668974.2300000004</v>
      </c>
      <c r="J193" s="149"/>
      <c r="K193" s="147">
        <v>2767272.12</v>
      </c>
      <c r="L193" s="147">
        <v>-475506.71</v>
      </c>
      <c r="M193" s="147">
        <v>677.9</v>
      </c>
      <c r="N193" s="147">
        <v>0</v>
      </c>
      <c r="O193" s="147">
        <v>0</v>
      </c>
      <c r="P193" s="148">
        <f t="shared" si="22"/>
        <v>-4898501.5500000007</v>
      </c>
      <c r="Q193" s="142"/>
      <c r="R193" s="146">
        <v>-4898501.5</v>
      </c>
      <c r="T193" s="36">
        <f t="shared" si="23"/>
        <v>-5.000000074505806E-2</v>
      </c>
      <c r="V193" s="41"/>
    </row>
    <row r="194" spans="1:22" ht="11.25">
      <c r="A194" s="223">
        <v>176</v>
      </c>
      <c r="B194" s="118"/>
      <c r="C194" s="25" t="s">
        <v>80</v>
      </c>
      <c r="D194" s="82"/>
      <c r="E194" s="146">
        <v>55543.05</v>
      </c>
      <c r="F194" s="147">
        <v>-12431.329999999987</v>
      </c>
      <c r="G194" s="147">
        <v>0</v>
      </c>
      <c r="H194" s="148">
        <f>-'NOL CFWD - Acct 190'!F194-'NOL CFWD - Acct 190'!G194</f>
        <v>-167633</v>
      </c>
      <c r="I194" s="148">
        <f>Payments!Y194</f>
        <v>-283489</v>
      </c>
      <c r="J194" s="149"/>
      <c r="K194" s="147">
        <v>451115.86</v>
      </c>
      <c r="L194" s="147">
        <v>-16262</v>
      </c>
      <c r="M194" s="147">
        <v>0</v>
      </c>
      <c r="N194" s="147">
        <v>0</v>
      </c>
      <c r="O194" s="147">
        <v>0</v>
      </c>
      <c r="P194" s="148">
        <f t="shared" si="22"/>
        <v>26843.580000000016</v>
      </c>
      <c r="Q194" s="142"/>
      <c r="R194" s="146">
        <v>26843.58</v>
      </c>
      <c r="T194" s="36">
        <f t="shared" si="23"/>
        <v>0</v>
      </c>
      <c r="V194" s="41"/>
    </row>
    <row r="195" spans="1:22" ht="11.25">
      <c r="A195" s="223" t="s">
        <v>190</v>
      </c>
      <c r="B195" s="51"/>
      <c r="C195" s="51" t="s">
        <v>195</v>
      </c>
      <c r="D195" s="82"/>
      <c r="E195" s="146">
        <v>704245</v>
      </c>
      <c r="F195" s="147">
        <v>0</v>
      </c>
      <c r="G195" s="147">
        <v>0</v>
      </c>
      <c r="H195" s="148">
        <f>-'NOL CFWD - Acct 190'!F195-'NOL CFWD - Acct 190'!G195</f>
        <v>0</v>
      </c>
      <c r="I195" s="148">
        <f>Payments!Y195</f>
        <v>0</v>
      </c>
      <c r="J195" s="149"/>
      <c r="K195" s="147">
        <v>0</v>
      </c>
      <c r="L195" s="147">
        <v>0</v>
      </c>
      <c r="M195" s="147">
        <v>0</v>
      </c>
      <c r="N195" s="147">
        <v>0</v>
      </c>
      <c r="O195" s="147">
        <v>0</v>
      </c>
      <c r="P195" s="148">
        <f t="shared" si="22"/>
        <v>704245</v>
      </c>
      <c r="Q195" s="142"/>
      <c r="R195" s="147">
        <v>704245</v>
      </c>
      <c r="T195" s="36">
        <f t="shared" si="23"/>
        <v>0</v>
      </c>
      <c r="V195" s="41"/>
    </row>
    <row r="196" spans="1:22" ht="11.25">
      <c r="A196" s="223"/>
      <c r="B196" s="116"/>
      <c r="C196" s="51"/>
      <c r="D196" s="82"/>
      <c r="E196" s="123" t="s">
        <v>15</v>
      </c>
      <c r="F196" s="123" t="s">
        <v>15</v>
      </c>
      <c r="G196" s="123" t="s">
        <v>15</v>
      </c>
      <c r="H196" s="123" t="s">
        <v>15</v>
      </c>
      <c r="I196" s="123" t="s">
        <v>15</v>
      </c>
      <c r="J196" s="149"/>
      <c r="K196" s="123" t="s">
        <v>15</v>
      </c>
      <c r="L196" s="123" t="s">
        <v>15</v>
      </c>
      <c r="M196" s="123" t="s">
        <v>15</v>
      </c>
      <c r="N196" s="123" t="s">
        <v>15</v>
      </c>
      <c r="O196" s="123" t="s">
        <v>15</v>
      </c>
      <c r="P196" s="123" t="s">
        <v>15</v>
      </c>
      <c r="Q196" s="142"/>
      <c r="R196" s="123" t="s">
        <v>15</v>
      </c>
      <c r="T196" s="36"/>
      <c r="V196" s="41"/>
    </row>
    <row r="197" spans="1:22" ht="11.25">
      <c r="A197" s="223"/>
      <c r="B197" s="116"/>
      <c r="C197" s="117" t="s">
        <v>152</v>
      </c>
      <c r="D197" s="82"/>
      <c r="E197" s="149">
        <f>SUM(E185:E196)+E180+E171</f>
        <v>-438070.31000000145</v>
      </c>
      <c r="F197" s="149">
        <f>SUM(F185:F196)+F180+F171</f>
        <v>-96997703.73999998</v>
      </c>
      <c r="G197" s="149">
        <f>SUM(G185:G196)+G180+G171</f>
        <v>0</v>
      </c>
      <c r="H197" s="149">
        <f>SUM(H185:H196)+H180+H171</f>
        <v>3590110.52</v>
      </c>
      <c r="I197" s="149">
        <f>SUM(I185:I196)+I180+I171</f>
        <v>92760876.920000017</v>
      </c>
      <c r="J197" s="149"/>
      <c r="K197" s="149">
        <f t="shared" ref="K197:P197" si="24">SUM(K185:K196)+K180+K171</f>
        <v>13259906.309999999</v>
      </c>
      <c r="L197" s="149">
        <f t="shared" si="24"/>
        <v>-310006.5</v>
      </c>
      <c r="M197" s="149">
        <f t="shared" si="24"/>
        <v>-19496323.460000001</v>
      </c>
      <c r="N197" s="149">
        <f t="shared" si="24"/>
        <v>17370559</v>
      </c>
      <c r="O197" s="149">
        <f t="shared" si="24"/>
        <v>-5.5229065765161067E-9</v>
      </c>
      <c r="P197" s="149">
        <f t="shared" si="24"/>
        <v>9739348.7399999965</v>
      </c>
      <c r="Q197" s="142"/>
      <c r="R197" s="148">
        <f>SUM(R185:R196)+R180+R171</f>
        <v>9739348.9200000018</v>
      </c>
      <c r="T197" s="36">
        <f>P197-R197</f>
        <v>-0.18000000528991222</v>
      </c>
      <c r="V197" s="41"/>
    </row>
    <row r="198" spans="1:22" ht="11.25">
      <c r="A198" s="223"/>
      <c r="B198" s="116"/>
      <c r="C198" s="51"/>
      <c r="D198" s="82"/>
      <c r="E198" s="123" t="s">
        <v>23</v>
      </c>
      <c r="F198" s="123" t="s">
        <v>23</v>
      </c>
      <c r="G198" s="123" t="s">
        <v>23</v>
      </c>
      <c r="H198" s="123" t="s">
        <v>23</v>
      </c>
      <c r="I198" s="123" t="s">
        <v>23</v>
      </c>
      <c r="J198" s="149"/>
      <c r="K198" s="123" t="s">
        <v>23</v>
      </c>
      <c r="L198" s="123" t="s">
        <v>23</v>
      </c>
      <c r="M198" s="123" t="s">
        <v>23</v>
      </c>
      <c r="N198" s="123" t="s">
        <v>23</v>
      </c>
      <c r="O198" s="123" t="s">
        <v>23</v>
      </c>
      <c r="P198" s="123" t="s">
        <v>23</v>
      </c>
      <c r="Q198" s="142"/>
      <c r="R198" s="123" t="s">
        <v>23</v>
      </c>
      <c r="T198" s="36"/>
      <c r="V198" s="41"/>
    </row>
    <row r="199" spans="1:22" ht="11.25">
      <c r="A199" s="223"/>
      <c r="B199" s="116"/>
      <c r="C199" s="51"/>
      <c r="D199" s="82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2"/>
      <c r="R199" s="149"/>
      <c r="T199" s="36"/>
      <c r="V199" s="41"/>
    </row>
    <row r="200" spans="1:22" ht="11.25">
      <c r="A200" s="223"/>
      <c r="B200" s="116"/>
      <c r="C200" s="51"/>
      <c r="D200" s="82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2"/>
      <c r="R200" s="149"/>
      <c r="T200" s="36"/>
      <c r="V200" s="41"/>
    </row>
    <row r="201" spans="1:22" ht="11.25">
      <c r="A201" s="223"/>
      <c r="B201" s="118"/>
      <c r="C201" s="117" t="s">
        <v>79</v>
      </c>
      <c r="D201" s="82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2"/>
      <c r="R201" s="149"/>
      <c r="T201" s="36"/>
      <c r="V201" s="41"/>
    </row>
    <row r="202" spans="1:22" ht="11.25">
      <c r="A202" s="223">
        <v>137</v>
      </c>
      <c r="B202" s="118"/>
      <c r="C202" s="25" t="s">
        <v>109</v>
      </c>
      <c r="D202" s="82"/>
      <c r="E202" s="146">
        <v>0</v>
      </c>
      <c r="F202" s="147">
        <v>0</v>
      </c>
      <c r="G202" s="147">
        <v>0</v>
      </c>
      <c r="H202" s="148">
        <f>-'NOL CFWD - Acct 190'!F202-'NOL CFWD - Acct 190'!G202</f>
        <v>0</v>
      </c>
      <c r="I202" s="148">
        <f>Payments!Y202</f>
        <v>0</v>
      </c>
      <c r="J202" s="149"/>
      <c r="K202" s="147">
        <v>0</v>
      </c>
      <c r="L202" s="147">
        <v>0</v>
      </c>
      <c r="M202" s="147">
        <v>0</v>
      </c>
      <c r="N202" s="147">
        <v>0</v>
      </c>
      <c r="O202" s="147">
        <v>0</v>
      </c>
      <c r="P202" s="148">
        <f>SUM(E202:O202)</f>
        <v>0</v>
      </c>
      <c r="Q202" s="142"/>
      <c r="R202" s="146">
        <v>0</v>
      </c>
      <c r="T202" s="36">
        <f>P202-R202</f>
        <v>0</v>
      </c>
      <c r="V202" s="41"/>
    </row>
    <row r="203" spans="1:22" ht="11.25">
      <c r="A203" s="223"/>
      <c r="B203" s="118"/>
      <c r="C203" s="25"/>
      <c r="D203" s="82"/>
      <c r="E203" s="153"/>
      <c r="F203" s="148"/>
      <c r="G203" s="148"/>
      <c r="H203" s="148"/>
      <c r="I203" s="148"/>
      <c r="J203" s="149"/>
      <c r="K203" s="148"/>
      <c r="L203" s="148"/>
      <c r="M203" s="148"/>
      <c r="N203" s="150"/>
      <c r="O203" s="148"/>
      <c r="P203" s="148"/>
      <c r="Q203" s="142"/>
      <c r="R203" s="153"/>
      <c r="T203" s="36"/>
      <c r="V203" s="41"/>
    </row>
    <row r="204" spans="1:22" ht="11.25">
      <c r="A204" s="223">
        <v>154</v>
      </c>
      <c r="B204" s="118"/>
      <c r="C204" s="25" t="s">
        <v>83</v>
      </c>
      <c r="D204" s="82"/>
      <c r="E204" s="146">
        <v>409289.18</v>
      </c>
      <c r="F204" s="147">
        <v>-1710356.74</v>
      </c>
      <c r="G204" s="147">
        <v>0</v>
      </c>
      <c r="H204" s="148">
        <f>-'NOL CFWD - Acct 190'!F204-'NOL CFWD - Acct 190'!G204</f>
        <v>0</v>
      </c>
      <c r="I204" s="148">
        <f>Payments!Y204</f>
        <v>1523161</v>
      </c>
      <c r="J204" s="149"/>
      <c r="K204" s="147">
        <v>-54661</v>
      </c>
      <c r="L204" s="147">
        <v>0</v>
      </c>
      <c r="M204" s="147">
        <v>-13788</v>
      </c>
      <c r="N204" s="147">
        <v>0</v>
      </c>
      <c r="O204" s="147">
        <v>0</v>
      </c>
      <c r="P204" s="148">
        <f>SUM(E204:O204)</f>
        <v>153644.43999999994</v>
      </c>
      <c r="Q204" s="142"/>
      <c r="R204" s="146">
        <v>153644.44</v>
      </c>
      <c r="T204" s="36">
        <f>P204-R204</f>
        <v>0</v>
      </c>
      <c r="V204" s="41"/>
    </row>
    <row r="205" spans="1:22" ht="11.25">
      <c r="A205" s="223"/>
      <c r="B205" s="118"/>
      <c r="C205" s="29"/>
      <c r="D205" s="82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52"/>
      <c r="R205" s="148"/>
      <c r="T205" s="36"/>
      <c r="V205" s="41"/>
    </row>
    <row r="206" spans="1:22" ht="11.25">
      <c r="A206" s="223"/>
      <c r="B206" s="116"/>
      <c r="C206" s="51"/>
      <c r="D206" s="82"/>
      <c r="E206" s="123" t="s">
        <v>15</v>
      </c>
      <c r="F206" s="123" t="s">
        <v>15</v>
      </c>
      <c r="G206" s="123" t="s">
        <v>15</v>
      </c>
      <c r="H206" s="123" t="s">
        <v>15</v>
      </c>
      <c r="I206" s="123" t="s">
        <v>15</v>
      </c>
      <c r="J206" s="149"/>
      <c r="K206" s="123" t="s">
        <v>15</v>
      </c>
      <c r="L206" s="123" t="s">
        <v>15</v>
      </c>
      <c r="M206" s="123" t="s">
        <v>15</v>
      </c>
      <c r="N206" s="123" t="s">
        <v>15</v>
      </c>
      <c r="O206" s="123" t="s">
        <v>15</v>
      </c>
      <c r="P206" s="123" t="s">
        <v>15</v>
      </c>
      <c r="Q206" s="142"/>
      <c r="R206" s="123" t="s">
        <v>15</v>
      </c>
      <c r="T206" s="36"/>
      <c r="V206" s="41"/>
    </row>
    <row r="207" spans="1:22" ht="11.25">
      <c r="A207" s="223"/>
      <c r="B207" s="116"/>
      <c r="C207" s="118" t="s">
        <v>84</v>
      </c>
      <c r="D207" s="82"/>
      <c r="E207" s="149">
        <f>SUM(E202:E206)</f>
        <v>409289.18</v>
      </c>
      <c r="F207" s="149">
        <f>SUM(F202:F206)</f>
        <v>-1710356.74</v>
      </c>
      <c r="G207" s="149">
        <f>SUM(G202:G206)</f>
        <v>0</v>
      </c>
      <c r="H207" s="149">
        <f>SUM(H202:H206)</f>
        <v>0</v>
      </c>
      <c r="I207" s="149">
        <f>SUM(I202:I206)</f>
        <v>1523161</v>
      </c>
      <c r="J207" s="149"/>
      <c r="K207" s="149">
        <f t="shared" ref="K207:P207" si="25">SUM(K202:K206)</f>
        <v>-54661</v>
      </c>
      <c r="L207" s="149">
        <f t="shared" si="25"/>
        <v>0</v>
      </c>
      <c r="M207" s="149">
        <f t="shared" si="25"/>
        <v>-13788</v>
      </c>
      <c r="N207" s="149">
        <f t="shared" si="25"/>
        <v>0</v>
      </c>
      <c r="O207" s="149">
        <f t="shared" si="25"/>
        <v>0</v>
      </c>
      <c r="P207" s="149">
        <f t="shared" si="25"/>
        <v>153644.43999999994</v>
      </c>
      <c r="Q207" s="142"/>
      <c r="R207" s="149">
        <f>SUM(R202:R206)</f>
        <v>153644.44</v>
      </c>
      <c r="T207" s="36">
        <f>P207-R207</f>
        <v>0</v>
      </c>
      <c r="V207" s="41"/>
    </row>
    <row r="208" spans="1:22" ht="11.25">
      <c r="A208" s="223"/>
      <c r="B208" s="116"/>
      <c r="C208" s="51"/>
      <c r="D208" s="82"/>
      <c r="E208" s="123" t="s">
        <v>23</v>
      </c>
      <c r="F208" s="123" t="s">
        <v>23</v>
      </c>
      <c r="G208" s="123" t="s">
        <v>23</v>
      </c>
      <c r="H208" s="123" t="s">
        <v>23</v>
      </c>
      <c r="I208" s="123" t="s">
        <v>23</v>
      </c>
      <c r="J208" s="149"/>
      <c r="K208" s="123" t="s">
        <v>23</v>
      </c>
      <c r="L208" s="123" t="s">
        <v>23</v>
      </c>
      <c r="M208" s="123" t="s">
        <v>23</v>
      </c>
      <c r="N208" s="123" t="s">
        <v>23</v>
      </c>
      <c r="O208" s="123" t="s">
        <v>23</v>
      </c>
      <c r="P208" s="123" t="s">
        <v>23</v>
      </c>
      <c r="Q208" s="142"/>
      <c r="R208" s="123" t="s">
        <v>23</v>
      </c>
      <c r="T208" s="36"/>
      <c r="V208" s="41"/>
    </row>
    <row r="209" spans="1:22" ht="11.25">
      <c r="A209" s="223"/>
      <c r="B209" s="116"/>
      <c r="C209" s="51"/>
      <c r="D209" s="82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2"/>
      <c r="R209" s="149"/>
      <c r="T209" s="36"/>
      <c r="V209" s="41"/>
    </row>
    <row r="210" spans="1:22" ht="11.25">
      <c r="A210" s="223"/>
      <c r="B210" s="118"/>
      <c r="C210" s="117" t="s">
        <v>150</v>
      </c>
      <c r="D210" s="82"/>
      <c r="E210" s="149"/>
      <c r="F210" s="149"/>
      <c r="G210" s="149"/>
      <c r="H210" s="149"/>
      <c r="I210" s="149"/>
      <c r="J210" s="149"/>
      <c r="K210" s="149"/>
      <c r="L210" s="149"/>
      <c r="M210" s="149"/>
      <c r="N210" s="150"/>
      <c r="O210" s="149"/>
      <c r="P210" s="149"/>
      <c r="Q210" s="142"/>
      <c r="R210" s="149"/>
      <c r="T210" s="36"/>
      <c r="V210" s="41"/>
    </row>
    <row r="211" spans="1:22" ht="11.25">
      <c r="A211" s="223">
        <v>380</v>
      </c>
      <c r="B211" s="118"/>
      <c r="C211" s="25" t="s">
        <v>110</v>
      </c>
      <c r="D211" s="82"/>
      <c r="E211" s="146">
        <v>2513266.21</v>
      </c>
      <c r="F211" s="147">
        <v>24861944.32</v>
      </c>
      <c r="G211" s="147">
        <v>0</v>
      </c>
      <c r="H211" s="148">
        <f>-'NOL CFWD - Acct 190'!F211-'NOL CFWD - Acct 190'!G211</f>
        <v>-15456174</v>
      </c>
      <c r="I211" s="148">
        <f>Payments!Y211</f>
        <v>-27765030</v>
      </c>
      <c r="J211" s="149"/>
      <c r="K211" s="147">
        <v>8260707.3399999999</v>
      </c>
      <c r="L211" s="147">
        <v>0</v>
      </c>
      <c r="M211" s="147">
        <v>-320.14999999999998</v>
      </c>
      <c r="N211" s="147">
        <v>0</v>
      </c>
      <c r="O211" s="147">
        <v>0</v>
      </c>
      <c r="P211" s="148">
        <f t="shared" ref="P211:P222" si="26">SUM(E211:O211)</f>
        <v>-7585606.2799999993</v>
      </c>
      <c r="Q211" s="142"/>
      <c r="R211" s="146">
        <v>-7585606.1299999999</v>
      </c>
      <c r="T211" s="36">
        <f t="shared" ref="T211:T223" si="27">P211-R211</f>
        <v>-0.14999999944120646</v>
      </c>
      <c r="V211" s="41"/>
    </row>
    <row r="212" spans="1:22" ht="11.25">
      <c r="A212" s="223">
        <v>382</v>
      </c>
      <c r="B212" s="118"/>
      <c r="C212" s="25" t="s">
        <v>111</v>
      </c>
      <c r="D212" s="82"/>
      <c r="E212" s="146">
        <v>4374.47</v>
      </c>
      <c r="F212" s="147">
        <v>89089.360000000015</v>
      </c>
      <c r="G212" s="147">
        <v>0</v>
      </c>
      <c r="H212" s="148">
        <f>-'NOL CFWD - Acct 190'!F212-'NOL CFWD - Acct 190'!G212</f>
        <v>42552</v>
      </c>
      <c r="I212" s="148">
        <f>Payments!Y212</f>
        <v>-20923</v>
      </c>
      <c r="J212" s="149"/>
      <c r="K212" s="147">
        <v>-1.06</v>
      </c>
      <c r="L212" s="147">
        <v>0</v>
      </c>
      <c r="M212" s="147">
        <v>-16</v>
      </c>
      <c r="N212" s="147">
        <v>0</v>
      </c>
      <c r="O212" s="147">
        <v>0</v>
      </c>
      <c r="P212" s="148">
        <f t="shared" si="26"/>
        <v>115075.77000000002</v>
      </c>
      <c r="Q212" s="142"/>
      <c r="R212" s="146">
        <v>115075.95</v>
      </c>
      <c r="T212" s="36">
        <f t="shared" si="27"/>
        <v>-0.17999999997846317</v>
      </c>
      <c r="V212" s="41"/>
    </row>
    <row r="213" spans="1:22" ht="11.25">
      <c r="A213" s="223">
        <v>383</v>
      </c>
      <c r="B213" s="118"/>
      <c r="C213" s="25" t="s">
        <v>112</v>
      </c>
      <c r="D213" s="82"/>
      <c r="E213" s="146">
        <v>359.80999999999995</v>
      </c>
      <c r="F213" s="147">
        <v>-39003.730000000003</v>
      </c>
      <c r="G213" s="147">
        <v>0</v>
      </c>
      <c r="H213" s="148">
        <f>-'NOL CFWD - Acct 190'!F213-'NOL CFWD - Acct 190'!G213</f>
        <v>49356</v>
      </c>
      <c r="I213" s="148">
        <f>Payments!Y213</f>
        <v>-596884</v>
      </c>
      <c r="J213" s="149"/>
      <c r="K213" s="147">
        <v>-0.35</v>
      </c>
      <c r="L213" s="147">
        <v>0</v>
      </c>
      <c r="M213" s="147">
        <v>-3</v>
      </c>
      <c r="N213" s="147">
        <v>0</v>
      </c>
      <c r="O213" s="147">
        <v>0</v>
      </c>
      <c r="P213" s="148">
        <f t="shared" si="26"/>
        <v>-586175.27</v>
      </c>
      <c r="Q213" s="142"/>
      <c r="R213" s="146">
        <v>-586175.61</v>
      </c>
      <c r="T213" s="36">
        <f t="shared" si="27"/>
        <v>0.33999999996740371</v>
      </c>
      <c r="V213" s="41"/>
    </row>
    <row r="214" spans="1:22" ht="11.25">
      <c r="A214" s="223">
        <v>384</v>
      </c>
      <c r="B214" s="118"/>
      <c r="C214" s="25" t="s">
        <v>113</v>
      </c>
      <c r="D214" s="82"/>
      <c r="E214" s="146">
        <v>90.430000000000064</v>
      </c>
      <c r="F214" s="147">
        <v>9601.2999999999993</v>
      </c>
      <c r="G214" s="147">
        <v>0</v>
      </c>
      <c r="H214" s="148">
        <f>-'NOL CFWD - Acct 190'!F214-'NOL CFWD - Acct 190'!G214</f>
        <v>18534</v>
      </c>
      <c r="I214" s="148">
        <f>Payments!Y214</f>
        <v>111805</v>
      </c>
      <c r="J214" s="149"/>
      <c r="K214" s="147">
        <v>570.88</v>
      </c>
      <c r="L214" s="147">
        <v>-301</v>
      </c>
      <c r="M214" s="147">
        <v>0</v>
      </c>
      <c r="N214" s="147">
        <v>0</v>
      </c>
      <c r="O214" s="147">
        <v>0</v>
      </c>
      <c r="P214" s="148">
        <f t="shared" si="26"/>
        <v>140300.61000000002</v>
      </c>
      <c r="Q214" s="142"/>
      <c r="R214" s="146">
        <v>140300.60999999999</v>
      </c>
      <c r="T214" s="36">
        <f t="shared" si="27"/>
        <v>0</v>
      </c>
      <c r="V214" s="41"/>
    </row>
    <row r="215" spans="1:22" ht="11.25">
      <c r="A215" s="223">
        <v>385</v>
      </c>
      <c r="B215" s="118"/>
      <c r="C215" s="51" t="s">
        <v>108</v>
      </c>
      <c r="D215" s="82"/>
      <c r="E215" s="146">
        <v>248357.8</v>
      </c>
      <c r="F215" s="147">
        <v>21053902.539999999</v>
      </c>
      <c r="G215" s="147">
        <v>0</v>
      </c>
      <c r="H215" s="148">
        <f>-'NOL CFWD - Acct 190'!F215-'NOL CFWD - Acct 190'!G215</f>
        <v>-1726600.46</v>
      </c>
      <c r="I215" s="148">
        <f>Payments!Y215</f>
        <v>-26876370</v>
      </c>
      <c r="J215" s="149"/>
      <c r="K215" s="147">
        <v>2020749.54</v>
      </c>
      <c r="L215" s="147">
        <v>10679.17</v>
      </c>
      <c r="M215" s="147">
        <v>5.25</v>
      </c>
      <c r="N215" s="147">
        <v>0</v>
      </c>
      <c r="O215" s="147">
        <v>0</v>
      </c>
      <c r="P215" s="148">
        <f t="shared" si="26"/>
        <v>-5269276.1600000011</v>
      </c>
      <c r="Q215" s="142"/>
      <c r="R215" s="146">
        <v>-5269276.16</v>
      </c>
      <c r="T215" s="36">
        <f t="shared" si="27"/>
        <v>0</v>
      </c>
      <c r="V215" s="41"/>
    </row>
    <row r="216" spans="1:22" ht="11.25">
      <c r="A216" s="223">
        <v>386</v>
      </c>
      <c r="B216" s="118"/>
      <c r="C216" s="25" t="s">
        <v>114</v>
      </c>
      <c r="D216" s="82"/>
      <c r="E216" s="146">
        <v>1174652.29</v>
      </c>
      <c r="F216" s="147">
        <v>23099363.219999999</v>
      </c>
      <c r="G216" s="147">
        <v>0</v>
      </c>
      <c r="H216" s="148">
        <f>-'NOL CFWD - Acct 190'!F216-'NOL CFWD - Acct 190'!G216</f>
        <v>-5231521</v>
      </c>
      <c r="I216" s="148">
        <f>Payments!Y216</f>
        <v>-12294267</v>
      </c>
      <c r="J216" s="149"/>
      <c r="K216" s="147">
        <v>4407952.25</v>
      </c>
      <c r="L216" s="147">
        <v>44486.18</v>
      </c>
      <c r="M216" s="147">
        <v>-0.01</v>
      </c>
      <c r="N216" s="147">
        <v>0</v>
      </c>
      <c r="O216" s="147">
        <v>0</v>
      </c>
      <c r="P216" s="148">
        <f t="shared" si="26"/>
        <v>11200665.929999998</v>
      </c>
      <c r="Q216" s="142"/>
      <c r="R216" s="146">
        <v>11200665.619999999</v>
      </c>
      <c r="T216" s="36">
        <f t="shared" si="27"/>
        <v>0.30999999865889549</v>
      </c>
      <c r="V216" s="41"/>
    </row>
    <row r="217" spans="1:22" ht="11.25">
      <c r="A217" s="223">
        <v>388</v>
      </c>
      <c r="B217" s="118"/>
      <c r="C217" s="25" t="s">
        <v>126</v>
      </c>
      <c r="D217" s="82"/>
      <c r="E217" s="146">
        <v>8657.6299999999992</v>
      </c>
      <c r="F217" s="147">
        <v>82615.739999999991</v>
      </c>
      <c r="G217" s="147">
        <v>0</v>
      </c>
      <c r="H217" s="148">
        <f>-'NOL CFWD - Acct 190'!F217-'NOL CFWD - Acct 190'!G217</f>
        <v>16494</v>
      </c>
      <c r="I217" s="148">
        <f>Payments!Y217</f>
        <v>-478396</v>
      </c>
      <c r="J217" s="149"/>
      <c r="K217" s="147">
        <v>0</v>
      </c>
      <c r="L217" s="147">
        <v>1499.95</v>
      </c>
      <c r="M217" s="147">
        <v>0.35</v>
      </c>
      <c r="N217" s="147">
        <v>0</v>
      </c>
      <c r="O217" s="147">
        <v>0</v>
      </c>
      <c r="P217" s="148">
        <f t="shared" si="26"/>
        <v>-369128.33</v>
      </c>
      <c r="Q217" s="142"/>
      <c r="R217" s="146">
        <v>-369128.54</v>
      </c>
      <c r="T217" s="36">
        <f t="shared" si="27"/>
        <v>0.2099999999627471</v>
      </c>
      <c r="V217" s="41"/>
    </row>
    <row r="218" spans="1:22" ht="11.25">
      <c r="A218" s="223">
        <v>393</v>
      </c>
      <c r="B218" s="118"/>
      <c r="C218" s="25" t="s">
        <v>122</v>
      </c>
      <c r="D218" s="82"/>
      <c r="E218" s="146">
        <v>13968.11</v>
      </c>
      <c r="F218" s="147">
        <v>1014280.5800000001</v>
      </c>
      <c r="G218" s="147">
        <v>0</v>
      </c>
      <c r="H218" s="148">
        <f>-'NOL CFWD - Acct 190'!F218-'NOL CFWD - Acct 190'!G218</f>
        <v>-11037</v>
      </c>
      <c r="I218" s="148">
        <f>Payments!Y218</f>
        <v>-1071390</v>
      </c>
      <c r="J218" s="149"/>
      <c r="K218" s="147">
        <v>140600.25</v>
      </c>
      <c r="L218" s="147">
        <v>0</v>
      </c>
      <c r="M218" s="147">
        <v>0</v>
      </c>
      <c r="N218" s="147">
        <v>0</v>
      </c>
      <c r="O218" s="147">
        <v>0</v>
      </c>
      <c r="P218" s="148">
        <f t="shared" si="26"/>
        <v>86421.940000000061</v>
      </c>
      <c r="Q218" s="142"/>
      <c r="R218" s="146">
        <v>86422.38</v>
      </c>
      <c r="T218" s="36">
        <f t="shared" si="27"/>
        <v>-0.43999999994412065</v>
      </c>
      <c r="V218" s="41"/>
    </row>
    <row r="219" spans="1:22" ht="11.25">
      <c r="A219" s="223">
        <v>370</v>
      </c>
      <c r="B219" s="118"/>
      <c r="C219" s="51" t="s">
        <v>99</v>
      </c>
      <c r="D219" s="82"/>
      <c r="E219" s="146">
        <v>8766.5300000000007</v>
      </c>
      <c r="F219" s="147">
        <v>280356.15999999997</v>
      </c>
      <c r="G219" s="147">
        <v>0</v>
      </c>
      <c r="H219" s="148">
        <f>-'NOL CFWD - Acct 190'!F219-'NOL CFWD - Acct 190'!G219</f>
        <v>32074</v>
      </c>
      <c r="I219" s="148">
        <f>Payments!Y219</f>
        <v>-332284</v>
      </c>
      <c r="J219" s="149"/>
      <c r="K219" s="147">
        <v>0</v>
      </c>
      <c r="L219" s="147">
        <v>0</v>
      </c>
      <c r="M219" s="147">
        <v>-26</v>
      </c>
      <c r="N219" s="147">
        <v>0</v>
      </c>
      <c r="O219" s="147">
        <v>0</v>
      </c>
      <c r="P219" s="148">
        <f t="shared" si="26"/>
        <v>-11113.309999999998</v>
      </c>
      <c r="Q219" s="142"/>
      <c r="R219" s="146">
        <v>-11113.81</v>
      </c>
      <c r="T219" s="36">
        <f t="shared" si="27"/>
        <v>0.50000000000181899</v>
      </c>
      <c r="V219" s="41"/>
    </row>
    <row r="220" spans="1:22" ht="11.25">
      <c r="A220" s="223">
        <v>369</v>
      </c>
      <c r="B220" s="118"/>
      <c r="C220" s="51" t="s">
        <v>100</v>
      </c>
      <c r="D220" s="82"/>
      <c r="E220" s="146">
        <v>-6160231.5</v>
      </c>
      <c r="F220" s="147">
        <v>98023742.530000001</v>
      </c>
      <c r="G220" s="147">
        <v>0</v>
      </c>
      <c r="H220" s="148">
        <f>-'NOL CFWD - Acct 190'!F220-'NOL CFWD - Acct 190'!G220</f>
        <v>895186</v>
      </c>
      <c r="I220" s="148">
        <f>Payments!Y220</f>
        <v>-85108429</v>
      </c>
      <c r="J220" s="149"/>
      <c r="K220" s="147">
        <v>238911.89</v>
      </c>
      <c r="L220" s="147">
        <v>-366613</v>
      </c>
      <c r="M220" s="147">
        <v>-217910</v>
      </c>
      <c r="N220" s="147">
        <v>0</v>
      </c>
      <c r="O220" s="147">
        <v>0</v>
      </c>
      <c r="P220" s="148">
        <f t="shared" si="26"/>
        <v>7304656.9200000009</v>
      </c>
      <c r="Q220" s="142"/>
      <c r="R220" s="146">
        <v>7304657.3399999999</v>
      </c>
      <c r="T220" s="36">
        <f t="shared" si="27"/>
        <v>-0.41999999899417162</v>
      </c>
      <c r="V220" s="41"/>
    </row>
    <row r="221" spans="1:22" ht="11.25">
      <c r="A221" s="227">
        <v>396</v>
      </c>
      <c r="B221" s="43"/>
      <c r="C221" s="43" t="s">
        <v>133</v>
      </c>
      <c r="D221" s="82"/>
      <c r="E221" s="146">
        <v>626529.28000000003</v>
      </c>
      <c r="F221" s="147">
        <v>28745.81</v>
      </c>
      <c r="G221" s="147">
        <v>0</v>
      </c>
      <c r="H221" s="148">
        <f>-'NOL CFWD - Acct 190'!F221-'NOL CFWD - Acct 190'!G221</f>
        <v>0</v>
      </c>
      <c r="I221" s="148">
        <f>Payments!Y221</f>
        <v>0</v>
      </c>
      <c r="J221" s="149"/>
      <c r="K221" s="147">
        <v>0</v>
      </c>
      <c r="L221" s="147">
        <v>0</v>
      </c>
      <c r="M221" s="147">
        <v>0</v>
      </c>
      <c r="N221" s="147">
        <v>0</v>
      </c>
      <c r="O221" s="147">
        <v>0</v>
      </c>
      <c r="P221" s="148">
        <f t="shared" si="26"/>
        <v>655275.09000000008</v>
      </c>
      <c r="Q221" s="142"/>
      <c r="R221" s="146">
        <v>655275.09</v>
      </c>
      <c r="T221" s="36">
        <f t="shared" si="27"/>
        <v>0</v>
      </c>
      <c r="V221" s="41"/>
    </row>
    <row r="222" spans="1:22" ht="11.25">
      <c r="A222" s="227">
        <v>407</v>
      </c>
      <c r="B222" s="120"/>
      <c r="C222" s="43" t="s">
        <v>134</v>
      </c>
      <c r="D222" s="82"/>
      <c r="E222" s="146">
        <v>-1016.99</v>
      </c>
      <c r="F222" s="147">
        <v>-42111.62</v>
      </c>
      <c r="G222" s="147">
        <v>0</v>
      </c>
      <c r="H222" s="148">
        <f>-'NOL CFWD - Acct 190'!F222-'NOL CFWD - Acct 190'!G222</f>
        <v>0</v>
      </c>
      <c r="I222" s="148">
        <f>Payments!Y222</f>
        <v>0</v>
      </c>
      <c r="J222" s="149"/>
      <c r="K222" s="147">
        <v>0</v>
      </c>
      <c r="L222" s="147">
        <v>0</v>
      </c>
      <c r="M222" s="147">
        <v>0</v>
      </c>
      <c r="N222" s="147">
        <v>0</v>
      </c>
      <c r="O222" s="147">
        <v>0</v>
      </c>
      <c r="P222" s="148">
        <f t="shared" si="26"/>
        <v>-43128.61</v>
      </c>
      <c r="Q222" s="142"/>
      <c r="R222" s="146">
        <v>-43128.61</v>
      </c>
      <c r="T222" s="36">
        <f t="shared" si="27"/>
        <v>0</v>
      </c>
      <c r="V222" s="41"/>
    </row>
    <row r="223" spans="1:22" s="33" customFormat="1" ht="11.25">
      <c r="A223" s="223"/>
      <c r="B223" s="126"/>
      <c r="C223" s="29"/>
      <c r="D223" s="47"/>
      <c r="E223" s="151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52"/>
      <c r="R223" s="151"/>
      <c r="T223" s="36">
        <f t="shared" si="27"/>
        <v>0</v>
      </c>
      <c r="V223" s="36"/>
    </row>
    <row r="224" spans="1:22" ht="11.25">
      <c r="A224" s="223"/>
      <c r="B224" s="116"/>
      <c r="C224" s="51"/>
      <c r="D224" s="47"/>
      <c r="E224" s="123" t="s">
        <v>15</v>
      </c>
      <c r="F224" s="123" t="s">
        <v>15</v>
      </c>
      <c r="G224" s="123" t="s">
        <v>15</v>
      </c>
      <c r="H224" s="123" t="s">
        <v>15</v>
      </c>
      <c r="I224" s="123" t="s">
        <v>15</v>
      </c>
      <c r="J224" s="149"/>
      <c r="K224" s="123" t="s">
        <v>15</v>
      </c>
      <c r="L224" s="123" t="s">
        <v>15</v>
      </c>
      <c r="M224" s="123" t="s">
        <v>15</v>
      </c>
      <c r="N224" s="123" t="s">
        <v>15</v>
      </c>
      <c r="O224" s="123" t="s">
        <v>15</v>
      </c>
      <c r="P224" s="123" t="s">
        <v>15</v>
      </c>
      <c r="Q224" s="142"/>
      <c r="R224" s="123" t="s">
        <v>15</v>
      </c>
      <c r="T224" s="36"/>
    </row>
    <row r="225" spans="1:22" ht="11.25">
      <c r="A225" s="223"/>
      <c r="B225" s="116"/>
      <c r="C225" s="118" t="s">
        <v>116</v>
      </c>
      <c r="D225" s="47"/>
      <c r="E225" s="149">
        <f>SUM(E209:E224)</f>
        <v>-1562225.9300000002</v>
      </c>
      <c r="F225" s="149">
        <f>SUM(F209:F224)</f>
        <v>168462526.20999998</v>
      </c>
      <c r="G225" s="149">
        <f>SUM(G209:G224)</f>
        <v>0</v>
      </c>
      <c r="H225" s="149">
        <f>SUM(H209:H224)</f>
        <v>-21371136.460000001</v>
      </c>
      <c r="I225" s="149">
        <f>SUM(I209:I224)</f>
        <v>-154432168</v>
      </c>
      <c r="J225" s="149"/>
      <c r="K225" s="149">
        <f t="shared" ref="K225:P225" si="28">SUM(K209:K224)</f>
        <v>15069490.740000002</v>
      </c>
      <c r="L225" s="149">
        <f t="shared" si="28"/>
        <v>-310248.7</v>
      </c>
      <c r="M225" s="149">
        <f t="shared" si="28"/>
        <v>-218269.56</v>
      </c>
      <c r="N225" s="149">
        <f t="shared" si="28"/>
        <v>0</v>
      </c>
      <c r="O225" s="149">
        <f t="shared" si="28"/>
        <v>0</v>
      </c>
      <c r="P225" s="149">
        <f t="shared" si="28"/>
        <v>5637968.299999998</v>
      </c>
      <c r="Q225" s="142"/>
      <c r="R225" s="149">
        <f>SUM(R209:R224)</f>
        <v>5637968.129999998</v>
      </c>
      <c r="T225" s="36">
        <f>P225-R225</f>
        <v>0.16999999992549419</v>
      </c>
    </row>
    <row r="226" spans="1:22" ht="11.25">
      <c r="A226" s="223"/>
      <c r="B226" s="116"/>
      <c r="C226" s="51"/>
      <c r="D226" s="47"/>
      <c r="E226" s="123" t="s">
        <v>23</v>
      </c>
      <c r="F226" s="123" t="s">
        <v>23</v>
      </c>
      <c r="G226" s="123" t="s">
        <v>23</v>
      </c>
      <c r="H226" s="123" t="s">
        <v>23</v>
      </c>
      <c r="I226" s="123" t="s">
        <v>23</v>
      </c>
      <c r="J226" s="149"/>
      <c r="K226" s="123" t="s">
        <v>23</v>
      </c>
      <c r="L226" s="123" t="s">
        <v>23</v>
      </c>
      <c r="M226" s="123" t="s">
        <v>23</v>
      </c>
      <c r="N226" s="123" t="s">
        <v>23</v>
      </c>
      <c r="O226" s="123" t="s">
        <v>23</v>
      </c>
      <c r="P226" s="123" t="s">
        <v>23</v>
      </c>
      <c r="Q226" s="142"/>
      <c r="R226" s="123" t="s">
        <v>23</v>
      </c>
      <c r="T226" s="36"/>
    </row>
    <row r="227" spans="1:22" ht="11.25">
      <c r="A227" s="223"/>
      <c r="B227" s="116"/>
      <c r="C227" s="51"/>
      <c r="D227" s="47"/>
      <c r="E227" s="123"/>
      <c r="F227" s="123"/>
      <c r="G227" s="123"/>
      <c r="H227" s="123"/>
      <c r="I227" s="123"/>
      <c r="J227" s="149"/>
      <c r="K227" s="123"/>
      <c r="L227" s="123"/>
      <c r="M227" s="123"/>
      <c r="N227" s="123"/>
      <c r="O227" s="123"/>
      <c r="P227" s="123"/>
      <c r="Q227" s="142"/>
      <c r="R227" s="123"/>
      <c r="T227" s="36"/>
    </row>
    <row r="228" spans="1:22" ht="11.25">
      <c r="A228" s="223"/>
      <c r="B228" s="116"/>
      <c r="C228" s="51"/>
      <c r="D228" s="47"/>
      <c r="E228" s="123"/>
      <c r="F228" s="123"/>
      <c r="G228" s="123"/>
      <c r="H228" s="123"/>
      <c r="I228" s="123"/>
      <c r="J228" s="149"/>
      <c r="K228" s="123"/>
      <c r="L228" s="123"/>
      <c r="M228" s="123"/>
      <c r="N228" s="123"/>
      <c r="O228" s="123"/>
      <c r="P228" s="123"/>
      <c r="Q228" s="142"/>
      <c r="R228" s="123"/>
      <c r="T228" s="36"/>
    </row>
    <row r="229" spans="1:22" ht="11.25">
      <c r="A229" s="223" t="s">
        <v>154</v>
      </c>
      <c r="B229" s="51"/>
      <c r="C229" s="51" t="s">
        <v>195</v>
      </c>
      <c r="D229" s="47"/>
      <c r="E229" s="147">
        <v>16170000</v>
      </c>
      <c r="F229" s="147">
        <v>0</v>
      </c>
      <c r="G229" s="147">
        <v>-9639068</v>
      </c>
      <c r="H229" s="148">
        <f>-'NOL CFWD - Acct 190'!F229-'NOL CFWD - Acct 190'!G229</f>
        <v>0</v>
      </c>
      <c r="I229" s="148">
        <f>Payments!Y229</f>
        <v>0</v>
      </c>
      <c r="J229" s="149"/>
      <c r="K229" s="147">
        <v>0</v>
      </c>
      <c r="L229" s="147">
        <v>0</v>
      </c>
      <c r="M229" s="147">
        <v>0</v>
      </c>
      <c r="N229" s="147">
        <v>0</v>
      </c>
      <c r="O229" s="147">
        <v>0</v>
      </c>
      <c r="P229" s="148">
        <f>SUM(E229:O229)</f>
        <v>6530932</v>
      </c>
      <c r="Q229" s="142"/>
      <c r="R229" s="147">
        <f>6530932</f>
        <v>6530932</v>
      </c>
      <c r="S229" s="35"/>
      <c r="T229" s="41">
        <f>P229-R229</f>
        <v>0</v>
      </c>
      <c r="V229" s="41"/>
    </row>
    <row r="230" spans="1:22" ht="11.25">
      <c r="A230" s="223" t="s">
        <v>154</v>
      </c>
      <c r="B230" s="51"/>
      <c r="C230" s="51" t="s">
        <v>196</v>
      </c>
      <c r="D230" s="47"/>
      <c r="E230" s="147">
        <v>0</v>
      </c>
      <c r="F230" s="147">
        <v>0</v>
      </c>
      <c r="G230" s="147">
        <v>0</v>
      </c>
      <c r="H230" s="148">
        <f>-'NOL CFWD - Acct 190'!F230-'NOL CFWD - Acct 190'!G230</f>
        <v>-23015000</v>
      </c>
      <c r="I230" s="148">
        <f>Payments!Y231</f>
        <v>0</v>
      </c>
      <c r="J230" s="149"/>
      <c r="K230" s="147">
        <v>0</v>
      </c>
      <c r="L230" s="147">
        <v>0</v>
      </c>
      <c r="M230" s="147">
        <v>0</v>
      </c>
      <c r="N230" s="147">
        <v>0</v>
      </c>
      <c r="O230" s="147">
        <v>0</v>
      </c>
      <c r="P230" s="148">
        <f>SUM(E230:O230)</f>
        <v>-23015000</v>
      </c>
      <c r="Q230" s="142"/>
      <c r="R230" s="147">
        <v>-23015000</v>
      </c>
      <c r="S230" s="35"/>
      <c r="T230" s="36">
        <f>P230-R230</f>
        <v>0</v>
      </c>
      <c r="V230" s="41"/>
    </row>
    <row r="231" spans="1:22" ht="11.25">
      <c r="A231" s="223" t="s">
        <v>157</v>
      </c>
      <c r="B231" s="51"/>
      <c r="C231" s="51" t="s">
        <v>197</v>
      </c>
      <c r="D231" s="47"/>
      <c r="E231" s="147">
        <v>1652</v>
      </c>
      <c r="F231" s="147">
        <v>0</v>
      </c>
      <c r="G231" s="147">
        <v>-1652</v>
      </c>
      <c r="H231" s="148">
        <f>-'NOL CFWD - Acct 190'!F231-'NOL CFWD - Acct 190'!G231</f>
        <v>0</v>
      </c>
      <c r="I231" s="148">
        <f>Payments!Y233</f>
        <v>0</v>
      </c>
      <c r="J231" s="149"/>
      <c r="K231" s="147">
        <v>0</v>
      </c>
      <c r="L231" s="147">
        <v>0</v>
      </c>
      <c r="M231" s="147">
        <v>0</v>
      </c>
      <c r="N231" s="147">
        <v>0</v>
      </c>
      <c r="O231" s="147">
        <v>0</v>
      </c>
      <c r="P231" s="148">
        <f>SUM(E231:O231)</f>
        <v>0</v>
      </c>
      <c r="Q231" s="142"/>
      <c r="R231" s="147">
        <v>0</v>
      </c>
      <c r="S231" s="35"/>
      <c r="T231" s="36">
        <f>P231-R231</f>
        <v>0</v>
      </c>
      <c r="V231" s="41"/>
    </row>
    <row r="232" spans="1:22" ht="11.25">
      <c r="A232" s="223"/>
      <c r="B232" s="51"/>
      <c r="C232" s="51"/>
      <c r="D232" s="47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52"/>
      <c r="R232" s="148"/>
      <c r="S232" s="52"/>
      <c r="T232" s="49"/>
      <c r="V232" s="41"/>
    </row>
    <row r="233" spans="1:22" ht="11.25">
      <c r="A233" s="124"/>
      <c r="B233" s="51"/>
      <c r="C233" s="51"/>
      <c r="D233" s="47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52"/>
      <c r="R233" s="148"/>
      <c r="S233" s="52"/>
      <c r="T233" s="49"/>
      <c r="V233" s="41"/>
    </row>
    <row r="234" spans="1:22" ht="11.25">
      <c r="A234" s="124"/>
      <c r="B234" s="51"/>
      <c r="C234" s="51"/>
      <c r="D234" s="47"/>
      <c r="E234" s="123" t="s">
        <v>15</v>
      </c>
      <c r="F234" s="123" t="s">
        <v>15</v>
      </c>
      <c r="G234" s="123" t="s">
        <v>15</v>
      </c>
      <c r="H234" s="123" t="s">
        <v>15</v>
      </c>
      <c r="I234" s="123" t="s">
        <v>15</v>
      </c>
      <c r="J234" s="149"/>
      <c r="K234" s="123" t="s">
        <v>15</v>
      </c>
      <c r="L234" s="123" t="s">
        <v>15</v>
      </c>
      <c r="M234" s="123" t="s">
        <v>15</v>
      </c>
      <c r="N234" s="123" t="s">
        <v>15</v>
      </c>
      <c r="O234" s="123" t="s">
        <v>15</v>
      </c>
      <c r="P234" s="123" t="s">
        <v>15</v>
      </c>
      <c r="Q234" s="142"/>
      <c r="R234" s="123" t="s">
        <v>15</v>
      </c>
      <c r="T234" s="36"/>
      <c r="V234" s="41"/>
    </row>
    <row r="235" spans="1:22" ht="11.25">
      <c r="A235" s="125"/>
      <c r="B235" s="51"/>
      <c r="C235" s="118" t="s">
        <v>198</v>
      </c>
      <c r="D235" s="47"/>
      <c r="E235" s="154">
        <f>E231+E229+E195+E157+E144+E90+E78+E64+E55+E42+E32+E18+E230</f>
        <v>-3633103</v>
      </c>
      <c r="F235" s="154">
        <f>F231+F229+F195+F157+F144+F90+F78+F64+F55+F42+F32+F18+F230</f>
        <v>0</v>
      </c>
      <c r="G235" s="154">
        <f>G231+G229+G195+G157+G144+G90+G78+G64+G55+G42+G32+G18+G230</f>
        <v>10868280</v>
      </c>
      <c r="H235" s="154">
        <f>H231+H229+H195+H157+H144+H90+H78+H64+H55+H42+H32+H18+H230</f>
        <v>-23015000</v>
      </c>
      <c r="I235" s="154">
        <f>I231+I229+I195+I157+I144+I90+I78+I64+I55+I42+I32+I18+I230</f>
        <v>0</v>
      </c>
      <c r="J235" s="154"/>
      <c r="K235" s="154">
        <f t="shared" ref="K235:P235" si="29">K231+K229+K195+K157+K144+K90+K78+K64+K55+K42+K32+K18+K230</f>
        <v>0</v>
      </c>
      <c r="L235" s="154">
        <f t="shared" si="29"/>
        <v>0</v>
      </c>
      <c r="M235" s="154">
        <f t="shared" si="29"/>
        <v>0</v>
      </c>
      <c r="N235" s="154">
        <f t="shared" si="29"/>
        <v>0</v>
      </c>
      <c r="O235" s="154">
        <f t="shared" si="29"/>
        <v>0</v>
      </c>
      <c r="P235" s="154">
        <f t="shared" si="29"/>
        <v>-15779823</v>
      </c>
      <c r="Q235" s="154"/>
      <c r="R235" s="154">
        <f>R231+R229+R195+R157+R144+R90+R78+R64+R55+R42+R32+R18+R230</f>
        <v>-15779823</v>
      </c>
      <c r="T235" s="36">
        <f>P235-R235</f>
        <v>0</v>
      </c>
    </row>
    <row r="236" spans="1:22" ht="11.25">
      <c r="A236" s="30"/>
      <c r="B236" s="21"/>
      <c r="C236" s="21"/>
      <c r="D236" s="47"/>
      <c r="E236" s="123" t="s">
        <v>23</v>
      </c>
      <c r="F236" s="123" t="s">
        <v>23</v>
      </c>
      <c r="G236" s="123" t="s">
        <v>23</v>
      </c>
      <c r="H236" s="123" t="s">
        <v>23</v>
      </c>
      <c r="I236" s="123" t="s">
        <v>23</v>
      </c>
      <c r="J236" s="149"/>
      <c r="K236" s="123" t="s">
        <v>23</v>
      </c>
      <c r="L236" s="123" t="s">
        <v>23</v>
      </c>
      <c r="M236" s="123" t="s">
        <v>23</v>
      </c>
      <c r="N236" s="123" t="s">
        <v>23</v>
      </c>
      <c r="O236" s="123" t="s">
        <v>23</v>
      </c>
      <c r="P236" s="123" t="s">
        <v>23</v>
      </c>
      <c r="Q236" s="142"/>
      <c r="R236" s="123" t="s">
        <v>23</v>
      </c>
    </row>
    <row r="237" spans="1:22" ht="11.25">
      <c r="A237" s="80"/>
      <c r="B237" s="23"/>
      <c r="C237" s="21"/>
      <c r="D237" s="47"/>
      <c r="E237" s="123"/>
      <c r="F237" s="123"/>
      <c r="G237" s="123"/>
      <c r="H237" s="123"/>
      <c r="I237" s="123"/>
      <c r="J237" s="149"/>
      <c r="K237" s="123"/>
      <c r="L237" s="123"/>
      <c r="M237" s="123"/>
      <c r="N237" s="123"/>
      <c r="O237" s="123"/>
      <c r="P237" s="123"/>
      <c r="Q237" s="142"/>
      <c r="R237" s="123"/>
      <c r="T237" s="36"/>
    </row>
    <row r="238" spans="1:22" ht="15.75">
      <c r="A238" s="30"/>
      <c r="B238" s="21"/>
      <c r="C238" s="24" t="s">
        <v>85</v>
      </c>
      <c r="D238" s="47"/>
      <c r="E238" s="155">
        <f>E20+E34+E44+E57+E66+E80+E92+E137+E146+E159+E207+E225+E197+E162+E229+E231+E230</f>
        <v>9263060.4499999955</v>
      </c>
      <c r="F238" s="156">
        <f>F20+F34+F44+F57+F66+F80+F92+F137+F146+F159+F207+F225+F197+F162+F229+F231+F230</f>
        <v>-60128494.10999997</v>
      </c>
      <c r="G238" s="156">
        <f>G20+G34+G44+G57+G66+G80+G92+G137+G146+G159+G207+G225+G197+G162+G229+G231+G230</f>
        <v>10868280</v>
      </c>
      <c r="H238" s="156">
        <f>H20+H34+H44+H57+H66+H80+H92+H137+H146+H159+H207+H225+H197+H162+H229+H231+H230</f>
        <v>-33171619.380000014</v>
      </c>
      <c r="I238" s="156">
        <f>I20+I34+I44+I57+I66+I80+I92+I137+I146+I159+I207+I225+I197+I162+I229+I231+I230</f>
        <v>-14709336.769999988</v>
      </c>
      <c r="J238" s="156"/>
      <c r="K238" s="156">
        <f t="shared" ref="K238:P238" si="30">K20+K34+K44+K57+K66+K80+K92+K137+K146+K159+K207+K225+K197+K162+K229+K231+K230</f>
        <v>95076076.329999983</v>
      </c>
      <c r="L238" s="156">
        <f t="shared" si="30"/>
        <v>-6074033.2400000002</v>
      </c>
      <c r="M238" s="156">
        <f t="shared" si="30"/>
        <v>-49255885.550000004</v>
      </c>
      <c r="N238" s="156">
        <f t="shared" si="30"/>
        <v>57786244.289999999</v>
      </c>
      <c r="O238" s="156">
        <f t="shared" si="30"/>
        <v>2.5899999770986111</v>
      </c>
      <c r="P238" s="156">
        <f t="shared" si="30"/>
        <v>9654292.6099999733</v>
      </c>
      <c r="Q238" s="154"/>
      <c r="R238" s="156">
        <f>R20+R34+R44+R57+R66+R80+R92+R137+R146+R159+R207+R225+R197+R162+R229+R231+R230</f>
        <v>9654291.9900000095</v>
      </c>
      <c r="T238" s="44">
        <f>T20+T34+T44+T57+T66+T80+T92+T137+T146+T159+T207+T225+T197+T162+T229+T231+T230</f>
        <v>0.61999999906402081</v>
      </c>
    </row>
    <row r="239" spans="1:22">
      <c r="A239" s="30"/>
      <c r="B239" s="21"/>
      <c r="C239" s="21"/>
      <c r="D239" s="47"/>
      <c r="E239" s="20" t="s">
        <v>23</v>
      </c>
      <c r="F239" s="20" t="s">
        <v>23</v>
      </c>
      <c r="G239" s="20" t="s">
        <v>23</v>
      </c>
      <c r="H239" s="20" t="s">
        <v>23</v>
      </c>
      <c r="I239" s="20" t="s">
        <v>23</v>
      </c>
      <c r="J239" s="9"/>
      <c r="K239" s="20" t="s">
        <v>23</v>
      </c>
      <c r="L239" s="20" t="s">
        <v>23</v>
      </c>
      <c r="M239" s="20" t="s">
        <v>23</v>
      </c>
      <c r="N239" s="20" t="s">
        <v>23</v>
      </c>
      <c r="O239" s="20" t="s">
        <v>23</v>
      </c>
      <c r="P239" s="20" t="s">
        <v>23</v>
      </c>
      <c r="Q239" s="8"/>
      <c r="R239" s="20" t="s">
        <v>23</v>
      </c>
    </row>
    <row r="240" spans="1:22">
      <c r="A240" s="30"/>
      <c r="B240" s="21"/>
      <c r="C240" s="21"/>
      <c r="D240" s="47"/>
      <c r="E240" s="68"/>
      <c r="F240" s="20" t="s">
        <v>139</v>
      </c>
      <c r="G240" s="20"/>
      <c r="H240" s="20"/>
      <c r="I240" s="20"/>
      <c r="J240" s="9"/>
      <c r="K240" s="20"/>
      <c r="L240" s="20"/>
      <c r="M240" s="20"/>
      <c r="N240" s="20"/>
      <c r="O240" s="20"/>
      <c r="P240" s="20"/>
      <c r="Q240" s="8"/>
      <c r="R240" s="20"/>
    </row>
    <row r="241" spans="1:17">
      <c r="A241" s="30"/>
      <c r="B241" s="21"/>
      <c r="C241" s="21"/>
      <c r="D241" s="47"/>
      <c r="F241" s="20"/>
      <c r="G241" s="20"/>
      <c r="H241" s="20"/>
      <c r="I241" s="20"/>
      <c r="J241" s="9"/>
      <c r="K241" s="20"/>
      <c r="L241" s="20"/>
      <c r="M241" s="20"/>
      <c r="N241" s="20"/>
      <c r="O241" s="20"/>
      <c r="P241" s="20"/>
      <c r="Q241" s="8"/>
    </row>
    <row r="242" spans="1:17" ht="11.25">
      <c r="A242" s="30"/>
      <c r="B242" s="21"/>
      <c r="C242" s="21"/>
      <c r="E242" s="81" t="s">
        <v>187</v>
      </c>
      <c r="F242" s="258">
        <f>164993347+315528</f>
        <v>165308875</v>
      </c>
      <c r="G242" s="53"/>
      <c r="I242" s="20"/>
      <c r="J242" s="9"/>
      <c r="K242" s="20"/>
      <c r="L242" s="81" t="s">
        <v>170</v>
      </c>
      <c r="M242" s="83">
        <v>-405088</v>
      </c>
      <c r="O242" s="20"/>
      <c r="P242" s="20"/>
      <c r="Q242" s="8"/>
    </row>
    <row r="243" spans="1:17" ht="11.25">
      <c r="A243" s="30"/>
      <c r="B243" s="21"/>
      <c r="C243" s="21"/>
      <c r="E243" s="81" t="s">
        <v>188</v>
      </c>
      <c r="F243" s="108">
        <v>23464356</v>
      </c>
      <c r="G243" s="53"/>
      <c r="I243" s="20"/>
      <c r="J243" s="9"/>
      <c r="K243" s="20"/>
      <c r="L243" s="81" t="s">
        <v>169</v>
      </c>
      <c r="M243" s="83">
        <f>-48543990.35-36632.15</f>
        <v>-48580622.5</v>
      </c>
      <c r="O243" s="20"/>
      <c r="P243" s="20"/>
      <c r="Q243" s="8"/>
    </row>
    <row r="244" spans="1:17" ht="11.25">
      <c r="A244" s="30"/>
      <c r="B244" s="21"/>
      <c r="C244" s="21"/>
      <c r="E244" s="81"/>
      <c r="F244" s="109">
        <f>F242+F243</f>
        <v>188773231</v>
      </c>
      <c r="G244" s="208"/>
      <c r="I244" s="20"/>
      <c r="J244" s="9"/>
      <c r="K244" s="20"/>
      <c r="L244" s="81" t="s">
        <v>171</v>
      </c>
      <c r="M244" s="83">
        <v>-350222</v>
      </c>
      <c r="O244" s="20"/>
      <c r="P244" s="20"/>
      <c r="Q244" s="8"/>
    </row>
    <row r="245" spans="1:17" ht="11.25">
      <c r="A245" s="30"/>
      <c r="B245" s="21"/>
      <c r="C245" s="21"/>
      <c r="E245" s="81"/>
      <c r="F245" s="87">
        <v>0.35</v>
      </c>
      <c r="G245" s="106"/>
      <c r="H245" s="20"/>
      <c r="I245" s="20"/>
      <c r="J245" s="9"/>
      <c r="K245" s="20"/>
      <c r="L245" s="81" t="s">
        <v>181</v>
      </c>
      <c r="M245" s="83">
        <v>80047</v>
      </c>
      <c r="O245" s="20"/>
      <c r="P245" s="20"/>
      <c r="Q245" s="8"/>
    </row>
    <row r="246" spans="1:17" ht="11.25">
      <c r="A246" s="30"/>
      <c r="B246" s="21"/>
      <c r="C246" s="21"/>
      <c r="E246" s="81" t="s">
        <v>186</v>
      </c>
      <c r="F246" s="53">
        <f>ROUND(F244*F245*-1,0)</f>
        <v>-66070631</v>
      </c>
      <c r="G246" s="53"/>
      <c r="H246" s="20"/>
      <c r="I246" s="20"/>
      <c r="J246" s="9"/>
      <c r="K246" s="20"/>
      <c r="L246" s="20"/>
      <c r="M246" s="20"/>
      <c r="N246" s="20"/>
      <c r="O246" s="20"/>
      <c r="P246" s="20"/>
      <c r="Q246" s="8"/>
    </row>
    <row r="247" spans="1:17" ht="12" thickBot="1">
      <c r="A247" s="30"/>
      <c r="B247" s="21"/>
      <c r="C247" s="21"/>
      <c r="E247" s="81" t="s">
        <v>189</v>
      </c>
      <c r="F247" s="83">
        <v>7046000</v>
      </c>
      <c r="G247" s="105"/>
      <c r="H247" s="20"/>
      <c r="I247" s="20"/>
      <c r="J247" s="9"/>
      <c r="K247" s="20"/>
      <c r="L247" s="20"/>
      <c r="M247" s="102">
        <f>SUM(M242:M246)</f>
        <v>-49255885.5</v>
      </c>
      <c r="N247" s="20"/>
      <c r="O247" s="20"/>
      <c r="P247" s="20"/>
      <c r="Q247" s="8"/>
    </row>
    <row r="248" spans="1:17" ht="12" thickTop="1">
      <c r="A248" s="30"/>
      <c r="B248" s="21"/>
      <c r="C248" s="21"/>
      <c r="D248" s="47"/>
      <c r="E248" s="53" t="s">
        <v>191</v>
      </c>
      <c r="F248" s="83">
        <f>F156</f>
        <v>-1103862.78</v>
      </c>
      <c r="G248" s="105"/>
      <c r="H248" s="20"/>
      <c r="I248" s="20"/>
      <c r="J248" s="9"/>
      <c r="K248" s="20"/>
      <c r="L248" s="20"/>
      <c r="M248" s="20"/>
      <c r="N248" s="20"/>
      <c r="O248" s="20"/>
      <c r="P248" s="20"/>
      <c r="Q248" s="8"/>
    </row>
    <row r="249" spans="1:17" ht="11.25">
      <c r="A249" s="30"/>
      <c r="B249" s="21"/>
      <c r="C249" s="21"/>
      <c r="D249" s="47"/>
      <c r="E249" s="53" t="s">
        <v>207</v>
      </c>
      <c r="F249" s="83">
        <v>0</v>
      </c>
      <c r="G249" s="105"/>
      <c r="H249" s="20"/>
      <c r="I249" s="20"/>
      <c r="J249" s="9"/>
      <c r="K249" s="20"/>
      <c r="L249" s="20"/>
      <c r="M249" s="20"/>
      <c r="N249" s="20"/>
      <c r="O249" s="20"/>
      <c r="P249" s="20"/>
      <c r="Q249" s="8"/>
    </row>
    <row r="250" spans="1:17" ht="12" thickBot="1">
      <c r="A250" s="30"/>
      <c r="B250" s="21"/>
      <c r="C250" s="21"/>
      <c r="D250" s="47"/>
      <c r="F250" s="103">
        <f>SUM(F246:F249)</f>
        <v>-60128493.780000001</v>
      </c>
      <c r="G250" s="209"/>
      <c r="H250" s="20"/>
      <c r="I250" s="20"/>
      <c r="J250" s="9"/>
      <c r="K250" s="20"/>
      <c r="L250" s="20"/>
      <c r="M250" s="81" t="s">
        <v>168</v>
      </c>
      <c r="N250" s="83">
        <v>-41166824.710000001</v>
      </c>
      <c r="O250" s="20"/>
      <c r="P250" s="20"/>
      <c r="Q250" s="8"/>
    </row>
    <row r="251" spans="1:17" ht="12" thickTop="1">
      <c r="A251" s="30"/>
      <c r="B251" s="21"/>
      <c r="C251" s="21"/>
      <c r="F251" s="20"/>
      <c r="G251" s="20"/>
      <c r="H251" s="20"/>
      <c r="J251" s="9"/>
      <c r="K251" s="20"/>
      <c r="L251" s="20"/>
      <c r="M251" s="81" t="s">
        <v>185</v>
      </c>
      <c r="N251" s="83">
        <v>98953069</v>
      </c>
      <c r="O251" s="20"/>
      <c r="P251" s="20"/>
      <c r="Q251" s="8"/>
    </row>
    <row r="252" spans="1:17" ht="12" thickBot="1">
      <c r="A252" s="30"/>
      <c r="B252" s="21"/>
      <c r="C252" s="21"/>
      <c r="D252" s="47"/>
      <c r="E252" s="53" t="s">
        <v>162</v>
      </c>
      <c r="F252" s="21"/>
      <c r="G252" s="21"/>
      <c r="H252" s="104">
        <v>-33171620</v>
      </c>
      <c r="I252" s="20"/>
      <c r="J252" s="9"/>
      <c r="K252" s="20"/>
      <c r="L252" s="20"/>
      <c r="M252" s="20"/>
      <c r="N252" s="20"/>
      <c r="O252" s="20"/>
      <c r="P252" s="20"/>
      <c r="Q252" s="8"/>
    </row>
    <row r="253" spans="1:17" ht="12.75" thickTop="1" thickBot="1">
      <c r="A253" s="30"/>
      <c r="B253" s="21"/>
      <c r="C253" s="21"/>
      <c r="D253" s="47"/>
      <c r="E253" s="53"/>
      <c r="F253" s="210"/>
      <c r="G253" s="210"/>
      <c r="H253" s="105"/>
      <c r="I253" s="20"/>
      <c r="J253" s="9"/>
      <c r="K253" s="20"/>
      <c r="L253" s="20"/>
      <c r="M253" s="20"/>
      <c r="N253" s="102">
        <f>SUM(N250:N252)</f>
        <v>57786244.289999999</v>
      </c>
      <c r="O253" s="20"/>
      <c r="P253" s="20"/>
      <c r="Q253" s="8"/>
    </row>
    <row r="254" spans="1:17" ht="12" thickTop="1">
      <c r="A254" s="30"/>
      <c r="B254" s="21"/>
      <c r="C254" s="21"/>
      <c r="D254" s="47"/>
      <c r="E254" s="100"/>
      <c r="F254" s="211"/>
      <c r="G254" s="211"/>
      <c r="H254" s="212"/>
      <c r="I254" s="110"/>
      <c r="J254" s="111"/>
      <c r="K254" s="20"/>
      <c r="L254" s="20"/>
      <c r="M254" s="20"/>
      <c r="N254" s="20"/>
      <c r="O254" s="20"/>
      <c r="P254" s="20"/>
      <c r="Q254" s="8"/>
    </row>
    <row r="255" spans="1:17">
      <c r="A255" s="30"/>
      <c r="B255" s="21"/>
      <c r="C255" s="21"/>
      <c r="D255" s="47"/>
      <c r="F255" s="20"/>
      <c r="G255" s="20"/>
      <c r="H255" s="110"/>
      <c r="I255" s="110"/>
      <c r="J255" s="111"/>
      <c r="K255" s="20"/>
      <c r="L255" s="20"/>
      <c r="M255" s="20"/>
      <c r="N255" s="20"/>
      <c r="O255" s="20"/>
      <c r="P255" s="20"/>
      <c r="Q255" s="8"/>
    </row>
    <row r="256" spans="1:17" ht="11.25" thickBot="1">
      <c r="A256" s="30"/>
      <c r="B256" s="21"/>
      <c r="C256" s="21"/>
      <c r="D256" s="47"/>
      <c r="F256" s="20"/>
      <c r="G256" s="20"/>
      <c r="H256" s="110"/>
      <c r="I256" s="110"/>
      <c r="J256" s="111"/>
      <c r="K256" s="20"/>
      <c r="L256" s="20"/>
      <c r="M256" s="20"/>
      <c r="N256" s="20"/>
      <c r="O256" s="20"/>
      <c r="P256" s="20"/>
      <c r="Q256" s="8"/>
    </row>
    <row r="257" spans="1:19">
      <c r="A257" s="30"/>
      <c r="B257" s="21"/>
      <c r="C257" s="21"/>
      <c r="D257" s="57" t="s">
        <v>147</v>
      </c>
      <c r="E257" s="114">
        <v>6885063</v>
      </c>
      <c r="H257" s="58"/>
      <c r="I257" s="67"/>
      <c r="J257" s="111"/>
      <c r="K257" s="20"/>
      <c r="L257" s="20"/>
      <c r="M257" s="41"/>
      <c r="O257" s="57" t="s">
        <v>147</v>
      </c>
      <c r="P257" s="88">
        <v>13908694.619999999</v>
      </c>
      <c r="S257" s="67"/>
    </row>
    <row r="258" spans="1:19">
      <c r="A258" s="30"/>
      <c r="B258" s="21"/>
      <c r="C258" s="21"/>
      <c r="D258" s="73"/>
      <c r="E258" s="89"/>
      <c r="H258" s="66"/>
      <c r="I258" s="100"/>
      <c r="J258" s="111"/>
      <c r="K258" s="20"/>
      <c r="L258" s="20"/>
      <c r="M258" s="101"/>
      <c r="O258" s="70"/>
      <c r="P258" s="89"/>
      <c r="S258" s="67"/>
    </row>
    <row r="259" spans="1:19">
      <c r="A259" s="15"/>
      <c r="C259" s="2"/>
      <c r="D259" s="74" t="s">
        <v>193</v>
      </c>
      <c r="E259" s="91">
        <f>E162</f>
        <v>2377997.7999999998</v>
      </c>
      <c r="H259" s="59"/>
      <c r="I259" s="60"/>
      <c r="J259" s="111"/>
      <c r="K259" s="9"/>
      <c r="L259" s="9"/>
      <c r="M259" s="36"/>
      <c r="O259" s="74" t="s">
        <v>193</v>
      </c>
      <c r="P259" s="91">
        <f>R162</f>
        <v>-4143967.95</v>
      </c>
      <c r="S259" s="60"/>
    </row>
    <row r="260" spans="1:19" ht="11.25">
      <c r="A260" s="15"/>
      <c r="C260" s="2"/>
      <c r="D260" s="74"/>
      <c r="E260" s="91"/>
      <c r="H260" s="59"/>
      <c r="I260" s="60"/>
      <c r="J260" s="111"/>
      <c r="K260" s="9"/>
      <c r="L260" s="9"/>
      <c r="M260" s="107"/>
      <c r="O260" s="90"/>
      <c r="P260" s="91"/>
      <c r="S260" s="60"/>
    </row>
    <row r="261" spans="1:19">
      <c r="A261" s="15"/>
      <c r="C261" s="31"/>
      <c r="D261" s="75"/>
      <c r="E261" s="86"/>
      <c r="H261" s="112"/>
      <c r="I261" s="64"/>
      <c r="J261" s="60"/>
      <c r="O261" s="92"/>
      <c r="P261" s="86"/>
      <c r="S261" s="60"/>
    </row>
    <row r="262" spans="1:19" ht="11.25" thickBot="1">
      <c r="A262" s="15"/>
      <c r="C262" s="31"/>
      <c r="D262" s="76" t="s">
        <v>194</v>
      </c>
      <c r="E262" s="93">
        <f>E257+E259</f>
        <v>9263060.8000000007</v>
      </c>
      <c r="H262" s="113"/>
      <c r="I262" s="60"/>
      <c r="J262" s="60"/>
      <c r="O262" s="76" t="s">
        <v>194</v>
      </c>
      <c r="P262" s="93">
        <f>P257+P259</f>
        <v>9764726.6699999981</v>
      </c>
      <c r="S262" s="60"/>
    </row>
    <row r="263" spans="1:19" ht="12" thickBot="1">
      <c r="A263" s="15"/>
      <c r="C263" s="2"/>
      <c r="D263" s="77"/>
      <c r="E263" s="55"/>
      <c r="H263" s="53"/>
      <c r="I263" s="53"/>
      <c r="J263" s="60"/>
      <c r="Q263" s="2"/>
    </row>
    <row r="264" spans="1:19" ht="11.25">
      <c r="A264" s="15"/>
      <c r="C264" s="31"/>
      <c r="D264" s="69" t="s">
        <v>155</v>
      </c>
      <c r="E264" s="94">
        <v>10722515.65</v>
      </c>
      <c r="H264" s="53"/>
      <c r="I264" s="81"/>
      <c r="J264" s="100"/>
      <c r="O264" s="69" t="s">
        <v>155</v>
      </c>
      <c r="P264" s="94">
        <v>7981730.4299999997</v>
      </c>
      <c r="S264" s="60"/>
    </row>
    <row r="265" spans="1:19" ht="11.25">
      <c r="A265" s="15"/>
      <c r="C265" s="2"/>
      <c r="D265" s="70" t="s">
        <v>156</v>
      </c>
      <c r="E265" s="95">
        <f>E235-E230</f>
        <v>-3633103</v>
      </c>
      <c r="H265" s="53"/>
      <c r="I265" s="100"/>
      <c r="J265" s="100"/>
      <c r="O265" s="70" t="s">
        <v>156</v>
      </c>
      <c r="P265" s="95">
        <f>P235-P230</f>
        <v>7235177</v>
      </c>
      <c r="S265" s="60"/>
    </row>
    <row r="266" spans="1:19" ht="11.25">
      <c r="A266" s="15"/>
      <c r="C266" s="38"/>
      <c r="D266" s="70" t="s">
        <v>160</v>
      </c>
      <c r="E266" s="91">
        <f>E162</f>
        <v>2377997.7999999998</v>
      </c>
      <c r="H266" s="106"/>
      <c r="I266" s="81"/>
      <c r="J266" s="100"/>
      <c r="O266" s="90" t="s">
        <v>160</v>
      </c>
      <c r="P266" s="91">
        <f>R162</f>
        <v>-4143967.95</v>
      </c>
      <c r="S266" s="60"/>
    </row>
    <row r="267" spans="1:19" ht="11.25">
      <c r="A267" s="15"/>
      <c r="C267" s="2"/>
      <c r="D267" s="70" t="s">
        <v>159</v>
      </c>
      <c r="E267" s="91">
        <f>E156</f>
        <v>-204350</v>
      </c>
      <c r="H267" s="53"/>
      <c r="I267" s="81"/>
      <c r="J267" s="100"/>
      <c r="K267" s="41"/>
      <c r="O267" s="90" t="s">
        <v>159</v>
      </c>
      <c r="P267" s="91">
        <f>R156</f>
        <v>-1308212.49</v>
      </c>
      <c r="S267" s="60"/>
    </row>
    <row r="268" spans="1:19" ht="11.25">
      <c r="A268" s="15"/>
      <c r="C268" s="2"/>
      <c r="D268" s="75"/>
      <c r="E268" s="86"/>
      <c r="H268" s="105"/>
      <c r="I268" s="81"/>
      <c r="J268" s="100"/>
      <c r="O268" s="90"/>
      <c r="P268" s="86"/>
      <c r="S268" s="60"/>
    </row>
    <row r="269" spans="1:19" ht="12" thickBot="1">
      <c r="A269" s="15"/>
      <c r="C269" s="2"/>
      <c r="D269" s="78"/>
      <c r="E269" s="97">
        <f>SUM(E264:E268)</f>
        <v>9263060.4499999993</v>
      </c>
      <c r="H269" s="105"/>
      <c r="I269" s="81"/>
      <c r="J269" s="105"/>
      <c r="K269" s="81"/>
      <c r="O269" s="96"/>
      <c r="P269" s="97">
        <f>SUM(P264:P268)</f>
        <v>9764726.9900000002</v>
      </c>
      <c r="S269" s="60"/>
    </row>
    <row r="270" spans="1:19" ht="11.25">
      <c r="A270" s="15"/>
      <c r="C270" s="2"/>
      <c r="E270" s="71"/>
      <c r="F270" s="53"/>
      <c r="G270" s="53"/>
      <c r="H270" s="105"/>
      <c r="I270" s="81"/>
      <c r="J270" s="105"/>
      <c r="K270" s="81"/>
      <c r="P270" s="14"/>
      <c r="Q270" s="14"/>
      <c r="R270" s="14"/>
    </row>
    <row r="271" spans="1:19" ht="11.25">
      <c r="A271" s="15"/>
      <c r="C271" s="2"/>
      <c r="E271" s="71"/>
      <c r="F271" s="53"/>
      <c r="G271" s="53"/>
      <c r="H271" s="105"/>
      <c r="I271" s="81"/>
      <c r="J271" s="105"/>
      <c r="K271" s="81"/>
      <c r="O271" s="14"/>
      <c r="P271" s="14"/>
      <c r="Q271" s="14"/>
      <c r="R271" s="14"/>
    </row>
    <row r="272" spans="1:19" ht="11.25">
      <c r="A272" s="15"/>
      <c r="C272" s="2"/>
      <c r="E272" s="71"/>
      <c r="F272" s="53"/>
      <c r="G272" s="53"/>
      <c r="H272" s="105"/>
      <c r="I272" s="81"/>
      <c r="J272" s="105"/>
      <c r="K272" s="81"/>
      <c r="O272" s="14"/>
      <c r="P272" s="14"/>
      <c r="Q272" s="14"/>
      <c r="R272" s="14"/>
    </row>
    <row r="273" spans="1:18" ht="11.25">
      <c r="A273" s="15"/>
      <c r="C273" s="2"/>
      <c r="E273" s="71"/>
      <c r="F273" s="53"/>
      <c r="G273" s="53"/>
      <c r="H273" s="105"/>
      <c r="I273" s="81"/>
      <c r="O273" s="14"/>
      <c r="P273" s="14"/>
      <c r="Q273" s="14"/>
      <c r="R273" s="14"/>
    </row>
    <row r="274" spans="1:18" ht="11.25">
      <c r="E274" s="72"/>
      <c r="H274" s="105"/>
      <c r="I274" s="81"/>
      <c r="K274" s="11"/>
      <c r="N274" s="11"/>
    </row>
    <row r="275" spans="1:18" ht="11.25">
      <c r="E275" s="72"/>
      <c r="H275" s="105"/>
      <c r="I275" s="81"/>
      <c r="K275" s="11"/>
      <c r="N275" s="11"/>
    </row>
    <row r="276" spans="1:18" ht="11.25">
      <c r="E276" s="72"/>
      <c r="H276" s="105"/>
      <c r="I276" s="81"/>
      <c r="J276" s="100"/>
      <c r="K276" s="54"/>
      <c r="N276" s="11"/>
    </row>
    <row r="277" spans="1:18" ht="11.25">
      <c r="E277" s="72"/>
      <c r="H277" s="53"/>
      <c r="I277" s="81"/>
      <c r="J277" s="100"/>
      <c r="K277" s="100"/>
      <c r="N277" s="11"/>
    </row>
    <row r="278" spans="1:18" ht="11.25">
      <c r="E278" s="72"/>
      <c r="H278" s="53"/>
      <c r="I278" s="81"/>
      <c r="J278" s="100"/>
      <c r="K278" s="100"/>
    </row>
    <row r="279" spans="1:18" ht="11.25">
      <c r="E279" s="72"/>
      <c r="H279" s="53"/>
      <c r="I279" s="81"/>
      <c r="J279" s="100"/>
      <c r="K279" s="100"/>
    </row>
    <row r="280" spans="1:18" ht="11.25">
      <c r="E280" s="72"/>
      <c r="H280" s="53"/>
      <c r="I280" s="53"/>
      <c r="J280" s="100"/>
      <c r="K280" s="100"/>
    </row>
    <row r="281" spans="1:18" ht="11.25">
      <c r="E281" s="72"/>
      <c r="H281" s="53"/>
      <c r="I281" s="53"/>
      <c r="J281" s="100"/>
      <c r="K281" s="100"/>
    </row>
    <row r="282" spans="1:18">
      <c r="E282" s="72"/>
      <c r="H282" s="60"/>
      <c r="I282" s="60"/>
    </row>
    <row r="301" spans="1:17">
      <c r="A301" s="15"/>
      <c r="B301" s="2"/>
      <c r="C301" s="2"/>
      <c r="D301" s="7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15"/>
      <c r="B302" s="2"/>
      <c r="C302" s="2"/>
      <c r="D302" s="7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15"/>
      <c r="B303" s="2"/>
      <c r="C303" s="2"/>
      <c r="D303" s="7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15"/>
      <c r="B304" s="2"/>
      <c r="C304" s="2"/>
      <c r="D304" s="7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15"/>
      <c r="B305" s="2"/>
      <c r="C305" s="2"/>
      <c r="D305" s="7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15"/>
      <c r="B306" s="2"/>
      <c r="C306" s="2"/>
      <c r="D306" s="7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15"/>
      <c r="B307" s="2"/>
      <c r="C307" s="2"/>
      <c r="D307" s="7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15"/>
      <c r="B308" s="2"/>
      <c r="C308" s="2"/>
      <c r="D308" s="7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15"/>
      <c r="B309" s="2"/>
      <c r="C309" s="2"/>
      <c r="D309" s="7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15"/>
      <c r="B310" s="2"/>
      <c r="C310" s="2"/>
      <c r="D310" s="7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15"/>
      <c r="B311" s="2"/>
      <c r="C311" s="2"/>
      <c r="D311" s="7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15"/>
      <c r="B312" s="2"/>
      <c r="C312" s="2"/>
      <c r="D312" s="7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15"/>
      <c r="B313" s="2"/>
      <c r="C313" s="2"/>
      <c r="D313" s="7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15"/>
      <c r="B314" s="2"/>
      <c r="C314" s="2"/>
      <c r="D314" s="7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15"/>
      <c r="B315" s="2"/>
      <c r="C315" s="2"/>
      <c r="D315" s="7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15"/>
      <c r="B316" s="2"/>
      <c r="C316" s="2"/>
      <c r="D316" s="7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15"/>
      <c r="B317" s="2"/>
      <c r="C317" s="2"/>
      <c r="D317" s="7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15"/>
      <c r="B318" s="2"/>
      <c r="C318" s="2"/>
      <c r="D318" s="7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15"/>
      <c r="B319" s="2"/>
      <c r="C319" s="2"/>
      <c r="D319" s="7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15"/>
      <c r="B320" s="2"/>
      <c r="C320" s="2"/>
      <c r="D320" s="7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15"/>
      <c r="B321" s="2"/>
      <c r="C321" s="2"/>
      <c r="D321" s="7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15"/>
      <c r="B322" s="2"/>
      <c r="C322" s="2"/>
      <c r="D322" s="7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15"/>
      <c r="B323" s="2"/>
      <c r="C323" s="2"/>
      <c r="D323" s="7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15"/>
      <c r="B324" s="2"/>
      <c r="C324" s="2"/>
      <c r="D324" s="7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15"/>
      <c r="B325" s="2"/>
      <c r="C325" s="2"/>
      <c r="D325" s="7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15"/>
      <c r="B326" s="2"/>
      <c r="C326" s="2"/>
      <c r="D326" s="7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15"/>
      <c r="B327" s="2"/>
      <c r="C327" s="2"/>
      <c r="D327" s="7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15"/>
      <c r="B328" s="2"/>
      <c r="C328" s="2"/>
      <c r="D328" s="7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15"/>
      <c r="B329" s="2"/>
      <c r="C329" s="2"/>
      <c r="D329" s="7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15"/>
      <c r="B330" s="2"/>
      <c r="C330" s="2"/>
      <c r="D330" s="7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15"/>
      <c r="B331" s="2"/>
      <c r="C331" s="2"/>
      <c r="D331" s="7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15"/>
      <c r="B332" s="2"/>
      <c r="C332" s="2"/>
      <c r="D332" s="7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15"/>
      <c r="B333" s="2"/>
      <c r="C333" s="2"/>
      <c r="D333" s="7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15"/>
      <c r="B334" s="2"/>
      <c r="C334" s="2"/>
      <c r="D334" s="7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15"/>
      <c r="B335" s="2"/>
      <c r="C335" s="2"/>
      <c r="D335" s="7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15"/>
      <c r="B336" s="2"/>
      <c r="C336" s="2"/>
      <c r="D336" s="7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15"/>
      <c r="B337" s="2"/>
      <c r="C337" s="2"/>
      <c r="D337" s="7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15"/>
      <c r="B338" s="2"/>
      <c r="C338" s="2"/>
      <c r="D338" s="7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15"/>
      <c r="B339" s="2"/>
      <c r="C339" s="2"/>
      <c r="D339" s="7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15"/>
      <c r="B340" s="2"/>
      <c r="C340" s="2"/>
      <c r="D340" s="7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15"/>
      <c r="B341" s="2"/>
      <c r="C341" s="2"/>
      <c r="D341" s="7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15"/>
      <c r="B342" s="2"/>
      <c r="C342" s="2"/>
      <c r="D342" s="7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15"/>
      <c r="B343" s="2"/>
      <c r="C343" s="2"/>
      <c r="D343" s="7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15"/>
      <c r="B344" s="2"/>
      <c r="C344" s="2"/>
      <c r="D344" s="7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15"/>
      <c r="B345" s="2"/>
      <c r="C345" s="2"/>
      <c r="D345" s="7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15"/>
      <c r="B346" s="2"/>
      <c r="C346" s="2"/>
      <c r="D346" s="7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15"/>
      <c r="B347" s="2"/>
      <c r="C347" s="2"/>
      <c r="D347" s="7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15"/>
      <c r="B348" s="2"/>
      <c r="C348" s="2"/>
      <c r="D348" s="7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15"/>
      <c r="B349" s="2"/>
      <c r="C349" s="2"/>
      <c r="D349" s="7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15"/>
      <c r="B350" s="2"/>
      <c r="C350" s="2"/>
      <c r="D350" s="7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15"/>
      <c r="B351" s="2"/>
      <c r="C351" s="2"/>
      <c r="D351" s="7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A352" s="15"/>
      <c r="B352" s="2"/>
      <c r="C352" s="2"/>
      <c r="D352" s="7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>
      <c r="A353" s="15"/>
      <c r="B353" s="2"/>
      <c r="C353" s="2"/>
      <c r="D353" s="7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>
      <c r="A354" s="15"/>
      <c r="B354" s="2"/>
      <c r="C354" s="2"/>
      <c r="D354" s="7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>
      <c r="A355" s="15"/>
      <c r="B355" s="2"/>
      <c r="C355" s="2"/>
      <c r="D355" s="7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>
      <c r="A356" s="15"/>
      <c r="B356" s="2"/>
      <c r="C356" s="2"/>
      <c r="D356" s="7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>
      <c r="A357" s="15"/>
      <c r="B357" s="2"/>
      <c r="C357" s="2"/>
      <c r="D357" s="7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>
      <c r="A358" s="15"/>
      <c r="B358" s="2"/>
      <c r="C358" s="2"/>
      <c r="D358" s="7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>
      <c r="A359" s="15"/>
      <c r="B359" s="2"/>
      <c r="C359" s="2"/>
      <c r="D359" s="7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>
      <c r="A360" s="15"/>
      <c r="B360" s="2"/>
      <c r="C360" s="2"/>
      <c r="D360" s="7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>
      <c r="A361" s="15"/>
      <c r="B361" s="2"/>
      <c r="C361" s="2"/>
      <c r="D361" s="7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>
      <c r="A362" s="15"/>
      <c r="B362" s="2"/>
      <c r="C362" s="2"/>
      <c r="D362" s="7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>
      <c r="A363" s="15"/>
      <c r="B363" s="2"/>
      <c r="C363" s="2"/>
      <c r="D363" s="7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>
      <c r="A364" s="15"/>
      <c r="B364" s="2"/>
      <c r="C364" s="2"/>
      <c r="D364" s="7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>
      <c r="A365" s="15"/>
      <c r="B365" s="2"/>
      <c r="C365" s="2"/>
      <c r="D365" s="7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>
      <c r="A366" s="15"/>
      <c r="B366" s="2"/>
      <c r="C366" s="2"/>
      <c r="D366" s="7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>
      <c r="A367" s="15"/>
      <c r="B367" s="2"/>
      <c r="C367" s="2"/>
      <c r="D367" s="7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>
      <c r="A368" s="15"/>
      <c r="B368" s="2"/>
      <c r="C368" s="2"/>
      <c r="D368" s="7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>
      <c r="A369" s="15"/>
      <c r="B369" s="2"/>
      <c r="C369" s="2"/>
      <c r="D369" s="7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>
      <c r="A370" s="15"/>
      <c r="B370" s="2"/>
      <c r="C370" s="2"/>
      <c r="D370" s="7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>
      <c r="A371" s="15"/>
      <c r="B371" s="2"/>
      <c r="C371" s="2"/>
      <c r="D371" s="7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>
      <c r="A372" s="15"/>
      <c r="B372" s="2"/>
      <c r="C372" s="2"/>
      <c r="D372" s="7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>
      <c r="A373" s="15"/>
      <c r="B373" s="2"/>
      <c r="C373" s="2"/>
      <c r="D373" s="7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>
      <c r="A374" s="15"/>
      <c r="B374" s="2"/>
      <c r="C374" s="2"/>
      <c r="D374" s="7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>
      <c r="A375" s="15"/>
      <c r="B375" s="2"/>
      <c r="C375" s="2"/>
      <c r="D375" s="7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>
      <c r="A376" s="15"/>
      <c r="B376" s="2"/>
      <c r="C376" s="2"/>
      <c r="D376" s="7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>
      <c r="A377" s="15"/>
      <c r="B377" s="2"/>
      <c r="C377" s="2"/>
      <c r="D377" s="7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>
      <c r="A378" s="15"/>
      <c r="B378" s="2"/>
      <c r="C378" s="2"/>
      <c r="D378" s="7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>
      <c r="A379" s="15"/>
      <c r="B379" s="2"/>
      <c r="C379" s="2"/>
      <c r="D379" s="7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>
      <c r="A380" s="15"/>
      <c r="B380" s="2"/>
      <c r="C380" s="2"/>
      <c r="D380" s="7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>
      <c r="A381" s="15"/>
      <c r="B381" s="2"/>
      <c r="C381" s="2"/>
      <c r="D381" s="7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>
      <c r="A382" s="15"/>
      <c r="B382" s="2"/>
      <c r="C382" s="2"/>
      <c r="D382" s="7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>
      <c r="A383" s="15"/>
      <c r="B383" s="2"/>
      <c r="C383" s="2"/>
      <c r="D383" s="7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>
      <c r="A384" s="15"/>
      <c r="B384" s="2"/>
      <c r="C384" s="2"/>
      <c r="D384" s="7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>
      <c r="A385" s="15"/>
      <c r="B385" s="2"/>
      <c r="C385" s="2"/>
      <c r="D385" s="7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>
      <c r="A386" s="15"/>
      <c r="B386" s="2"/>
      <c r="C386" s="2"/>
      <c r="D386" s="7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>
      <c r="A387" s="15"/>
      <c r="B387" s="2"/>
      <c r="C387" s="2"/>
      <c r="D387" s="7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>
      <c r="A388" s="15"/>
      <c r="B388" s="2"/>
      <c r="C388" s="2"/>
      <c r="D388" s="7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>
      <c r="A389" s="15"/>
      <c r="B389" s="2"/>
      <c r="C389" s="2"/>
      <c r="D389" s="7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>
      <c r="A390" s="15"/>
      <c r="B390" s="2"/>
      <c r="C390" s="2"/>
      <c r="D390" s="7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>
      <c r="A391" s="15"/>
      <c r="B391" s="2"/>
      <c r="C391" s="2"/>
      <c r="D391" s="7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>
      <c r="A392" s="15"/>
      <c r="B392" s="2"/>
      <c r="C392" s="2"/>
      <c r="D392" s="7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>
      <c r="A393" s="15"/>
      <c r="B393" s="2"/>
      <c r="C393" s="2"/>
      <c r="D393" s="7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>
      <c r="A394" s="15"/>
      <c r="B394" s="2"/>
      <c r="C394" s="2"/>
      <c r="D394" s="7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>
      <c r="A395" s="15"/>
      <c r="B395" s="2"/>
      <c r="C395" s="2"/>
      <c r="D395" s="7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>
      <c r="A396" s="15"/>
      <c r="B396" s="2"/>
      <c r="C396" s="2"/>
      <c r="D396" s="7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>
      <c r="A397" s="15"/>
      <c r="B397" s="2"/>
      <c r="C397" s="2"/>
      <c r="D397" s="7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>
      <c r="A398" s="15"/>
      <c r="B398" s="2"/>
      <c r="C398" s="2"/>
      <c r="D398" s="7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>
      <c r="A399" s="15"/>
      <c r="B399" s="2"/>
      <c r="C399" s="2"/>
      <c r="D399" s="7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>
      <c r="A400" s="15"/>
      <c r="B400" s="2"/>
      <c r="C400" s="2"/>
      <c r="D400" s="7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>
      <c r="A401" s="15"/>
      <c r="B401" s="2"/>
      <c r="C401" s="2"/>
      <c r="D401" s="7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>
      <c r="A402" s="15"/>
      <c r="B402" s="2"/>
      <c r="C402" s="2"/>
      <c r="D402" s="7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>
      <c r="A403" s="15"/>
      <c r="B403" s="2"/>
      <c r="C403" s="2"/>
      <c r="D403" s="7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>
      <c r="A404" s="15"/>
      <c r="B404" s="2"/>
      <c r="C404" s="2"/>
      <c r="D404" s="7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>
      <c r="A405" s="15"/>
      <c r="B405" s="2"/>
      <c r="C405" s="2"/>
      <c r="D405" s="7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>
      <c r="A406" s="15"/>
      <c r="B406" s="2"/>
      <c r="C406" s="2"/>
      <c r="D406" s="7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>
      <c r="A407" s="15"/>
      <c r="B407" s="2"/>
      <c r="C407" s="2"/>
      <c r="D407" s="7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>
      <c r="A408" s="15"/>
      <c r="B408" s="2"/>
      <c r="C408" s="2"/>
      <c r="D408" s="7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>
      <c r="A409" s="15"/>
      <c r="B409" s="2"/>
      <c r="C409" s="2"/>
      <c r="D409" s="7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>
      <c r="A410" s="15"/>
      <c r="B410" s="2"/>
      <c r="C410" s="2"/>
      <c r="D410" s="7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>
      <c r="A411" s="15"/>
      <c r="B411" s="2"/>
      <c r="C411" s="2"/>
      <c r="D411" s="7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>
      <c r="A412" s="15"/>
      <c r="B412" s="2"/>
      <c r="C412" s="2"/>
      <c r="D412" s="7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>
      <c r="A413" s="15"/>
      <c r="B413" s="2"/>
      <c r="C413" s="2"/>
      <c r="D413" s="7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>
      <c r="A414" s="15"/>
      <c r="B414" s="2"/>
      <c r="C414" s="2"/>
      <c r="D414" s="7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>
      <c r="A415" s="15"/>
      <c r="B415" s="2"/>
      <c r="C415" s="2"/>
      <c r="D415" s="7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>
      <c r="A416" s="15"/>
      <c r="B416" s="2"/>
      <c r="C416" s="2"/>
      <c r="D416" s="7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>
      <c r="A417" s="15"/>
      <c r="B417" s="2"/>
      <c r="C417" s="2"/>
      <c r="D417" s="7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>
      <c r="A418" s="15"/>
      <c r="B418" s="2"/>
      <c r="C418" s="2"/>
      <c r="D418" s="7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>
      <c r="A419" s="15"/>
      <c r="B419" s="2"/>
      <c r="C419" s="2"/>
      <c r="D419" s="7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>
      <c r="A420" s="15"/>
      <c r="B420" s="2"/>
      <c r="C420" s="2"/>
      <c r="D420" s="7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>
      <c r="A421" s="15"/>
      <c r="B421" s="2"/>
      <c r="C421" s="2"/>
      <c r="D421" s="7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>
      <c r="A422" s="15"/>
      <c r="B422" s="2"/>
      <c r="C422" s="2"/>
      <c r="D422" s="7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>
      <c r="A423" s="15"/>
      <c r="B423" s="2"/>
      <c r="C423" s="2"/>
      <c r="D423" s="7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>
      <c r="A424" s="15"/>
      <c r="B424" s="2"/>
      <c r="C424" s="2"/>
      <c r="D424" s="7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>
      <c r="A425" s="15"/>
      <c r="B425" s="2"/>
      <c r="C425" s="2"/>
      <c r="D425" s="7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>
      <c r="A426" s="15"/>
      <c r="B426" s="2"/>
      <c r="C426" s="2"/>
      <c r="D426" s="7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>
      <c r="A427" s="15"/>
      <c r="B427" s="2"/>
      <c r="C427" s="2"/>
      <c r="D427" s="7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>
      <c r="A428" s="15"/>
      <c r="B428" s="2"/>
      <c r="C428" s="2"/>
      <c r="D428" s="7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>
      <c r="A429" s="15"/>
      <c r="B429" s="2"/>
      <c r="C429" s="2"/>
      <c r="D429" s="7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>
      <c r="A430" s="15"/>
      <c r="B430" s="2"/>
      <c r="C430" s="2"/>
      <c r="D430" s="7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>
      <c r="A431" s="15"/>
      <c r="B431" s="2"/>
      <c r="C431" s="2"/>
      <c r="D431" s="7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>
      <c r="A432" s="15"/>
      <c r="B432" s="2"/>
      <c r="C432" s="2"/>
      <c r="D432" s="7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>
      <c r="A433" s="15"/>
      <c r="B433" s="2"/>
      <c r="C433" s="2"/>
      <c r="D433" s="7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>
      <c r="A434" s="15"/>
      <c r="B434" s="2"/>
      <c r="C434" s="2"/>
      <c r="D434" s="7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>
      <c r="A435" s="15"/>
      <c r="B435" s="2"/>
      <c r="C435" s="2"/>
      <c r="D435" s="7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>
      <c r="A436" s="15"/>
      <c r="B436" s="2"/>
      <c r="C436" s="2"/>
      <c r="D436" s="7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>
      <c r="A437" s="15"/>
      <c r="B437" s="2"/>
      <c r="C437" s="2"/>
      <c r="D437" s="7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>
      <c r="A438" s="15"/>
      <c r="B438" s="2"/>
      <c r="C438" s="2"/>
      <c r="D438" s="7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>
      <c r="A439" s="15"/>
      <c r="B439" s="2"/>
      <c r="C439" s="2"/>
      <c r="D439" s="7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>
      <c r="A440" s="15"/>
      <c r="B440" s="2"/>
      <c r="C440" s="2"/>
      <c r="D440" s="7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>
      <c r="A441" s="15"/>
      <c r="B441" s="2"/>
      <c r="C441" s="2"/>
      <c r="D441" s="7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>
      <c r="A442" s="15"/>
      <c r="B442" s="2"/>
      <c r="C442" s="2"/>
      <c r="D442" s="7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>
      <c r="A443" s="15"/>
      <c r="B443" s="2"/>
      <c r="C443" s="2"/>
      <c r="D443" s="7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>
      <c r="A444" s="15"/>
      <c r="B444" s="2"/>
      <c r="C444" s="2"/>
      <c r="D444" s="7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>
      <c r="A445" s="15"/>
      <c r="B445" s="2"/>
      <c r="C445" s="2"/>
      <c r="D445" s="7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>
      <c r="A446" s="15"/>
      <c r="B446" s="2"/>
      <c r="C446" s="2"/>
      <c r="D446" s="7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>
      <c r="A447" s="15"/>
      <c r="B447" s="2"/>
      <c r="C447" s="2"/>
      <c r="D447" s="7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>
      <c r="A448" s="15"/>
      <c r="B448" s="2"/>
      <c r="C448" s="2"/>
      <c r="D448" s="7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>
      <c r="A449" s="15"/>
      <c r="B449" s="2"/>
      <c r="C449" s="2"/>
      <c r="D449" s="7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>
      <c r="A450" s="15"/>
      <c r="B450" s="2"/>
      <c r="C450" s="2"/>
      <c r="D450" s="7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>
      <c r="A451" s="15"/>
      <c r="B451" s="2"/>
      <c r="C451" s="2"/>
      <c r="D451" s="7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>
      <c r="A452" s="15"/>
      <c r="B452" s="2"/>
      <c r="C452" s="2"/>
      <c r="D452" s="7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>
      <c r="A453" s="15"/>
      <c r="B453" s="2"/>
      <c r="C453" s="2"/>
      <c r="D453" s="7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>
      <c r="A454" s="15"/>
      <c r="B454" s="2"/>
      <c r="C454" s="2"/>
      <c r="D454" s="7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>
      <c r="A455" s="15"/>
      <c r="B455" s="2"/>
      <c r="C455" s="2"/>
      <c r="D455" s="7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>
      <c r="A456" s="15"/>
      <c r="B456" s="2"/>
      <c r="C456" s="2"/>
      <c r="D456" s="7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>
      <c r="A457" s="15"/>
      <c r="B457" s="2"/>
      <c r="C457" s="2"/>
      <c r="D457" s="7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>
      <c r="A458" s="15"/>
      <c r="B458" s="2"/>
      <c r="C458" s="2"/>
      <c r="D458" s="7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>
      <c r="A459" s="15"/>
      <c r="B459" s="2"/>
      <c r="C459" s="2"/>
      <c r="D459" s="7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>
      <c r="A460" s="15"/>
      <c r="B460" s="2"/>
      <c r="C460" s="2"/>
      <c r="D460" s="7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>
      <c r="A461" s="15"/>
      <c r="B461" s="2"/>
      <c r="C461" s="2"/>
      <c r="D461" s="7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>
      <c r="A462" s="15"/>
      <c r="B462" s="2"/>
      <c r="C462" s="2"/>
      <c r="D462" s="7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>
      <c r="A463" s="15"/>
      <c r="B463" s="2"/>
      <c r="C463" s="2"/>
      <c r="D463" s="7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>
      <c r="A464" s="15"/>
      <c r="B464" s="2"/>
      <c r="C464" s="2"/>
      <c r="D464" s="7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>
      <c r="A465" s="15"/>
      <c r="B465" s="2"/>
      <c r="C465" s="2"/>
      <c r="D465" s="7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>
      <c r="A466" s="15"/>
      <c r="B466" s="2"/>
      <c r="C466" s="2"/>
      <c r="D466" s="7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>
      <c r="A467" s="15"/>
      <c r="B467" s="2"/>
      <c r="C467" s="2"/>
      <c r="D467" s="7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>
      <c r="A468" s="15"/>
      <c r="B468" s="2"/>
      <c r="C468" s="2"/>
      <c r="D468" s="7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>
      <c r="A469" s="15"/>
      <c r="B469" s="2"/>
      <c r="C469" s="2"/>
      <c r="D469" s="7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>
      <c r="A470" s="15"/>
      <c r="B470" s="2"/>
      <c r="C470" s="2"/>
      <c r="D470" s="7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>
      <c r="A471" s="15"/>
      <c r="B471" s="2"/>
      <c r="C471" s="2"/>
      <c r="D471" s="7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>
      <c r="A472" s="15"/>
      <c r="B472" s="2"/>
      <c r="C472" s="2"/>
      <c r="D472" s="7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>
      <c r="A473" s="15"/>
      <c r="B473" s="2"/>
      <c r="C473" s="2"/>
      <c r="D473" s="7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>
      <c r="A474" s="15"/>
      <c r="B474" s="2"/>
      <c r="C474" s="2"/>
      <c r="D474" s="7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>
      <c r="A475" s="15"/>
      <c r="B475" s="2"/>
      <c r="C475" s="2"/>
      <c r="D475" s="7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>
      <c r="A476" s="15"/>
      <c r="B476" s="2"/>
      <c r="C476" s="2"/>
      <c r="D476" s="7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>
      <c r="A477" s="15"/>
      <c r="B477" s="2"/>
      <c r="C477" s="2"/>
      <c r="D477" s="7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>
      <c r="A478" s="15"/>
      <c r="B478" s="2"/>
      <c r="C478" s="2"/>
      <c r="D478" s="7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>
      <c r="A479" s="15"/>
      <c r="B479" s="2"/>
      <c r="C479" s="2"/>
      <c r="D479" s="7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>
      <c r="A480" s="15"/>
      <c r="B480" s="2"/>
      <c r="C480" s="2"/>
      <c r="D480" s="7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>
      <c r="A481" s="15"/>
      <c r="B481" s="2"/>
      <c r="C481" s="2"/>
      <c r="D481" s="7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>
      <c r="A482" s="15"/>
      <c r="B482" s="2"/>
      <c r="C482" s="2"/>
      <c r="D482" s="7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>
      <c r="A483" s="15"/>
      <c r="B483" s="2"/>
      <c r="C483" s="2"/>
      <c r="D483" s="7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>
      <c r="A484" s="15"/>
      <c r="B484" s="2"/>
      <c r="C484" s="2"/>
      <c r="D484" s="7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>
      <c r="A485" s="15"/>
      <c r="B485" s="2"/>
      <c r="C485" s="2"/>
      <c r="D485" s="7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>
      <c r="A486" s="15"/>
      <c r="B486" s="2"/>
      <c r="C486" s="2"/>
      <c r="D486" s="7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>
      <c r="A487" s="15"/>
      <c r="B487" s="2"/>
      <c r="C487" s="2"/>
      <c r="D487" s="7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>
      <c r="A488" s="15"/>
      <c r="B488" s="2"/>
      <c r="C488" s="2"/>
      <c r="D488" s="7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>
      <c r="A489" s="15"/>
      <c r="B489" s="2"/>
      <c r="C489" s="2"/>
      <c r="D489" s="7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>
      <c r="A490" s="15"/>
      <c r="B490" s="2"/>
      <c r="C490" s="2"/>
      <c r="D490" s="7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>
      <c r="A491" s="15"/>
      <c r="B491" s="2"/>
      <c r="C491" s="2"/>
      <c r="D491" s="7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>
      <c r="A492" s="15"/>
      <c r="B492" s="2"/>
      <c r="C492" s="2"/>
      <c r="D492" s="7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>
      <c r="A493" s="15"/>
      <c r="B493" s="2"/>
      <c r="C493" s="2"/>
      <c r="D493" s="7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>
      <c r="A494" s="15"/>
      <c r="B494" s="2"/>
      <c r="C494" s="2"/>
      <c r="D494" s="7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>
      <c r="A495" s="15"/>
      <c r="B495" s="2"/>
      <c r="C495" s="2"/>
      <c r="D495" s="7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>
      <c r="A496" s="15"/>
      <c r="B496" s="2"/>
      <c r="C496" s="2"/>
      <c r="D496" s="7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>
      <c r="A497" s="15"/>
      <c r="B497" s="2"/>
      <c r="C497" s="2"/>
      <c r="D497" s="7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>
      <c r="A498" s="15"/>
      <c r="B498" s="2"/>
      <c r="C498" s="2"/>
      <c r="D498" s="7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>
      <c r="A499" s="15"/>
      <c r="B499" s="2"/>
      <c r="C499" s="2"/>
      <c r="D499" s="7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>
      <c r="A500" s="15"/>
      <c r="B500" s="2"/>
      <c r="C500" s="2"/>
      <c r="D500" s="7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>
      <c r="A501" s="15"/>
      <c r="B501" s="2"/>
      <c r="C501" s="2"/>
      <c r="D501" s="7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>
      <c r="A502" s="15"/>
      <c r="B502" s="2"/>
      <c r="C502" s="2"/>
      <c r="D502" s="7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>
      <c r="A503" s="15"/>
      <c r="B503" s="2"/>
      <c r="C503" s="2"/>
      <c r="D503" s="7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>
      <c r="A504" s="15"/>
      <c r="B504" s="2"/>
      <c r="C504" s="2"/>
      <c r="D504" s="7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>
      <c r="A505" s="15"/>
      <c r="B505" s="2"/>
      <c r="C505" s="2"/>
      <c r="D505" s="7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>
      <c r="A506" s="15"/>
      <c r="B506" s="2"/>
      <c r="C506" s="2"/>
      <c r="D506" s="7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>
      <c r="A507" s="15"/>
      <c r="B507" s="2"/>
      <c r="C507" s="2"/>
      <c r="D507" s="7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>
      <c r="A508" s="15"/>
      <c r="B508" s="2"/>
      <c r="C508" s="2"/>
      <c r="D508" s="7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>
      <c r="A509" s="15"/>
      <c r="B509" s="2"/>
      <c r="C509" s="2"/>
      <c r="D509" s="7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>
      <c r="A510" s="15"/>
      <c r="B510" s="2"/>
      <c r="C510" s="2"/>
      <c r="D510" s="7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>
      <c r="A511" s="15"/>
      <c r="B511" s="2"/>
      <c r="C511" s="2"/>
      <c r="D511" s="7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>
      <c r="A512" s="15"/>
      <c r="B512" s="2"/>
      <c r="C512" s="2"/>
      <c r="D512" s="7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>
      <c r="A513" s="15"/>
      <c r="B513" s="2"/>
      <c r="C513" s="2"/>
      <c r="D513" s="7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>
      <c r="A514" s="15"/>
      <c r="B514" s="2"/>
      <c r="C514" s="2"/>
      <c r="D514" s="7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>
      <c r="A515" s="15"/>
      <c r="B515" s="2"/>
      <c r="C515" s="2"/>
      <c r="D515" s="7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>
      <c r="A516" s="15"/>
      <c r="B516" s="2"/>
      <c r="C516" s="2"/>
      <c r="D516" s="7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>
      <c r="A517" s="15"/>
      <c r="B517" s="2"/>
      <c r="C517" s="2"/>
      <c r="D517" s="7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>
      <c r="A518" s="15"/>
      <c r="B518" s="2"/>
      <c r="C518" s="2"/>
      <c r="D518" s="7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>
      <c r="A519" s="15"/>
      <c r="B519" s="2"/>
      <c r="C519" s="2"/>
      <c r="D519" s="7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>
      <c r="A520" s="15"/>
      <c r="B520" s="2"/>
      <c r="C520" s="2"/>
      <c r="D520" s="7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>
      <c r="A521" s="15"/>
      <c r="B521" s="2"/>
      <c r="C521" s="2"/>
      <c r="D521" s="7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>
      <c r="A522" s="15"/>
      <c r="B522" s="2"/>
      <c r="C522" s="2"/>
      <c r="D522" s="7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>
      <c r="A523" s="15"/>
      <c r="B523" s="2"/>
      <c r="C523" s="2"/>
      <c r="D523" s="7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>
      <c r="A524" s="15"/>
      <c r="B524" s="2"/>
      <c r="C524" s="2"/>
      <c r="D524" s="7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>
      <c r="A525" s="15"/>
      <c r="B525" s="2"/>
      <c r="C525" s="2"/>
      <c r="D525" s="7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>
      <c r="A526" s="15"/>
      <c r="B526" s="2"/>
      <c r="C526" s="2"/>
      <c r="D526" s="7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>
      <c r="A527" s="15"/>
      <c r="B527" s="2"/>
      <c r="C527" s="2"/>
      <c r="D527" s="7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>
      <c r="A528" s="15"/>
      <c r="B528" s="2"/>
      <c r="C528" s="2"/>
      <c r="D528" s="7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>
      <c r="A529" s="15"/>
      <c r="B529" s="2"/>
      <c r="C529" s="2"/>
      <c r="D529" s="7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>
      <c r="A530" s="15"/>
      <c r="B530" s="2"/>
      <c r="C530" s="2"/>
      <c r="D530" s="7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>
      <c r="A531" s="15"/>
      <c r="B531" s="2"/>
      <c r="C531" s="2"/>
      <c r="D531" s="7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>
      <c r="A532" s="15"/>
      <c r="B532" s="2"/>
      <c r="C532" s="2"/>
      <c r="D532" s="7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>
      <c r="A533" s="15"/>
      <c r="B533" s="2"/>
      <c r="C533" s="2"/>
      <c r="D533" s="7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>
      <c r="A534" s="15"/>
      <c r="B534" s="2"/>
      <c r="C534" s="2"/>
      <c r="D534" s="7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>
      <c r="A535" s="15"/>
      <c r="B535" s="2"/>
      <c r="C535" s="2"/>
      <c r="D535" s="7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>
      <c r="A536" s="15"/>
      <c r="B536" s="2"/>
      <c r="C536" s="2"/>
      <c r="D536" s="7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>
      <c r="A537" s="15"/>
      <c r="B537" s="2"/>
      <c r="C537" s="2"/>
      <c r="D537" s="7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>
      <c r="A538" s="15"/>
      <c r="B538" s="2"/>
      <c r="C538" s="2"/>
      <c r="D538" s="7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>
      <c r="A539" s="15"/>
      <c r="B539" s="2"/>
      <c r="C539" s="2"/>
      <c r="D539" s="7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>
      <c r="A540" s="15"/>
      <c r="B540" s="2"/>
      <c r="C540" s="2"/>
      <c r="D540" s="7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>
      <c r="A541" s="15"/>
      <c r="B541" s="2"/>
      <c r="C541" s="2"/>
      <c r="D541" s="7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>
      <c r="A542" s="15"/>
      <c r="B542" s="2"/>
      <c r="C542" s="2"/>
      <c r="D542" s="7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>
      <c r="A543" s="15"/>
      <c r="B543" s="2"/>
      <c r="C543" s="2"/>
      <c r="D543" s="7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>
      <c r="A544" s="15"/>
      <c r="B544" s="2"/>
      <c r="C544" s="2"/>
      <c r="D544" s="7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>
      <c r="A545" s="15"/>
      <c r="B545" s="2"/>
      <c r="C545" s="2"/>
      <c r="D545" s="7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>
      <c r="A546" s="15"/>
      <c r="B546" s="2"/>
      <c r="C546" s="2"/>
      <c r="D546" s="7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>
      <c r="A547" s="15"/>
      <c r="B547" s="2"/>
      <c r="C547" s="2"/>
      <c r="D547" s="7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>
      <c r="A548" s="15"/>
      <c r="B548" s="2"/>
      <c r="C548" s="2"/>
      <c r="D548" s="7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>
      <c r="A549" s="15"/>
      <c r="B549" s="2"/>
      <c r="C549" s="2"/>
      <c r="D549" s="7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>
      <c r="A550" s="15"/>
      <c r="B550" s="2"/>
      <c r="C550" s="2"/>
      <c r="D550" s="7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>
      <c r="A551" s="15"/>
      <c r="B551" s="2"/>
      <c r="C551" s="2"/>
      <c r="D551" s="7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>
      <c r="A552" s="15"/>
      <c r="B552" s="2"/>
      <c r="C552" s="2"/>
      <c r="D552" s="7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>
      <c r="A553" s="15"/>
      <c r="B553" s="2"/>
      <c r="C553" s="2"/>
      <c r="D553" s="7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>
      <c r="A554" s="15"/>
      <c r="B554" s="2"/>
      <c r="C554" s="2"/>
      <c r="D554" s="7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>
      <c r="A555" s="15"/>
      <c r="B555" s="2"/>
      <c r="C555" s="2"/>
      <c r="D555" s="7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>
      <c r="A556" s="15"/>
      <c r="B556" s="2"/>
      <c r="C556" s="2"/>
      <c r="D556" s="7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>
      <c r="A557" s="15"/>
      <c r="B557" s="2"/>
      <c r="C557" s="2"/>
      <c r="D557" s="7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>
      <c r="A558" s="15"/>
      <c r="B558" s="2"/>
      <c r="C558" s="2"/>
      <c r="D558" s="7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>
      <c r="A559" s="15"/>
      <c r="B559" s="2"/>
      <c r="C559" s="2"/>
      <c r="D559" s="7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>
      <c r="A560" s="15"/>
      <c r="B560" s="2"/>
      <c r="C560" s="2"/>
      <c r="D560" s="7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>
      <c r="A561" s="15"/>
      <c r="B561" s="2"/>
      <c r="C561" s="2"/>
      <c r="D561" s="7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>
      <c r="A562" s="15"/>
      <c r="B562" s="2"/>
      <c r="C562" s="2"/>
      <c r="D562" s="7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>
      <c r="A563" s="15"/>
      <c r="B563" s="2"/>
      <c r="C563" s="2"/>
      <c r="D563" s="7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>
      <c r="A564" s="15"/>
      <c r="B564" s="2"/>
      <c r="C564" s="2"/>
      <c r="D564" s="7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>
      <c r="A565" s="15"/>
      <c r="B565" s="2"/>
      <c r="C565" s="2"/>
      <c r="D565" s="7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>
      <c r="A566" s="15"/>
      <c r="B566" s="2"/>
      <c r="C566" s="2"/>
      <c r="D566" s="7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>
      <c r="A567" s="15"/>
      <c r="B567" s="2"/>
      <c r="C567" s="2"/>
      <c r="D567" s="7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>
      <c r="A568" s="15"/>
      <c r="B568" s="2"/>
      <c r="C568" s="2"/>
      <c r="D568" s="7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>
      <c r="A569" s="15"/>
      <c r="B569" s="2"/>
      <c r="C569" s="2"/>
      <c r="D569" s="7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>
      <c r="A570" s="15"/>
      <c r="B570" s="2"/>
      <c r="C570" s="2"/>
      <c r="D570" s="7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>
      <c r="A571" s="15"/>
      <c r="B571" s="2"/>
      <c r="C571" s="2"/>
      <c r="D571" s="7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>
      <c r="A572" s="15"/>
      <c r="B572" s="2"/>
      <c r="C572" s="2"/>
      <c r="D572" s="7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>
      <c r="A573" s="15"/>
      <c r="B573" s="2"/>
      <c r="C573" s="2"/>
      <c r="D573" s="7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>
      <c r="A574" s="15"/>
      <c r="B574" s="2"/>
      <c r="C574" s="2"/>
      <c r="D574" s="7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>
      <c r="A575" s="15"/>
      <c r="B575" s="2"/>
      <c r="C575" s="2"/>
      <c r="D575" s="7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>
      <c r="A576" s="15"/>
      <c r="B576" s="2"/>
      <c r="C576" s="2"/>
      <c r="D576" s="7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>
      <c r="A577" s="15"/>
      <c r="B577" s="2"/>
      <c r="C577" s="2"/>
      <c r="D577" s="7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>
      <c r="A578" s="15"/>
      <c r="B578" s="2"/>
      <c r="C578" s="2"/>
      <c r="D578" s="7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>
      <c r="A579" s="15"/>
      <c r="B579" s="2"/>
      <c r="C579" s="2"/>
      <c r="D579" s="7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>
      <c r="A580" s="15"/>
      <c r="B580" s="2"/>
      <c r="C580" s="2"/>
      <c r="D580" s="7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>
      <c r="A581" s="15"/>
      <c r="B581" s="2"/>
      <c r="C581" s="2"/>
      <c r="D581" s="7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>
      <c r="A582" s="15"/>
      <c r="B582" s="2"/>
      <c r="C582" s="2"/>
      <c r="D582" s="7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>
      <c r="A583" s="15"/>
      <c r="B583" s="2"/>
      <c r="C583" s="2"/>
      <c r="D583" s="7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>
      <c r="A584" s="15"/>
      <c r="B584" s="2"/>
      <c r="C584" s="2"/>
      <c r="D584" s="7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>
      <c r="A585" s="15"/>
      <c r="B585" s="2"/>
      <c r="C585" s="2"/>
      <c r="D585" s="7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>
      <c r="A586" s="15"/>
      <c r="B586" s="2"/>
      <c r="C586" s="2"/>
      <c r="D586" s="7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>
      <c r="A587" s="15"/>
      <c r="B587" s="2"/>
      <c r="C587" s="2"/>
      <c r="D587" s="7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>
      <c r="A588" s="15"/>
      <c r="B588" s="2"/>
      <c r="C588" s="2"/>
      <c r="D588" s="7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>
      <c r="A589" s="15"/>
      <c r="B589" s="2"/>
      <c r="C589" s="2"/>
      <c r="D589" s="7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>
      <c r="A590" s="15"/>
      <c r="B590" s="2"/>
      <c r="C590" s="2"/>
      <c r="D590" s="7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>
      <c r="A591" s="15"/>
      <c r="B591" s="2"/>
      <c r="C591" s="2"/>
      <c r="D591" s="7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>
      <c r="A592" s="15"/>
      <c r="B592" s="2"/>
      <c r="C592" s="2"/>
      <c r="D592" s="7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>
      <c r="A593" s="15"/>
      <c r="B593" s="2"/>
      <c r="C593" s="2"/>
      <c r="D593" s="7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>
      <c r="A594" s="15"/>
      <c r="B594" s="2"/>
      <c r="C594" s="2"/>
      <c r="D594" s="7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>
      <c r="A595" s="15"/>
      <c r="B595" s="2"/>
      <c r="C595" s="2"/>
      <c r="D595" s="7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>
      <c r="A596" s="15"/>
      <c r="B596" s="2"/>
      <c r="C596" s="2"/>
      <c r="D596" s="7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>
      <c r="A597" s="15"/>
      <c r="B597" s="2"/>
      <c r="C597" s="2"/>
      <c r="D597" s="7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>
      <c r="A598" s="15"/>
      <c r="B598" s="2"/>
      <c r="C598" s="2"/>
      <c r="D598" s="7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>
      <c r="A599" s="15"/>
      <c r="B599" s="2"/>
      <c r="C599" s="2"/>
      <c r="D599" s="7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>
      <c r="A600" s="15"/>
      <c r="B600" s="2"/>
      <c r="C600" s="2"/>
      <c r="D600" s="7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>
      <c r="A601" s="15"/>
      <c r="B601" s="2"/>
      <c r="C601" s="2"/>
      <c r="D601" s="7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>
      <c r="A602" s="15"/>
      <c r="B602" s="2"/>
      <c r="C602" s="2"/>
      <c r="D602" s="7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>
      <c r="A603" s="15"/>
      <c r="B603" s="2"/>
      <c r="C603" s="2"/>
      <c r="D603" s="7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>
      <c r="A604" s="15"/>
      <c r="B604" s="2"/>
      <c r="C604" s="2"/>
      <c r="D604" s="7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>
      <c r="A605" s="15"/>
      <c r="B605" s="2"/>
      <c r="C605" s="2"/>
      <c r="D605" s="7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>
      <c r="A606" s="15"/>
      <c r="B606" s="2"/>
      <c r="C606" s="2"/>
      <c r="D606" s="7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>
      <c r="A607" s="15"/>
      <c r="B607" s="2"/>
      <c r="C607" s="2"/>
      <c r="D607" s="7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>
      <c r="A608" s="15"/>
      <c r="B608" s="2"/>
      <c r="C608" s="2"/>
      <c r="D608" s="7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>
      <c r="A609" s="15"/>
      <c r="B609" s="2"/>
      <c r="C609" s="2"/>
      <c r="D609" s="7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>
      <c r="A610" s="15"/>
      <c r="B610" s="2"/>
      <c r="C610" s="2"/>
      <c r="D610" s="7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>
      <c r="A611" s="15"/>
      <c r="B611" s="2"/>
      <c r="C611" s="2"/>
      <c r="D611" s="7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>
      <c r="A612" s="15"/>
      <c r="B612" s="2"/>
      <c r="C612" s="2"/>
      <c r="D612" s="7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>
      <c r="A613" s="15"/>
      <c r="B613" s="2"/>
      <c r="C613" s="2"/>
      <c r="D613" s="7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>
      <c r="A614" s="15"/>
      <c r="B614" s="2"/>
      <c r="C614" s="2"/>
      <c r="D614" s="7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>
      <c r="A615" s="15"/>
      <c r="B615" s="2"/>
      <c r="C615" s="2"/>
      <c r="D615" s="7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>
      <c r="A616" s="15"/>
      <c r="B616" s="2"/>
      <c r="C616" s="2"/>
      <c r="D616" s="7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>
      <c r="A617" s="15"/>
      <c r="B617" s="2"/>
      <c r="C617" s="2"/>
      <c r="D617" s="7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>
      <c r="A618" s="15"/>
      <c r="B618" s="2"/>
      <c r="C618" s="2"/>
      <c r="D618" s="7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>
      <c r="A619" s="15"/>
      <c r="B619" s="2"/>
      <c r="C619" s="2"/>
      <c r="D619" s="7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>
      <c r="A620" s="15"/>
      <c r="B620" s="2"/>
      <c r="C620" s="2"/>
      <c r="D620" s="7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>
      <c r="A621" s="15"/>
      <c r="B621" s="2"/>
      <c r="C621" s="2"/>
      <c r="D621" s="7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>
      <c r="A622" s="15"/>
      <c r="B622" s="2"/>
      <c r="C622" s="2"/>
      <c r="D622" s="7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>
      <c r="A623" s="15"/>
      <c r="B623" s="2"/>
      <c r="C623" s="2"/>
      <c r="D623" s="7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>
      <c r="A624" s="15"/>
      <c r="B624" s="2"/>
      <c r="C624" s="2"/>
      <c r="D624" s="7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>
      <c r="A625" s="15"/>
      <c r="B625" s="2"/>
      <c r="C625" s="2"/>
      <c r="D625" s="7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>
      <c r="A626" s="15"/>
      <c r="B626" s="2"/>
      <c r="C626" s="2"/>
      <c r="D626" s="7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>
      <c r="A627" s="15"/>
      <c r="B627" s="2"/>
      <c r="C627" s="2"/>
      <c r="D627" s="7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>
      <c r="A628" s="15"/>
      <c r="B628" s="2"/>
      <c r="C628" s="2"/>
      <c r="D628" s="7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>
      <c r="A629" s="15"/>
      <c r="B629" s="2"/>
      <c r="C629" s="2"/>
      <c r="D629" s="7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>
      <c r="A630" s="15"/>
      <c r="B630" s="2"/>
      <c r="C630" s="2"/>
      <c r="D630" s="7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>
      <c r="A631" s="15"/>
      <c r="B631" s="2"/>
      <c r="C631" s="2"/>
      <c r="D631" s="7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>
      <c r="A632" s="15"/>
      <c r="B632" s="2"/>
      <c r="C632" s="2"/>
      <c r="D632" s="7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>
      <c r="A633" s="15"/>
      <c r="B633" s="2"/>
      <c r="C633" s="2"/>
      <c r="D633" s="7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>
      <c r="A634" s="15"/>
      <c r="B634" s="2"/>
      <c r="C634" s="2"/>
      <c r="D634" s="7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>
      <c r="A635" s="15"/>
      <c r="B635" s="2"/>
      <c r="C635" s="2"/>
      <c r="D635" s="7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>
      <c r="A636" s="15"/>
      <c r="B636" s="2"/>
      <c r="C636" s="2"/>
      <c r="D636" s="7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>
      <c r="A637" s="15"/>
      <c r="B637" s="2"/>
      <c r="C637" s="2"/>
      <c r="D637" s="7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>
      <c r="A638" s="15"/>
      <c r="B638" s="2"/>
      <c r="C638" s="2"/>
      <c r="D638" s="7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>
      <c r="A639" s="15"/>
      <c r="B639" s="2"/>
      <c r="C639" s="2"/>
      <c r="D639" s="7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>
      <c r="A640" s="15"/>
      <c r="B640" s="2"/>
      <c r="C640" s="2"/>
      <c r="D640" s="7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>
      <c r="A641" s="15"/>
      <c r="B641" s="2"/>
      <c r="C641" s="2"/>
      <c r="D641" s="7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>
      <c r="A642" s="15"/>
      <c r="B642" s="2"/>
      <c r="C642" s="2"/>
      <c r="D642" s="7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>
      <c r="A643" s="15"/>
      <c r="B643" s="2"/>
      <c r="C643" s="2"/>
      <c r="D643" s="7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>
      <c r="A644" s="15"/>
      <c r="B644" s="2"/>
      <c r="C644" s="2"/>
      <c r="D644" s="7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>
      <c r="A645" s="15"/>
      <c r="B645" s="2"/>
      <c r="C645" s="2"/>
      <c r="D645" s="7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>
      <c r="A646" s="15"/>
      <c r="B646" s="2"/>
      <c r="C646" s="2"/>
      <c r="D646" s="7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>
      <c r="A647" s="15"/>
      <c r="B647" s="2"/>
      <c r="C647" s="2"/>
      <c r="D647" s="7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>
      <c r="A648" s="15"/>
      <c r="B648" s="2"/>
      <c r="C648" s="2"/>
      <c r="D648" s="7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>
      <c r="A649" s="15"/>
      <c r="B649" s="2"/>
      <c r="C649" s="2"/>
      <c r="D649" s="7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>
      <c r="A650" s="15"/>
      <c r="B650" s="2"/>
      <c r="C650" s="2"/>
      <c r="D650" s="7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>
      <c r="A651" s="15"/>
      <c r="B651" s="2"/>
      <c r="C651" s="2"/>
      <c r="D651" s="7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>
      <c r="A652" s="15"/>
      <c r="B652" s="2"/>
      <c r="C652" s="2"/>
      <c r="D652" s="7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>
      <c r="A653" s="15"/>
      <c r="B653" s="2"/>
      <c r="C653" s="2"/>
      <c r="D653" s="7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>
      <c r="A654" s="15"/>
      <c r="B654" s="2"/>
      <c r="C654" s="2"/>
      <c r="D654" s="7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>
      <c r="A655" s="15"/>
      <c r="B655" s="2"/>
      <c r="C655" s="2"/>
      <c r="D655" s="7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>
      <c r="A656" s="15"/>
      <c r="B656" s="2"/>
      <c r="C656" s="2"/>
      <c r="D656" s="7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>
      <c r="A657" s="15"/>
      <c r="B657" s="2"/>
      <c r="C657" s="2"/>
      <c r="D657" s="7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>
      <c r="A658" s="15"/>
      <c r="B658" s="2"/>
      <c r="C658" s="2"/>
      <c r="D658" s="7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>
      <c r="A659" s="15"/>
      <c r="B659" s="2"/>
      <c r="C659" s="2"/>
      <c r="D659" s="7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>
      <c r="A660" s="15"/>
      <c r="B660" s="2"/>
      <c r="C660" s="2"/>
      <c r="D660" s="7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>
      <c r="A661" s="15"/>
      <c r="B661" s="2"/>
      <c r="C661" s="2"/>
      <c r="D661" s="7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>
      <c r="A662" s="15"/>
      <c r="B662" s="2"/>
      <c r="C662" s="2"/>
      <c r="D662" s="7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>
      <c r="A663" s="15"/>
      <c r="B663" s="2"/>
      <c r="C663" s="2"/>
      <c r="D663" s="7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>
      <c r="A664" s="15"/>
      <c r="B664" s="2"/>
      <c r="C664" s="2"/>
      <c r="D664" s="7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>
      <c r="A665" s="15"/>
      <c r="B665" s="2"/>
      <c r="C665" s="2"/>
      <c r="D665" s="7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>
      <c r="A666" s="15"/>
      <c r="B666" s="2"/>
      <c r="C666" s="2"/>
      <c r="D666" s="7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>
      <c r="A667" s="15"/>
      <c r="B667" s="2"/>
      <c r="C667" s="2"/>
      <c r="D667" s="7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>
      <c r="A668" s="15"/>
      <c r="B668" s="2"/>
      <c r="C668" s="2"/>
      <c r="D668" s="7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>
      <c r="A669" s="15"/>
      <c r="B669" s="2"/>
      <c r="C669" s="2"/>
      <c r="D669" s="7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>
      <c r="A670" s="15"/>
      <c r="B670" s="2"/>
      <c r="C670" s="2"/>
      <c r="D670" s="7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>
      <c r="A671" s="15"/>
      <c r="B671" s="2"/>
      <c r="C671" s="2"/>
      <c r="D671" s="7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>
      <c r="A672" s="15"/>
      <c r="B672" s="2"/>
      <c r="C672" s="2"/>
      <c r="D672" s="7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>
      <c r="A673" s="15"/>
      <c r="B673" s="2"/>
      <c r="C673" s="2"/>
      <c r="D673" s="7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>
      <c r="A674" s="15"/>
      <c r="B674" s="2"/>
      <c r="C674" s="2"/>
      <c r="D674" s="7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>
      <c r="A675" s="15"/>
      <c r="B675" s="2"/>
      <c r="C675" s="2"/>
      <c r="D675" s="7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>
      <c r="A676" s="15"/>
      <c r="B676" s="2"/>
      <c r="C676" s="2"/>
      <c r="D676" s="7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>
      <c r="A677" s="15"/>
      <c r="B677" s="2"/>
      <c r="C677" s="2"/>
      <c r="D677" s="7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>
      <c r="A678" s="15"/>
      <c r="B678" s="2"/>
      <c r="C678" s="2"/>
      <c r="D678" s="7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>
      <c r="A679" s="15"/>
      <c r="B679" s="2"/>
      <c r="C679" s="2"/>
      <c r="D679" s="7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>
      <c r="A680" s="15"/>
      <c r="B680" s="2"/>
      <c r="C680" s="2"/>
      <c r="D680" s="7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>
      <c r="A681" s="15"/>
      <c r="B681" s="2"/>
      <c r="C681" s="2"/>
      <c r="D681" s="7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>
      <c r="A682" s="15"/>
      <c r="B682" s="2"/>
      <c r="C682" s="2"/>
      <c r="D682" s="7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>
      <c r="A683" s="15"/>
      <c r="B683" s="2"/>
      <c r="C683" s="2"/>
      <c r="D683" s="7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>
      <c r="A684" s="15"/>
      <c r="B684" s="2"/>
      <c r="C684" s="2"/>
      <c r="D684" s="7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>
      <c r="A685" s="15"/>
      <c r="B685" s="2"/>
      <c r="C685" s="2"/>
      <c r="D685" s="7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>
      <c r="A686" s="15"/>
      <c r="B686" s="2"/>
      <c r="C686" s="2"/>
      <c r="D686" s="7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>
      <c r="A687" s="15"/>
      <c r="B687" s="2"/>
      <c r="C687" s="2"/>
      <c r="D687" s="7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>
      <c r="A688" s="15"/>
      <c r="B688" s="2"/>
      <c r="C688" s="2"/>
      <c r="D688" s="7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>
      <c r="A689" s="15"/>
      <c r="B689" s="2"/>
      <c r="C689" s="2"/>
      <c r="D689" s="7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>
      <c r="A690" s="15"/>
      <c r="B690" s="2"/>
      <c r="C690" s="2"/>
      <c r="D690" s="7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>
      <c r="A691" s="15"/>
      <c r="B691" s="2"/>
      <c r="C691" s="2"/>
      <c r="D691" s="7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>
      <c r="A692" s="15"/>
      <c r="B692" s="2"/>
      <c r="C692" s="2"/>
      <c r="D692" s="7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>
      <c r="A693" s="15"/>
      <c r="B693" s="2"/>
      <c r="C693" s="2"/>
      <c r="D693" s="7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>
      <c r="A694" s="15"/>
      <c r="B694" s="2"/>
      <c r="C694" s="2"/>
      <c r="D694" s="7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>
      <c r="A695" s="15"/>
      <c r="B695" s="2"/>
      <c r="C695" s="2"/>
      <c r="D695" s="7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>
      <c r="A696" s="15"/>
      <c r="B696" s="2"/>
      <c r="C696" s="2"/>
      <c r="D696" s="7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>
      <c r="A697" s="15"/>
      <c r="B697" s="2"/>
      <c r="C697" s="2"/>
      <c r="D697" s="7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>
      <c r="A698" s="15"/>
      <c r="B698" s="2"/>
      <c r="C698" s="2"/>
      <c r="D698" s="7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>
      <c r="A699" s="15"/>
      <c r="B699" s="2"/>
      <c r="C699" s="2"/>
      <c r="D699" s="7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>
      <c r="A700" s="15"/>
      <c r="B700" s="2"/>
      <c r="C700" s="2"/>
      <c r="D700" s="7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>
      <c r="A701" s="15"/>
      <c r="B701" s="2"/>
      <c r="C701" s="2"/>
      <c r="D701" s="7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>
      <c r="A702" s="15"/>
      <c r="B702" s="2"/>
      <c r="C702" s="2"/>
      <c r="D702" s="7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>
      <c r="A703" s="15"/>
      <c r="B703" s="2"/>
      <c r="C703" s="2"/>
      <c r="D703" s="7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>
      <c r="A704" s="15"/>
      <c r="B704" s="2"/>
      <c r="C704" s="2"/>
      <c r="D704" s="7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>
      <c r="A705" s="15"/>
      <c r="B705" s="2"/>
      <c r="C705" s="2"/>
      <c r="D705" s="7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>
      <c r="A706" s="15"/>
      <c r="B706" s="2"/>
      <c r="C706" s="2"/>
      <c r="D706" s="7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>
      <c r="A707" s="15"/>
      <c r="B707" s="2"/>
      <c r="C707" s="2"/>
      <c r="D707" s="7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>
      <c r="A708" s="15"/>
      <c r="B708" s="2"/>
      <c r="C708" s="2"/>
      <c r="D708" s="7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>
      <c r="A709" s="15"/>
      <c r="B709" s="2"/>
      <c r="C709" s="2"/>
      <c r="D709" s="7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>
      <c r="A710" s="15"/>
      <c r="B710" s="2"/>
      <c r="C710" s="2"/>
      <c r="D710" s="7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>
      <c r="A711" s="15"/>
      <c r="B711" s="2"/>
      <c r="C711" s="2"/>
      <c r="D711" s="7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>
      <c r="A712" s="15"/>
      <c r="B712" s="2"/>
      <c r="C712" s="2"/>
      <c r="D712" s="7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>
      <c r="A713" s="15"/>
      <c r="B713" s="2"/>
      <c r="C713" s="2"/>
      <c r="D713" s="7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>
      <c r="A714" s="15"/>
      <c r="B714" s="2"/>
      <c r="C714" s="2"/>
      <c r="D714" s="7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>
      <c r="A715" s="15"/>
      <c r="B715" s="2"/>
      <c r="C715" s="2"/>
      <c r="D715" s="7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>
      <c r="A716" s="15"/>
      <c r="B716" s="2"/>
      <c r="C716" s="2"/>
      <c r="D716" s="7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>
      <c r="A717" s="15"/>
      <c r="B717" s="2"/>
      <c r="C717" s="2"/>
      <c r="D717" s="7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>
      <c r="A718" s="15"/>
      <c r="B718" s="2"/>
      <c r="C718" s="2"/>
      <c r="D718" s="7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>
      <c r="A719" s="15"/>
      <c r="B719" s="2"/>
      <c r="C719" s="2"/>
      <c r="D719" s="7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>
      <c r="A720" s="15"/>
      <c r="B720" s="2"/>
      <c r="C720" s="2"/>
      <c r="D720" s="7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>
      <c r="A721" s="15"/>
      <c r="B721" s="2"/>
      <c r="C721" s="2"/>
      <c r="D721" s="7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>
      <c r="A722" s="15"/>
      <c r="B722" s="2"/>
      <c r="C722" s="2"/>
      <c r="D722" s="7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</sheetData>
  <customSheetViews>
    <customSheetView guid="{E12DB1D1-4CA9-4233-AA3F-145F3123159F}" showPageBreaks="1" printArea="1">
      <pane xSplit="3" ySplit="13" topLeftCell="I14" activePane="bottomRight" state="frozen"/>
      <selection pane="bottomRight" activeCell="N256" sqref="N256:O268"/>
      <rowBreaks count="4" manualBreakCount="4">
        <brk id="82" max="18" man="1"/>
        <brk id="138" max="18" man="1"/>
        <brk id="182" max="18" man="1"/>
        <brk id="264" max="17" man="1"/>
      </rowBreaks>
      <pageMargins left="0.5" right="0.25" top="0.75" bottom="0.25" header="0.5" footer="0.5"/>
      <pageSetup scale="52" orientation="landscape" r:id="rId1"/>
      <headerFooter alignWithMargins="0"/>
    </customSheetView>
    <customSheetView guid="{AC15DF97-3D8E-454F-BB0A-383226BEC66A}" showPageBreaks="1" printArea="1">
      <pane xSplit="4" ySplit="13" topLeftCell="Q14" activePane="bottomRight" state="frozen"/>
      <selection pane="bottomRight" activeCell="U229" sqref="U229"/>
      <rowBreaks count="26" manualBreakCount="26">
        <brk id="83" min="4" max="19" man="1"/>
        <brk id="142" min="4" max="18" man="1"/>
        <brk id="143" min="4" max="18" man="1"/>
        <brk id="144" min="4" max="19" man="1"/>
        <brk id="146" min="4" max="18" man="1"/>
        <brk id="147" min="4" max="18" man="1"/>
        <brk id="148" min="4" max="18" man="1"/>
        <brk id="149" min="4" max="18" man="1"/>
        <brk id="150" min="4" max="18" man="1"/>
        <brk id="151" min="4" max="18" man="1"/>
        <brk id="152" min="4" max="18" man="1"/>
        <brk id="153" min="4" max="18" man="1"/>
        <brk id="154" min="4" max="18" man="1"/>
        <brk id="155" min="4" max="18" man="1"/>
        <brk id="156" min="4" max="18" man="1"/>
        <brk id="157" min="4" max="18" man="1"/>
        <brk id="158" min="4" max="18" man="1"/>
        <brk id="159" min="4" max="18" man="1"/>
        <brk id="160" min="4" max="18" man="1"/>
        <brk id="161" min="4" max="18" man="1"/>
        <brk id="162" min="4" max="18" man="1"/>
        <brk id="196" min="4" max="19" man="1"/>
        <brk id="324" min="4" max="18" man="1"/>
        <brk id="363" min="4" max="18" man="1"/>
        <brk id="409" min="4" max="18" man="1"/>
        <brk id="485" min="4" max="17" man="1"/>
      </rowBreaks>
      <pageMargins left="0.5" right="0.25" top="0.75" bottom="0.25" header="0.5" footer="0.5"/>
      <pageSetup scale="50" orientation="landscape" r:id="rId2"/>
      <headerFooter alignWithMargins="0"/>
    </customSheetView>
    <customSheetView guid="{72113EA4-49E7-4144-9D1B-37C5A8D31998}" showRuler="0">
      <pane xSplit="4" ySplit="13" topLeftCell="E36" activePane="bottomRight" state="frozen"/>
      <selection pane="bottomRight" activeCell="L68" sqref="L68"/>
      <rowBreaks count="7" manualBreakCount="7">
        <brk id="82" min="4" max="19" man="1"/>
        <brk id="136" min="4" max="19" man="1"/>
        <brk id="189" min="4" max="19" man="1"/>
        <brk id="317" min="4" max="18" man="1"/>
        <brk id="356" min="4" max="18" man="1"/>
        <brk id="402" min="4" max="18" man="1"/>
        <brk id="478" min="4" max="17" man="1"/>
      </rowBreaks>
      <pageMargins left="0.5" right="0.25" top="0.75" bottom="0.25" header="0.5" footer="0.5"/>
      <pageSetup scale="50" orientation="landscape" r:id="rId3"/>
      <headerFooter alignWithMargins="0"/>
    </customSheetView>
    <customSheetView guid="{E9003C6E-7445-4BF1-92CA-C2018F614CF2}" showRuler="0">
      <pane xSplit="4" ySplit="13" topLeftCell="I94" activePane="bottomRight" state="frozen"/>
      <selection pane="bottomRight" activeCell="J103" sqref="J103"/>
      <rowBreaks count="7" manualBreakCount="7">
        <brk id="82" min="4" max="19" man="1"/>
        <brk id="136" min="4" max="19" man="1"/>
        <brk id="189" min="4" max="19" man="1"/>
        <brk id="317" min="4" max="18" man="1"/>
        <brk id="356" min="4" max="18" man="1"/>
        <brk id="402" min="4" max="18" man="1"/>
        <brk id="478" min="4" max="17" man="1"/>
      </rowBreaks>
      <pageMargins left="0.5" right="0.25" top="0.75" bottom="0.25" header="0.5" footer="0.5"/>
      <pageSetup scale="50" orientation="landscape" r:id="rId4"/>
      <headerFooter alignWithMargins="0"/>
    </customSheetView>
    <customSheetView guid="{6B4F0BC6-DB25-4001-9B83-9E37F34E1FEA}" showRuler="0">
      <rowBreaks count="14" manualBreakCount="14">
        <brk id="64" min="20" max="28" man="1"/>
        <brk id="85" min="4" max="18" man="1"/>
        <brk id="86" min="20" max="28" man="1"/>
        <brk id="126" min="20" max="28" man="1"/>
        <brk id="126" min="4" max="17" man="1"/>
        <brk id="180" min="4" max="18" man="1"/>
        <brk id="224" min="4" max="18" man="1"/>
        <brk id="224" min="20" max="28" man="1"/>
        <brk id="259" min="4" max="18" man="1"/>
        <brk id="261" min="20" max="28" man="1"/>
        <brk id="390" min="4" max="18" man="1"/>
        <brk id="429" min="4" max="18" man="1"/>
        <brk id="475" min="4" max="18" man="1"/>
        <brk id="551" min="4" max="17" man="1"/>
      </rowBreaks>
      <colBreaks count="1" manualBreakCount="1">
        <brk id="19" min="320" max="590" man="1"/>
      </colBreaks>
      <pageMargins left="0.5" right="0.25" top="0.75" bottom="0.25" header="0.5" footer="0.5"/>
      <pageSetup scale="51" orientation="landscape" r:id="rId5"/>
      <headerFooter alignWithMargins="0"/>
    </customSheetView>
    <customSheetView guid="{100BCE60-57CE-4282-B296-DCF4AD21E415}" printArea="1" hiddenRows="1" showRuler="0">
      <pane xSplit="4" ySplit="13" topLeftCell="O14" activePane="bottomRight" state="frozen"/>
      <selection pane="bottomRight" activeCell="P174" sqref="P174"/>
      <rowBreaks count="14" manualBreakCount="14">
        <brk id="64" min="20" max="28" man="1"/>
        <brk id="85" min="4" max="18" man="1"/>
        <brk id="86" min="20" max="28" man="1"/>
        <brk id="126" min="20" max="28" man="1"/>
        <brk id="126" min="4" max="17" man="1"/>
        <brk id="180" min="4" max="18" man="1"/>
        <brk id="224" min="4" max="18" man="1"/>
        <brk id="224" min="20" max="28" man="1"/>
        <brk id="259" min="4" max="18" man="1"/>
        <brk id="261" min="20" max="28" man="1"/>
        <brk id="390" min="4" max="18" man="1"/>
        <brk id="429" min="4" max="18" man="1"/>
        <brk id="475" min="4" max="18" man="1"/>
        <brk id="551" min="4" max="17" man="1"/>
      </rowBreaks>
      <colBreaks count="1" manualBreakCount="1">
        <brk id="19" min="320" max="590" man="1"/>
      </colBreaks>
      <pageMargins left="0.5" right="0.25" top="0.75" bottom="0.25" header="0.5" footer="0.5"/>
      <pageSetup scale="51" orientation="landscape" r:id="rId6"/>
      <headerFooter alignWithMargins="0"/>
    </customSheetView>
    <customSheetView guid="{495FA83F-F68D-4892-B381-909C00EB7F6E}" showPageBreaks="1" printArea="1" showRuler="0">
      <pane xSplit="4" ySplit="12" topLeftCell="E156" activePane="bottomRight" state="frozen"/>
      <selection pane="bottomRight" activeCell="C169" sqref="C169"/>
      <rowBreaks count="14" manualBreakCount="14">
        <brk id="64" min="20" max="28" man="1"/>
        <brk id="85" min="4" max="18" man="1"/>
        <brk id="86" min="20" max="28" man="1"/>
        <brk id="126" min="20" max="28" man="1"/>
        <brk id="126" min="4" max="17" man="1"/>
        <brk id="180" min="4" max="18" man="1"/>
        <brk id="224" min="4" max="18" man="1"/>
        <brk id="224" min="20" max="28" man="1"/>
        <brk id="259" min="4" max="18" man="1"/>
        <brk id="261" min="20" max="28" man="1"/>
        <brk id="390" min="4" max="18" man="1"/>
        <brk id="429" min="4" max="18" man="1"/>
        <brk id="475" min="4" max="18" man="1"/>
        <brk id="551" min="4" max="17" man="1"/>
      </rowBreaks>
      <colBreaks count="1" manualBreakCount="1">
        <brk id="19" min="320" max="590" man="1"/>
      </colBreaks>
      <pageMargins left="0.5" right="0.25" top="0.75" bottom="0.25" header="0.5" footer="0.5"/>
      <pageSetup scale="51" orientation="landscape" r:id="rId7"/>
      <headerFooter alignWithMargins="0"/>
    </customSheetView>
    <customSheetView guid="{94FF007F-182F-4A23-A97E-3A96D37AABAF}" showRuler="0">
      <pane xSplit="4" ySplit="13" topLeftCell="E224" activePane="bottomRight" state="frozen"/>
      <selection pane="bottomRight" activeCell="G228" sqref="F228:G228"/>
      <rowBreaks count="14" manualBreakCount="14">
        <brk id="64" min="20" max="28" man="1"/>
        <brk id="85" min="4" max="18" man="1"/>
        <brk id="86" min="20" max="28" man="1"/>
        <brk id="126" min="20" max="28" man="1"/>
        <brk id="126" min="4" max="17" man="1"/>
        <brk id="180" min="4" max="18" man="1"/>
        <brk id="224" min="4" max="18" man="1"/>
        <brk id="224" min="20" max="28" man="1"/>
        <brk id="259" min="4" max="18" man="1"/>
        <brk id="261" min="20" max="28" man="1"/>
        <brk id="390" min="4" max="18" man="1"/>
        <brk id="429" min="4" max="18" man="1"/>
        <brk id="475" min="4" max="18" man="1"/>
        <brk id="551" min="4" max="17" man="1"/>
      </rowBreaks>
      <colBreaks count="1" manualBreakCount="1">
        <brk id="19" min="320" max="590" man="1"/>
      </colBreaks>
      <pageMargins left="0.5" right="0.25" top="0.75" bottom="0.25" header="0.5" footer="0.5"/>
      <pageSetup scale="51" orientation="landscape" r:id="rId8"/>
      <headerFooter alignWithMargins="0"/>
    </customSheetView>
    <customSheetView guid="{FCEDD8EC-E08B-4ECA-B771-E6F04FACCF32}" showRuler="0">
      <pane xSplit="4" ySplit="13" topLeftCell="E173" activePane="bottomRight" state="frozen"/>
      <selection pane="bottomRight" activeCell="D173" sqref="D173"/>
      <rowBreaks count="14" manualBreakCount="14">
        <brk id="64" min="20" max="28" man="1"/>
        <brk id="85" min="4" max="18" man="1"/>
        <brk id="86" min="20" max="28" man="1"/>
        <brk id="126" min="20" max="28" man="1"/>
        <brk id="126" min="4" max="17" man="1"/>
        <brk id="180" min="4" max="18" man="1"/>
        <brk id="224" min="4" max="18" man="1"/>
        <brk id="224" min="20" max="28" man="1"/>
        <brk id="259" min="4" max="18" man="1"/>
        <brk id="261" min="20" max="28" man="1"/>
        <brk id="390" min="4" max="18" man="1"/>
        <brk id="429" min="4" max="18" man="1"/>
        <brk id="475" min="4" max="18" man="1"/>
        <brk id="551" min="4" max="17" man="1"/>
      </rowBreaks>
      <colBreaks count="2" manualBreakCount="2">
        <brk id="18" max="1048575" man="1"/>
        <brk id="19" min="320" max="590" man="1"/>
      </colBreaks>
      <pageMargins left="0.5" right="0.25" top="0.75" bottom="0.25" header="0.5" footer="0.5"/>
      <pageSetup scale="51" orientation="landscape" r:id="rId9"/>
      <headerFooter alignWithMargins="0"/>
    </customSheetView>
    <customSheetView guid="{487D6986-5F0B-4C99-9D71-0C7904ABE2D4}" showPageBreaks="1" showRuler="0">
      <pane xSplit="4" ySplit="13" topLeftCell="G14" activePane="bottomRight" state="frozen"/>
      <selection pane="bottomRight" activeCell="J26" sqref="J26"/>
      <rowBreaks count="14" manualBreakCount="14">
        <brk id="64" min="20" max="28" man="1"/>
        <brk id="85" min="4" max="18" man="1"/>
        <brk id="86" min="20" max="28" man="1"/>
        <brk id="126" min="20" max="28" man="1"/>
        <brk id="126" min="4" max="17" man="1"/>
        <brk id="180" min="4" max="18" man="1"/>
        <brk id="224" min="4" max="18" man="1"/>
        <brk id="224" min="20" max="28" man="1"/>
        <brk id="259" min="4" max="18" man="1"/>
        <brk id="261" min="20" max="28" man="1"/>
        <brk id="390" min="4" max="18" man="1"/>
        <brk id="429" min="4" max="18" man="1"/>
        <brk id="475" min="4" max="18" man="1"/>
        <brk id="551" min="4" max="17" man="1"/>
      </rowBreaks>
      <colBreaks count="2" manualBreakCount="2">
        <brk id="18" max="1048575" man="1"/>
        <brk id="19" min="320" max="590" man="1"/>
      </colBreaks>
      <pageMargins left="0.5" right="0.25" top="0.75" bottom="0.25" header="0.5" footer="0.5"/>
      <pageSetup scale="51" orientation="landscape" r:id="rId10"/>
      <headerFooter alignWithMargins="0"/>
    </customSheetView>
    <customSheetView guid="{2D6CD164-A2DB-4A21-8DE8-8485E6C7AB54}">
      <pane xSplit="4" ySplit="13" topLeftCell="E14" activePane="bottomRight" state="frozen"/>
      <selection pane="bottomRight" activeCell="E14" sqref="E14"/>
      <rowBreaks count="7" manualBreakCount="7">
        <brk id="82" min="4" max="19" man="1"/>
        <brk id="136" min="4" max="19" man="1"/>
        <brk id="189" min="4" max="19" man="1"/>
        <brk id="317" min="4" max="18" man="1"/>
        <brk id="356" min="4" max="18" man="1"/>
        <brk id="402" min="4" max="18" man="1"/>
        <brk id="478" min="4" max="17" man="1"/>
      </rowBreaks>
      <pageMargins left="0.5" right="0.25" top="0.75" bottom="0.25" header="0.5" footer="0.5"/>
      <pageSetup scale="50" orientation="landscape" r:id="rId11"/>
      <headerFooter alignWithMargins="0"/>
    </customSheetView>
    <customSheetView guid="{450A595A-7D6B-453F-B40F-D80F02CBF060}" showRuler="0">
      <pane xSplit="4" ySplit="13" topLeftCell="Q79" activePane="bottomRight" state="frozen"/>
      <selection pane="bottomRight" activeCell="W86" sqref="W86"/>
      <rowBreaks count="7" manualBreakCount="7">
        <brk id="82" min="4" max="19" man="1"/>
        <brk id="136" min="4" max="19" man="1"/>
        <brk id="189" min="4" max="19" man="1"/>
        <brk id="317" min="4" max="18" man="1"/>
        <brk id="356" min="4" max="18" man="1"/>
        <brk id="402" min="4" max="18" man="1"/>
        <brk id="478" min="4" max="17" man="1"/>
      </rowBreaks>
      <pageMargins left="0.5" right="0.25" top="0.75" bottom="0.25" header="0.5" footer="0.5"/>
      <pageSetup scale="50" orientation="landscape" r:id="rId12"/>
      <headerFooter alignWithMargins="0"/>
    </customSheetView>
    <customSheetView guid="{B21389D0-E3C7-4854-9BE4-807E9F83493A}">
      <pane xSplit="4" ySplit="13" topLeftCell="E197" activePane="bottomRight" state="frozen"/>
      <selection pane="bottomRight" activeCell="K208" sqref="K208"/>
      <rowBreaks count="7" manualBreakCount="7">
        <brk id="82" min="4" max="19" man="1"/>
        <brk id="136" min="4" max="19" man="1"/>
        <brk id="189" min="4" max="19" man="1"/>
        <brk id="317" min="4" max="18" man="1"/>
        <brk id="356" min="4" max="18" man="1"/>
        <brk id="402" min="4" max="18" man="1"/>
        <brk id="478" min="4" max="17" man="1"/>
      </rowBreaks>
      <pageMargins left="0.5" right="0.25" top="0.75" bottom="0.25" header="0.5" footer="0.5"/>
      <pageSetup scale="50" orientation="landscape" r:id="rId13"/>
      <headerFooter alignWithMargins="0"/>
    </customSheetView>
    <customSheetView guid="{D6BCA3A9-E889-4D9C-A952-89F589327511}" showPageBreaks="1" printArea="1">
      <rowBreaks count="4" manualBreakCount="4">
        <brk id="82" min="4" max="15" man="1"/>
        <brk id="138" min="4" max="15" man="1"/>
        <brk id="182" min="4" max="15" man="1"/>
        <brk id="239" min="4" max="15" man="1"/>
      </rowBreaks>
      <pageMargins left="0.5" right="0.25" top="0.75" bottom="0.25" header="0.5" footer="0.5"/>
      <pageSetup scale="55" orientation="landscape" r:id="rId14"/>
      <headerFooter alignWithMargins="0"/>
    </customSheetView>
  </customSheetViews>
  <mergeCells count="3">
    <mergeCell ref="A1:D1"/>
    <mergeCell ref="A2:D2"/>
    <mergeCell ref="A3:D3"/>
  </mergeCells>
  <phoneticPr fontId="0" type="noConversion"/>
  <pageMargins left="0.5" right="0.25" top="0.75" bottom="0.25" header="0.5" footer="0.5"/>
  <pageSetup scale="55" orientation="landscape" r:id="rId15"/>
  <headerFooter alignWithMargins="0"/>
  <rowBreaks count="4" manualBreakCount="4">
    <brk id="82" min="4" max="15" man="1"/>
    <brk id="138" min="4" max="15" man="1"/>
    <brk id="182" min="4" max="15" man="1"/>
    <brk id="239" min="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85"/>
  <sheetViews>
    <sheetView zoomScaleNormal="100" workbookViewId="0">
      <selection sqref="A1:E1"/>
    </sheetView>
  </sheetViews>
  <sheetFormatPr defaultColWidth="14.28515625" defaultRowHeight="10.5"/>
  <cols>
    <col min="1" max="1" width="7.7109375" style="3" customWidth="1"/>
    <col min="2" max="2" width="3.7109375" style="3" customWidth="1"/>
    <col min="3" max="3" width="35.7109375" style="3" customWidth="1"/>
    <col min="4" max="4" width="6.42578125" style="39" customWidth="1"/>
    <col min="5" max="5" width="3" style="39" customWidth="1"/>
    <col min="6" max="6" width="14.7109375" style="33" customWidth="1"/>
    <col min="7" max="12" width="14.7109375" style="3" customWidth="1"/>
    <col min="13" max="13" width="3.140625" style="3" customWidth="1"/>
    <col min="14" max="14" width="14.7109375" style="3" customWidth="1"/>
    <col min="15" max="15" width="1.7109375" style="3" customWidth="1"/>
    <col min="16" max="16" width="14.7109375" style="3" customWidth="1"/>
    <col min="17" max="17" width="1.7109375" style="3" customWidth="1"/>
    <col min="18" max="18" width="11.28515625" style="3" customWidth="1"/>
    <col min="19" max="16384" width="14.28515625" style="3"/>
  </cols>
  <sheetData>
    <row r="1" spans="1:18" ht="15.75" customHeight="1">
      <c r="A1" s="260" t="str">
        <f>+Payments!A1</f>
        <v>AMERICAN ELECTRIC POWER SYSTEM</v>
      </c>
      <c r="B1" s="260"/>
      <c r="C1" s="260"/>
      <c r="D1" s="260"/>
      <c r="E1" s="260"/>
      <c r="F1" s="15"/>
      <c r="G1" s="2"/>
      <c r="H1" s="2"/>
      <c r="I1" s="2"/>
      <c r="J1" s="2"/>
      <c r="K1" s="2"/>
      <c r="L1" s="2"/>
      <c r="M1" s="2"/>
    </row>
    <row r="2" spans="1:18" ht="15.75">
      <c r="A2" s="260" t="str">
        <f>+Payments!A2</f>
        <v>ANALYSIS OF A/C 236 ACCRUED FIT LIABILITY</v>
      </c>
      <c r="B2" s="260"/>
      <c r="C2" s="260"/>
      <c r="D2" s="260"/>
      <c r="E2" s="260"/>
      <c r="F2" s="15"/>
      <c r="G2" s="2"/>
      <c r="H2" s="2"/>
      <c r="I2" s="2"/>
      <c r="J2" s="2"/>
      <c r="K2" s="2"/>
      <c r="L2" s="2"/>
      <c r="M2" s="2"/>
    </row>
    <row r="3" spans="1:18" ht="15.75">
      <c r="A3" s="260" t="str">
        <f>+Payments!A3</f>
        <v>AS OF DECEMBER 31, 2013</v>
      </c>
      <c r="B3" s="260"/>
      <c r="C3" s="260"/>
      <c r="D3" s="260"/>
      <c r="E3" s="260"/>
      <c r="F3" s="15"/>
      <c r="G3" s="2"/>
      <c r="H3" s="2"/>
      <c r="I3" s="2"/>
      <c r="L3" s="12"/>
      <c r="M3" s="2"/>
    </row>
    <row r="4" spans="1:18">
      <c r="A4" s="2"/>
      <c r="B4" s="2"/>
      <c r="C4" s="2"/>
      <c r="D4" s="45"/>
      <c r="E4" s="45"/>
      <c r="F4" s="15"/>
      <c r="G4" s="2"/>
      <c r="H4" s="2"/>
      <c r="I4" s="2"/>
      <c r="L4" s="13"/>
      <c r="M4" s="2"/>
    </row>
    <row r="5" spans="1:18">
      <c r="A5" s="2"/>
      <c r="B5" s="2"/>
      <c r="C5" s="2"/>
      <c r="D5" s="45"/>
      <c r="E5" s="45"/>
      <c r="F5" s="15"/>
      <c r="G5" s="2"/>
      <c r="H5" s="2"/>
      <c r="I5" s="2"/>
      <c r="J5" s="2"/>
      <c r="K5" s="2"/>
      <c r="L5" s="2"/>
      <c r="M5" s="2"/>
    </row>
    <row r="6" spans="1:18">
      <c r="A6" s="2"/>
      <c r="B6" s="2"/>
      <c r="C6" s="2"/>
      <c r="D6" s="45"/>
      <c r="E6" s="45"/>
      <c r="F6" s="15"/>
      <c r="G6" s="2"/>
      <c r="H6" s="2"/>
      <c r="I6" s="2"/>
      <c r="J6" s="2"/>
      <c r="K6" s="2"/>
      <c r="L6" s="2"/>
      <c r="M6" s="15"/>
    </row>
    <row r="7" spans="1:18" ht="11.25">
      <c r="A7" s="2"/>
      <c r="B7" s="2"/>
      <c r="C7" s="2"/>
      <c r="D7" s="45"/>
      <c r="E7" s="45"/>
      <c r="F7" s="171"/>
      <c r="G7" s="172"/>
      <c r="H7" s="172"/>
      <c r="I7" s="172"/>
      <c r="J7" s="172"/>
      <c r="K7" s="172"/>
      <c r="L7" s="173"/>
      <c r="M7" s="174"/>
      <c r="N7" s="120"/>
      <c r="O7" s="120"/>
      <c r="P7" s="120"/>
    </row>
    <row r="8" spans="1:18" ht="12.75">
      <c r="A8" s="2"/>
      <c r="B8" s="2"/>
      <c r="C8" s="2"/>
      <c r="D8" s="45"/>
      <c r="E8" s="45"/>
      <c r="F8" s="175"/>
      <c r="G8" s="176"/>
      <c r="H8" s="176"/>
      <c r="I8" s="177" t="s">
        <v>158</v>
      </c>
      <c r="J8" s="178"/>
      <c r="K8" s="178"/>
      <c r="L8" s="179"/>
      <c r="M8" s="174"/>
      <c r="N8" s="120"/>
      <c r="O8" s="120"/>
      <c r="P8" s="120"/>
    </row>
    <row r="9" spans="1:18" ht="11.25">
      <c r="A9" s="2"/>
      <c r="B9" s="2"/>
      <c r="C9" s="2"/>
      <c r="D9" s="45"/>
      <c r="E9" s="45"/>
      <c r="F9" s="180"/>
      <c r="G9" s="170"/>
      <c r="H9" s="170"/>
      <c r="I9" s="170"/>
      <c r="J9" s="170"/>
      <c r="K9" s="170"/>
      <c r="L9" s="181"/>
      <c r="M9" s="174"/>
      <c r="N9" s="135" t="s">
        <v>123</v>
      </c>
      <c r="O9" s="120"/>
      <c r="P9" s="120"/>
    </row>
    <row r="10" spans="1:18" ht="11.25">
      <c r="A10" s="2"/>
      <c r="B10" s="2"/>
      <c r="C10" s="2"/>
      <c r="D10" s="45"/>
      <c r="E10" s="45"/>
      <c r="F10" s="182"/>
      <c r="G10" s="183"/>
      <c r="H10" s="135"/>
      <c r="I10" s="183"/>
      <c r="J10" s="135"/>
      <c r="K10" s="135"/>
      <c r="L10" s="135" t="s">
        <v>25</v>
      </c>
      <c r="M10" s="141"/>
      <c r="N10" s="135" t="s">
        <v>25</v>
      </c>
      <c r="O10" s="120"/>
      <c r="P10" s="120"/>
    </row>
    <row r="11" spans="1:18" ht="11.25">
      <c r="A11" s="18"/>
      <c r="B11" s="19"/>
      <c r="C11" s="19"/>
      <c r="D11" s="45"/>
      <c r="E11" s="45"/>
      <c r="F11" s="152">
        <v>2013</v>
      </c>
      <c r="G11" s="142">
        <v>2012</v>
      </c>
      <c r="H11" s="142">
        <v>2011</v>
      </c>
      <c r="I11" s="142">
        <v>2010</v>
      </c>
      <c r="J11" s="142">
        <v>2009</v>
      </c>
      <c r="K11" s="142">
        <v>2008</v>
      </c>
      <c r="L11" s="142" t="s">
        <v>26</v>
      </c>
      <c r="M11" s="144"/>
      <c r="N11" s="142" t="s">
        <v>26</v>
      </c>
      <c r="O11" s="120"/>
      <c r="P11" s="120"/>
    </row>
    <row r="12" spans="1:18" ht="11.25">
      <c r="A12" s="157" t="s">
        <v>31</v>
      </c>
      <c r="B12" s="118"/>
      <c r="C12" s="118" t="s">
        <v>12</v>
      </c>
      <c r="D12" s="45"/>
      <c r="E12" s="45"/>
      <c r="F12" s="152"/>
      <c r="G12" s="142"/>
      <c r="H12" s="142"/>
      <c r="I12" s="142"/>
      <c r="J12" s="142"/>
      <c r="K12" s="142"/>
      <c r="L12" s="143" t="s">
        <v>178</v>
      </c>
      <c r="M12" s="144"/>
      <c r="N12" s="143" t="str">
        <f>L12</f>
        <v>12-31-2013</v>
      </c>
      <c r="O12" s="120"/>
      <c r="P12" s="143" t="s">
        <v>3</v>
      </c>
    </row>
    <row r="13" spans="1:18" ht="11.25">
      <c r="A13" s="40" t="s">
        <v>15</v>
      </c>
      <c r="B13" s="2"/>
      <c r="C13" s="5" t="s">
        <v>15</v>
      </c>
      <c r="D13" s="45"/>
      <c r="E13" s="45"/>
      <c r="F13" s="184" t="s">
        <v>15</v>
      </c>
      <c r="G13" s="123"/>
      <c r="H13" s="123"/>
      <c r="I13" s="123"/>
      <c r="J13" s="123"/>
      <c r="K13" s="123"/>
      <c r="L13" s="123" t="s">
        <v>15</v>
      </c>
      <c r="M13" s="144"/>
      <c r="N13" s="184" t="s">
        <v>15</v>
      </c>
      <c r="O13" s="120"/>
      <c r="P13" s="184" t="s">
        <v>15</v>
      </c>
    </row>
    <row r="14" spans="1:18">
      <c r="A14" s="22"/>
      <c r="B14" s="21"/>
      <c r="C14" s="20"/>
      <c r="D14" s="46"/>
      <c r="E14" s="46"/>
      <c r="F14" s="22"/>
      <c r="G14" s="22"/>
      <c r="H14" s="22"/>
      <c r="I14" s="22"/>
      <c r="J14" s="22"/>
      <c r="K14" s="22"/>
      <c r="L14" s="22"/>
      <c r="M14" s="8"/>
    </row>
    <row r="15" spans="1:18" ht="11.25">
      <c r="A15" s="115"/>
      <c r="B15" s="116"/>
      <c r="C15" s="117" t="s">
        <v>16</v>
      </c>
      <c r="D15" s="46"/>
      <c r="E15" s="46"/>
      <c r="F15" s="148"/>
      <c r="G15" s="148"/>
      <c r="H15" s="148"/>
      <c r="I15" s="148"/>
      <c r="J15" s="148"/>
      <c r="K15" s="148"/>
      <c r="L15" s="148"/>
      <c r="M15" s="142"/>
      <c r="N15" s="120"/>
      <c r="O15" s="120"/>
      <c r="P15" s="120"/>
    </row>
    <row r="16" spans="1:18" ht="11.25">
      <c r="A16" s="223">
        <v>260</v>
      </c>
      <c r="B16" s="118"/>
      <c r="C16" s="51" t="s">
        <v>32</v>
      </c>
      <c r="D16" s="46"/>
      <c r="E16" s="46"/>
      <c r="F16" s="148">
        <f>Summary!P16</f>
        <v>431453.99999999988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8">
        <f>SUM(F16:K16)</f>
        <v>431453.99999999988</v>
      </c>
      <c r="M16" s="142"/>
      <c r="N16" s="151">
        <f>Summary!R16</f>
        <v>431454</v>
      </c>
      <c r="O16" s="120"/>
      <c r="P16" s="185">
        <f>L16-N16</f>
        <v>0</v>
      </c>
      <c r="R16" s="41"/>
    </row>
    <row r="17" spans="1:18" ht="11.25">
      <c r="A17" s="223">
        <v>230</v>
      </c>
      <c r="B17" s="51"/>
      <c r="C17" s="51" t="s">
        <v>33</v>
      </c>
      <c r="D17" s="46"/>
      <c r="E17" s="46"/>
      <c r="F17" s="148">
        <f>Summary!P17</f>
        <v>-247288.51999999984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8">
        <f>SUM(F17:K17)</f>
        <v>-247288.51999999984</v>
      </c>
      <c r="M17" s="142"/>
      <c r="N17" s="151">
        <f>Summary!R17</f>
        <v>-247288.52</v>
      </c>
      <c r="O17" s="120"/>
      <c r="P17" s="185">
        <f>L17-N17</f>
        <v>0</v>
      </c>
      <c r="R17" s="41"/>
    </row>
    <row r="18" spans="1:18" ht="11.25">
      <c r="A18" s="223" t="s">
        <v>199</v>
      </c>
      <c r="B18" s="51"/>
      <c r="C18" s="51" t="s">
        <v>195</v>
      </c>
      <c r="F18" s="148">
        <f>Summary!P18</f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8">
        <f>SUM(F18:K18)</f>
        <v>0</v>
      </c>
      <c r="M18" s="142"/>
      <c r="N18" s="151">
        <f>Summary!R18</f>
        <v>0</v>
      </c>
      <c r="O18" s="120"/>
      <c r="P18" s="185">
        <f>L18-N18</f>
        <v>0</v>
      </c>
      <c r="R18" s="41"/>
    </row>
    <row r="19" spans="1:18" ht="11.25">
      <c r="A19" s="223"/>
      <c r="B19" s="51"/>
      <c r="C19" s="51"/>
      <c r="D19" s="46"/>
      <c r="E19" s="46"/>
      <c r="F19" s="184" t="s">
        <v>15</v>
      </c>
      <c r="G19" s="123"/>
      <c r="H19" s="123"/>
      <c r="I19" s="123"/>
      <c r="J19" s="123"/>
      <c r="K19" s="123"/>
      <c r="L19" s="123" t="s">
        <v>15</v>
      </c>
      <c r="M19" s="142"/>
      <c r="N19" s="123" t="s">
        <v>15</v>
      </c>
      <c r="O19" s="120"/>
      <c r="P19" s="185"/>
      <c r="R19" s="41"/>
    </row>
    <row r="20" spans="1:18" ht="11.25">
      <c r="A20" s="223"/>
      <c r="B20" s="51"/>
      <c r="C20" s="118" t="s">
        <v>34</v>
      </c>
      <c r="D20" s="46" t="s">
        <v>148</v>
      </c>
      <c r="E20" s="46"/>
      <c r="F20" s="149">
        <f t="shared" ref="F20:L20" si="0">SUM(F16:F18)</f>
        <v>184165.48000000004</v>
      </c>
      <c r="G20" s="149">
        <f t="shared" si="0"/>
        <v>0</v>
      </c>
      <c r="H20" s="149">
        <f t="shared" si="0"/>
        <v>0</v>
      </c>
      <c r="I20" s="149">
        <f t="shared" si="0"/>
        <v>0</v>
      </c>
      <c r="J20" s="149">
        <f t="shared" si="0"/>
        <v>0</v>
      </c>
      <c r="K20" s="149">
        <f t="shared" si="0"/>
        <v>0</v>
      </c>
      <c r="L20" s="149">
        <f t="shared" si="0"/>
        <v>184165.48000000004</v>
      </c>
      <c r="M20" s="142"/>
      <c r="N20" s="149">
        <f>SUM(N16:N17)</f>
        <v>184165.48</v>
      </c>
      <c r="O20" s="120"/>
      <c r="P20" s="185">
        <f>L20-N20</f>
        <v>0</v>
      </c>
      <c r="R20" s="41"/>
    </row>
    <row r="21" spans="1:18" ht="11.25">
      <c r="A21" s="223"/>
      <c r="B21" s="51"/>
      <c r="C21" s="51"/>
      <c r="D21" s="46"/>
      <c r="E21" s="46"/>
      <c r="F21" s="123" t="s">
        <v>23</v>
      </c>
      <c r="G21" s="123"/>
      <c r="H21" s="123"/>
      <c r="I21" s="123"/>
      <c r="J21" s="123"/>
      <c r="K21" s="123"/>
      <c r="L21" s="123" t="s">
        <v>23</v>
      </c>
      <c r="M21" s="142"/>
      <c r="N21" s="123" t="s">
        <v>23</v>
      </c>
      <c r="O21" s="120"/>
      <c r="P21" s="185"/>
      <c r="R21" s="41"/>
    </row>
    <row r="22" spans="1:18" ht="11.25" customHeight="1">
      <c r="A22" s="223"/>
      <c r="B22" s="51"/>
      <c r="C22" s="51"/>
      <c r="D22" s="46"/>
      <c r="E22" s="46"/>
      <c r="F22" s="119"/>
      <c r="G22" s="123"/>
      <c r="H22" s="123"/>
      <c r="I22" s="123"/>
      <c r="J22" s="123"/>
      <c r="K22" s="123"/>
      <c r="L22" s="123"/>
      <c r="M22" s="142"/>
      <c r="N22" s="123"/>
      <c r="O22" s="120"/>
      <c r="P22" s="185"/>
      <c r="R22" s="41"/>
    </row>
    <row r="23" spans="1:18" ht="11.25">
      <c r="A23" s="223"/>
      <c r="B23" s="51"/>
      <c r="C23" s="51"/>
      <c r="D23" s="46"/>
      <c r="E23" s="46"/>
      <c r="F23" s="119"/>
      <c r="G23" s="123"/>
      <c r="H23" s="123"/>
      <c r="I23" s="123"/>
      <c r="J23" s="123"/>
      <c r="K23" s="123"/>
      <c r="L23" s="123"/>
      <c r="M23" s="142"/>
      <c r="N23" s="149"/>
      <c r="O23" s="120"/>
      <c r="P23" s="185"/>
      <c r="R23" s="41"/>
    </row>
    <row r="24" spans="1:18" ht="11.25">
      <c r="A24" s="223"/>
      <c r="B24" s="51"/>
      <c r="C24" s="117" t="s">
        <v>17</v>
      </c>
      <c r="D24" s="46"/>
      <c r="E24" s="46"/>
      <c r="F24" s="148"/>
      <c r="G24" s="149"/>
      <c r="H24" s="149"/>
      <c r="I24" s="149"/>
      <c r="J24" s="186"/>
      <c r="K24" s="186"/>
      <c r="L24" s="149"/>
      <c r="M24" s="142"/>
      <c r="N24" s="149"/>
      <c r="O24" s="120"/>
      <c r="P24" s="185"/>
      <c r="R24" s="41"/>
    </row>
    <row r="25" spans="1:18" ht="11.25">
      <c r="A25" s="223">
        <v>215</v>
      </c>
      <c r="B25" s="51"/>
      <c r="C25" s="51" t="s">
        <v>35</v>
      </c>
      <c r="D25" s="46"/>
      <c r="E25" s="46"/>
      <c r="F25" s="148">
        <f>Summary!P25-K25-G25</f>
        <v>-21287350.650000002</v>
      </c>
      <c r="G25" s="147">
        <v>0</v>
      </c>
      <c r="H25" s="147">
        <v>0</v>
      </c>
      <c r="I25" s="147">
        <v>0</v>
      </c>
      <c r="J25" s="147">
        <v>0</v>
      </c>
      <c r="K25" s="147">
        <v>405719</v>
      </c>
      <c r="L25" s="148">
        <f t="shared" ref="L25:L32" si="1">SUM(F25:K25)</f>
        <v>-20881631.650000002</v>
      </c>
      <c r="M25" s="142"/>
      <c r="N25" s="151">
        <f>Summary!R25</f>
        <v>-20881631.649999999</v>
      </c>
      <c r="O25" s="120"/>
      <c r="P25" s="185">
        <f t="shared" ref="P25:P32" si="2">L25-N25</f>
        <v>0</v>
      </c>
      <c r="R25" s="41"/>
    </row>
    <row r="26" spans="1:18" ht="11.25">
      <c r="A26" s="223">
        <v>150</v>
      </c>
      <c r="B26" s="51"/>
      <c r="C26" s="51" t="s">
        <v>32</v>
      </c>
      <c r="D26" s="46"/>
      <c r="E26" s="46"/>
      <c r="F26" s="148">
        <f>Summary!P26</f>
        <v>-4259296.0199999986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8">
        <f t="shared" si="1"/>
        <v>-4259296.0199999986</v>
      </c>
      <c r="M26" s="142"/>
      <c r="N26" s="151">
        <f>Summary!R26</f>
        <v>-4259296.0199999996</v>
      </c>
      <c r="O26" s="120"/>
      <c r="P26" s="185">
        <f t="shared" si="2"/>
        <v>0</v>
      </c>
      <c r="R26" s="41"/>
    </row>
    <row r="27" spans="1:18" ht="11.25">
      <c r="A27" s="223">
        <v>140</v>
      </c>
      <c r="B27" s="51"/>
      <c r="C27" s="51" t="s">
        <v>33</v>
      </c>
      <c r="D27" s="46"/>
      <c r="E27" s="46"/>
      <c r="F27" s="148">
        <f>Summary!P27</f>
        <v>-2693846.3899999997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f t="shared" si="1"/>
        <v>-2693846.3899999997</v>
      </c>
      <c r="M27" s="142"/>
      <c r="N27" s="151">
        <f>Summary!R27</f>
        <v>-2693846.39</v>
      </c>
      <c r="O27" s="120"/>
      <c r="P27" s="185">
        <f t="shared" si="2"/>
        <v>0</v>
      </c>
      <c r="R27" s="41"/>
    </row>
    <row r="28" spans="1:18" ht="11.25">
      <c r="A28" s="224">
        <v>410</v>
      </c>
      <c r="B28" s="120"/>
      <c r="C28" s="42" t="s">
        <v>163</v>
      </c>
      <c r="D28" s="46"/>
      <c r="E28" s="46"/>
      <c r="F28" s="148">
        <f>Summary!P28</f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8">
        <f t="shared" si="1"/>
        <v>0</v>
      </c>
      <c r="M28" s="142"/>
      <c r="N28" s="151">
        <f>Summary!R28</f>
        <v>0</v>
      </c>
      <c r="O28" s="120"/>
      <c r="P28" s="185">
        <f t="shared" si="2"/>
        <v>0</v>
      </c>
      <c r="R28" s="41"/>
    </row>
    <row r="29" spans="1:18" ht="11.25">
      <c r="A29" s="223">
        <v>125</v>
      </c>
      <c r="B29" s="51"/>
      <c r="C29" s="51" t="s">
        <v>36</v>
      </c>
      <c r="D29" s="46"/>
      <c r="E29" s="46"/>
      <c r="F29" s="148">
        <f>Summary!P29</f>
        <v>2717.56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f t="shared" si="1"/>
        <v>2717.56</v>
      </c>
      <c r="M29" s="142"/>
      <c r="N29" s="151">
        <f>Summary!R29</f>
        <v>2717.56</v>
      </c>
      <c r="O29" s="120"/>
      <c r="P29" s="185">
        <f t="shared" si="2"/>
        <v>0</v>
      </c>
      <c r="R29" s="41"/>
    </row>
    <row r="30" spans="1:18" ht="11.25">
      <c r="A30" s="223">
        <v>217</v>
      </c>
      <c r="B30" s="51"/>
      <c r="C30" s="51" t="s">
        <v>37</v>
      </c>
      <c r="D30" s="46"/>
      <c r="E30" s="46"/>
      <c r="F30" s="148">
        <f>Summary!P30</f>
        <v>285.27999999999975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f t="shared" si="1"/>
        <v>285.27999999999975</v>
      </c>
      <c r="M30" s="142"/>
      <c r="N30" s="151">
        <f>Summary!R30</f>
        <v>285.27999999999997</v>
      </c>
      <c r="O30" s="120"/>
      <c r="P30" s="185">
        <f t="shared" si="2"/>
        <v>0</v>
      </c>
      <c r="R30" s="41"/>
    </row>
    <row r="31" spans="1:18" ht="11.25">
      <c r="A31" s="223">
        <v>225</v>
      </c>
      <c r="B31" s="51"/>
      <c r="C31" s="51" t="s">
        <v>38</v>
      </c>
      <c r="D31" s="46"/>
      <c r="E31" s="46"/>
      <c r="F31" s="148">
        <f>Summary!P31</f>
        <v>-40188.22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f t="shared" si="1"/>
        <v>-40188.22</v>
      </c>
      <c r="M31" s="142"/>
      <c r="N31" s="151">
        <f>Summary!R31</f>
        <v>-40188.22</v>
      </c>
      <c r="O31" s="120"/>
      <c r="P31" s="185">
        <f t="shared" si="2"/>
        <v>0</v>
      </c>
      <c r="R31" s="41"/>
    </row>
    <row r="32" spans="1:18" ht="11.25">
      <c r="A32" s="223" t="s">
        <v>165</v>
      </c>
      <c r="B32" s="51"/>
      <c r="C32" s="51" t="s">
        <v>195</v>
      </c>
      <c r="D32" s="46"/>
      <c r="E32" s="46"/>
      <c r="F32" s="148">
        <f>Summary!P32</f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8">
        <f t="shared" si="1"/>
        <v>0</v>
      </c>
      <c r="M32" s="142"/>
      <c r="N32" s="151">
        <f>Summary!R32</f>
        <v>0</v>
      </c>
      <c r="O32" s="120"/>
      <c r="P32" s="185">
        <f t="shared" si="2"/>
        <v>0</v>
      </c>
      <c r="R32" s="41"/>
    </row>
    <row r="33" spans="1:18" ht="11.25">
      <c r="A33" s="223"/>
      <c r="B33" s="51"/>
      <c r="C33" s="51"/>
      <c r="D33" s="46"/>
      <c r="E33" s="46"/>
      <c r="F33" s="123" t="s">
        <v>15</v>
      </c>
      <c r="G33" s="123" t="s">
        <v>15</v>
      </c>
      <c r="H33" s="123" t="s">
        <v>15</v>
      </c>
      <c r="I33" s="123" t="s">
        <v>15</v>
      </c>
      <c r="J33" s="123" t="s">
        <v>15</v>
      </c>
      <c r="K33" s="123" t="s">
        <v>15</v>
      </c>
      <c r="L33" s="123" t="s">
        <v>15</v>
      </c>
      <c r="M33" s="142"/>
      <c r="N33" s="123" t="s">
        <v>15</v>
      </c>
      <c r="O33" s="120"/>
      <c r="P33" s="185"/>
      <c r="R33" s="41"/>
    </row>
    <row r="34" spans="1:18" ht="11.25">
      <c r="A34" s="225"/>
      <c r="B34" s="116"/>
      <c r="C34" s="122" t="s">
        <v>39</v>
      </c>
      <c r="D34" s="46" t="s">
        <v>149</v>
      </c>
      <c r="E34" s="46"/>
      <c r="F34" s="149">
        <f t="shared" ref="F34:K34" si="3">SUM(F25:F32)</f>
        <v>-28277678.440000001</v>
      </c>
      <c r="G34" s="149">
        <f t="shared" si="3"/>
        <v>0</v>
      </c>
      <c r="H34" s="149">
        <f t="shared" si="3"/>
        <v>0</v>
      </c>
      <c r="I34" s="149">
        <f t="shared" si="3"/>
        <v>0</v>
      </c>
      <c r="J34" s="149">
        <f t="shared" si="3"/>
        <v>0</v>
      </c>
      <c r="K34" s="149">
        <f t="shared" si="3"/>
        <v>405719</v>
      </c>
      <c r="L34" s="149">
        <f>SUM(L25:L32)</f>
        <v>-27871959.440000001</v>
      </c>
      <c r="M34" s="142"/>
      <c r="N34" s="149">
        <f>SUM(N25:N32)</f>
        <v>-27871959.439999998</v>
      </c>
      <c r="O34" s="120"/>
      <c r="P34" s="185">
        <f>L34-N34</f>
        <v>0</v>
      </c>
      <c r="R34" s="41"/>
    </row>
    <row r="35" spans="1:18" ht="11.25">
      <c r="A35" s="223"/>
      <c r="B35" s="51"/>
      <c r="C35" s="51"/>
      <c r="D35" s="46"/>
      <c r="E35" s="46"/>
      <c r="F35" s="123" t="s">
        <v>23</v>
      </c>
      <c r="G35" s="123" t="s">
        <v>23</v>
      </c>
      <c r="H35" s="123" t="s">
        <v>23</v>
      </c>
      <c r="I35" s="123" t="s">
        <v>23</v>
      </c>
      <c r="J35" s="123" t="s">
        <v>23</v>
      </c>
      <c r="K35" s="123" t="s">
        <v>23</v>
      </c>
      <c r="L35" s="123" t="s">
        <v>23</v>
      </c>
      <c r="M35" s="142"/>
      <c r="N35" s="123" t="s">
        <v>23</v>
      </c>
      <c r="O35" s="120"/>
      <c r="P35" s="185"/>
      <c r="R35" s="41"/>
    </row>
    <row r="36" spans="1:18" ht="11.25">
      <c r="A36" s="223"/>
      <c r="B36" s="51"/>
      <c r="C36" s="51"/>
      <c r="D36" s="46"/>
      <c r="E36" s="46"/>
      <c r="F36" s="119"/>
      <c r="G36" s="123"/>
      <c r="H36" s="123"/>
      <c r="I36" s="123"/>
      <c r="J36" s="123"/>
      <c r="K36" s="123"/>
      <c r="L36" s="123"/>
      <c r="M36" s="142"/>
      <c r="N36" s="123"/>
      <c r="O36" s="120"/>
      <c r="P36" s="185"/>
      <c r="R36" s="41"/>
    </row>
    <row r="37" spans="1:18" ht="11.25">
      <c r="A37" s="223"/>
      <c r="B37" s="51"/>
      <c r="C37" s="123"/>
      <c r="D37" s="46"/>
      <c r="E37" s="46"/>
      <c r="F37" s="119"/>
      <c r="G37" s="123"/>
      <c r="H37" s="123"/>
      <c r="I37" s="123"/>
      <c r="J37" s="123"/>
      <c r="K37" s="123"/>
      <c r="L37" s="123"/>
      <c r="M37" s="142"/>
      <c r="N37" s="123"/>
      <c r="O37" s="120"/>
      <c r="P37" s="185"/>
      <c r="R37" s="41"/>
    </row>
    <row r="38" spans="1:18" ht="11.25">
      <c r="A38" s="223"/>
      <c r="B38" s="116"/>
      <c r="C38" s="117" t="s">
        <v>18</v>
      </c>
      <c r="D38" s="46"/>
      <c r="E38" s="46"/>
      <c r="F38" s="148"/>
      <c r="G38" s="149"/>
      <c r="H38" s="149"/>
      <c r="I38" s="149"/>
      <c r="J38" s="149"/>
      <c r="K38" s="149"/>
      <c r="L38" s="149"/>
      <c r="M38" s="142"/>
      <c r="N38" s="149"/>
      <c r="O38" s="120"/>
      <c r="P38" s="185"/>
      <c r="R38" s="41"/>
    </row>
    <row r="39" spans="1:18" ht="11.25">
      <c r="A39" s="223">
        <v>117</v>
      </c>
      <c r="B39" s="51"/>
      <c r="C39" s="51" t="s">
        <v>35</v>
      </c>
      <c r="D39" s="46"/>
      <c r="E39" s="46"/>
      <c r="F39" s="148">
        <f>Summary!P39</f>
        <v>5985571.46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8">
        <f>SUM(F39:K39)</f>
        <v>5985571.46</v>
      </c>
      <c r="M39" s="142"/>
      <c r="N39" s="151">
        <f>Summary!R39</f>
        <v>5985571.46</v>
      </c>
      <c r="O39" s="187"/>
      <c r="P39" s="185">
        <f>L39-N39</f>
        <v>0</v>
      </c>
      <c r="R39" s="41"/>
    </row>
    <row r="40" spans="1:18" ht="11.25">
      <c r="A40" s="223">
        <v>180</v>
      </c>
      <c r="B40" s="51"/>
      <c r="C40" s="51" t="s">
        <v>32</v>
      </c>
      <c r="D40" s="46"/>
      <c r="E40" s="46"/>
      <c r="F40" s="148">
        <f>Summary!P40</f>
        <v>-2682335.56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8">
        <f>SUM(F40:K40)</f>
        <v>-2682335.56</v>
      </c>
      <c r="M40" s="142"/>
      <c r="N40" s="151">
        <f>Summary!R40</f>
        <v>-2682335.56</v>
      </c>
      <c r="O40" s="187"/>
      <c r="P40" s="185">
        <f>L40-N40</f>
        <v>0</v>
      </c>
      <c r="R40" s="41"/>
    </row>
    <row r="41" spans="1:18" ht="11.25">
      <c r="A41" s="223">
        <v>110</v>
      </c>
      <c r="B41" s="51"/>
      <c r="C41" s="51" t="s">
        <v>33</v>
      </c>
      <c r="D41" s="46"/>
      <c r="E41" s="46"/>
      <c r="F41" s="148">
        <f>Summary!P41</f>
        <v>871178.74000000046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8">
        <f>SUM(F41:K41)</f>
        <v>871178.74000000046</v>
      </c>
      <c r="M41" s="142"/>
      <c r="N41" s="151">
        <f>Summary!R41</f>
        <v>871178.74</v>
      </c>
      <c r="O41" s="187"/>
      <c r="P41" s="185">
        <f>L41-N41</f>
        <v>0</v>
      </c>
      <c r="R41" s="41"/>
    </row>
    <row r="42" spans="1:18" ht="11.25">
      <c r="A42" s="223" t="s">
        <v>199</v>
      </c>
      <c r="B42" s="51"/>
      <c r="C42" s="51" t="s">
        <v>195</v>
      </c>
      <c r="D42" s="46"/>
      <c r="E42" s="46"/>
      <c r="F42" s="148">
        <f>Summary!P42</f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f>SUM(F42:K42)</f>
        <v>0</v>
      </c>
      <c r="M42" s="142"/>
      <c r="N42" s="151">
        <f>Summary!R42</f>
        <v>0</v>
      </c>
      <c r="O42" s="187"/>
      <c r="P42" s="185">
        <f>L42-N42</f>
        <v>0</v>
      </c>
      <c r="R42" s="41"/>
    </row>
    <row r="43" spans="1:18" ht="11.25">
      <c r="A43" s="223"/>
      <c r="B43" s="51"/>
      <c r="C43" s="51"/>
      <c r="D43" s="46"/>
      <c r="E43" s="46"/>
      <c r="F43" s="123" t="s">
        <v>15</v>
      </c>
      <c r="G43" s="123" t="s">
        <v>15</v>
      </c>
      <c r="H43" s="123" t="s">
        <v>15</v>
      </c>
      <c r="I43" s="123" t="s">
        <v>15</v>
      </c>
      <c r="J43" s="123" t="s">
        <v>15</v>
      </c>
      <c r="K43" s="123" t="s">
        <v>15</v>
      </c>
      <c r="L43" s="123" t="s">
        <v>15</v>
      </c>
      <c r="M43" s="142"/>
      <c r="N43" s="123" t="s">
        <v>15</v>
      </c>
      <c r="O43" s="120"/>
      <c r="P43" s="185"/>
      <c r="R43" s="41"/>
    </row>
    <row r="44" spans="1:18" ht="11.25">
      <c r="A44" s="223"/>
      <c r="B44" s="116"/>
      <c r="C44" s="122" t="s">
        <v>40</v>
      </c>
      <c r="D44" s="46"/>
      <c r="E44" s="46"/>
      <c r="F44" s="149">
        <f t="shared" ref="F44:K44" si="4">SUM(F39:F42)</f>
        <v>4174414.6400000006</v>
      </c>
      <c r="G44" s="149">
        <f t="shared" si="4"/>
        <v>0</v>
      </c>
      <c r="H44" s="149">
        <f t="shared" si="4"/>
        <v>0</v>
      </c>
      <c r="I44" s="149">
        <f t="shared" si="4"/>
        <v>0</v>
      </c>
      <c r="J44" s="149">
        <f t="shared" si="4"/>
        <v>0</v>
      </c>
      <c r="K44" s="149">
        <f t="shared" si="4"/>
        <v>0</v>
      </c>
      <c r="L44" s="149">
        <f>SUM(L39:L42)</f>
        <v>4174414.6400000006</v>
      </c>
      <c r="M44" s="142"/>
      <c r="N44" s="149">
        <f>SUM(N39:N42)</f>
        <v>4174414.6399999997</v>
      </c>
      <c r="O44" s="120"/>
      <c r="P44" s="185">
        <f>L44-N44</f>
        <v>0</v>
      </c>
      <c r="R44" s="41"/>
    </row>
    <row r="45" spans="1:18" ht="11.25">
      <c r="A45" s="223"/>
      <c r="B45" s="51"/>
      <c r="C45" s="51"/>
      <c r="D45" s="46"/>
      <c r="E45" s="46"/>
      <c r="F45" s="123" t="s">
        <v>23</v>
      </c>
      <c r="G45" s="123" t="s">
        <v>23</v>
      </c>
      <c r="H45" s="123" t="s">
        <v>23</v>
      </c>
      <c r="I45" s="123" t="s">
        <v>23</v>
      </c>
      <c r="J45" s="123" t="s">
        <v>23</v>
      </c>
      <c r="K45" s="123" t="s">
        <v>23</v>
      </c>
      <c r="L45" s="123" t="s">
        <v>23</v>
      </c>
      <c r="M45" s="142"/>
      <c r="N45" s="123" t="s">
        <v>23</v>
      </c>
      <c r="O45" s="120"/>
      <c r="P45" s="185"/>
      <c r="R45" s="41"/>
    </row>
    <row r="46" spans="1:18" ht="11.25">
      <c r="A46" s="223"/>
      <c r="B46" s="51"/>
      <c r="C46" s="51"/>
      <c r="D46" s="46"/>
      <c r="E46" s="46"/>
      <c r="F46" s="119"/>
      <c r="G46" s="123"/>
      <c r="H46" s="123"/>
      <c r="I46" s="123"/>
      <c r="J46" s="123"/>
      <c r="K46" s="123"/>
      <c r="L46" s="123"/>
      <c r="M46" s="142"/>
      <c r="N46" s="123"/>
      <c r="O46" s="120"/>
      <c r="P46" s="185"/>
      <c r="R46" s="41"/>
    </row>
    <row r="47" spans="1:18" ht="11.25">
      <c r="A47" s="223"/>
      <c r="B47" s="51"/>
      <c r="C47" s="51"/>
      <c r="D47" s="46"/>
      <c r="E47" s="46"/>
      <c r="F47" s="148"/>
      <c r="G47" s="149"/>
      <c r="H47" s="149"/>
      <c r="I47" s="149"/>
      <c r="J47" s="149"/>
      <c r="K47" s="149"/>
      <c r="L47" s="149"/>
      <c r="M47" s="142"/>
      <c r="N47" s="149"/>
      <c r="O47" s="120"/>
      <c r="P47" s="185"/>
      <c r="R47" s="41"/>
    </row>
    <row r="48" spans="1:18" ht="11.25">
      <c r="A48" s="223"/>
      <c r="B48" s="51"/>
      <c r="C48" s="117" t="s">
        <v>19</v>
      </c>
      <c r="D48" s="46"/>
      <c r="E48" s="46"/>
      <c r="F48" s="148"/>
      <c r="G48" s="149"/>
      <c r="H48" s="150"/>
      <c r="I48" s="149"/>
      <c r="J48" s="188"/>
      <c r="K48" s="188"/>
      <c r="L48" s="149"/>
      <c r="M48" s="142"/>
      <c r="N48" s="149"/>
      <c r="O48" s="120"/>
      <c r="P48" s="185"/>
      <c r="R48" s="41"/>
    </row>
    <row r="49" spans="1:18" ht="11.25">
      <c r="A49" s="223">
        <v>132</v>
      </c>
      <c r="B49" s="51"/>
      <c r="C49" s="51" t="s">
        <v>35</v>
      </c>
      <c r="D49" s="46"/>
      <c r="E49" s="46"/>
      <c r="F49" s="148">
        <f>Summary!P49</f>
        <v>13072939.939999999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f t="shared" ref="L49:L55" si="5">SUM(F49:K49)</f>
        <v>13072939.939999999</v>
      </c>
      <c r="M49" s="142"/>
      <c r="N49" s="151">
        <f>Summary!R49</f>
        <v>13072939.939999999</v>
      </c>
      <c r="O49" s="120"/>
      <c r="P49" s="185">
        <f t="shared" ref="P49:P55" si="6">L49-N49</f>
        <v>0</v>
      </c>
      <c r="R49" s="41"/>
    </row>
    <row r="50" spans="1:18" ht="11.25">
      <c r="A50" s="223">
        <v>190</v>
      </c>
      <c r="B50" s="51"/>
      <c r="C50" s="51" t="s">
        <v>41</v>
      </c>
      <c r="D50" s="46"/>
      <c r="E50" s="46"/>
      <c r="F50" s="148">
        <f>Summary!P50-K50</f>
        <v>28786519.519999973</v>
      </c>
      <c r="G50" s="147">
        <v>0</v>
      </c>
      <c r="H50" s="147">
        <v>0</v>
      </c>
      <c r="I50" s="147">
        <v>0</v>
      </c>
      <c r="J50" s="147">
        <v>0</v>
      </c>
      <c r="K50" s="147">
        <v>141649</v>
      </c>
      <c r="L50" s="148">
        <f t="shared" si="5"/>
        <v>28928168.519999973</v>
      </c>
      <c r="M50" s="142"/>
      <c r="N50" s="151">
        <f>Summary!R50</f>
        <v>28928168.52</v>
      </c>
      <c r="O50" s="120"/>
      <c r="P50" s="185">
        <f t="shared" si="6"/>
        <v>0</v>
      </c>
      <c r="R50" s="41"/>
    </row>
    <row r="51" spans="1:18" ht="11.25">
      <c r="A51" s="223">
        <v>120</v>
      </c>
      <c r="B51" s="51"/>
      <c r="C51" s="51" t="s">
        <v>32</v>
      </c>
      <c r="D51" s="46"/>
      <c r="E51" s="46"/>
      <c r="F51" s="148">
        <f>Summary!P51</f>
        <v>-2178733.4800000004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f t="shared" si="5"/>
        <v>-2178733.4800000004</v>
      </c>
      <c r="M51" s="142"/>
      <c r="N51" s="151">
        <f>Summary!R51</f>
        <v>-2178733.48</v>
      </c>
      <c r="O51" s="120"/>
      <c r="P51" s="185">
        <f t="shared" si="6"/>
        <v>0</v>
      </c>
      <c r="R51" s="41"/>
    </row>
    <row r="52" spans="1:18" ht="11.25">
      <c r="A52" s="223">
        <v>170</v>
      </c>
      <c r="B52" s="51"/>
      <c r="C52" s="51" t="s">
        <v>33</v>
      </c>
      <c r="D52" s="46"/>
      <c r="E52" s="46"/>
      <c r="F52" s="148">
        <f>Summary!P52</f>
        <v>2885015.59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f t="shared" si="5"/>
        <v>2885015.59</v>
      </c>
      <c r="M52" s="142"/>
      <c r="N52" s="151">
        <f>Summary!R52</f>
        <v>2885015.59</v>
      </c>
      <c r="O52" s="120"/>
      <c r="P52" s="185">
        <f t="shared" si="6"/>
        <v>0</v>
      </c>
      <c r="R52" s="41"/>
    </row>
    <row r="53" spans="1:18" ht="11.25">
      <c r="A53" s="223">
        <v>280</v>
      </c>
      <c r="B53" s="51"/>
      <c r="C53" s="51" t="s">
        <v>42</v>
      </c>
      <c r="D53" s="46"/>
      <c r="E53" s="46"/>
      <c r="F53" s="148">
        <f>Summary!P53</f>
        <v>459369.07999999973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f t="shared" si="5"/>
        <v>459369.07999999973</v>
      </c>
      <c r="M53" s="142"/>
      <c r="N53" s="151">
        <f>Summary!R53</f>
        <v>459369.08</v>
      </c>
      <c r="O53" s="120"/>
      <c r="P53" s="185">
        <f t="shared" si="6"/>
        <v>0</v>
      </c>
      <c r="R53" s="41"/>
    </row>
    <row r="54" spans="1:18" ht="11.25">
      <c r="A54" s="223">
        <v>202</v>
      </c>
      <c r="B54" s="51"/>
      <c r="C54" s="51" t="s">
        <v>43</v>
      </c>
      <c r="D54" s="46"/>
      <c r="E54" s="46"/>
      <c r="F54" s="148">
        <f>Summary!P54</f>
        <v>2714.31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f t="shared" si="5"/>
        <v>2714.31</v>
      </c>
      <c r="M54" s="142"/>
      <c r="N54" s="151">
        <f>Summary!R54</f>
        <v>2714.31</v>
      </c>
      <c r="O54" s="120"/>
      <c r="P54" s="185">
        <f t="shared" si="6"/>
        <v>0</v>
      </c>
      <c r="R54" s="41"/>
    </row>
    <row r="55" spans="1:18" ht="11.25">
      <c r="A55" s="223" t="s">
        <v>164</v>
      </c>
      <c r="B55" s="51"/>
      <c r="C55" s="51" t="s">
        <v>195</v>
      </c>
      <c r="D55" s="46"/>
      <c r="E55" s="46"/>
      <c r="F55" s="148">
        <f>Summary!P55</f>
        <v>0</v>
      </c>
      <c r="G55" s="147">
        <v>0</v>
      </c>
      <c r="H55" s="147">
        <v>0</v>
      </c>
      <c r="I55" s="147">
        <v>0</v>
      </c>
      <c r="J55" s="147">
        <v>0</v>
      </c>
      <c r="K55" s="147">
        <v>0</v>
      </c>
      <c r="L55" s="148">
        <f t="shared" si="5"/>
        <v>0</v>
      </c>
      <c r="M55" s="142"/>
      <c r="N55" s="151">
        <f>Summary!R55</f>
        <v>0</v>
      </c>
      <c r="O55" s="120"/>
      <c r="P55" s="185">
        <f t="shared" si="6"/>
        <v>0</v>
      </c>
      <c r="R55" s="41"/>
    </row>
    <row r="56" spans="1:18" ht="11.25">
      <c r="A56" s="223"/>
      <c r="B56" s="51"/>
      <c r="C56" s="51"/>
      <c r="D56" s="46"/>
      <c r="E56" s="46"/>
      <c r="F56" s="123" t="s">
        <v>15</v>
      </c>
      <c r="G56" s="123" t="s">
        <v>15</v>
      </c>
      <c r="H56" s="123" t="s">
        <v>15</v>
      </c>
      <c r="I56" s="123" t="s">
        <v>15</v>
      </c>
      <c r="J56" s="123" t="s">
        <v>15</v>
      </c>
      <c r="K56" s="123" t="s">
        <v>15</v>
      </c>
      <c r="L56" s="123" t="s">
        <v>15</v>
      </c>
      <c r="M56" s="142"/>
      <c r="N56" s="123" t="s">
        <v>15</v>
      </c>
      <c r="O56" s="120"/>
      <c r="P56" s="185"/>
      <c r="R56" s="41"/>
    </row>
    <row r="57" spans="1:18" ht="11.25">
      <c r="A57" s="223"/>
      <c r="B57" s="116"/>
      <c r="C57" s="118" t="s">
        <v>44</v>
      </c>
      <c r="D57" s="46"/>
      <c r="E57" s="46"/>
      <c r="F57" s="149">
        <f t="shared" ref="F57:K57" si="7">SUM(F49:F55)</f>
        <v>43027824.959999979</v>
      </c>
      <c r="G57" s="149">
        <f t="shared" si="7"/>
        <v>0</v>
      </c>
      <c r="H57" s="149">
        <f t="shared" si="7"/>
        <v>0</v>
      </c>
      <c r="I57" s="149">
        <f t="shared" si="7"/>
        <v>0</v>
      </c>
      <c r="J57" s="149">
        <f t="shared" si="7"/>
        <v>0</v>
      </c>
      <c r="K57" s="149">
        <f t="shared" si="7"/>
        <v>141649</v>
      </c>
      <c r="L57" s="149">
        <f>SUM(L49:L55)</f>
        <v>43169473.959999979</v>
      </c>
      <c r="M57" s="142"/>
      <c r="N57" s="149">
        <f>SUM(N49:N55)</f>
        <v>43169473.960000008</v>
      </c>
      <c r="O57" s="120"/>
      <c r="P57" s="185">
        <f>L57-N57</f>
        <v>0</v>
      </c>
      <c r="R57" s="41"/>
    </row>
    <row r="58" spans="1:18" ht="11.25">
      <c r="A58" s="223"/>
      <c r="B58" s="51"/>
      <c r="C58" s="51"/>
      <c r="D58" s="46"/>
      <c r="E58" s="46"/>
      <c r="F58" s="123" t="s">
        <v>23</v>
      </c>
      <c r="G58" s="123" t="s">
        <v>23</v>
      </c>
      <c r="H58" s="123" t="s">
        <v>23</v>
      </c>
      <c r="I58" s="123" t="s">
        <v>23</v>
      </c>
      <c r="J58" s="123" t="s">
        <v>23</v>
      </c>
      <c r="K58" s="123" t="s">
        <v>23</v>
      </c>
      <c r="L58" s="123" t="s">
        <v>23</v>
      </c>
      <c r="M58" s="142"/>
      <c r="N58" s="123" t="s">
        <v>23</v>
      </c>
      <c r="O58" s="120"/>
      <c r="P58" s="185"/>
      <c r="R58" s="41"/>
    </row>
    <row r="59" spans="1:18" ht="11.25">
      <c r="A59" s="223"/>
      <c r="B59" s="51"/>
      <c r="C59" s="51"/>
      <c r="D59" s="46"/>
      <c r="E59" s="46"/>
      <c r="F59" s="148"/>
      <c r="G59" s="149"/>
      <c r="H59" s="149"/>
      <c r="I59" s="149"/>
      <c r="J59" s="149"/>
      <c r="K59" s="149"/>
      <c r="L59" s="149"/>
      <c r="M59" s="142"/>
      <c r="N59" s="149"/>
      <c r="O59" s="120"/>
      <c r="P59" s="185"/>
      <c r="R59" s="41"/>
    </row>
    <row r="60" spans="1:18" ht="11.25">
      <c r="A60" s="223"/>
      <c r="B60" s="51"/>
      <c r="C60" s="51"/>
      <c r="D60" s="46"/>
      <c r="E60" s="46"/>
      <c r="F60" s="148"/>
      <c r="G60" s="149"/>
      <c r="H60" s="149"/>
      <c r="I60" s="149"/>
      <c r="J60" s="149"/>
      <c r="K60" s="149"/>
      <c r="L60" s="149"/>
      <c r="M60" s="142"/>
      <c r="N60" s="149"/>
      <c r="O60" s="120"/>
      <c r="P60" s="185"/>
      <c r="R60" s="41"/>
    </row>
    <row r="61" spans="1:18" ht="11.25">
      <c r="A61" s="223"/>
      <c r="B61" s="116"/>
      <c r="C61" s="117" t="s">
        <v>20</v>
      </c>
      <c r="D61" s="46"/>
      <c r="E61" s="46"/>
      <c r="F61" s="148"/>
      <c r="G61" s="149"/>
      <c r="H61" s="149"/>
      <c r="I61" s="149"/>
      <c r="J61" s="149"/>
      <c r="K61" s="149"/>
      <c r="L61" s="149"/>
      <c r="M61" s="142"/>
      <c r="N61" s="149"/>
      <c r="O61" s="120"/>
      <c r="P61" s="185"/>
      <c r="R61" s="41"/>
    </row>
    <row r="62" spans="1:18" ht="11.25">
      <c r="A62" s="223">
        <v>200</v>
      </c>
      <c r="B62" s="118"/>
      <c r="C62" s="51" t="s">
        <v>32</v>
      </c>
      <c r="D62" s="46"/>
      <c r="E62" s="46"/>
      <c r="F62" s="148">
        <f>Summary!P62</f>
        <v>841388.13999999966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8">
        <f>SUM(F62:K62)</f>
        <v>841388.13999999966</v>
      </c>
      <c r="M62" s="142"/>
      <c r="N62" s="151">
        <f>Summary!R62</f>
        <v>841388.14</v>
      </c>
      <c r="O62" s="120"/>
      <c r="P62" s="185">
        <f>L62-N62</f>
        <v>0</v>
      </c>
      <c r="R62" s="41"/>
    </row>
    <row r="63" spans="1:18" ht="11.25">
      <c r="A63" s="223">
        <v>210</v>
      </c>
      <c r="B63" s="51"/>
      <c r="C63" s="51" t="s">
        <v>33</v>
      </c>
      <c r="D63" s="46"/>
      <c r="E63" s="46"/>
      <c r="F63" s="148">
        <f>Summary!P63</f>
        <v>-1375206.5000000002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8">
        <f>SUM(F63:K63)</f>
        <v>-1375206.5000000002</v>
      </c>
      <c r="M63" s="142"/>
      <c r="N63" s="151">
        <f>Summary!R63</f>
        <v>-1375206.5</v>
      </c>
      <c r="O63" s="120"/>
      <c r="P63" s="189">
        <f>L63-N63</f>
        <v>0</v>
      </c>
      <c r="R63" s="41"/>
    </row>
    <row r="64" spans="1:18" ht="11.25">
      <c r="A64" s="223" t="s">
        <v>199</v>
      </c>
      <c r="B64" s="51"/>
      <c r="C64" s="51" t="s">
        <v>195</v>
      </c>
      <c r="D64" s="46"/>
      <c r="E64" s="46"/>
      <c r="F64" s="148">
        <f>Summary!P64</f>
        <v>0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8">
        <f>SUM(F64:K64)</f>
        <v>0</v>
      </c>
      <c r="M64" s="142"/>
      <c r="N64" s="151">
        <f>Summary!R64</f>
        <v>0</v>
      </c>
      <c r="O64" s="120"/>
      <c r="P64" s="189">
        <f>L64-N64</f>
        <v>0</v>
      </c>
      <c r="R64" s="41"/>
    </row>
    <row r="65" spans="1:18" ht="11.25">
      <c r="A65" s="223"/>
      <c r="B65" s="51"/>
      <c r="C65" s="51"/>
      <c r="D65" s="46"/>
      <c r="E65" s="46"/>
      <c r="F65" s="123" t="s">
        <v>15</v>
      </c>
      <c r="G65" s="123" t="s">
        <v>15</v>
      </c>
      <c r="H65" s="123" t="s">
        <v>15</v>
      </c>
      <c r="I65" s="123" t="s">
        <v>15</v>
      </c>
      <c r="J65" s="123" t="s">
        <v>15</v>
      </c>
      <c r="K65" s="123" t="s">
        <v>15</v>
      </c>
      <c r="L65" s="123" t="s">
        <v>15</v>
      </c>
      <c r="M65" s="142"/>
      <c r="N65" s="123" t="s">
        <v>15</v>
      </c>
      <c r="O65" s="120"/>
      <c r="P65" s="185"/>
      <c r="R65" s="41"/>
    </row>
    <row r="66" spans="1:18" ht="11.25">
      <c r="A66" s="223"/>
      <c r="B66" s="51"/>
      <c r="C66" s="118" t="s">
        <v>45</v>
      </c>
      <c r="D66" s="46"/>
      <c r="E66" s="46"/>
      <c r="F66" s="149">
        <f t="shared" ref="F66:K66" si="8">SUM(F62:F64)</f>
        <v>-533818.36000000057</v>
      </c>
      <c r="G66" s="149">
        <f t="shared" si="8"/>
        <v>0</v>
      </c>
      <c r="H66" s="149">
        <f t="shared" si="8"/>
        <v>0</v>
      </c>
      <c r="I66" s="149">
        <f t="shared" si="8"/>
        <v>0</v>
      </c>
      <c r="J66" s="149">
        <f t="shared" si="8"/>
        <v>0</v>
      </c>
      <c r="K66" s="149">
        <f t="shared" si="8"/>
        <v>0</v>
      </c>
      <c r="L66" s="149">
        <f>SUM(L62:L64)</f>
        <v>-533818.36000000057</v>
      </c>
      <c r="M66" s="142"/>
      <c r="N66" s="149">
        <f>SUM(N62:N64)</f>
        <v>-533818.36</v>
      </c>
      <c r="O66" s="120"/>
      <c r="P66" s="185">
        <f>L66-N66</f>
        <v>0</v>
      </c>
      <c r="R66" s="41"/>
    </row>
    <row r="67" spans="1:18" ht="11.25">
      <c r="A67" s="223"/>
      <c r="B67" s="51"/>
      <c r="C67" s="51"/>
      <c r="D67" s="46"/>
      <c r="E67" s="46"/>
      <c r="F67" s="123" t="s">
        <v>23</v>
      </c>
      <c r="G67" s="123" t="s">
        <v>23</v>
      </c>
      <c r="H67" s="123" t="s">
        <v>23</v>
      </c>
      <c r="I67" s="123" t="s">
        <v>23</v>
      </c>
      <c r="J67" s="123" t="s">
        <v>23</v>
      </c>
      <c r="K67" s="123" t="s">
        <v>23</v>
      </c>
      <c r="L67" s="123" t="s">
        <v>23</v>
      </c>
      <c r="M67" s="142"/>
      <c r="N67" s="123" t="s">
        <v>23</v>
      </c>
      <c r="O67" s="120"/>
      <c r="P67" s="185"/>
      <c r="R67" s="41"/>
    </row>
    <row r="68" spans="1:18" ht="11.25">
      <c r="A68" s="223"/>
      <c r="B68" s="51"/>
      <c r="C68" s="51"/>
      <c r="D68" s="46"/>
      <c r="E68" s="46"/>
      <c r="F68" s="119"/>
      <c r="G68" s="123"/>
      <c r="H68" s="123"/>
      <c r="I68" s="123"/>
      <c r="J68" s="123"/>
      <c r="K68" s="123"/>
      <c r="L68" s="123"/>
      <c r="M68" s="142"/>
      <c r="N68" s="123"/>
      <c r="O68" s="120"/>
      <c r="P68" s="185"/>
      <c r="R68" s="41"/>
    </row>
    <row r="69" spans="1:18" ht="11.25">
      <c r="A69" s="223"/>
      <c r="B69" s="51"/>
      <c r="C69" s="51"/>
      <c r="D69" s="46"/>
      <c r="E69" s="46"/>
      <c r="F69" s="148"/>
      <c r="G69" s="149"/>
      <c r="H69" s="149"/>
      <c r="I69" s="149"/>
      <c r="J69" s="149"/>
      <c r="K69" s="149"/>
      <c r="L69" s="149"/>
      <c r="M69" s="142"/>
      <c r="N69" s="149"/>
      <c r="O69" s="120"/>
      <c r="P69" s="185"/>
      <c r="R69" s="41"/>
    </row>
    <row r="70" spans="1:18" ht="11.25">
      <c r="A70" s="223"/>
      <c r="B70" s="51"/>
      <c r="C70" s="117" t="s">
        <v>21</v>
      </c>
      <c r="D70" s="46"/>
      <c r="E70" s="46"/>
      <c r="F70" s="148"/>
      <c r="G70" s="149"/>
      <c r="H70" s="149"/>
      <c r="I70" s="149"/>
      <c r="J70" s="188"/>
      <c r="K70" s="188"/>
      <c r="L70" s="149"/>
      <c r="M70" s="142"/>
      <c r="N70" s="149"/>
      <c r="O70" s="120"/>
      <c r="P70" s="185"/>
      <c r="R70" s="41"/>
    </row>
    <row r="71" spans="1:18" ht="11.25">
      <c r="A71" s="223">
        <v>181</v>
      </c>
      <c r="B71" s="51"/>
      <c r="C71" s="51" t="s">
        <v>35</v>
      </c>
      <c r="D71" s="46"/>
      <c r="E71" s="46"/>
      <c r="F71" s="148">
        <f>Summary!P71-K71-J71</f>
        <v>6232962.0099999998</v>
      </c>
      <c r="G71" s="147">
        <v>0</v>
      </c>
      <c r="H71" s="147">
        <v>0</v>
      </c>
      <c r="I71" s="147">
        <v>0</v>
      </c>
      <c r="J71" s="147">
        <v>-3855459.62</v>
      </c>
      <c r="K71" s="147">
        <v>20743</v>
      </c>
      <c r="L71" s="148">
        <f>SUM(F71:K71)</f>
        <v>2398245.3899999997</v>
      </c>
      <c r="M71" s="142"/>
      <c r="N71" s="151">
        <f>Summary!R71</f>
        <v>2398245.39</v>
      </c>
      <c r="O71" s="120"/>
      <c r="P71" s="185">
        <f t="shared" ref="P71:P78" si="9">L71-N71</f>
        <v>0</v>
      </c>
      <c r="R71" s="41"/>
    </row>
    <row r="72" spans="1:18" ht="11.25">
      <c r="A72" s="223">
        <v>160</v>
      </c>
      <c r="B72" s="51"/>
      <c r="C72" s="51" t="s">
        <v>32</v>
      </c>
      <c r="D72" s="46"/>
      <c r="E72" s="46"/>
      <c r="F72" s="148">
        <f>Summary!P72</f>
        <v>282182.4500000003</v>
      </c>
      <c r="G72" s="147">
        <v>0</v>
      </c>
      <c r="H72" s="147">
        <v>0</v>
      </c>
      <c r="I72" s="147">
        <v>0</v>
      </c>
      <c r="J72" s="147">
        <v>0</v>
      </c>
      <c r="K72" s="147">
        <v>0</v>
      </c>
      <c r="L72" s="148">
        <f>SUM(F72:K72)</f>
        <v>282182.4500000003</v>
      </c>
      <c r="M72" s="142"/>
      <c r="N72" s="151">
        <f>Summary!R72</f>
        <v>282182.45</v>
      </c>
      <c r="O72" s="120"/>
      <c r="P72" s="185">
        <f t="shared" si="9"/>
        <v>0</v>
      </c>
      <c r="R72" s="41"/>
    </row>
    <row r="73" spans="1:18" ht="11.25">
      <c r="A73" s="223">
        <v>250</v>
      </c>
      <c r="B73" s="51"/>
      <c r="C73" s="51" t="s">
        <v>33</v>
      </c>
      <c r="D73" s="46"/>
      <c r="E73" s="46"/>
      <c r="F73" s="148">
        <f>Summary!P73</f>
        <v>4085158.46</v>
      </c>
      <c r="G73" s="147">
        <v>0</v>
      </c>
      <c r="H73" s="147">
        <v>0</v>
      </c>
      <c r="I73" s="147">
        <v>0</v>
      </c>
      <c r="J73" s="147">
        <v>0</v>
      </c>
      <c r="K73" s="147">
        <v>0</v>
      </c>
      <c r="L73" s="148">
        <f>SUM(F73:K73)</f>
        <v>4085158.46</v>
      </c>
      <c r="M73" s="142"/>
      <c r="N73" s="151">
        <f>Summary!R73</f>
        <v>4085158.46</v>
      </c>
      <c r="O73" s="120"/>
      <c r="P73" s="185">
        <f t="shared" si="9"/>
        <v>0</v>
      </c>
      <c r="R73" s="41"/>
    </row>
    <row r="74" spans="1:18" ht="11.25">
      <c r="A74" s="225"/>
      <c r="B74" s="120"/>
      <c r="C74" s="120"/>
      <c r="F74" s="121"/>
      <c r="G74" s="120"/>
      <c r="H74" s="120"/>
      <c r="I74" s="120"/>
      <c r="J74" s="120"/>
      <c r="K74" s="120"/>
      <c r="L74" s="120"/>
      <c r="M74" s="120"/>
      <c r="N74" s="120"/>
      <c r="O74" s="120"/>
      <c r="P74" s="120"/>
    </row>
    <row r="75" spans="1:18" ht="11.25">
      <c r="A75" s="226">
        <v>290</v>
      </c>
      <c r="B75" s="120"/>
      <c r="C75" s="42" t="s">
        <v>132</v>
      </c>
      <c r="D75" s="46"/>
      <c r="E75" s="46"/>
      <c r="F75" s="148">
        <f>Summary!P75</f>
        <v>38888.509999999973</v>
      </c>
      <c r="G75" s="147">
        <v>0</v>
      </c>
      <c r="H75" s="147">
        <v>0</v>
      </c>
      <c r="I75" s="147">
        <v>0</v>
      </c>
      <c r="J75" s="147">
        <v>0</v>
      </c>
      <c r="K75" s="147">
        <v>0</v>
      </c>
      <c r="L75" s="148">
        <f>SUM(F75:K75)</f>
        <v>38888.509999999973</v>
      </c>
      <c r="M75" s="142"/>
      <c r="N75" s="151">
        <f>Summary!R75</f>
        <v>38888.51</v>
      </c>
      <c r="O75" s="120"/>
      <c r="P75" s="185">
        <f t="shared" si="9"/>
        <v>0</v>
      </c>
      <c r="R75" s="41"/>
    </row>
    <row r="76" spans="1:18" ht="11.25">
      <c r="A76" s="226">
        <v>404</v>
      </c>
      <c r="B76" s="120"/>
      <c r="C76" s="42" t="s">
        <v>146</v>
      </c>
      <c r="D76" s="46"/>
      <c r="E76" s="46"/>
      <c r="F76" s="148">
        <f>Summary!P76</f>
        <v>179010.55000000005</v>
      </c>
      <c r="G76" s="147">
        <v>0</v>
      </c>
      <c r="H76" s="147">
        <v>0</v>
      </c>
      <c r="I76" s="147">
        <v>0</v>
      </c>
      <c r="J76" s="147">
        <v>0</v>
      </c>
      <c r="K76" s="147">
        <v>0</v>
      </c>
      <c r="L76" s="148">
        <f>SUM(F76:K76)</f>
        <v>179010.55000000005</v>
      </c>
      <c r="M76" s="142"/>
      <c r="N76" s="151">
        <f>Summary!R76</f>
        <v>179010.55</v>
      </c>
      <c r="O76" s="120"/>
      <c r="P76" s="185">
        <f t="shared" si="9"/>
        <v>0</v>
      </c>
      <c r="R76" s="41"/>
    </row>
    <row r="77" spans="1:18" ht="11.25">
      <c r="A77" s="224">
        <v>408</v>
      </c>
      <c r="B77" s="120"/>
      <c r="C77" s="42" t="s">
        <v>172</v>
      </c>
      <c r="D77" s="46"/>
      <c r="E77" s="46"/>
      <c r="F77" s="148">
        <f>Summary!P77</f>
        <v>0</v>
      </c>
      <c r="G77" s="147">
        <v>0</v>
      </c>
      <c r="H77" s="147">
        <v>0</v>
      </c>
      <c r="I77" s="147">
        <v>0</v>
      </c>
      <c r="J77" s="147">
        <v>0</v>
      </c>
      <c r="K77" s="147">
        <v>0</v>
      </c>
      <c r="L77" s="148">
        <f>SUM(F77:K77)</f>
        <v>0</v>
      </c>
      <c r="M77" s="142"/>
      <c r="N77" s="151">
        <f>Summary!R77</f>
        <v>0</v>
      </c>
      <c r="O77" s="120"/>
      <c r="P77" s="185">
        <f>L77-N77</f>
        <v>0</v>
      </c>
      <c r="R77" s="41"/>
    </row>
    <row r="78" spans="1:18" ht="11.25">
      <c r="A78" s="223" t="s">
        <v>199</v>
      </c>
      <c r="B78" s="51"/>
      <c r="C78" s="51" t="s">
        <v>195</v>
      </c>
      <c r="D78" s="46"/>
      <c r="E78" s="46"/>
      <c r="F78" s="148">
        <f>Summary!P78</f>
        <v>0</v>
      </c>
      <c r="G78" s="147">
        <v>0</v>
      </c>
      <c r="H78" s="147">
        <v>0</v>
      </c>
      <c r="I78" s="147">
        <v>0</v>
      </c>
      <c r="J78" s="147">
        <v>0</v>
      </c>
      <c r="K78" s="147">
        <v>0</v>
      </c>
      <c r="L78" s="148">
        <f>SUM(F78:K78)</f>
        <v>0</v>
      </c>
      <c r="M78" s="142"/>
      <c r="N78" s="151">
        <f>Summary!R78</f>
        <v>0</v>
      </c>
      <c r="O78" s="120"/>
      <c r="P78" s="185">
        <f t="shared" si="9"/>
        <v>0</v>
      </c>
      <c r="R78" s="41"/>
    </row>
    <row r="79" spans="1:18" ht="11.25">
      <c r="A79" s="223"/>
      <c r="B79" s="51"/>
      <c r="C79" s="51"/>
      <c r="D79" s="46"/>
      <c r="E79" s="46"/>
      <c r="F79" s="123" t="s">
        <v>15</v>
      </c>
      <c r="G79" s="123" t="s">
        <v>15</v>
      </c>
      <c r="H79" s="123" t="s">
        <v>15</v>
      </c>
      <c r="I79" s="123" t="s">
        <v>15</v>
      </c>
      <c r="J79" s="123" t="s">
        <v>15</v>
      </c>
      <c r="K79" s="123" t="s">
        <v>15</v>
      </c>
      <c r="L79" s="123" t="s">
        <v>15</v>
      </c>
      <c r="M79" s="142"/>
      <c r="N79" s="123" t="s">
        <v>15</v>
      </c>
      <c r="O79" s="120"/>
      <c r="P79" s="185"/>
      <c r="R79" s="41"/>
    </row>
    <row r="80" spans="1:18" ht="11.25">
      <c r="A80" s="223"/>
      <c r="B80" s="116"/>
      <c r="C80" s="118" t="s">
        <v>30</v>
      </c>
      <c r="D80" s="46"/>
      <c r="E80" s="46"/>
      <c r="F80" s="149">
        <f t="shared" ref="F80:K80" si="10">SUM(F71:F78)</f>
        <v>10818201.98</v>
      </c>
      <c r="G80" s="149">
        <f t="shared" si="10"/>
        <v>0</v>
      </c>
      <c r="H80" s="149">
        <f t="shared" si="10"/>
        <v>0</v>
      </c>
      <c r="I80" s="149">
        <f t="shared" si="10"/>
        <v>0</v>
      </c>
      <c r="J80" s="149">
        <f t="shared" si="10"/>
        <v>-3855459.62</v>
      </c>
      <c r="K80" s="149">
        <f t="shared" si="10"/>
        <v>20743</v>
      </c>
      <c r="L80" s="149">
        <f>SUM(L71:L78)</f>
        <v>6983485.3599999994</v>
      </c>
      <c r="M80" s="142"/>
      <c r="N80" s="149">
        <f>SUM(N71:N78)</f>
        <v>6983485.3600000003</v>
      </c>
      <c r="O80" s="120"/>
      <c r="P80" s="185">
        <f>L80-N80</f>
        <v>0</v>
      </c>
      <c r="R80" s="41"/>
    </row>
    <row r="81" spans="1:18" ht="11.25">
      <c r="A81" s="223"/>
      <c r="B81" s="51"/>
      <c r="C81" s="51"/>
      <c r="D81" s="46"/>
      <c r="E81" s="46"/>
      <c r="F81" s="123" t="s">
        <v>23</v>
      </c>
      <c r="G81" s="123" t="s">
        <v>23</v>
      </c>
      <c r="H81" s="123" t="s">
        <v>23</v>
      </c>
      <c r="I81" s="123" t="s">
        <v>23</v>
      </c>
      <c r="J81" s="123" t="s">
        <v>23</v>
      </c>
      <c r="K81" s="123" t="s">
        <v>23</v>
      </c>
      <c r="L81" s="123" t="s">
        <v>23</v>
      </c>
      <c r="M81" s="142"/>
      <c r="N81" s="123" t="s">
        <v>23</v>
      </c>
      <c r="O81" s="120"/>
      <c r="P81" s="185"/>
      <c r="R81" s="41"/>
    </row>
    <row r="82" spans="1:18" ht="11.25">
      <c r="A82" s="223"/>
      <c r="B82" s="51"/>
      <c r="C82" s="51"/>
      <c r="D82" s="46"/>
      <c r="E82" s="46"/>
      <c r="F82" s="119"/>
      <c r="G82" s="123"/>
      <c r="H82" s="123"/>
      <c r="I82" s="123"/>
      <c r="J82" s="123"/>
      <c r="K82" s="123"/>
      <c r="L82" s="123"/>
      <c r="M82" s="142"/>
      <c r="N82" s="123"/>
      <c r="O82" s="120"/>
      <c r="P82" s="185"/>
      <c r="R82" s="41"/>
    </row>
    <row r="83" spans="1:18" ht="11.25">
      <c r="A83" s="223"/>
      <c r="B83" s="51"/>
      <c r="C83" s="51"/>
      <c r="D83" s="46"/>
      <c r="E83" s="46"/>
      <c r="F83" s="148"/>
      <c r="G83" s="149"/>
      <c r="H83" s="149"/>
      <c r="I83" s="149"/>
      <c r="J83" s="149"/>
      <c r="K83" s="149"/>
      <c r="L83" s="149"/>
      <c r="M83" s="142"/>
      <c r="N83" s="149"/>
      <c r="O83" s="120"/>
      <c r="P83" s="185"/>
      <c r="R83" s="41"/>
    </row>
    <row r="84" spans="1:18" ht="11.25">
      <c r="A84" s="223"/>
      <c r="B84" s="51"/>
      <c r="C84" s="117" t="s">
        <v>22</v>
      </c>
      <c r="D84" s="46"/>
      <c r="E84" s="46"/>
      <c r="F84" s="148"/>
      <c r="G84" s="149"/>
      <c r="H84" s="149"/>
      <c r="I84" s="190"/>
      <c r="J84" s="149"/>
      <c r="K84" s="149"/>
      <c r="L84" s="149"/>
      <c r="M84" s="142"/>
      <c r="N84" s="149"/>
      <c r="O84" s="120"/>
      <c r="P84" s="185"/>
      <c r="R84" s="41"/>
    </row>
    <row r="85" spans="1:18" ht="11.25">
      <c r="A85" s="223">
        <v>172</v>
      </c>
      <c r="B85" s="51"/>
      <c r="C85" s="51" t="s">
        <v>46</v>
      </c>
      <c r="D85" s="46"/>
      <c r="E85" s="46"/>
      <c r="F85" s="148">
        <f>Summary!P85</f>
        <v>-313377.78999999998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48">
        <f t="shared" ref="L85:L90" si="11">SUM(F85:K85)</f>
        <v>-313377.78999999998</v>
      </c>
      <c r="M85" s="142"/>
      <c r="N85" s="151">
        <f>Summary!R85</f>
        <v>-313377.78999999998</v>
      </c>
      <c r="O85" s="120"/>
      <c r="P85" s="185">
        <f t="shared" ref="P85:P90" si="12">L85-N85</f>
        <v>0</v>
      </c>
      <c r="R85" s="41"/>
    </row>
    <row r="86" spans="1:18" ht="11.25">
      <c r="A86" s="223">
        <v>127</v>
      </c>
      <c r="B86" s="51"/>
      <c r="C86" s="51" t="s">
        <v>47</v>
      </c>
      <c r="D86" s="46"/>
      <c r="E86" s="46"/>
      <c r="F86" s="148">
        <f>Summary!P86</f>
        <v>11902.670000001192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8">
        <f t="shared" si="11"/>
        <v>11902.670000001192</v>
      </c>
      <c r="M86" s="142"/>
      <c r="N86" s="151">
        <f>Summary!R86</f>
        <v>11902.39</v>
      </c>
      <c r="O86" s="120"/>
      <c r="P86" s="185">
        <f t="shared" si="12"/>
        <v>0.2800000011920929</v>
      </c>
      <c r="R86" s="41"/>
    </row>
    <row r="87" spans="1:18" ht="11.25">
      <c r="A87" s="223">
        <v>185</v>
      </c>
      <c r="B87" s="118"/>
      <c r="C87" s="51" t="s">
        <v>60</v>
      </c>
      <c r="D87" s="46"/>
      <c r="E87" s="46"/>
      <c r="F87" s="148">
        <f>Summary!P87</f>
        <v>322724.42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8">
        <f t="shared" si="11"/>
        <v>322724.42</v>
      </c>
      <c r="M87" s="142"/>
      <c r="N87" s="151">
        <f>Summary!R87</f>
        <v>322724.59000000003</v>
      </c>
      <c r="O87" s="120"/>
      <c r="P87" s="185">
        <f t="shared" si="12"/>
        <v>-0.17000000004190952</v>
      </c>
      <c r="R87" s="41"/>
    </row>
    <row r="88" spans="1:18" ht="11.25">
      <c r="A88" s="223" t="s">
        <v>86</v>
      </c>
      <c r="B88" s="118"/>
      <c r="C88" s="51" t="s">
        <v>2</v>
      </c>
      <c r="D88" s="46"/>
      <c r="E88" s="46"/>
      <c r="F88" s="148">
        <f>Summary!P88</f>
        <v>217214.19</v>
      </c>
      <c r="G88" s="147">
        <v>0</v>
      </c>
      <c r="H88" s="147">
        <v>0</v>
      </c>
      <c r="I88" s="147">
        <v>0</v>
      </c>
      <c r="J88" s="147">
        <v>0</v>
      </c>
      <c r="K88" s="147">
        <v>0</v>
      </c>
      <c r="L88" s="148">
        <f t="shared" si="11"/>
        <v>217214.19</v>
      </c>
      <c r="M88" s="142"/>
      <c r="N88" s="151">
        <f>Summary!R88</f>
        <v>217214.19</v>
      </c>
      <c r="O88" s="120"/>
      <c r="P88" s="185">
        <f t="shared" si="12"/>
        <v>0</v>
      </c>
      <c r="R88" s="41"/>
    </row>
    <row r="89" spans="1:18" ht="11.25">
      <c r="A89" s="223">
        <v>293</v>
      </c>
      <c r="B89" s="118"/>
      <c r="C89" s="51" t="s">
        <v>48</v>
      </c>
      <c r="D89" s="46"/>
      <c r="E89" s="46"/>
      <c r="F89" s="148">
        <f>Summary!P89</f>
        <v>-248935.20000000004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8">
        <f t="shared" si="11"/>
        <v>-248935.20000000004</v>
      </c>
      <c r="M89" s="142"/>
      <c r="N89" s="151">
        <f>Summary!R89</f>
        <v>-248935.2</v>
      </c>
      <c r="O89" s="120"/>
      <c r="P89" s="185">
        <f t="shared" si="12"/>
        <v>0</v>
      </c>
      <c r="R89" s="41"/>
    </row>
    <row r="90" spans="1:18" ht="11.25">
      <c r="A90" s="223" t="s">
        <v>199</v>
      </c>
      <c r="B90" s="51"/>
      <c r="C90" s="51" t="s">
        <v>195</v>
      </c>
      <c r="D90" s="46"/>
      <c r="E90" s="46"/>
      <c r="F90" s="148">
        <f>Summary!P90</f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8">
        <f t="shared" si="11"/>
        <v>0</v>
      </c>
      <c r="M90" s="142"/>
      <c r="N90" s="151">
        <f>Summary!R90</f>
        <v>0</v>
      </c>
      <c r="O90" s="120"/>
      <c r="P90" s="185">
        <f t="shared" si="12"/>
        <v>0</v>
      </c>
      <c r="R90" s="41"/>
    </row>
    <row r="91" spans="1:18" ht="11.25">
      <c r="A91" s="223"/>
      <c r="B91" s="118"/>
      <c r="C91" s="51"/>
      <c r="D91" s="46"/>
      <c r="E91" s="46"/>
      <c r="F91" s="123" t="s">
        <v>15</v>
      </c>
      <c r="G91" s="123" t="s">
        <v>15</v>
      </c>
      <c r="H91" s="123" t="s">
        <v>15</v>
      </c>
      <c r="I91" s="123" t="s">
        <v>15</v>
      </c>
      <c r="J91" s="123" t="s">
        <v>15</v>
      </c>
      <c r="K91" s="123" t="s">
        <v>15</v>
      </c>
      <c r="L91" s="123" t="s">
        <v>15</v>
      </c>
      <c r="M91" s="142"/>
      <c r="N91" s="123" t="s">
        <v>15</v>
      </c>
      <c r="O91" s="120"/>
      <c r="P91" s="185"/>
      <c r="R91" s="41"/>
    </row>
    <row r="92" spans="1:18" ht="11.25">
      <c r="A92" s="223"/>
      <c r="B92" s="116"/>
      <c r="C92" s="118" t="s">
        <v>49</v>
      </c>
      <c r="D92" s="46"/>
      <c r="E92" s="46"/>
      <c r="F92" s="148">
        <f t="shared" ref="F92:K92" si="13">SUM(F85:F91)</f>
        <v>-10471.709999998828</v>
      </c>
      <c r="G92" s="148">
        <f t="shared" si="13"/>
        <v>0</v>
      </c>
      <c r="H92" s="148">
        <f t="shared" si="13"/>
        <v>0</v>
      </c>
      <c r="I92" s="148">
        <f t="shared" si="13"/>
        <v>0</v>
      </c>
      <c r="J92" s="148">
        <f t="shared" si="13"/>
        <v>0</v>
      </c>
      <c r="K92" s="148">
        <f t="shared" si="13"/>
        <v>0</v>
      </c>
      <c r="L92" s="148">
        <f>SUM(L85:L91)</f>
        <v>-10471.709999998828</v>
      </c>
      <c r="M92" s="142"/>
      <c r="N92" s="148">
        <f>SUM(N85:N91)</f>
        <v>-10471.819999999949</v>
      </c>
      <c r="O92" s="120"/>
      <c r="P92" s="185">
        <f>L92-N92</f>
        <v>0.11000000112107955</v>
      </c>
      <c r="R92" s="41"/>
    </row>
    <row r="93" spans="1:18" ht="11.25">
      <c r="A93" s="223"/>
      <c r="B93" s="51"/>
      <c r="C93" s="51"/>
      <c r="D93" s="46"/>
      <c r="E93" s="46"/>
      <c r="F93" s="123" t="s">
        <v>23</v>
      </c>
      <c r="G93" s="123" t="s">
        <v>23</v>
      </c>
      <c r="H93" s="123" t="s">
        <v>23</v>
      </c>
      <c r="I93" s="123" t="s">
        <v>23</v>
      </c>
      <c r="J93" s="123" t="s">
        <v>23</v>
      </c>
      <c r="K93" s="123" t="s">
        <v>23</v>
      </c>
      <c r="L93" s="123" t="s">
        <v>23</v>
      </c>
      <c r="M93" s="142"/>
      <c r="N93" s="123" t="s">
        <v>23</v>
      </c>
      <c r="O93" s="120"/>
      <c r="P93" s="185"/>
      <c r="R93" s="41"/>
    </row>
    <row r="94" spans="1:18" ht="11.25">
      <c r="A94" s="223"/>
      <c r="B94" s="51"/>
      <c r="C94" s="51"/>
      <c r="D94" s="46"/>
      <c r="E94" s="46"/>
      <c r="F94" s="148"/>
      <c r="G94" s="149"/>
      <c r="H94" s="149"/>
      <c r="I94" s="149"/>
      <c r="J94" s="149"/>
      <c r="K94" s="149"/>
      <c r="L94" s="149"/>
      <c r="M94" s="142"/>
      <c r="N94" s="149"/>
      <c r="O94" s="120"/>
      <c r="P94" s="185"/>
      <c r="R94" s="41"/>
    </row>
    <row r="95" spans="1:18" ht="11.25">
      <c r="A95" s="223"/>
      <c r="B95" s="51"/>
      <c r="C95" s="51"/>
      <c r="D95" s="46"/>
      <c r="E95" s="46"/>
      <c r="F95" s="148"/>
      <c r="G95" s="149"/>
      <c r="H95" s="149"/>
      <c r="I95" s="149"/>
      <c r="J95" s="149"/>
      <c r="K95" s="149"/>
      <c r="L95" s="149"/>
      <c r="M95" s="142"/>
      <c r="N95" s="149"/>
      <c r="O95" s="120"/>
      <c r="P95" s="185"/>
      <c r="R95" s="41"/>
    </row>
    <row r="96" spans="1:18" ht="11.25">
      <c r="A96" s="223"/>
      <c r="B96" s="118"/>
      <c r="C96" s="117" t="s">
        <v>50</v>
      </c>
      <c r="D96" s="46"/>
      <c r="E96" s="46"/>
      <c r="F96" s="148"/>
      <c r="G96" s="149"/>
      <c r="H96" s="149"/>
      <c r="I96" s="149"/>
      <c r="J96" s="192"/>
      <c r="K96" s="192"/>
      <c r="L96" s="149"/>
      <c r="M96" s="142"/>
      <c r="N96" s="149"/>
      <c r="O96" s="120"/>
      <c r="P96" s="185"/>
      <c r="R96" s="41"/>
    </row>
    <row r="97" spans="1:18" ht="11.25">
      <c r="A97" s="223">
        <v>153</v>
      </c>
      <c r="B97" s="118"/>
      <c r="C97" s="51" t="s">
        <v>0</v>
      </c>
      <c r="D97" s="46"/>
      <c r="E97" s="46"/>
      <c r="F97" s="148">
        <f>Summary!P97</f>
        <v>134074.02000000011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8">
        <f>SUM(F97:K97)</f>
        <v>134074.02000000011</v>
      </c>
      <c r="M97" s="142"/>
      <c r="N97" s="151">
        <f>Summary!R97</f>
        <v>134074.01999999999</v>
      </c>
      <c r="O97" s="187"/>
      <c r="P97" s="185">
        <f>L97-N97</f>
        <v>0</v>
      </c>
      <c r="R97" s="41"/>
    </row>
    <row r="98" spans="1:18" ht="11.25">
      <c r="A98" s="223">
        <v>377</v>
      </c>
      <c r="B98" s="118"/>
      <c r="C98" s="51" t="s">
        <v>1</v>
      </c>
      <c r="D98" s="46"/>
      <c r="E98" s="46"/>
      <c r="F98" s="148">
        <f>Summary!P98-K98</f>
        <v>46177.56000000007</v>
      </c>
      <c r="G98" s="147">
        <v>0</v>
      </c>
      <c r="H98" s="147">
        <v>0</v>
      </c>
      <c r="I98" s="147">
        <v>0</v>
      </c>
      <c r="J98" s="147">
        <v>0</v>
      </c>
      <c r="K98" s="147">
        <v>22134</v>
      </c>
      <c r="L98" s="148">
        <f>SUM(F98:K98)</f>
        <v>68311.56000000007</v>
      </c>
      <c r="M98" s="142"/>
      <c r="N98" s="151">
        <f>Summary!R98</f>
        <v>68311.56</v>
      </c>
      <c r="O98" s="120"/>
      <c r="P98" s="185">
        <f>L98-N98</f>
        <v>0</v>
      </c>
      <c r="R98" s="41"/>
    </row>
    <row r="99" spans="1:18" ht="11.25">
      <c r="A99" s="223">
        <v>375</v>
      </c>
      <c r="B99" s="118"/>
      <c r="C99" s="51" t="s">
        <v>107</v>
      </c>
      <c r="D99" s="46"/>
      <c r="E99" s="46"/>
      <c r="F99" s="148">
        <f>Summary!P99-K99</f>
        <v>-967606.9099999998</v>
      </c>
      <c r="G99" s="147">
        <v>0</v>
      </c>
      <c r="H99" s="147">
        <v>0</v>
      </c>
      <c r="I99" s="147">
        <v>0</v>
      </c>
      <c r="J99" s="147">
        <v>0</v>
      </c>
      <c r="K99" s="147">
        <v>2575</v>
      </c>
      <c r="L99" s="148">
        <f>SUM(F99:K99)</f>
        <v>-965031.9099999998</v>
      </c>
      <c r="M99" s="142"/>
      <c r="N99" s="151">
        <f>Summary!R99</f>
        <v>-965031.91</v>
      </c>
      <c r="O99" s="120"/>
      <c r="P99" s="185">
        <f>L99-N99</f>
        <v>0</v>
      </c>
      <c r="R99" s="41"/>
    </row>
    <row r="100" spans="1:18" ht="11.25">
      <c r="A100" s="223">
        <v>270</v>
      </c>
      <c r="B100" s="51"/>
      <c r="C100" s="125" t="s">
        <v>103</v>
      </c>
      <c r="D100" s="46"/>
      <c r="E100" s="46"/>
      <c r="F100" s="148">
        <f>Summary!P100</f>
        <v>-3417616.4999999995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8">
        <f>SUM(F100:K100)</f>
        <v>-3417616.4999999995</v>
      </c>
      <c r="M100" s="142"/>
      <c r="N100" s="151">
        <f>Summary!R100</f>
        <v>-3417616.5</v>
      </c>
      <c r="O100" s="120"/>
      <c r="P100" s="185">
        <f>L100-N100</f>
        <v>0</v>
      </c>
      <c r="R100" s="41"/>
    </row>
    <row r="101" spans="1:18" s="33" customFormat="1" ht="11.25">
      <c r="A101" s="223"/>
      <c r="B101" s="125"/>
      <c r="C101" s="125"/>
      <c r="D101" s="47"/>
      <c r="E101" s="47"/>
      <c r="F101" s="148"/>
      <c r="G101" s="148"/>
      <c r="H101" s="148"/>
      <c r="I101" s="148"/>
      <c r="J101" s="148"/>
      <c r="K101" s="148"/>
      <c r="L101" s="148"/>
      <c r="M101" s="152"/>
      <c r="N101" s="151"/>
      <c r="O101" s="121"/>
      <c r="P101" s="193"/>
      <c r="R101" s="50"/>
    </row>
    <row r="102" spans="1:18" ht="11.25">
      <c r="A102" s="223">
        <v>189</v>
      </c>
      <c r="B102" s="118"/>
      <c r="C102" s="51" t="s">
        <v>51</v>
      </c>
      <c r="D102" s="46"/>
      <c r="E102" s="46"/>
      <c r="F102" s="148">
        <f>Summary!P102</f>
        <v>-220.37999999999985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8">
        <f>SUM(F102:K102)</f>
        <v>-220.37999999999985</v>
      </c>
      <c r="M102" s="142"/>
      <c r="N102" s="151">
        <f>Summary!R102</f>
        <v>-220.47</v>
      </c>
      <c r="O102" s="120"/>
      <c r="P102" s="185">
        <f>L102-N102</f>
        <v>9.0000000000145519E-2</v>
      </c>
      <c r="R102" s="41"/>
    </row>
    <row r="103" spans="1:18" s="33" customFormat="1" ht="11.25">
      <c r="A103" s="223"/>
      <c r="B103" s="126"/>
      <c r="C103" s="125"/>
      <c r="D103" s="47"/>
      <c r="E103" s="47"/>
      <c r="F103" s="148"/>
      <c r="G103" s="148"/>
      <c r="H103" s="148"/>
      <c r="I103" s="148"/>
      <c r="J103" s="148"/>
      <c r="K103" s="148"/>
      <c r="L103" s="148"/>
      <c r="M103" s="152"/>
      <c r="N103" s="151"/>
      <c r="O103" s="121"/>
      <c r="P103" s="193"/>
      <c r="R103" s="50"/>
    </row>
    <row r="104" spans="1:18" ht="11.25">
      <c r="A104" s="223">
        <v>302</v>
      </c>
      <c r="B104" s="118"/>
      <c r="C104" s="51" t="s">
        <v>52</v>
      </c>
      <c r="D104" s="46"/>
      <c r="E104" s="46"/>
      <c r="F104" s="148">
        <f>Summary!P104</f>
        <v>702353.51999999955</v>
      </c>
      <c r="G104" s="147">
        <v>0</v>
      </c>
      <c r="H104" s="147">
        <v>0</v>
      </c>
      <c r="I104" s="147">
        <v>0</v>
      </c>
      <c r="J104" s="147">
        <v>0</v>
      </c>
      <c r="K104" s="147">
        <v>0</v>
      </c>
      <c r="L104" s="148">
        <f>SUM(F104:K104)</f>
        <v>702353.51999999955</v>
      </c>
      <c r="M104" s="142"/>
      <c r="N104" s="151">
        <f>Summary!R104</f>
        <v>702353.52</v>
      </c>
      <c r="O104" s="120"/>
      <c r="P104" s="185">
        <f>L104-N104</f>
        <v>0</v>
      </c>
      <c r="R104" s="41"/>
    </row>
    <row r="105" spans="1:18" ht="11.25">
      <c r="A105" s="223">
        <v>305</v>
      </c>
      <c r="B105" s="118"/>
      <c r="C105" s="51" t="s">
        <v>53</v>
      </c>
      <c r="D105" s="46"/>
      <c r="E105" s="46"/>
      <c r="F105" s="148">
        <f>Summary!P105</f>
        <v>31814.380000002682</v>
      </c>
      <c r="G105" s="147">
        <v>0</v>
      </c>
      <c r="H105" s="147">
        <v>0</v>
      </c>
      <c r="I105" s="147">
        <v>0</v>
      </c>
      <c r="J105" s="147">
        <v>0</v>
      </c>
      <c r="K105" s="147">
        <v>0</v>
      </c>
      <c r="L105" s="148">
        <f>SUM(F105:K105)</f>
        <v>31814.380000002682</v>
      </c>
      <c r="M105" s="142"/>
      <c r="N105" s="151">
        <f>Summary!R105</f>
        <v>31814.38</v>
      </c>
      <c r="O105" s="120"/>
      <c r="P105" s="185">
        <f>L105-N105</f>
        <v>2.6811903808265924E-9</v>
      </c>
      <c r="R105" s="41"/>
    </row>
    <row r="106" spans="1:18" ht="11.25">
      <c r="A106" s="223">
        <v>303</v>
      </c>
      <c r="B106" s="118"/>
      <c r="C106" s="51" t="s">
        <v>54</v>
      </c>
      <c r="D106" s="46"/>
      <c r="E106" s="46"/>
      <c r="F106" s="148">
        <f>Summary!P106</f>
        <v>18701.159999999985</v>
      </c>
      <c r="G106" s="147">
        <v>0</v>
      </c>
      <c r="H106" s="147">
        <v>0</v>
      </c>
      <c r="I106" s="147">
        <v>0</v>
      </c>
      <c r="J106" s="147">
        <v>0</v>
      </c>
      <c r="K106" s="147">
        <v>0</v>
      </c>
      <c r="L106" s="148">
        <f>SUM(F106:K106)</f>
        <v>18701.159999999985</v>
      </c>
      <c r="M106" s="142"/>
      <c r="N106" s="151">
        <f>Summary!R106</f>
        <v>18700.95</v>
      </c>
      <c r="O106" s="120"/>
      <c r="P106" s="185">
        <f>L106-N106</f>
        <v>0.20999999998457497</v>
      </c>
      <c r="R106" s="41"/>
    </row>
    <row r="107" spans="1:18" ht="11.25">
      <c r="A107" s="223"/>
      <c r="B107" s="118"/>
      <c r="C107" s="51"/>
      <c r="D107" s="46"/>
      <c r="E107" s="46"/>
      <c r="F107" s="148"/>
      <c r="G107" s="148"/>
      <c r="H107" s="148"/>
      <c r="I107" s="148"/>
      <c r="J107" s="148"/>
      <c r="K107" s="148"/>
      <c r="L107" s="148"/>
      <c r="M107" s="142"/>
      <c r="N107" s="153"/>
      <c r="O107" s="120"/>
      <c r="P107" s="185"/>
      <c r="R107" s="41"/>
    </row>
    <row r="108" spans="1:18" ht="11.25">
      <c r="A108" s="223">
        <v>204</v>
      </c>
      <c r="B108" s="118"/>
      <c r="C108" s="51" t="s">
        <v>56</v>
      </c>
      <c r="D108" s="46"/>
      <c r="E108" s="46"/>
      <c r="F108" s="148">
        <f>Summary!P108</f>
        <v>204572.45</v>
      </c>
      <c r="G108" s="147">
        <v>0</v>
      </c>
      <c r="H108" s="147">
        <v>0</v>
      </c>
      <c r="I108" s="147">
        <v>0</v>
      </c>
      <c r="J108" s="147">
        <v>0</v>
      </c>
      <c r="K108" s="147">
        <v>0</v>
      </c>
      <c r="L108" s="148">
        <f>SUM(F108:K108)</f>
        <v>204572.45</v>
      </c>
      <c r="M108" s="142"/>
      <c r="N108" s="151">
        <f>Summary!R108</f>
        <v>204572.45</v>
      </c>
      <c r="O108" s="120"/>
      <c r="P108" s="189">
        <f>L108-N108</f>
        <v>0</v>
      </c>
      <c r="R108" s="41"/>
    </row>
    <row r="109" spans="1:18" s="33" customFormat="1" ht="11.25">
      <c r="A109" s="223"/>
      <c r="B109" s="126"/>
      <c r="C109" s="125"/>
      <c r="D109" s="47"/>
      <c r="E109" s="47"/>
      <c r="F109" s="148"/>
      <c r="G109" s="148"/>
      <c r="H109" s="148"/>
      <c r="I109" s="194"/>
      <c r="J109" s="148"/>
      <c r="K109" s="148"/>
      <c r="L109" s="148"/>
      <c r="M109" s="152"/>
      <c r="N109" s="151"/>
      <c r="O109" s="121"/>
      <c r="P109" s="195"/>
      <c r="R109" s="50"/>
    </row>
    <row r="110" spans="1:18" ht="11.25">
      <c r="A110" s="223">
        <v>203</v>
      </c>
      <c r="B110" s="118"/>
      <c r="C110" s="51" t="s">
        <v>57</v>
      </c>
      <c r="D110" s="46"/>
      <c r="E110" s="46"/>
      <c r="F110" s="148">
        <f>Summary!P110</f>
        <v>24477.860000000008</v>
      </c>
      <c r="G110" s="147">
        <v>0</v>
      </c>
      <c r="H110" s="147">
        <v>0</v>
      </c>
      <c r="I110" s="147">
        <v>0</v>
      </c>
      <c r="J110" s="147">
        <v>0</v>
      </c>
      <c r="K110" s="147">
        <v>0</v>
      </c>
      <c r="L110" s="148">
        <f t="shared" ref="L110:L115" si="14">SUM(F110:K110)</f>
        <v>24477.860000000008</v>
      </c>
      <c r="M110" s="142"/>
      <c r="N110" s="151">
        <f>Summary!R110</f>
        <v>24478.21</v>
      </c>
      <c r="O110" s="120"/>
      <c r="P110" s="185">
        <f t="shared" ref="P110:P119" si="15">L110-N110</f>
        <v>-0.34999999999126885</v>
      </c>
      <c r="R110" s="41"/>
    </row>
    <row r="111" spans="1:18" ht="11.25">
      <c r="A111" s="223">
        <v>216</v>
      </c>
      <c r="B111" s="118"/>
      <c r="C111" s="51" t="s">
        <v>58</v>
      </c>
      <c r="D111" s="46"/>
      <c r="E111" s="46"/>
      <c r="F111" s="148">
        <f>Summary!P111</f>
        <v>243.59000000000015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8">
        <f t="shared" si="14"/>
        <v>243.59000000000015</v>
      </c>
      <c r="M111" s="142"/>
      <c r="N111" s="151">
        <f>Summary!R111</f>
        <v>243.59</v>
      </c>
      <c r="O111" s="120"/>
      <c r="P111" s="185">
        <f t="shared" si="15"/>
        <v>0</v>
      </c>
      <c r="R111" s="41"/>
    </row>
    <row r="112" spans="1:18" ht="11.25">
      <c r="A112" s="223">
        <v>397</v>
      </c>
      <c r="B112" s="118"/>
      <c r="C112" s="51" t="s">
        <v>115</v>
      </c>
      <c r="D112" s="46"/>
      <c r="E112" s="46"/>
      <c r="F112" s="148">
        <f>Summary!P112</f>
        <v>-1333754.19</v>
      </c>
      <c r="G112" s="147">
        <v>0</v>
      </c>
      <c r="H112" s="147">
        <v>0</v>
      </c>
      <c r="I112" s="147">
        <v>0</v>
      </c>
      <c r="J112" s="147">
        <v>0</v>
      </c>
      <c r="K112" s="147">
        <v>0</v>
      </c>
      <c r="L112" s="148">
        <f t="shared" si="14"/>
        <v>-1333754.19</v>
      </c>
      <c r="M112" s="142"/>
      <c r="N112" s="151">
        <f>Summary!R112</f>
        <v>-1333754.19</v>
      </c>
      <c r="O112" s="120"/>
      <c r="P112" s="185">
        <f t="shared" si="15"/>
        <v>0</v>
      </c>
      <c r="R112" s="41"/>
    </row>
    <row r="113" spans="1:18" ht="11.25">
      <c r="A113" s="223">
        <v>195</v>
      </c>
      <c r="B113" s="118"/>
      <c r="C113" s="51" t="s">
        <v>96</v>
      </c>
      <c r="D113" s="46"/>
      <c r="E113" s="46"/>
      <c r="F113" s="148">
        <f>Summary!P113</f>
        <v>608.80999999999733</v>
      </c>
      <c r="G113" s="147">
        <v>0</v>
      </c>
      <c r="H113" s="147">
        <v>0</v>
      </c>
      <c r="I113" s="147">
        <v>0</v>
      </c>
      <c r="J113" s="147">
        <v>0</v>
      </c>
      <c r="K113" s="147">
        <v>0</v>
      </c>
      <c r="L113" s="148">
        <f t="shared" si="14"/>
        <v>608.80999999999733</v>
      </c>
      <c r="M113" s="142"/>
      <c r="N113" s="151">
        <f>Summary!R113</f>
        <v>608.67999999999995</v>
      </c>
      <c r="O113" s="120"/>
      <c r="P113" s="185">
        <f t="shared" si="15"/>
        <v>0.12999999999738066</v>
      </c>
      <c r="R113" s="41"/>
    </row>
    <row r="114" spans="1:18" ht="11.25">
      <c r="A114" s="226">
        <v>398</v>
      </c>
      <c r="B114" s="120"/>
      <c r="C114" s="42" t="s">
        <v>128</v>
      </c>
      <c r="D114" s="46"/>
      <c r="E114" s="46"/>
      <c r="F114" s="148">
        <f>Summary!P114</f>
        <v>3143.65</v>
      </c>
      <c r="G114" s="147">
        <v>0</v>
      </c>
      <c r="H114" s="147">
        <v>0</v>
      </c>
      <c r="I114" s="147">
        <v>0</v>
      </c>
      <c r="J114" s="147">
        <v>0</v>
      </c>
      <c r="K114" s="147">
        <v>0</v>
      </c>
      <c r="L114" s="148">
        <f t="shared" si="14"/>
        <v>3143.65</v>
      </c>
      <c r="M114" s="142"/>
      <c r="N114" s="151">
        <f>Summary!R114</f>
        <v>3143.65</v>
      </c>
      <c r="O114" s="120"/>
      <c r="P114" s="185">
        <f t="shared" si="15"/>
        <v>0</v>
      </c>
      <c r="R114" s="41"/>
    </row>
    <row r="115" spans="1:18" ht="11.25">
      <c r="A115" s="226">
        <v>400</v>
      </c>
      <c r="B115" s="120"/>
      <c r="C115" s="42" t="s">
        <v>129</v>
      </c>
      <c r="D115" s="46"/>
      <c r="E115" s="46"/>
      <c r="F115" s="148">
        <f>Summary!P115</f>
        <v>1081662.0299999998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8">
        <f t="shared" si="14"/>
        <v>1081662.0299999998</v>
      </c>
      <c r="M115" s="142"/>
      <c r="N115" s="151">
        <f>Summary!R115</f>
        <v>1081662.03</v>
      </c>
      <c r="O115" s="120"/>
      <c r="P115" s="185">
        <f t="shared" si="15"/>
        <v>0</v>
      </c>
      <c r="R115" s="41"/>
    </row>
    <row r="116" spans="1:18" ht="11.25">
      <c r="A116" s="226">
        <v>399</v>
      </c>
      <c r="B116" s="120"/>
      <c r="C116" s="42" t="s">
        <v>130</v>
      </c>
      <c r="D116" s="46"/>
      <c r="E116" s="46"/>
      <c r="F116" s="148">
        <f>Summary!P116</f>
        <v>0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8"/>
      <c r="M116" s="142"/>
      <c r="N116" s="151">
        <f>Summary!R116</f>
        <v>0</v>
      </c>
      <c r="O116" s="120"/>
      <c r="P116" s="185">
        <f t="shared" si="15"/>
        <v>0</v>
      </c>
      <c r="R116" s="41"/>
    </row>
    <row r="117" spans="1:18" ht="11.25">
      <c r="A117" s="226">
        <v>401</v>
      </c>
      <c r="B117" s="120"/>
      <c r="C117" s="42" t="s">
        <v>131</v>
      </c>
      <c r="D117" s="46"/>
      <c r="E117" s="46"/>
      <c r="F117" s="148">
        <f>Summary!P117</f>
        <v>-73441.630000000048</v>
      </c>
      <c r="G117" s="147">
        <v>0</v>
      </c>
      <c r="H117" s="147">
        <v>0</v>
      </c>
      <c r="I117" s="147">
        <v>0</v>
      </c>
      <c r="J117" s="147">
        <v>0</v>
      </c>
      <c r="K117" s="147">
        <v>0</v>
      </c>
      <c r="L117" s="148">
        <f>SUM(F117:K117)</f>
        <v>-73441.630000000048</v>
      </c>
      <c r="M117" s="142"/>
      <c r="N117" s="151">
        <f>Summary!R117</f>
        <v>-73441.63</v>
      </c>
      <c r="O117" s="120"/>
      <c r="P117" s="185">
        <f t="shared" si="15"/>
        <v>0</v>
      </c>
      <c r="R117" s="41"/>
    </row>
    <row r="118" spans="1:18" ht="11.25">
      <c r="A118" s="223">
        <v>174</v>
      </c>
      <c r="B118" s="118"/>
      <c r="C118" s="25" t="s">
        <v>81</v>
      </c>
      <c r="D118" s="46"/>
      <c r="E118" s="46"/>
      <c r="F118" s="148">
        <f>Summary!P118</f>
        <v>-1272.5600000000013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8">
        <f>SUM(F118:K118)</f>
        <v>-1272.5600000000013</v>
      </c>
      <c r="M118" s="142"/>
      <c r="N118" s="151">
        <f>Summary!R118</f>
        <v>-1272.56</v>
      </c>
      <c r="O118" s="120"/>
      <c r="P118" s="185">
        <f t="shared" si="15"/>
        <v>0</v>
      </c>
      <c r="R118" s="41"/>
    </row>
    <row r="119" spans="1:18" ht="11.25">
      <c r="A119" s="223">
        <v>227</v>
      </c>
      <c r="B119" s="118"/>
      <c r="C119" s="25" t="s">
        <v>82</v>
      </c>
      <c r="D119" s="46"/>
      <c r="E119" s="46"/>
      <c r="F119" s="148">
        <f>Summary!P119</f>
        <v>744.62000000000012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  <c r="L119" s="148">
        <f>SUM(F119:K119)</f>
        <v>744.62000000000012</v>
      </c>
      <c r="M119" s="142"/>
      <c r="N119" s="151">
        <f>Summary!R119</f>
        <v>744.62</v>
      </c>
      <c r="O119" s="120"/>
      <c r="P119" s="185">
        <f t="shared" si="15"/>
        <v>0</v>
      </c>
      <c r="R119" s="41"/>
    </row>
    <row r="120" spans="1:18" s="33" customFormat="1" ht="11.25">
      <c r="A120" s="223"/>
      <c r="B120" s="126"/>
      <c r="C120" s="125"/>
      <c r="D120" s="47"/>
      <c r="E120" s="47"/>
      <c r="F120" s="148"/>
      <c r="G120" s="148"/>
      <c r="H120" s="148"/>
      <c r="I120" s="148"/>
      <c r="J120" s="148"/>
      <c r="K120" s="148"/>
      <c r="L120" s="148"/>
      <c r="M120" s="152"/>
      <c r="N120" s="151"/>
      <c r="O120" s="121"/>
      <c r="P120" s="193"/>
      <c r="R120" s="50"/>
    </row>
    <row r="121" spans="1:18" ht="11.25">
      <c r="A121" s="223">
        <v>364</v>
      </c>
      <c r="B121" s="118"/>
      <c r="C121" s="51" t="s">
        <v>93</v>
      </c>
      <c r="D121" s="46"/>
      <c r="E121" s="46"/>
      <c r="F121" s="148">
        <f>Summary!P121</f>
        <v>-31438.489999999998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  <c r="L121" s="148">
        <f>SUM(F121:K121)</f>
        <v>-31438.489999999998</v>
      </c>
      <c r="M121" s="142"/>
      <c r="N121" s="151">
        <f>Summary!R121</f>
        <v>-31438.01</v>
      </c>
      <c r="O121" s="120"/>
      <c r="P121" s="185">
        <f>L121-N121</f>
        <v>-0.47999999999956344</v>
      </c>
      <c r="R121" s="41"/>
    </row>
    <row r="122" spans="1:18" s="33" customFormat="1" ht="11.25">
      <c r="A122" s="223"/>
      <c r="B122" s="126"/>
      <c r="C122" s="125"/>
      <c r="D122" s="47"/>
      <c r="E122" s="47"/>
      <c r="F122" s="148"/>
      <c r="G122" s="148"/>
      <c r="H122" s="148"/>
      <c r="I122" s="148"/>
      <c r="J122" s="148"/>
      <c r="K122" s="148"/>
      <c r="L122" s="148"/>
      <c r="M122" s="152"/>
      <c r="N122" s="151"/>
      <c r="O122" s="121"/>
      <c r="P122" s="193"/>
      <c r="R122" s="50"/>
    </row>
    <row r="123" spans="1:18" ht="11.25">
      <c r="A123" s="223">
        <v>353</v>
      </c>
      <c r="B123" s="118"/>
      <c r="C123" s="51" t="s">
        <v>94</v>
      </c>
      <c r="D123" s="46"/>
      <c r="E123" s="46"/>
      <c r="F123" s="148">
        <f>Summary!P123</f>
        <v>-21261.930000000004</v>
      </c>
      <c r="G123" s="147">
        <v>0</v>
      </c>
      <c r="H123" s="147">
        <v>0</v>
      </c>
      <c r="I123" s="147">
        <v>0</v>
      </c>
      <c r="J123" s="147">
        <v>0</v>
      </c>
      <c r="K123" s="147">
        <v>0</v>
      </c>
      <c r="L123" s="148">
        <f>SUM(F123:K123)</f>
        <v>-21261.930000000004</v>
      </c>
      <c r="M123" s="142"/>
      <c r="N123" s="151">
        <f>Summary!R123</f>
        <v>-21262.1</v>
      </c>
      <c r="O123" s="120"/>
      <c r="P123" s="185">
        <f>L123-N123</f>
        <v>0.16999999999461579</v>
      </c>
      <c r="R123" s="41"/>
    </row>
    <row r="124" spans="1:18" ht="11.25">
      <c r="A124" s="223"/>
      <c r="B124" s="118"/>
      <c r="C124" s="51"/>
      <c r="D124" s="46"/>
      <c r="E124" s="46"/>
      <c r="F124" s="148"/>
      <c r="G124" s="148"/>
      <c r="H124" s="148"/>
      <c r="I124" s="148"/>
      <c r="J124" s="148"/>
      <c r="K124" s="148"/>
      <c r="L124" s="148"/>
      <c r="M124" s="142"/>
      <c r="N124" s="153"/>
      <c r="O124" s="120"/>
      <c r="P124" s="185"/>
      <c r="R124" s="41"/>
    </row>
    <row r="125" spans="1:18" ht="11.25">
      <c r="A125" s="223">
        <v>193</v>
      </c>
      <c r="B125" s="118"/>
      <c r="C125" s="51" t="s">
        <v>59</v>
      </c>
      <c r="D125" s="46"/>
      <c r="E125" s="46"/>
      <c r="F125" s="148">
        <f>Summary!P125</f>
        <v>68210.57000000008</v>
      </c>
      <c r="G125" s="147">
        <v>0</v>
      </c>
      <c r="H125" s="147">
        <v>0</v>
      </c>
      <c r="I125" s="147">
        <v>0</v>
      </c>
      <c r="J125" s="147">
        <v>0</v>
      </c>
      <c r="K125" s="147">
        <v>0</v>
      </c>
      <c r="L125" s="148">
        <f>SUM(F125:K125)</f>
        <v>68210.57000000008</v>
      </c>
      <c r="M125" s="142"/>
      <c r="N125" s="151">
        <f>Summary!R125</f>
        <v>68210.25</v>
      </c>
      <c r="O125" s="120"/>
      <c r="P125" s="185">
        <f>L125-N125</f>
        <v>0.3200000000797445</v>
      </c>
      <c r="R125" s="41"/>
    </row>
    <row r="126" spans="1:18" s="33" customFormat="1" ht="11.25">
      <c r="A126" s="223"/>
      <c r="B126" s="126"/>
      <c r="C126" s="125"/>
      <c r="D126" s="47"/>
      <c r="E126" s="47"/>
      <c r="F126" s="148"/>
      <c r="G126" s="148"/>
      <c r="H126" s="148"/>
      <c r="I126" s="148"/>
      <c r="J126" s="148"/>
      <c r="K126" s="148"/>
      <c r="L126" s="148"/>
      <c r="M126" s="152"/>
      <c r="N126" s="151"/>
      <c r="O126" s="121"/>
      <c r="P126" s="193"/>
      <c r="R126" s="50"/>
    </row>
    <row r="127" spans="1:18" ht="11.25">
      <c r="A127" s="223">
        <v>319</v>
      </c>
      <c r="B127" s="118"/>
      <c r="C127" s="51" t="s">
        <v>66</v>
      </c>
      <c r="D127" s="46"/>
      <c r="E127" s="46"/>
      <c r="F127" s="148">
        <f>Summary!P127</f>
        <v>39947.850000000006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8">
        <f>SUM(F127:K127)</f>
        <v>39947.850000000006</v>
      </c>
      <c r="M127" s="142"/>
      <c r="N127" s="151">
        <f>Summary!R127</f>
        <v>39947.85</v>
      </c>
      <c r="O127" s="120"/>
      <c r="P127" s="185">
        <f>L127-N127</f>
        <v>0</v>
      </c>
      <c r="R127" s="41"/>
    </row>
    <row r="128" spans="1:18" ht="11.25">
      <c r="A128" s="223">
        <v>143</v>
      </c>
      <c r="B128" s="118"/>
      <c r="C128" s="51" t="s">
        <v>61</v>
      </c>
      <c r="D128" s="46"/>
      <c r="E128" s="46"/>
      <c r="F128" s="148">
        <f>Summary!P128</f>
        <v>-21505.330000000009</v>
      </c>
      <c r="G128" s="147">
        <v>0</v>
      </c>
      <c r="H128" s="147">
        <v>0</v>
      </c>
      <c r="I128" s="147">
        <v>0</v>
      </c>
      <c r="J128" s="147">
        <v>0</v>
      </c>
      <c r="K128" s="147">
        <v>0</v>
      </c>
      <c r="L128" s="148">
        <f>SUM(F128:K128)</f>
        <v>-21505.330000000009</v>
      </c>
      <c r="M128" s="142"/>
      <c r="N128" s="151">
        <f>Summary!R128</f>
        <v>-21505.33</v>
      </c>
      <c r="O128" s="120"/>
      <c r="P128" s="185">
        <f>L128-N128</f>
        <v>0</v>
      </c>
      <c r="R128" s="41"/>
    </row>
    <row r="129" spans="1:18" s="33" customFormat="1" ht="11.25">
      <c r="A129" s="223"/>
      <c r="B129" s="126"/>
      <c r="C129" s="125"/>
      <c r="D129" s="47"/>
      <c r="E129" s="47"/>
      <c r="F129" s="148"/>
      <c r="G129" s="148"/>
      <c r="H129" s="148"/>
      <c r="I129" s="148"/>
      <c r="J129" s="148"/>
      <c r="K129" s="148"/>
      <c r="L129" s="148"/>
      <c r="M129" s="152"/>
      <c r="N129" s="151"/>
      <c r="O129" s="121"/>
      <c r="P129" s="193"/>
      <c r="R129" s="50"/>
    </row>
    <row r="130" spans="1:18" ht="11.25">
      <c r="A130" s="223">
        <v>196</v>
      </c>
      <c r="B130" s="118"/>
      <c r="C130" s="51" t="s">
        <v>62</v>
      </c>
      <c r="D130" s="46"/>
      <c r="E130" s="46"/>
      <c r="F130" s="148">
        <f>Summary!P130</f>
        <v>-15541.52</v>
      </c>
      <c r="G130" s="147">
        <v>0</v>
      </c>
      <c r="H130" s="147">
        <v>0</v>
      </c>
      <c r="I130" s="147">
        <v>0</v>
      </c>
      <c r="J130" s="147">
        <v>0</v>
      </c>
      <c r="K130" s="147">
        <v>0</v>
      </c>
      <c r="L130" s="148">
        <f>SUM(F130:K130)</f>
        <v>-15541.52</v>
      </c>
      <c r="M130" s="142"/>
      <c r="N130" s="151">
        <f>Summary!R130</f>
        <v>-15541.52</v>
      </c>
      <c r="O130" s="120"/>
      <c r="P130" s="185">
        <f>L130-N130</f>
        <v>0</v>
      </c>
      <c r="R130" s="41"/>
    </row>
    <row r="131" spans="1:18" ht="11.25">
      <c r="A131" s="223"/>
      <c r="B131" s="118"/>
      <c r="C131" s="51"/>
      <c r="D131" s="46"/>
      <c r="E131" s="46"/>
      <c r="F131" s="148"/>
      <c r="G131" s="148"/>
      <c r="H131" s="148"/>
      <c r="I131" s="190"/>
      <c r="J131" s="192"/>
      <c r="K131" s="192"/>
      <c r="L131" s="148"/>
      <c r="M131" s="142"/>
      <c r="N131" s="153"/>
      <c r="O131" s="120"/>
      <c r="P131" s="185"/>
      <c r="R131" s="41"/>
    </row>
    <row r="132" spans="1:18" ht="11.25">
      <c r="A132" s="223">
        <v>100</v>
      </c>
      <c r="B132" s="118"/>
      <c r="C132" s="51" t="s">
        <v>63</v>
      </c>
      <c r="D132" s="16"/>
      <c r="E132" s="46"/>
      <c r="F132" s="148">
        <f>Summary!P132</f>
        <v>0</v>
      </c>
      <c r="G132" s="147">
        <v>0</v>
      </c>
      <c r="H132" s="147">
        <v>0</v>
      </c>
      <c r="I132" s="147">
        <v>0</v>
      </c>
      <c r="J132" s="147">
        <v>0</v>
      </c>
      <c r="K132" s="147">
        <v>0</v>
      </c>
      <c r="L132" s="148">
        <f>SUM(F132:K132)</f>
        <v>0</v>
      </c>
      <c r="M132" s="142"/>
      <c r="N132" s="151">
        <f>Summary!R132</f>
        <v>0</v>
      </c>
      <c r="O132" s="120"/>
      <c r="P132" s="189">
        <f>L132-N132</f>
        <v>0</v>
      </c>
      <c r="R132" s="41"/>
    </row>
    <row r="133" spans="1:18" s="33" customFormat="1" ht="11.25">
      <c r="A133" s="223"/>
      <c r="B133" s="126"/>
      <c r="C133" s="125"/>
      <c r="D133" s="47"/>
      <c r="E133" s="47"/>
      <c r="F133" s="148"/>
      <c r="G133" s="148"/>
      <c r="H133" s="148"/>
      <c r="I133" s="148"/>
      <c r="J133" s="148"/>
      <c r="K133" s="148"/>
      <c r="L133" s="148"/>
      <c r="M133" s="152"/>
      <c r="N133" s="151"/>
      <c r="O133" s="121"/>
      <c r="P133" s="195"/>
      <c r="R133" s="50"/>
    </row>
    <row r="134" spans="1:18" ht="11.25">
      <c r="A134" s="223">
        <v>103</v>
      </c>
      <c r="B134" s="118"/>
      <c r="C134" s="51" t="s">
        <v>64</v>
      </c>
      <c r="D134" s="46"/>
      <c r="E134" s="46"/>
      <c r="F134" s="148">
        <f>Summary!P134</f>
        <v>-11839397.050000001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8">
        <f>SUM(F134:K134)</f>
        <v>-11839397.050000001</v>
      </c>
      <c r="M134" s="142"/>
      <c r="N134" s="151">
        <f>Summary!R134</f>
        <v>-11839397.48</v>
      </c>
      <c r="O134" s="187"/>
      <c r="P134" s="185">
        <f>L134-N134</f>
        <v>0.42999999970197678</v>
      </c>
      <c r="R134" s="41"/>
    </row>
    <row r="135" spans="1:18" ht="11.25">
      <c r="A135" s="223"/>
      <c r="B135" s="118"/>
      <c r="C135" s="51"/>
      <c r="D135" s="46"/>
      <c r="E135" s="46"/>
      <c r="F135" s="148"/>
      <c r="G135" s="148"/>
      <c r="H135" s="148"/>
      <c r="I135" s="148"/>
      <c r="J135" s="148"/>
      <c r="K135" s="148"/>
      <c r="L135" s="148"/>
      <c r="M135" s="142"/>
      <c r="N135" s="153"/>
      <c r="O135" s="120"/>
      <c r="P135" s="185"/>
      <c r="R135" s="41"/>
    </row>
    <row r="136" spans="1:18" ht="11.25">
      <c r="A136" s="223"/>
      <c r="B136" s="118"/>
      <c r="C136" s="51"/>
      <c r="D136" s="46"/>
      <c r="E136" s="46"/>
      <c r="F136" s="123" t="s">
        <v>15</v>
      </c>
      <c r="G136" s="123" t="s">
        <v>15</v>
      </c>
      <c r="H136" s="123" t="s">
        <v>15</v>
      </c>
      <c r="I136" s="123" t="s">
        <v>15</v>
      </c>
      <c r="J136" s="123" t="s">
        <v>15</v>
      </c>
      <c r="K136" s="123" t="s">
        <v>15</v>
      </c>
      <c r="L136" s="123" t="s">
        <v>15</v>
      </c>
      <c r="M136" s="142"/>
      <c r="N136" s="123" t="s">
        <v>15</v>
      </c>
      <c r="O136" s="120"/>
      <c r="P136" s="185"/>
      <c r="R136" s="41"/>
    </row>
    <row r="137" spans="1:18" ht="11.25">
      <c r="A137" s="223"/>
      <c r="B137" s="116"/>
      <c r="C137" s="118" t="s">
        <v>65</v>
      </c>
      <c r="D137" s="46"/>
      <c r="E137" s="46"/>
      <c r="F137" s="148">
        <f t="shared" ref="F137:K137" si="16">SUM(F97:F136)</f>
        <v>-15366324.419999998</v>
      </c>
      <c r="G137" s="148">
        <f t="shared" si="16"/>
        <v>0</v>
      </c>
      <c r="H137" s="148">
        <f t="shared" si="16"/>
        <v>0</v>
      </c>
      <c r="I137" s="148">
        <f t="shared" si="16"/>
        <v>0</v>
      </c>
      <c r="J137" s="148">
        <f t="shared" si="16"/>
        <v>0</v>
      </c>
      <c r="K137" s="148">
        <f t="shared" si="16"/>
        <v>24709</v>
      </c>
      <c r="L137" s="148">
        <f>SUM(L97:L136)</f>
        <v>-15341615.419999998</v>
      </c>
      <c r="M137" s="142"/>
      <c r="N137" s="148">
        <f>SUM(N97:N136)</f>
        <v>-15341615.940000001</v>
      </c>
      <c r="O137" s="120"/>
      <c r="P137" s="185">
        <f>L137-N137</f>
        <v>0.52000000327825546</v>
      </c>
      <c r="R137" s="41"/>
    </row>
    <row r="138" spans="1:18" ht="11.25">
      <c r="A138" s="223"/>
      <c r="B138" s="51"/>
      <c r="C138" s="51"/>
      <c r="D138" s="46"/>
      <c r="E138" s="46"/>
      <c r="F138" s="123" t="s">
        <v>23</v>
      </c>
      <c r="G138" s="123" t="s">
        <v>23</v>
      </c>
      <c r="H138" s="123" t="s">
        <v>23</v>
      </c>
      <c r="I138" s="123" t="s">
        <v>23</v>
      </c>
      <c r="J138" s="123" t="s">
        <v>23</v>
      </c>
      <c r="K138" s="123" t="s">
        <v>23</v>
      </c>
      <c r="L138" s="123" t="s">
        <v>23</v>
      </c>
      <c r="M138" s="142"/>
      <c r="N138" s="123" t="s">
        <v>23</v>
      </c>
      <c r="O138" s="120"/>
      <c r="P138" s="185"/>
      <c r="R138" s="41"/>
    </row>
    <row r="139" spans="1:18" ht="11.25">
      <c r="A139" s="223"/>
      <c r="B139" s="51"/>
      <c r="C139" s="123"/>
      <c r="D139" s="46"/>
      <c r="E139" s="46"/>
      <c r="F139" s="119"/>
      <c r="G139" s="123"/>
      <c r="H139" s="123"/>
      <c r="I139" s="123"/>
      <c r="J139" s="196"/>
      <c r="K139" s="196"/>
      <c r="L139" s="123"/>
      <c r="M139" s="142"/>
      <c r="N139" s="123"/>
      <c r="O139" s="120"/>
      <c r="P139" s="185"/>
      <c r="R139" s="41"/>
    </row>
    <row r="140" spans="1:18" ht="11.25">
      <c r="A140" s="223"/>
      <c r="B140" s="116"/>
      <c r="C140" s="117" t="s">
        <v>69</v>
      </c>
      <c r="D140" s="46"/>
      <c r="E140" s="46"/>
      <c r="F140" s="148"/>
      <c r="G140" s="149"/>
      <c r="H140" s="149"/>
      <c r="I140" s="149"/>
      <c r="J140" s="197"/>
      <c r="K140" s="197"/>
      <c r="L140" s="149"/>
      <c r="M140" s="142"/>
      <c r="N140" s="149"/>
      <c r="O140" s="120"/>
      <c r="P140" s="185"/>
      <c r="R140" s="41"/>
    </row>
    <row r="141" spans="1:18" ht="11.25">
      <c r="A141" s="223">
        <v>198</v>
      </c>
      <c r="B141" s="51"/>
      <c r="C141" s="51" t="s">
        <v>35</v>
      </c>
      <c r="D141" s="46"/>
      <c r="E141" s="46"/>
      <c r="F141" s="148">
        <f>Summary!P141-H141</f>
        <v>1022492.3399999999</v>
      </c>
      <c r="G141" s="147">
        <v>0</v>
      </c>
      <c r="H141" s="147">
        <v>1175463</v>
      </c>
      <c r="I141" s="147">
        <v>0</v>
      </c>
      <c r="J141" s="147">
        <v>0</v>
      </c>
      <c r="K141" s="147">
        <v>0</v>
      </c>
      <c r="L141" s="148">
        <f>SUM(F141:K141)</f>
        <v>2197955.34</v>
      </c>
      <c r="M141" s="142"/>
      <c r="N141" s="151">
        <f>Summary!R141</f>
        <v>2197955.34</v>
      </c>
      <c r="O141" s="187"/>
      <c r="P141" s="185">
        <f>L141-N141</f>
        <v>0</v>
      </c>
      <c r="R141" s="41"/>
    </row>
    <row r="142" spans="1:18" ht="11.25">
      <c r="A142" s="223">
        <v>114</v>
      </c>
      <c r="B142" s="51"/>
      <c r="C142" s="51" t="s">
        <v>32</v>
      </c>
      <c r="D142" s="46"/>
      <c r="E142" s="46"/>
      <c r="F142" s="148">
        <f>Summary!P142</f>
        <v>4965758.9700000007</v>
      </c>
      <c r="G142" s="147">
        <v>0</v>
      </c>
      <c r="H142" s="147">
        <v>0</v>
      </c>
      <c r="I142" s="147">
        <v>0</v>
      </c>
      <c r="J142" s="147">
        <v>0</v>
      </c>
      <c r="K142" s="147">
        <v>0</v>
      </c>
      <c r="L142" s="148">
        <f>SUM(F142:K142)</f>
        <v>4965758.9700000007</v>
      </c>
      <c r="M142" s="142"/>
      <c r="N142" s="151">
        <f>Summary!R142</f>
        <v>4965758.97</v>
      </c>
      <c r="O142" s="187"/>
      <c r="P142" s="185">
        <f>L142-N142</f>
        <v>0</v>
      </c>
      <c r="R142" s="41"/>
    </row>
    <row r="143" spans="1:18" ht="11.25">
      <c r="A143" s="223">
        <v>167</v>
      </c>
      <c r="B143" s="51"/>
      <c r="C143" s="51" t="s">
        <v>33</v>
      </c>
      <c r="D143" s="46"/>
      <c r="E143" s="46"/>
      <c r="F143" s="148">
        <f>Summary!P143</f>
        <v>1769969.92</v>
      </c>
      <c r="G143" s="147">
        <v>0</v>
      </c>
      <c r="H143" s="147">
        <v>0</v>
      </c>
      <c r="I143" s="147">
        <v>0</v>
      </c>
      <c r="J143" s="147">
        <v>0</v>
      </c>
      <c r="K143" s="147">
        <v>0</v>
      </c>
      <c r="L143" s="148">
        <f>SUM(F143:K143)</f>
        <v>1769969.92</v>
      </c>
      <c r="M143" s="142"/>
      <c r="N143" s="151">
        <f>Summary!R143</f>
        <v>1769969.92</v>
      </c>
      <c r="O143" s="187"/>
      <c r="P143" s="185">
        <f>L143-N143</f>
        <v>0</v>
      </c>
      <c r="R143" s="41"/>
    </row>
    <row r="144" spans="1:18" ht="11.25">
      <c r="A144" s="223" t="s">
        <v>166</v>
      </c>
      <c r="B144" s="51"/>
      <c r="C144" s="51" t="s">
        <v>195</v>
      </c>
      <c r="D144" s="46"/>
      <c r="E144" s="46"/>
      <c r="F144" s="148">
        <f>Summary!P144</f>
        <v>0</v>
      </c>
      <c r="G144" s="147">
        <v>0</v>
      </c>
      <c r="H144" s="147">
        <v>0</v>
      </c>
      <c r="I144" s="147">
        <v>0</v>
      </c>
      <c r="J144" s="147">
        <v>0</v>
      </c>
      <c r="K144" s="147">
        <v>0</v>
      </c>
      <c r="L144" s="148">
        <f>SUM(F144:K144)</f>
        <v>0</v>
      </c>
      <c r="M144" s="142"/>
      <c r="N144" s="151">
        <f>Summary!R144</f>
        <v>0</v>
      </c>
      <c r="O144" s="187"/>
      <c r="P144" s="185">
        <f>L144-N144</f>
        <v>0</v>
      </c>
      <c r="R144" s="41"/>
    </row>
    <row r="145" spans="1:18" ht="11.25">
      <c r="A145" s="223"/>
      <c r="B145" s="51"/>
      <c r="C145" s="51"/>
      <c r="D145" s="46"/>
      <c r="E145" s="46"/>
      <c r="F145" s="123" t="s">
        <v>15</v>
      </c>
      <c r="G145" s="123" t="s">
        <v>15</v>
      </c>
      <c r="H145" s="123" t="s">
        <v>15</v>
      </c>
      <c r="I145" s="123" t="s">
        <v>15</v>
      </c>
      <c r="J145" s="123" t="s">
        <v>15</v>
      </c>
      <c r="K145" s="123" t="s">
        <v>15</v>
      </c>
      <c r="L145" s="123" t="s">
        <v>15</v>
      </c>
      <c r="M145" s="142"/>
      <c r="N145" s="123" t="s">
        <v>15</v>
      </c>
      <c r="O145" s="120"/>
      <c r="P145" s="185"/>
      <c r="R145" s="41"/>
    </row>
    <row r="146" spans="1:18" ht="11.25">
      <c r="A146" s="223"/>
      <c r="B146" s="116"/>
      <c r="C146" s="122" t="s">
        <v>70</v>
      </c>
      <c r="D146" s="46"/>
      <c r="E146" s="46"/>
      <c r="F146" s="149">
        <f t="shared" ref="F146:K146" si="17">SUM(F141:F144)</f>
        <v>7758221.2300000004</v>
      </c>
      <c r="G146" s="149">
        <f t="shared" si="17"/>
        <v>0</v>
      </c>
      <c r="H146" s="149">
        <f t="shared" si="17"/>
        <v>1175463</v>
      </c>
      <c r="I146" s="149">
        <f t="shared" si="17"/>
        <v>0</v>
      </c>
      <c r="J146" s="149">
        <f t="shared" si="17"/>
        <v>0</v>
      </c>
      <c r="K146" s="149">
        <f t="shared" si="17"/>
        <v>0</v>
      </c>
      <c r="L146" s="149">
        <f>SUM(L141:L144)</f>
        <v>8933684.2300000004</v>
      </c>
      <c r="M146" s="142"/>
      <c r="N146" s="149">
        <f>SUM(N141:N144)</f>
        <v>8933684.2300000004</v>
      </c>
      <c r="O146" s="120"/>
      <c r="P146" s="185">
        <f>L146-N146</f>
        <v>0</v>
      </c>
      <c r="R146" s="41"/>
    </row>
    <row r="147" spans="1:18" ht="11.25">
      <c r="A147" s="223"/>
      <c r="B147" s="51"/>
      <c r="C147" s="51"/>
      <c r="D147" s="46"/>
      <c r="E147" s="46"/>
      <c r="F147" s="123" t="s">
        <v>23</v>
      </c>
      <c r="G147" s="123" t="s">
        <v>23</v>
      </c>
      <c r="H147" s="123" t="s">
        <v>23</v>
      </c>
      <c r="I147" s="123" t="s">
        <v>23</v>
      </c>
      <c r="J147" s="123" t="s">
        <v>23</v>
      </c>
      <c r="K147" s="123" t="s">
        <v>23</v>
      </c>
      <c r="L147" s="123" t="s">
        <v>23</v>
      </c>
      <c r="M147" s="142"/>
      <c r="N147" s="123" t="s">
        <v>23</v>
      </c>
      <c r="O147" s="120"/>
      <c r="P147" s="185"/>
      <c r="R147" s="41"/>
    </row>
    <row r="148" spans="1:18" ht="11.25">
      <c r="A148" s="223"/>
      <c r="B148" s="51"/>
      <c r="C148" s="51"/>
      <c r="D148" s="46"/>
      <c r="E148" s="46"/>
      <c r="F148" s="119"/>
      <c r="G148" s="123"/>
      <c r="H148" s="123"/>
      <c r="I148" s="123"/>
      <c r="J148" s="123"/>
      <c r="K148" s="123"/>
      <c r="L148" s="123"/>
      <c r="M148" s="142"/>
      <c r="N148" s="123"/>
      <c r="O148" s="120"/>
      <c r="P148" s="185"/>
      <c r="R148" s="41"/>
    </row>
    <row r="149" spans="1:18" ht="11.25">
      <c r="A149" s="223"/>
      <c r="B149" s="51"/>
      <c r="C149" s="51"/>
      <c r="D149" s="46"/>
      <c r="E149" s="46"/>
      <c r="F149" s="148"/>
      <c r="G149" s="149"/>
      <c r="H149" s="149"/>
      <c r="I149" s="149"/>
      <c r="J149" s="149"/>
      <c r="K149" s="149"/>
      <c r="L149" s="149"/>
      <c r="M149" s="142"/>
      <c r="N149" s="149"/>
      <c r="O149" s="120"/>
      <c r="P149" s="185"/>
      <c r="R149" s="41"/>
    </row>
    <row r="150" spans="1:18" ht="11.25">
      <c r="A150" s="223"/>
      <c r="B150" s="51"/>
      <c r="C150" s="117" t="s">
        <v>71</v>
      </c>
      <c r="D150" s="46"/>
      <c r="E150" s="46"/>
      <c r="F150" s="148"/>
      <c r="G150" s="149"/>
      <c r="H150" s="149"/>
      <c r="I150" s="149"/>
      <c r="J150" s="192"/>
      <c r="K150" s="192"/>
      <c r="L150" s="149"/>
      <c r="M150" s="142"/>
      <c r="N150" s="149"/>
      <c r="O150" s="120"/>
      <c r="P150" s="185"/>
      <c r="R150" s="41"/>
    </row>
    <row r="151" spans="1:18" ht="11.25">
      <c r="A151" s="223">
        <v>168</v>
      </c>
      <c r="B151" s="51"/>
      <c r="C151" s="51" t="s">
        <v>35</v>
      </c>
      <c r="D151" s="46"/>
      <c r="E151" s="46"/>
      <c r="F151" s="148">
        <f>Summary!P151-H151-K151</f>
        <v>-1351038.910000002</v>
      </c>
      <c r="G151" s="147">
        <v>0</v>
      </c>
      <c r="H151" s="147">
        <v>-1222499</v>
      </c>
      <c r="I151" s="147">
        <v>0</v>
      </c>
      <c r="J151" s="147">
        <v>0</v>
      </c>
      <c r="K151" s="147">
        <v>257735</v>
      </c>
      <c r="L151" s="148">
        <f t="shared" ref="L151:L157" si="18">SUM(F151:K151)</f>
        <v>-2315802.910000002</v>
      </c>
      <c r="M151" s="142"/>
      <c r="N151" s="151">
        <f>Summary!R151</f>
        <v>-2315802.91</v>
      </c>
      <c r="O151" s="187"/>
      <c r="P151" s="185">
        <f>L151-N151</f>
        <v>0</v>
      </c>
      <c r="R151" s="41"/>
    </row>
    <row r="152" spans="1:18" ht="11.25">
      <c r="A152" s="223">
        <v>194</v>
      </c>
      <c r="B152" s="51"/>
      <c r="C152" s="51" t="s">
        <v>32</v>
      </c>
      <c r="D152" s="46"/>
      <c r="E152" s="46"/>
      <c r="F152" s="148">
        <f>Summary!P152-H152</f>
        <v>-1838575.74</v>
      </c>
      <c r="G152" s="147">
        <v>0</v>
      </c>
      <c r="H152" s="147">
        <v>-88031</v>
      </c>
      <c r="I152" s="147">
        <v>0</v>
      </c>
      <c r="J152" s="147">
        <v>0</v>
      </c>
      <c r="K152" s="147">
        <v>0</v>
      </c>
      <c r="L152" s="148">
        <f t="shared" si="18"/>
        <v>-1926606.74</v>
      </c>
      <c r="M152" s="142"/>
      <c r="N152" s="151">
        <f>Summary!R152</f>
        <v>-1926606.74</v>
      </c>
      <c r="O152" s="187"/>
      <c r="P152" s="185">
        <f t="shared" ref="P152:P157" si="19">L152-N152</f>
        <v>0</v>
      </c>
      <c r="R152" s="41"/>
    </row>
    <row r="153" spans="1:18" ht="11.25">
      <c r="A153" s="223">
        <v>111</v>
      </c>
      <c r="B153" s="51"/>
      <c r="C153" s="51" t="s">
        <v>72</v>
      </c>
      <c r="D153" s="46"/>
      <c r="E153" s="46"/>
      <c r="F153" s="148">
        <f>Summary!P153-H153</f>
        <v>1553118.34</v>
      </c>
      <c r="G153" s="147">
        <v>0</v>
      </c>
      <c r="H153" s="147">
        <v>-23256</v>
      </c>
      <c r="I153" s="147">
        <v>0</v>
      </c>
      <c r="J153" s="147">
        <v>0</v>
      </c>
      <c r="K153" s="147">
        <v>0</v>
      </c>
      <c r="L153" s="148">
        <f t="shared" si="18"/>
        <v>1529862.34</v>
      </c>
      <c r="M153" s="142"/>
      <c r="N153" s="151">
        <f>Summary!R153</f>
        <v>1529862.34</v>
      </c>
      <c r="O153" s="187"/>
      <c r="P153" s="185">
        <f t="shared" si="19"/>
        <v>0</v>
      </c>
      <c r="R153" s="41"/>
    </row>
    <row r="154" spans="1:18" ht="11.25">
      <c r="A154" s="223">
        <v>159</v>
      </c>
      <c r="B154" s="51"/>
      <c r="C154" s="51" t="s">
        <v>33</v>
      </c>
      <c r="D154" s="46"/>
      <c r="E154" s="46"/>
      <c r="F154" s="148">
        <f>Summary!P154</f>
        <v>2900040.6200000006</v>
      </c>
      <c r="G154" s="147">
        <v>0</v>
      </c>
      <c r="H154" s="147">
        <v>0</v>
      </c>
      <c r="I154" s="147">
        <v>0</v>
      </c>
      <c r="J154" s="147">
        <v>0</v>
      </c>
      <c r="K154" s="147">
        <v>0</v>
      </c>
      <c r="L154" s="148">
        <f t="shared" si="18"/>
        <v>2900040.6200000006</v>
      </c>
      <c r="M154" s="142"/>
      <c r="N154" s="151">
        <f>Summary!R154</f>
        <v>2900040.62</v>
      </c>
      <c r="O154" s="187"/>
      <c r="P154" s="185">
        <f t="shared" si="19"/>
        <v>0</v>
      </c>
      <c r="R154" s="41"/>
    </row>
    <row r="155" spans="1:18" ht="11.25">
      <c r="A155" s="223">
        <v>161</v>
      </c>
      <c r="B155" s="51"/>
      <c r="C155" s="51" t="s">
        <v>73</v>
      </c>
      <c r="D155" s="46"/>
      <c r="E155" s="46"/>
      <c r="F155" s="148">
        <f>Summary!P155</f>
        <v>-3815272.48</v>
      </c>
      <c r="G155" s="147">
        <v>0</v>
      </c>
      <c r="H155" s="147">
        <v>0</v>
      </c>
      <c r="I155" s="147">
        <v>0</v>
      </c>
      <c r="J155" s="147">
        <v>0</v>
      </c>
      <c r="K155" s="147">
        <v>0</v>
      </c>
      <c r="L155" s="148">
        <f t="shared" si="18"/>
        <v>-3815272.48</v>
      </c>
      <c r="M155" s="142"/>
      <c r="N155" s="151">
        <f>Summary!R155</f>
        <v>-3815272.48</v>
      </c>
      <c r="O155" s="187"/>
      <c r="P155" s="185">
        <f t="shared" si="19"/>
        <v>0</v>
      </c>
      <c r="R155" s="41"/>
    </row>
    <row r="156" spans="1:18" ht="11.25">
      <c r="A156" s="223">
        <v>358</v>
      </c>
      <c r="B156" s="51"/>
      <c r="C156" s="51" t="s">
        <v>153</v>
      </c>
      <c r="D156" s="46"/>
      <c r="E156" s="46"/>
      <c r="F156" s="148">
        <f>Summary!P156</f>
        <v>-1308212.49</v>
      </c>
      <c r="G156" s="147">
        <v>0</v>
      </c>
      <c r="H156" s="147">
        <v>0</v>
      </c>
      <c r="I156" s="147">
        <v>0</v>
      </c>
      <c r="J156" s="147">
        <v>0</v>
      </c>
      <c r="K156" s="147">
        <v>0</v>
      </c>
      <c r="L156" s="148">
        <f t="shared" si="18"/>
        <v>-1308212.49</v>
      </c>
      <c r="M156" s="142"/>
      <c r="N156" s="151">
        <f>Summary!R156</f>
        <v>-1308212.49</v>
      </c>
      <c r="O156" s="187"/>
      <c r="P156" s="185">
        <f t="shared" si="19"/>
        <v>0</v>
      </c>
      <c r="R156" s="41"/>
    </row>
    <row r="157" spans="1:18" ht="11.25">
      <c r="A157" s="223" t="s">
        <v>167</v>
      </c>
      <c r="B157" s="51"/>
      <c r="C157" s="51" t="s">
        <v>195</v>
      </c>
      <c r="D157" s="46"/>
      <c r="E157" s="46"/>
      <c r="F157" s="148">
        <f>Summary!P157</f>
        <v>0</v>
      </c>
      <c r="G157" s="147">
        <v>0</v>
      </c>
      <c r="H157" s="147">
        <v>0</v>
      </c>
      <c r="I157" s="147">
        <v>0</v>
      </c>
      <c r="J157" s="147">
        <v>0</v>
      </c>
      <c r="K157" s="147">
        <v>0</v>
      </c>
      <c r="L157" s="148">
        <f t="shared" si="18"/>
        <v>0</v>
      </c>
      <c r="M157" s="142"/>
      <c r="N157" s="151">
        <f>Summary!R157</f>
        <v>0</v>
      </c>
      <c r="O157" s="187"/>
      <c r="P157" s="185">
        <f t="shared" si="19"/>
        <v>0</v>
      </c>
      <c r="R157" s="41"/>
    </row>
    <row r="158" spans="1:18" ht="11.25">
      <c r="A158" s="223"/>
      <c r="B158" s="51"/>
      <c r="C158" s="51"/>
      <c r="D158" s="46"/>
      <c r="E158" s="46"/>
      <c r="F158" s="123" t="s">
        <v>15</v>
      </c>
      <c r="G158" s="123" t="s">
        <v>15</v>
      </c>
      <c r="H158" s="123" t="s">
        <v>15</v>
      </c>
      <c r="I158" s="123" t="s">
        <v>15</v>
      </c>
      <c r="J158" s="123" t="s">
        <v>15</v>
      </c>
      <c r="K158" s="123" t="s">
        <v>15</v>
      </c>
      <c r="L158" s="123" t="s">
        <v>15</v>
      </c>
      <c r="M158" s="142"/>
      <c r="N158" s="123" t="s">
        <v>15</v>
      </c>
      <c r="O158" s="120"/>
      <c r="P158" s="185"/>
      <c r="R158" s="41"/>
    </row>
    <row r="159" spans="1:18" ht="11.25">
      <c r="A159" s="223"/>
      <c r="B159" s="116"/>
      <c r="C159" s="118" t="s">
        <v>75</v>
      </c>
      <c r="D159" s="46"/>
      <c r="E159" s="46"/>
      <c r="F159" s="149">
        <f t="shared" ref="F159:K159" si="20">SUM(F151:F157)</f>
        <v>-3859940.660000002</v>
      </c>
      <c r="G159" s="149">
        <f t="shared" si="20"/>
        <v>0</v>
      </c>
      <c r="H159" s="149">
        <f t="shared" si="20"/>
        <v>-1333786</v>
      </c>
      <c r="I159" s="149">
        <f t="shared" si="20"/>
        <v>0</v>
      </c>
      <c r="J159" s="149">
        <f t="shared" si="20"/>
        <v>0</v>
      </c>
      <c r="K159" s="149">
        <f t="shared" si="20"/>
        <v>257735</v>
      </c>
      <c r="L159" s="149">
        <f>SUM(L151:L157)</f>
        <v>-4935991.660000002</v>
      </c>
      <c r="M159" s="142"/>
      <c r="N159" s="149">
        <f>SUM(N151:N157)</f>
        <v>-4935991.66</v>
      </c>
      <c r="O159" s="120"/>
      <c r="P159" s="185">
        <f>L159-N159</f>
        <v>0</v>
      </c>
      <c r="R159" s="41"/>
    </row>
    <row r="160" spans="1:18" ht="11.25">
      <c r="A160" s="223"/>
      <c r="B160" s="51"/>
      <c r="C160" s="51"/>
      <c r="D160" s="46"/>
      <c r="E160" s="46"/>
      <c r="F160" s="123" t="s">
        <v>23</v>
      </c>
      <c r="G160" s="123" t="s">
        <v>23</v>
      </c>
      <c r="H160" s="123" t="s">
        <v>23</v>
      </c>
      <c r="I160" s="123" t="s">
        <v>23</v>
      </c>
      <c r="J160" s="123" t="s">
        <v>23</v>
      </c>
      <c r="K160" s="123" t="s">
        <v>23</v>
      </c>
      <c r="L160" s="123" t="s">
        <v>23</v>
      </c>
      <c r="M160" s="142"/>
      <c r="N160" s="123" t="s">
        <v>23</v>
      </c>
      <c r="O160" s="120"/>
      <c r="P160" s="185"/>
      <c r="R160" s="41"/>
    </row>
    <row r="161" spans="1:18" ht="11.25">
      <c r="A161" s="223"/>
      <c r="B161" s="51"/>
      <c r="C161" s="51"/>
      <c r="D161" s="46"/>
      <c r="E161" s="46"/>
      <c r="F161" s="119"/>
      <c r="G161" s="123"/>
      <c r="H161" s="123"/>
      <c r="I161" s="123"/>
      <c r="J161" s="123"/>
      <c r="K161" s="123"/>
      <c r="L161" s="123"/>
      <c r="M161" s="142"/>
      <c r="N161" s="123"/>
      <c r="O161" s="120"/>
      <c r="P161" s="185"/>
      <c r="R161" s="41"/>
    </row>
    <row r="162" spans="1:18" ht="11.25">
      <c r="A162" s="223">
        <v>245</v>
      </c>
      <c r="B162" s="51"/>
      <c r="C162" s="51" t="s">
        <v>74</v>
      </c>
      <c r="D162" s="46"/>
      <c r="E162" s="46"/>
      <c r="F162" s="148">
        <f>Summary!P162</f>
        <v>-4143967.95</v>
      </c>
      <c r="G162" s="147">
        <v>0</v>
      </c>
      <c r="H162" s="147">
        <v>0</v>
      </c>
      <c r="I162" s="147">
        <v>0</v>
      </c>
      <c r="J162" s="147">
        <v>0</v>
      </c>
      <c r="K162" s="147">
        <v>0</v>
      </c>
      <c r="L162" s="148">
        <f>SUM(F162:K162)</f>
        <v>-4143967.95</v>
      </c>
      <c r="M162" s="142"/>
      <c r="N162" s="151">
        <f>Summary!R162</f>
        <v>-4143967.95</v>
      </c>
      <c r="O162" s="187"/>
      <c r="P162" s="185">
        <f>L162-N162</f>
        <v>0</v>
      </c>
      <c r="R162" s="41"/>
    </row>
    <row r="163" spans="1:18" s="33" customFormat="1" ht="11.25">
      <c r="A163" s="223"/>
      <c r="B163" s="125"/>
      <c r="C163" s="125"/>
      <c r="D163" s="47"/>
      <c r="E163" s="47"/>
      <c r="F163" s="148"/>
      <c r="G163" s="148"/>
      <c r="H163" s="148"/>
      <c r="I163" s="148"/>
      <c r="J163" s="148"/>
      <c r="K163" s="148"/>
      <c r="L163" s="148"/>
      <c r="M163" s="152"/>
      <c r="N163" s="151"/>
      <c r="O163" s="198"/>
      <c r="P163" s="193"/>
      <c r="R163" s="50"/>
    </row>
    <row r="164" spans="1:18" ht="11.25">
      <c r="A164" s="223"/>
      <c r="B164" s="51"/>
      <c r="C164" s="117" t="s">
        <v>67</v>
      </c>
      <c r="D164" s="46"/>
      <c r="E164" s="46"/>
      <c r="F164" s="148"/>
      <c r="G164" s="148"/>
      <c r="H164" s="148"/>
      <c r="I164" s="148"/>
      <c r="J164" s="192"/>
      <c r="K164" s="192"/>
      <c r="L164" s="148"/>
      <c r="M164" s="142"/>
      <c r="N164" s="149"/>
      <c r="O164" s="120"/>
      <c r="P164" s="185"/>
      <c r="R164" s="41"/>
    </row>
    <row r="165" spans="1:18" ht="11.25">
      <c r="A165" s="223">
        <v>169</v>
      </c>
      <c r="B165" s="51"/>
      <c r="C165" s="51" t="s">
        <v>32</v>
      </c>
      <c r="D165" s="46"/>
      <c r="E165" s="46"/>
      <c r="F165" s="148">
        <f>Summary!P165</f>
        <v>5018755.7000000011</v>
      </c>
      <c r="G165" s="147">
        <v>0</v>
      </c>
      <c r="H165" s="147">
        <v>0</v>
      </c>
      <c r="I165" s="147">
        <v>0</v>
      </c>
      <c r="J165" s="147">
        <v>0</v>
      </c>
      <c r="K165" s="147">
        <v>0</v>
      </c>
      <c r="L165" s="148">
        <f>SUM(F165:K165)</f>
        <v>5018755.7000000011</v>
      </c>
      <c r="M165" s="142"/>
      <c r="N165" s="151">
        <f>Summary!R165</f>
        <v>5018755.7</v>
      </c>
      <c r="O165" s="187"/>
      <c r="P165" s="185">
        <f>L165-N165</f>
        <v>0</v>
      </c>
      <c r="R165" s="41"/>
    </row>
    <row r="166" spans="1:18" ht="11.25">
      <c r="A166" s="223">
        <v>211</v>
      </c>
      <c r="B166" s="51"/>
      <c r="C166" s="51" t="s">
        <v>33</v>
      </c>
      <c r="D166" s="46"/>
      <c r="E166" s="46"/>
      <c r="F166" s="148">
        <f>Summary!P166</f>
        <v>7821100.2400000002</v>
      </c>
      <c r="G166" s="147">
        <v>0</v>
      </c>
      <c r="H166" s="147">
        <v>0</v>
      </c>
      <c r="I166" s="147">
        <v>0</v>
      </c>
      <c r="J166" s="147">
        <v>0</v>
      </c>
      <c r="K166" s="147">
        <v>0</v>
      </c>
      <c r="L166" s="148">
        <f>SUM(F166:K166)</f>
        <v>7821100.2400000002</v>
      </c>
      <c r="M166" s="142"/>
      <c r="N166" s="151">
        <f>Summary!R166</f>
        <v>7821100.2400000002</v>
      </c>
      <c r="O166" s="187"/>
      <c r="P166" s="185">
        <f>L166-N166</f>
        <v>0</v>
      </c>
      <c r="R166" s="41"/>
    </row>
    <row r="167" spans="1:18" ht="11.25">
      <c r="A167" s="223">
        <v>162</v>
      </c>
      <c r="B167" s="51"/>
      <c r="C167" s="51" t="s">
        <v>89</v>
      </c>
      <c r="D167" s="46"/>
      <c r="E167" s="46"/>
      <c r="F167" s="148">
        <f>Summary!P167</f>
        <v>0</v>
      </c>
      <c r="G167" s="147">
        <v>0</v>
      </c>
      <c r="H167" s="147">
        <v>0</v>
      </c>
      <c r="I167" s="147">
        <v>0</v>
      </c>
      <c r="J167" s="147">
        <v>0</v>
      </c>
      <c r="K167" s="147">
        <v>0</v>
      </c>
      <c r="L167" s="148">
        <f>SUM(F167:K167)</f>
        <v>0</v>
      </c>
      <c r="M167" s="142"/>
      <c r="N167" s="151">
        <f>Summary!R167</f>
        <v>0</v>
      </c>
      <c r="O167" s="187"/>
      <c r="P167" s="185">
        <f>L167-N167</f>
        <v>0</v>
      </c>
      <c r="R167" s="41"/>
    </row>
    <row r="168" spans="1:18" ht="11.25">
      <c r="A168" s="223">
        <v>395</v>
      </c>
      <c r="B168" s="51"/>
      <c r="C168" s="51" t="s">
        <v>127</v>
      </c>
      <c r="D168" s="46"/>
      <c r="E168" s="46"/>
      <c r="F168" s="148">
        <f>Summary!P168</f>
        <v>0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8">
        <f>SUM(F168:K168)</f>
        <v>0</v>
      </c>
      <c r="M168" s="142"/>
      <c r="N168" s="151">
        <f>Summary!R168</f>
        <v>0</v>
      </c>
      <c r="O168" s="187"/>
      <c r="P168" s="185">
        <f>L168-N168</f>
        <v>0</v>
      </c>
      <c r="R168" s="41"/>
    </row>
    <row r="169" spans="1:18" ht="11.25">
      <c r="A169" s="223">
        <v>372</v>
      </c>
      <c r="B169" s="51"/>
      <c r="C169" s="51" t="s">
        <v>101</v>
      </c>
      <c r="D169" s="46"/>
      <c r="E169" s="46"/>
      <c r="F169" s="148">
        <f>Summary!P169</f>
        <v>0</v>
      </c>
      <c r="G169" s="147">
        <v>0</v>
      </c>
      <c r="H169" s="147">
        <v>0</v>
      </c>
      <c r="I169" s="147">
        <v>0</v>
      </c>
      <c r="J169" s="147">
        <v>0</v>
      </c>
      <c r="K169" s="147">
        <v>0</v>
      </c>
      <c r="L169" s="148">
        <f>SUM(F169:K169)</f>
        <v>0</v>
      </c>
      <c r="M169" s="142"/>
      <c r="N169" s="151">
        <f>Summary!R169</f>
        <v>0</v>
      </c>
      <c r="O169" s="187"/>
      <c r="P169" s="185">
        <f>L169-N169</f>
        <v>0</v>
      </c>
      <c r="R169" s="41"/>
    </row>
    <row r="170" spans="1:18" ht="11.25">
      <c r="A170" s="223"/>
      <c r="B170" s="51"/>
      <c r="C170" s="51"/>
      <c r="D170" s="46"/>
      <c r="E170" s="46"/>
      <c r="F170" s="123" t="s">
        <v>15</v>
      </c>
      <c r="G170" s="123" t="s">
        <v>15</v>
      </c>
      <c r="H170" s="123" t="s">
        <v>15</v>
      </c>
      <c r="I170" s="123" t="s">
        <v>15</v>
      </c>
      <c r="J170" s="123" t="s">
        <v>15</v>
      </c>
      <c r="K170" s="123" t="s">
        <v>15</v>
      </c>
      <c r="L170" s="123" t="s">
        <v>15</v>
      </c>
      <c r="M170" s="142"/>
      <c r="N170" s="123" t="s">
        <v>15</v>
      </c>
      <c r="O170" s="120"/>
      <c r="P170" s="185"/>
      <c r="R170" s="41"/>
    </row>
    <row r="171" spans="1:18" ht="11.25">
      <c r="A171" s="223"/>
      <c r="B171" s="116"/>
      <c r="C171" s="122" t="s">
        <v>68</v>
      </c>
      <c r="D171" s="46"/>
      <c r="E171" s="46"/>
      <c r="F171" s="149">
        <f t="shared" ref="F171:K171" si="21">SUM(F165:F169)</f>
        <v>12839855.940000001</v>
      </c>
      <c r="G171" s="149">
        <f t="shared" si="21"/>
        <v>0</v>
      </c>
      <c r="H171" s="149">
        <f t="shared" si="21"/>
        <v>0</v>
      </c>
      <c r="I171" s="149">
        <f t="shared" si="21"/>
        <v>0</v>
      </c>
      <c r="J171" s="149">
        <f t="shared" si="21"/>
        <v>0</v>
      </c>
      <c r="K171" s="149">
        <f t="shared" si="21"/>
        <v>0</v>
      </c>
      <c r="L171" s="149">
        <f>SUM(L165:L169)</f>
        <v>12839855.940000001</v>
      </c>
      <c r="M171" s="142"/>
      <c r="N171" s="148">
        <f>SUM(N165:N169)</f>
        <v>12839855.940000001</v>
      </c>
      <c r="O171" s="120"/>
      <c r="P171" s="185">
        <f>L171-N171</f>
        <v>0</v>
      </c>
      <c r="R171" s="41"/>
    </row>
    <row r="172" spans="1:18" ht="11.25">
      <c r="A172" s="223"/>
      <c r="B172" s="51"/>
      <c r="C172" s="51"/>
      <c r="D172" s="46"/>
      <c r="E172" s="46"/>
      <c r="F172" s="123" t="s">
        <v>23</v>
      </c>
      <c r="G172" s="123" t="s">
        <v>23</v>
      </c>
      <c r="H172" s="123" t="s">
        <v>23</v>
      </c>
      <c r="I172" s="123" t="s">
        <v>23</v>
      </c>
      <c r="J172" s="123" t="s">
        <v>23</v>
      </c>
      <c r="K172" s="123" t="s">
        <v>23</v>
      </c>
      <c r="L172" s="123" t="s">
        <v>23</v>
      </c>
      <c r="M172" s="142"/>
      <c r="N172" s="123" t="s">
        <v>23</v>
      </c>
      <c r="O172" s="120"/>
      <c r="P172" s="185"/>
      <c r="R172" s="41"/>
    </row>
    <row r="173" spans="1:18" ht="11.25">
      <c r="A173" s="223"/>
      <c r="B173" s="51"/>
      <c r="C173" s="51"/>
      <c r="D173" s="46"/>
      <c r="E173" s="46"/>
      <c r="F173" s="148"/>
      <c r="G173" s="149"/>
      <c r="H173" s="149"/>
      <c r="I173" s="149"/>
      <c r="J173" s="196"/>
      <c r="K173" s="196"/>
      <c r="L173" s="149"/>
      <c r="M173" s="142"/>
      <c r="N173" s="149"/>
      <c r="O173" s="120"/>
      <c r="P173" s="185"/>
      <c r="R173" s="41"/>
    </row>
    <row r="174" spans="1:18" ht="11.25">
      <c r="A174" s="223"/>
      <c r="B174" s="116"/>
      <c r="C174" s="117" t="s">
        <v>76</v>
      </c>
      <c r="D174" s="46"/>
      <c r="E174" s="46"/>
      <c r="F174" s="148"/>
      <c r="G174" s="149"/>
      <c r="H174" s="149"/>
      <c r="I174" s="149"/>
      <c r="J174" s="188"/>
      <c r="K174" s="188"/>
      <c r="L174" s="149"/>
      <c r="M174" s="142"/>
      <c r="N174" s="149"/>
      <c r="O174" s="120"/>
      <c r="P174" s="185"/>
      <c r="R174" s="41"/>
    </row>
    <row r="175" spans="1:18" ht="11.25">
      <c r="A175" s="223">
        <v>166</v>
      </c>
      <c r="B175" s="118"/>
      <c r="C175" s="51" t="s">
        <v>35</v>
      </c>
      <c r="D175" s="46"/>
      <c r="E175" s="46"/>
      <c r="F175" s="148">
        <f>Summary!P175-K175</f>
        <v>992832.74</v>
      </c>
      <c r="G175" s="147">
        <v>0</v>
      </c>
      <c r="H175" s="147">
        <v>0</v>
      </c>
      <c r="I175" s="147">
        <v>0</v>
      </c>
      <c r="J175" s="147">
        <v>0</v>
      </c>
      <c r="K175" s="147">
        <v>-11741</v>
      </c>
      <c r="L175" s="148">
        <f>SUM(F175:K175)</f>
        <v>981091.74</v>
      </c>
      <c r="M175" s="142"/>
      <c r="N175" s="151">
        <f>Summary!R175</f>
        <v>981091.74</v>
      </c>
      <c r="O175" s="120"/>
      <c r="P175" s="185">
        <f>L175-N175</f>
        <v>0</v>
      </c>
      <c r="R175" s="41"/>
    </row>
    <row r="176" spans="1:18" ht="11.25">
      <c r="A176" s="223">
        <v>192</v>
      </c>
      <c r="B176" s="118"/>
      <c r="C176" s="51" t="s">
        <v>32</v>
      </c>
      <c r="D176" s="46"/>
      <c r="E176" s="46"/>
      <c r="F176" s="148">
        <f>Summary!P176</f>
        <v>1222746.1400000006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8">
        <f>SUM(F176:K176)</f>
        <v>1222746.1400000006</v>
      </c>
      <c r="M176" s="142"/>
      <c r="N176" s="151">
        <f>Summary!R176</f>
        <v>1222746.1399999999</v>
      </c>
      <c r="O176" s="187"/>
      <c r="P176" s="185">
        <f>L176-N176</f>
        <v>0</v>
      </c>
      <c r="R176" s="41"/>
    </row>
    <row r="177" spans="1:18" ht="11.25">
      <c r="A177" s="223">
        <v>119</v>
      </c>
      <c r="B177" s="51"/>
      <c r="C177" s="51" t="s">
        <v>33</v>
      </c>
      <c r="D177" s="46"/>
      <c r="E177" s="46"/>
      <c r="F177" s="148">
        <f>Summary!P177</f>
        <v>3978431.1299999994</v>
      </c>
      <c r="G177" s="147">
        <v>0</v>
      </c>
      <c r="H177" s="147">
        <v>0</v>
      </c>
      <c r="I177" s="147">
        <v>0</v>
      </c>
      <c r="J177" s="147">
        <v>0</v>
      </c>
      <c r="K177" s="147">
        <v>0</v>
      </c>
      <c r="L177" s="148">
        <f>SUM(F177:K177)</f>
        <v>3978431.1299999994</v>
      </c>
      <c r="M177" s="142"/>
      <c r="N177" s="151">
        <f>Summary!R177</f>
        <v>3978431.13</v>
      </c>
      <c r="O177" s="187"/>
      <c r="P177" s="185">
        <f>L177-N177</f>
        <v>0</v>
      </c>
      <c r="R177" s="41"/>
    </row>
    <row r="178" spans="1:18" ht="11.25">
      <c r="A178" s="223">
        <v>371</v>
      </c>
      <c r="B178" s="51"/>
      <c r="C178" s="51" t="s">
        <v>102</v>
      </c>
      <c r="D178" s="46"/>
      <c r="E178" s="46"/>
      <c r="F178" s="148">
        <f>Summary!P178</f>
        <v>28388.84999999998</v>
      </c>
      <c r="G178" s="147">
        <v>0</v>
      </c>
      <c r="H178" s="147">
        <v>0</v>
      </c>
      <c r="I178" s="147">
        <v>0</v>
      </c>
      <c r="J178" s="147">
        <v>0</v>
      </c>
      <c r="K178" s="147">
        <v>0</v>
      </c>
      <c r="L178" s="148">
        <f>SUM(F178:K178)</f>
        <v>28388.84999999998</v>
      </c>
      <c r="M178" s="142"/>
      <c r="N178" s="151">
        <f>Summary!R178</f>
        <v>28388.85</v>
      </c>
      <c r="O178" s="187"/>
      <c r="P178" s="185">
        <f>L178-N178</f>
        <v>0</v>
      </c>
      <c r="R178" s="41"/>
    </row>
    <row r="179" spans="1:18" ht="11.25">
      <c r="A179" s="223"/>
      <c r="B179" s="51"/>
      <c r="C179" s="51"/>
      <c r="D179" s="46"/>
      <c r="E179" s="46"/>
      <c r="F179" s="123" t="s">
        <v>15</v>
      </c>
      <c r="G179" s="123" t="s">
        <v>15</v>
      </c>
      <c r="H179" s="123" t="s">
        <v>15</v>
      </c>
      <c r="I179" s="123" t="s">
        <v>15</v>
      </c>
      <c r="J179" s="123" t="s">
        <v>15</v>
      </c>
      <c r="K179" s="123" t="s">
        <v>15</v>
      </c>
      <c r="L179" s="123" t="s">
        <v>15</v>
      </c>
      <c r="M179" s="142"/>
      <c r="N179" s="123" t="s">
        <v>15</v>
      </c>
      <c r="O179" s="120"/>
      <c r="P179" s="185"/>
      <c r="R179" s="41"/>
    </row>
    <row r="180" spans="1:18" ht="11.25">
      <c r="A180" s="223"/>
      <c r="B180" s="51"/>
      <c r="C180" s="122" t="s">
        <v>77</v>
      </c>
      <c r="D180" s="46"/>
      <c r="E180" s="46"/>
      <c r="F180" s="149">
        <f t="shared" ref="F180:K180" si="22">SUM(F175:F178)</f>
        <v>6222398.8599999994</v>
      </c>
      <c r="G180" s="149">
        <f t="shared" si="22"/>
        <v>0</v>
      </c>
      <c r="H180" s="149">
        <f t="shared" si="22"/>
        <v>0</v>
      </c>
      <c r="I180" s="149">
        <f t="shared" si="22"/>
        <v>0</v>
      </c>
      <c r="J180" s="149">
        <f t="shared" si="22"/>
        <v>0</v>
      </c>
      <c r="K180" s="149">
        <f t="shared" si="22"/>
        <v>-11741</v>
      </c>
      <c r="L180" s="149">
        <f>SUM(L175:L178)</f>
        <v>6210657.8599999994</v>
      </c>
      <c r="M180" s="142"/>
      <c r="N180" s="148">
        <f>SUM(N175:N178)</f>
        <v>6210657.8599999994</v>
      </c>
      <c r="O180" s="120"/>
      <c r="P180" s="185">
        <f>L180-N180</f>
        <v>0</v>
      </c>
      <c r="R180" s="41"/>
    </row>
    <row r="181" spans="1:18" ht="11.25">
      <c r="A181" s="223"/>
      <c r="B181" s="51"/>
      <c r="C181" s="51"/>
      <c r="D181" s="46"/>
      <c r="E181" s="46"/>
      <c r="F181" s="123" t="s">
        <v>23</v>
      </c>
      <c r="G181" s="123" t="s">
        <v>23</v>
      </c>
      <c r="H181" s="123" t="s">
        <v>23</v>
      </c>
      <c r="I181" s="123" t="s">
        <v>23</v>
      </c>
      <c r="J181" s="123" t="s">
        <v>23</v>
      </c>
      <c r="K181" s="123" t="s">
        <v>23</v>
      </c>
      <c r="L181" s="123" t="s">
        <v>23</v>
      </c>
      <c r="M181" s="142"/>
      <c r="N181" s="123" t="s">
        <v>23</v>
      </c>
      <c r="O181" s="120"/>
      <c r="P181" s="185"/>
      <c r="R181" s="41"/>
    </row>
    <row r="182" spans="1:18" ht="11.25">
      <c r="A182" s="223"/>
      <c r="B182" s="116"/>
      <c r="C182" s="51"/>
      <c r="D182" s="46"/>
      <c r="E182" s="46"/>
      <c r="F182" s="148"/>
      <c r="G182" s="149"/>
      <c r="H182" s="149"/>
      <c r="I182" s="149"/>
      <c r="J182" s="149"/>
      <c r="K182" s="149"/>
      <c r="L182" s="149"/>
      <c r="M182" s="142"/>
      <c r="N182" s="149"/>
      <c r="O182" s="120"/>
      <c r="P182" s="185"/>
      <c r="R182" s="41"/>
    </row>
    <row r="183" spans="1:18" ht="11.25">
      <c r="A183" s="223"/>
      <c r="B183" s="116"/>
      <c r="C183" s="51"/>
      <c r="D183" s="46"/>
      <c r="E183" s="46"/>
      <c r="F183" s="148"/>
      <c r="G183" s="149"/>
      <c r="H183" s="149"/>
      <c r="I183" s="149"/>
      <c r="J183" s="149"/>
      <c r="K183" s="149"/>
      <c r="L183" s="149"/>
      <c r="M183" s="142"/>
      <c r="N183" s="149"/>
      <c r="O183" s="120"/>
      <c r="P183" s="185"/>
      <c r="R183" s="41"/>
    </row>
    <row r="184" spans="1:18" ht="11.25">
      <c r="A184" s="223"/>
      <c r="B184" s="118"/>
      <c r="C184" s="117" t="s">
        <v>151</v>
      </c>
      <c r="D184" s="46"/>
      <c r="E184" s="46"/>
      <c r="F184" s="148"/>
      <c r="G184" s="149"/>
      <c r="H184" s="150"/>
      <c r="I184" s="149"/>
      <c r="J184" s="150"/>
      <c r="K184" s="150"/>
      <c r="L184" s="149"/>
      <c r="M184" s="142"/>
      <c r="N184" s="149"/>
      <c r="O184" s="120"/>
      <c r="P184" s="185"/>
      <c r="R184" s="41"/>
    </row>
    <row r="185" spans="1:18" ht="11.25">
      <c r="A185" s="223">
        <v>171</v>
      </c>
      <c r="B185" s="118"/>
      <c r="C185" s="25" t="s">
        <v>78</v>
      </c>
      <c r="D185" s="46"/>
      <c r="E185" s="46"/>
      <c r="F185" s="148">
        <f>Summary!P185</f>
        <v>-1677310.0999999999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8">
        <f t="shared" ref="L185:L195" si="23">SUM(F185:K185)</f>
        <v>-1677310.0999999999</v>
      </c>
      <c r="M185" s="142"/>
      <c r="N185" s="151">
        <f>Summary!R185</f>
        <v>-1677310.1</v>
      </c>
      <c r="O185" s="120"/>
      <c r="P185" s="185">
        <f t="shared" ref="P185:P195" si="24">L185-N185</f>
        <v>0</v>
      </c>
      <c r="R185" s="41"/>
    </row>
    <row r="186" spans="1:18" ht="11.25">
      <c r="A186" s="223">
        <v>277</v>
      </c>
      <c r="B186" s="118"/>
      <c r="C186" s="25" t="s">
        <v>90</v>
      </c>
      <c r="D186" s="46"/>
      <c r="E186" s="46"/>
      <c r="F186" s="148">
        <f>Summary!P186</f>
        <v>649.83000000000004</v>
      </c>
      <c r="G186" s="147">
        <v>0</v>
      </c>
      <c r="H186" s="147">
        <v>0</v>
      </c>
      <c r="I186" s="147">
        <v>0</v>
      </c>
      <c r="J186" s="147">
        <v>0</v>
      </c>
      <c r="K186" s="147">
        <v>0</v>
      </c>
      <c r="L186" s="148">
        <f t="shared" si="23"/>
        <v>649.83000000000004</v>
      </c>
      <c r="M186" s="142"/>
      <c r="N186" s="151">
        <f>Summary!R186</f>
        <v>649.83000000000004</v>
      </c>
      <c r="O186" s="120"/>
      <c r="P186" s="185">
        <f t="shared" si="24"/>
        <v>0</v>
      </c>
      <c r="R186" s="41"/>
    </row>
    <row r="187" spans="1:18" ht="11.25">
      <c r="A187" s="223">
        <v>339</v>
      </c>
      <c r="B187" s="118"/>
      <c r="C187" s="25" t="s">
        <v>91</v>
      </c>
      <c r="D187" s="46"/>
      <c r="E187" s="46"/>
      <c r="F187" s="148">
        <f>Summary!P187</f>
        <v>-7763.38</v>
      </c>
      <c r="G187" s="147">
        <v>0</v>
      </c>
      <c r="H187" s="147">
        <v>0</v>
      </c>
      <c r="I187" s="147">
        <v>0</v>
      </c>
      <c r="J187" s="147">
        <v>0</v>
      </c>
      <c r="K187" s="147">
        <v>0</v>
      </c>
      <c r="L187" s="148">
        <f t="shared" si="23"/>
        <v>-7763.38</v>
      </c>
      <c r="M187" s="142"/>
      <c r="N187" s="151">
        <f>Summary!R187</f>
        <v>-7763.38</v>
      </c>
      <c r="O187" s="120"/>
      <c r="P187" s="185">
        <f t="shared" si="24"/>
        <v>0</v>
      </c>
      <c r="R187" s="41"/>
    </row>
    <row r="188" spans="1:18" ht="11.25">
      <c r="A188" s="223">
        <v>345</v>
      </c>
      <c r="B188" s="118"/>
      <c r="C188" s="51" t="s">
        <v>97</v>
      </c>
      <c r="D188" s="46"/>
      <c r="E188" s="46"/>
      <c r="F188" s="148">
        <f>Summary!P188</f>
        <v>10912.239999999998</v>
      </c>
      <c r="G188" s="147">
        <v>0</v>
      </c>
      <c r="H188" s="147">
        <v>0</v>
      </c>
      <c r="I188" s="147">
        <v>0</v>
      </c>
      <c r="J188" s="147">
        <v>0</v>
      </c>
      <c r="K188" s="147">
        <v>0</v>
      </c>
      <c r="L188" s="148">
        <f t="shared" si="23"/>
        <v>10912.239999999998</v>
      </c>
      <c r="M188" s="142"/>
      <c r="N188" s="151">
        <f>Summary!R188</f>
        <v>10912.24</v>
      </c>
      <c r="O188" s="120"/>
      <c r="P188" s="185">
        <f t="shared" si="24"/>
        <v>0</v>
      </c>
      <c r="R188" s="41"/>
    </row>
    <row r="189" spans="1:18" ht="11.25">
      <c r="A189" s="223">
        <v>315</v>
      </c>
      <c r="B189" s="118"/>
      <c r="C189" s="51" t="s">
        <v>55</v>
      </c>
      <c r="D189" s="46"/>
      <c r="E189" s="46"/>
      <c r="F189" s="148">
        <f>Summary!P189</f>
        <v>743.83999999999946</v>
      </c>
      <c r="G189" s="147">
        <v>0</v>
      </c>
      <c r="H189" s="147">
        <v>0</v>
      </c>
      <c r="I189" s="147">
        <v>0</v>
      </c>
      <c r="J189" s="147">
        <v>0</v>
      </c>
      <c r="K189" s="147">
        <v>0</v>
      </c>
      <c r="L189" s="148">
        <f t="shared" si="23"/>
        <v>743.83999999999946</v>
      </c>
      <c r="M189" s="142"/>
      <c r="N189" s="151">
        <f>Summary!R189</f>
        <v>743.84</v>
      </c>
      <c r="O189" s="120"/>
      <c r="P189" s="185">
        <f t="shared" si="24"/>
        <v>0</v>
      </c>
      <c r="R189" s="41"/>
    </row>
    <row r="190" spans="1:18" ht="11.25">
      <c r="A190" s="223">
        <v>341</v>
      </c>
      <c r="B190" s="118"/>
      <c r="C190" s="51" t="s">
        <v>87</v>
      </c>
      <c r="D190" s="46"/>
      <c r="E190" s="46"/>
      <c r="F190" s="148">
        <f>Summary!P190</f>
        <v>22759.32</v>
      </c>
      <c r="G190" s="147">
        <v>0</v>
      </c>
      <c r="H190" s="147">
        <v>0</v>
      </c>
      <c r="I190" s="147">
        <v>0</v>
      </c>
      <c r="J190" s="147">
        <v>0</v>
      </c>
      <c r="K190" s="147">
        <v>0</v>
      </c>
      <c r="L190" s="148">
        <f t="shared" si="23"/>
        <v>22759.32</v>
      </c>
      <c r="M190" s="142"/>
      <c r="N190" s="151">
        <f>Summary!R190</f>
        <v>22759.32</v>
      </c>
      <c r="O190" s="120"/>
      <c r="P190" s="185">
        <f t="shared" si="24"/>
        <v>0</v>
      </c>
      <c r="R190" s="41"/>
    </row>
    <row r="191" spans="1:18" ht="11.25">
      <c r="A191" s="223">
        <v>101</v>
      </c>
      <c r="B191" s="118"/>
      <c r="C191" s="25" t="s">
        <v>88</v>
      </c>
      <c r="D191" s="46"/>
      <c r="E191" s="46"/>
      <c r="F191" s="148">
        <f>Summary!P191</f>
        <v>-3489796.820000004</v>
      </c>
      <c r="G191" s="147">
        <v>0</v>
      </c>
      <c r="H191" s="147">
        <v>0</v>
      </c>
      <c r="I191" s="147">
        <v>0</v>
      </c>
      <c r="J191" s="147">
        <v>0</v>
      </c>
      <c r="K191" s="147">
        <v>0</v>
      </c>
      <c r="L191" s="148">
        <f t="shared" si="23"/>
        <v>-3489796.820000004</v>
      </c>
      <c r="M191" s="142"/>
      <c r="N191" s="151">
        <f>Summary!R191</f>
        <v>-3489796.69</v>
      </c>
      <c r="O191" s="120"/>
      <c r="P191" s="185">
        <f t="shared" si="24"/>
        <v>-0.13000000407919288</v>
      </c>
      <c r="R191" s="41"/>
    </row>
    <row r="192" spans="1:18" ht="11.25">
      <c r="A192" s="223">
        <v>361</v>
      </c>
      <c r="B192" s="118"/>
      <c r="C192" s="51" t="s">
        <v>95</v>
      </c>
      <c r="D192" s="46"/>
      <c r="E192" s="46"/>
      <c r="F192" s="148">
        <f>Summary!P192</f>
        <v>-3947.0200000000013</v>
      </c>
      <c r="G192" s="147">
        <v>0</v>
      </c>
      <c r="H192" s="147">
        <v>0</v>
      </c>
      <c r="I192" s="147">
        <v>0</v>
      </c>
      <c r="J192" s="147">
        <v>0</v>
      </c>
      <c r="K192" s="147">
        <v>0</v>
      </c>
      <c r="L192" s="148">
        <f t="shared" si="23"/>
        <v>-3947.0200000000013</v>
      </c>
      <c r="M192" s="142"/>
      <c r="N192" s="151">
        <f>Summary!R192</f>
        <v>-3947.02</v>
      </c>
      <c r="O192" s="120"/>
      <c r="P192" s="185">
        <f t="shared" si="24"/>
        <v>0</v>
      </c>
      <c r="R192" s="41"/>
    </row>
    <row r="193" spans="1:18" ht="11.25">
      <c r="A193" s="223">
        <v>175</v>
      </c>
      <c r="B193" s="118"/>
      <c r="C193" s="25" t="s">
        <v>106</v>
      </c>
      <c r="D193" s="46"/>
      <c r="E193" s="46"/>
      <c r="F193" s="148">
        <f>Summary!P193-K193</f>
        <v>-4910550.5500000007</v>
      </c>
      <c r="G193" s="147">
        <v>0</v>
      </c>
      <c r="H193" s="147">
        <v>0</v>
      </c>
      <c r="I193" s="147">
        <v>0</v>
      </c>
      <c r="J193" s="147">
        <v>0</v>
      </c>
      <c r="K193" s="147">
        <v>12049</v>
      </c>
      <c r="L193" s="148">
        <f t="shared" si="23"/>
        <v>-4898501.5500000007</v>
      </c>
      <c r="M193" s="142"/>
      <c r="N193" s="151">
        <f>Summary!R193</f>
        <v>-4898501.5</v>
      </c>
      <c r="O193" s="120"/>
      <c r="P193" s="185">
        <f t="shared" si="24"/>
        <v>-5.000000074505806E-2</v>
      </c>
      <c r="Q193" s="3" t="s">
        <v>139</v>
      </c>
      <c r="R193" s="41"/>
    </row>
    <row r="194" spans="1:18" ht="11.25">
      <c r="A194" s="223">
        <v>176</v>
      </c>
      <c r="B194" s="118"/>
      <c r="C194" s="25" t="s">
        <v>80</v>
      </c>
      <c r="D194" s="46"/>
      <c r="E194" s="46"/>
      <c r="F194" s="148">
        <f>Summary!P194</f>
        <v>26843.580000000016</v>
      </c>
      <c r="G194" s="147">
        <v>0</v>
      </c>
      <c r="H194" s="147">
        <v>0</v>
      </c>
      <c r="I194" s="147">
        <v>0</v>
      </c>
      <c r="J194" s="147">
        <v>0</v>
      </c>
      <c r="K194" s="147">
        <v>0</v>
      </c>
      <c r="L194" s="148">
        <f t="shared" si="23"/>
        <v>26843.580000000016</v>
      </c>
      <c r="M194" s="142"/>
      <c r="N194" s="151">
        <f>Summary!R194</f>
        <v>26843.58</v>
      </c>
      <c r="O194" s="120"/>
      <c r="P194" s="185">
        <f t="shared" si="24"/>
        <v>0</v>
      </c>
      <c r="R194" s="41"/>
    </row>
    <row r="195" spans="1:18" ht="11.25">
      <c r="A195" s="223" t="s">
        <v>190</v>
      </c>
      <c r="B195" s="51"/>
      <c r="C195" s="51" t="s">
        <v>195</v>
      </c>
      <c r="D195" s="46"/>
      <c r="E195" s="46"/>
      <c r="F195" s="148">
        <f>Summary!P195</f>
        <v>704245</v>
      </c>
      <c r="G195" s="147">
        <v>0</v>
      </c>
      <c r="H195" s="147">
        <v>0</v>
      </c>
      <c r="I195" s="147">
        <v>0</v>
      </c>
      <c r="J195" s="147">
        <v>0</v>
      </c>
      <c r="K195" s="147">
        <v>0</v>
      </c>
      <c r="L195" s="148">
        <f t="shared" si="23"/>
        <v>704245</v>
      </c>
      <c r="M195" s="142"/>
      <c r="N195" s="151">
        <f>Summary!R195</f>
        <v>704245</v>
      </c>
      <c r="O195" s="120"/>
      <c r="P195" s="185">
        <f t="shared" si="24"/>
        <v>0</v>
      </c>
      <c r="R195" s="41"/>
    </row>
    <row r="196" spans="1:18" ht="11.25">
      <c r="A196" s="223"/>
      <c r="B196" s="116"/>
      <c r="C196" s="51"/>
      <c r="D196" s="46"/>
      <c r="E196" s="46"/>
      <c r="F196" s="123" t="s">
        <v>15</v>
      </c>
      <c r="G196" s="123" t="s">
        <v>15</v>
      </c>
      <c r="H196" s="123" t="s">
        <v>15</v>
      </c>
      <c r="I196" s="123" t="s">
        <v>15</v>
      </c>
      <c r="J196" s="123" t="s">
        <v>15</v>
      </c>
      <c r="K196" s="123" t="s">
        <v>15</v>
      </c>
      <c r="L196" s="123" t="s">
        <v>15</v>
      </c>
      <c r="M196" s="142"/>
      <c r="N196" s="123" t="s">
        <v>15</v>
      </c>
      <c r="O196" s="120"/>
      <c r="P196" s="185"/>
      <c r="R196" s="41"/>
    </row>
    <row r="197" spans="1:18" ht="11.25">
      <c r="A197" s="223"/>
      <c r="B197" s="116"/>
      <c r="C197" s="117" t="s">
        <v>152</v>
      </c>
      <c r="D197" s="46"/>
      <c r="E197" s="46"/>
      <c r="F197" s="149">
        <f>SUM(F185:F196)+F180+F171</f>
        <v>9739040.7399999965</v>
      </c>
      <c r="G197" s="149">
        <f t="shared" ref="G197:L197" si="25">SUM(G185:G196)+G180+G171</f>
        <v>0</v>
      </c>
      <c r="H197" s="149">
        <f t="shared" si="25"/>
        <v>0</v>
      </c>
      <c r="I197" s="149">
        <f t="shared" si="25"/>
        <v>0</v>
      </c>
      <c r="J197" s="149">
        <f t="shared" si="25"/>
        <v>0</v>
      </c>
      <c r="K197" s="149">
        <f t="shared" si="25"/>
        <v>308</v>
      </c>
      <c r="L197" s="149">
        <f t="shared" si="25"/>
        <v>9739348.7399999965</v>
      </c>
      <c r="M197" s="142"/>
      <c r="N197" s="148">
        <f>SUM(N185:N196)+N180+N171</f>
        <v>9739348.9200000018</v>
      </c>
      <c r="O197" s="120"/>
      <c r="P197" s="185">
        <f>L197-N197</f>
        <v>-0.18000000528991222</v>
      </c>
      <c r="R197" s="41"/>
    </row>
    <row r="198" spans="1:18" ht="11.25">
      <c r="A198" s="223"/>
      <c r="B198" s="116"/>
      <c r="C198" s="51"/>
      <c r="D198" s="46"/>
      <c r="E198" s="46"/>
      <c r="F198" s="123" t="s">
        <v>23</v>
      </c>
      <c r="G198" s="123" t="s">
        <v>23</v>
      </c>
      <c r="H198" s="123" t="s">
        <v>23</v>
      </c>
      <c r="I198" s="123" t="s">
        <v>23</v>
      </c>
      <c r="J198" s="123" t="s">
        <v>23</v>
      </c>
      <c r="K198" s="123" t="s">
        <v>23</v>
      </c>
      <c r="L198" s="123" t="s">
        <v>23</v>
      </c>
      <c r="M198" s="142"/>
      <c r="N198" s="123" t="s">
        <v>23</v>
      </c>
      <c r="O198" s="120"/>
      <c r="P198" s="185"/>
      <c r="R198" s="41"/>
    </row>
    <row r="199" spans="1:18" ht="11.25">
      <c r="A199" s="223"/>
      <c r="B199" s="116"/>
      <c r="C199" s="51"/>
      <c r="D199" s="46"/>
      <c r="E199" s="46"/>
      <c r="F199" s="148"/>
      <c r="G199" s="149"/>
      <c r="H199" s="149"/>
      <c r="I199" s="149"/>
      <c r="J199" s="149"/>
      <c r="K199" s="149"/>
      <c r="L199" s="149"/>
      <c r="M199" s="142"/>
      <c r="N199" s="149"/>
      <c r="O199" s="120"/>
      <c r="P199" s="185"/>
      <c r="R199" s="41"/>
    </row>
    <row r="200" spans="1:18" ht="11.25">
      <c r="A200" s="223"/>
      <c r="B200" s="116"/>
      <c r="C200" s="51"/>
      <c r="D200" s="46"/>
      <c r="E200" s="46"/>
      <c r="F200" s="148"/>
      <c r="G200" s="149"/>
      <c r="H200" s="149"/>
      <c r="I200" s="149"/>
      <c r="J200" s="149"/>
      <c r="K200" s="149"/>
      <c r="L200" s="149"/>
      <c r="M200" s="142"/>
      <c r="N200" s="149"/>
      <c r="O200" s="120"/>
      <c r="P200" s="185"/>
      <c r="R200" s="41"/>
    </row>
    <row r="201" spans="1:18" ht="11.25">
      <c r="A201" s="223"/>
      <c r="B201" s="118"/>
      <c r="C201" s="117" t="s">
        <v>79</v>
      </c>
      <c r="D201" s="46"/>
      <c r="E201" s="46"/>
      <c r="F201" s="148"/>
      <c r="G201" s="149"/>
      <c r="H201" s="149"/>
      <c r="I201" s="190"/>
      <c r="J201" s="149"/>
      <c r="K201" s="149"/>
      <c r="L201" s="149"/>
      <c r="M201" s="142"/>
      <c r="N201" s="149"/>
      <c r="O201" s="120"/>
      <c r="P201" s="185"/>
      <c r="R201" s="41"/>
    </row>
    <row r="202" spans="1:18" ht="11.25">
      <c r="A202" s="223">
        <v>137</v>
      </c>
      <c r="B202" s="118"/>
      <c r="C202" s="25" t="s">
        <v>109</v>
      </c>
      <c r="D202" s="46"/>
      <c r="E202" s="46"/>
      <c r="F202" s="148">
        <f>Summary!P202</f>
        <v>0</v>
      </c>
      <c r="G202" s="147">
        <v>0</v>
      </c>
      <c r="H202" s="147">
        <v>0</v>
      </c>
      <c r="I202" s="147">
        <v>0</v>
      </c>
      <c r="J202" s="147">
        <v>0</v>
      </c>
      <c r="K202" s="147">
        <v>0</v>
      </c>
      <c r="L202" s="148">
        <f>SUM(F202:K202)</f>
        <v>0</v>
      </c>
      <c r="M202" s="142"/>
      <c r="N202" s="151">
        <f>Summary!R202</f>
        <v>0</v>
      </c>
      <c r="O202" s="120"/>
      <c r="P202" s="185">
        <f>L202-N202</f>
        <v>0</v>
      </c>
      <c r="R202" s="41"/>
    </row>
    <row r="203" spans="1:18" ht="11.25">
      <c r="A203" s="223"/>
      <c r="B203" s="118"/>
      <c r="C203" s="25"/>
      <c r="D203" s="46"/>
      <c r="E203" s="46"/>
      <c r="F203" s="148"/>
      <c r="G203" s="148"/>
      <c r="H203" s="150"/>
      <c r="I203" s="148"/>
      <c r="J203" s="192"/>
      <c r="K203" s="192"/>
      <c r="L203" s="148"/>
      <c r="M203" s="142"/>
      <c r="N203" s="153"/>
      <c r="O203" s="120"/>
      <c r="P203" s="185"/>
      <c r="R203" s="41"/>
    </row>
    <row r="204" spans="1:18" ht="11.25">
      <c r="A204" s="223">
        <v>154</v>
      </c>
      <c r="B204" s="118"/>
      <c r="C204" s="25" t="s">
        <v>83</v>
      </c>
      <c r="D204" s="46"/>
      <c r="E204" s="46"/>
      <c r="F204" s="148">
        <f>Summary!P204</f>
        <v>153644.43999999994</v>
      </c>
      <c r="G204" s="147">
        <v>0</v>
      </c>
      <c r="H204" s="147">
        <v>0</v>
      </c>
      <c r="I204" s="147">
        <v>0</v>
      </c>
      <c r="J204" s="147">
        <v>0</v>
      </c>
      <c r="K204" s="147">
        <v>0</v>
      </c>
      <c r="L204" s="148">
        <f>SUM(F204:K204)</f>
        <v>153644.43999999994</v>
      </c>
      <c r="M204" s="142"/>
      <c r="N204" s="151">
        <f>Summary!R204</f>
        <v>153644.44</v>
      </c>
      <c r="O204" s="120"/>
      <c r="P204" s="185">
        <f>L204-N204</f>
        <v>0</v>
      </c>
      <c r="R204" s="41"/>
    </row>
    <row r="205" spans="1:18" ht="11.25">
      <c r="A205" s="223"/>
      <c r="B205" s="118"/>
      <c r="C205" s="29"/>
      <c r="D205" s="47"/>
      <c r="E205" s="47"/>
      <c r="F205" s="148"/>
      <c r="G205" s="148"/>
      <c r="H205" s="148"/>
      <c r="I205" s="148"/>
      <c r="J205" s="148"/>
      <c r="K205" s="148"/>
      <c r="L205" s="148"/>
      <c r="M205" s="152"/>
      <c r="N205" s="148"/>
      <c r="O205" s="120"/>
      <c r="P205" s="185"/>
      <c r="R205" s="41"/>
    </row>
    <row r="206" spans="1:18" ht="11.25">
      <c r="A206" s="223"/>
      <c r="B206" s="116"/>
      <c r="C206" s="51"/>
      <c r="D206" s="46"/>
      <c r="E206" s="46"/>
      <c r="F206" s="123" t="s">
        <v>15</v>
      </c>
      <c r="G206" s="123" t="s">
        <v>15</v>
      </c>
      <c r="H206" s="123" t="s">
        <v>15</v>
      </c>
      <c r="I206" s="123" t="s">
        <v>15</v>
      </c>
      <c r="J206" s="123" t="s">
        <v>15</v>
      </c>
      <c r="K206" s="123" t="s">
        <v>15</v>
      </c>
      <c r="L206" s="123" t="s">
        <v>15</v>
      </c>
      <c r="M206" s="142"/>
      <c r="N206" s="123" t="s">
        <v>15</v>
      </c>
      <c r="O206" s="120"/>
      <c r="P206" s="185"/>
      <c r="R206" s="41"/>
    </row>
    <row r="207" spans="1:18" ht="11.25">
      <c r="A207" s="223"/>
      <c r="B207" s="116"/>
      <c r="C207" s="118" t="s">
        <v>84</v>
      </c>
      <c r="D207" s="46"/>
      <c r="E207" s="46"/>
      <c r="F207" s="149">
        <f t="shared" ref="F207:K207" si="26">SUM(F202:F206)</f>
        <v>153644.43999999994</v>
      </c>
      <c r="G207" s="149">
        <f t="shared" si="26"/>
        <v>0</v>
      </c>
      <c r="H207" s="149">
        <f t="shared" si="26"/>
        <v>0</v>
      </c>
      <c r="I207" s="149">
        <f t="shared" si="26"/>
        <v>0</v>
      </c>
      <c r="J207" s="149">
        <f t="shared" si="26"/>
        <v>0</v>
      </c>
      <c r="K207" s="149">
        <f t="shared" si="26"/>
        <v>0</v>
      </c>
      <c r="L207" s="149">
        <f>SUM(L202:L206)</f>
        <v>153644.43999999994</v>
      </c>
      <c r="M207" s="142"/>
      <c r="N207" s="149">
        <f>SUM(N202:N206)</f>
        <v>153644.44</v>
      </c>
      <c r="O207" s="120"/>
      <c r="P207" s="185">
        <f>L207-N207</f>
        <v>0</v>
      </c>
      <c r="R207" s="41"/>
    </row>
    <row r="208" spans="1:18" ht="11.25">
      <c r="A208" s="223"/>
      <c r="B208" s="116"/>
      <c r="C208" s="51"/>
      <c r="D208" s="46"/>
      <c r="E208" s="46"/>
      <c r="F208" s="123" t="s">
        <v>23</v>
      </c>
      <c r="G208" s="123" t="s">
        <v>23</v>
      </c>
      <c r="H208" s="123" t="s">
        <v>23</v>
      </c>
      <c r="I208" s="123" t="s">
        <v>23</v>
      </c>
      <c r="J208" s="123" t="s">
        <v>23</v>
      </c>
      <c r="K208" s="123" t="s">
        <v>23</v>
      </c>
      <c r="L208" s="123" t="s">
        <v>23</v>
      </c>
      <c r="M208" s="142"/>
      <c r="N208" s="123" t="s">
        <v>23</v>
      </c>
      <c r="O208" s="120"/>
      <c r="P208" s="185"/>
      <c r="R208" s="41"/>
    </row>
    <row r="209" spans="1:18" ht="11.25">
      <c r="A209" s="223"/>
      <c r="B209" s="116"/>
      <c r="C209" s="51"/>
      <c r="D209" s="46"/>
      <c r="E209" s="46"/>
      <c r="F209" s="148"/>
      <c r="G209" s="149"/>
      <c r="H209" s="149"/>
      <c r="I209" s="149"/>
      <c r="J209" s="149"/>
      <c r="K209" s="149"/>
      <c r="L209" s="149"/>
      <c r="M209" s="142"/>
      <c r="N209" s="149"/>
      <c r="O209" s="120"/>
      <c r="P209" s="185"/>
      <c r="R209" s="41"/>
    </row>
    <row r="210" spans="1:18" ht="11.25">
      <c r="A210" s="223"/>
      <c r="B210" s="118"/>
      <c r="C210" s="117" t="s">
        <v>150</v>
      </c>
      <c r="D210" s="46"/>
      <c r="E210" s="46"/>
      <c r="F210" s="148"/>
      <c r="G210" s="149"/>
      <c r="H210" s="150"/>
      <c r="I210" s="149"/>
      <c r="J210" s="150"/>
      <c r="K210" s="150"/>
      <c r="L210" s="149"/>
      <c r="M210" s="142"/>
      <c r="N210" s="149"/>
      <c r="O210" s="120"/>
      <c r="P210" s="185"/>
      <c r="R210" s="41"/>
    </row>
    <row r="211" spans="1:18" ht="11.25">
      <c r="A211" s="223">
        <v>380</v>
      </c>
      <c r="B211" s="118"/>
      <c r="C211" s="25" t="s">
        <v>110</v>
      </c>
      <c r="D211" s="46"/>
      <c r="E211" s="46"/>
      <c r="F211" s="148">
        <f>Summary!P211</f>
        <v>-7585606.2799999993</v>
      </c>
      <c r="G211" s="147">
        <v>0</v>
      </c>
      <c r="H211" s="147">
        <v>0</v>
      </c>
      <c r="I211" s="147">
        <v>0</v>
      </c>
      <c r="J211" s="147">
        <v>0</v>
      </c>
      <c r="K211" s="147">
        <v>0</v>
      </c>
      <c r="L211" s="148">
        <f t="shared" ref="L211:L222" si="27">SUM(F211:K211)</f>
        <v>-7585606.2799999993</v>
      </c>
      <c r="M211" s="142"/>
      <c r="N211" s="151">
        <f>Summary!R211</f>
        <v>-7585606.1299999999</v>
      </c>
      <c r="O211" s="120"/>
      <c r="P211" s="185">
        <f t="shared" ref="P211:P223" si="28">L211-N211</f>
        <v>-0.14999999944120646</v>
      </c>
      <c r="R211" s="41"/>
    </row>
    <row r="212" spans="1:18" ht="11.25">
      <c r="A212" s="223">
        <v>382</v>
      </c>
      <c r="B212" s="118"/>
      <c r="C212" s="25" t="s">
        <v>111</v>
      </c>
      <c r="D212" s="46"/>
      <c r="E212" s="46"/>
      <c r="F212" s="148">
        <f>Summary!P212</f>
        <v>115075.77000000002</v>
      </c>
      <c r="G212" s="147">
        <v>0</v>
      </c>
      <c r="H212" s="147">
        <v>0</v>
      </c>
      <c r="I212" s="147">
        <v>0</v>
      </c>
      <c r="J212" s="147">
        <v>0</v>
      </c>
      <c r="K212" s="147">
        <v>0</v>
      </c>
      <c r="L212" s="148">
        <f t="shared" si="27"/>
        <v>115075.77000000002</v>
      </c>
      <c r="M212" s="142"/>
      <c r="N212" s="151">
        <f>Summary!R212</f>
        <v>115075.95</v>
      </c>
      <c r="O212" s="120"/>
      <c r="P212" s="185">
        <f t="shared" si="28"/>
        <v>-0.17999999997846317</v>
      </c>
      <c r="R212" s="41"/>
    </row>
    <row r="213" spans="1:18" ht="11.25">
      <c r="A213" s="223">
        <v>383</v>
      </c>
      <c r="B213" s="118"/>
      <c r="C213" s="25" t="s">
        <v>112</v>
      </c>
      <c r="D213" s="46"/>
      <c r="E213" s="46"/>
      <c r="F213" s="148">
        <f>Summary!P213</f>
        <v>-586175.27</v>
      </c>
      <c r="G213" s="147">
        <v>0</v>
      </c>
      <c r="H213" s="147">
        <v>0</v>
      </c>
      <c r="I213" s="147">
        <v>0</v>
      </c>
      <c r="J213" s="147">
        <v>0</v>
      </c>
      <c r="K213" s="147">
        <v>0</v>
      </c>
      <c r="L213" s="148">
        <f t="shared" si="27"/>
        <v>-586175.27</v>
      </c>
      <c r="M213" s="142"/>
      <c r="N213" s="151">
        <f>Summary!R213</f>
        <v>-586175.61</v>
      </c>
      <c r="O213" s="120"/>
      <c r="P213" s="185">
        <f t="shared" si="28"/>
        <v>0.33999999996740371</v>
      </c>
      <c r="R213" s="41"/>
    </row>
    <row r="214" spans="1:18" ht="11.25">
      <c r="A214" s="223">
        <v>384</v>
      </c>
      <c r="B214" s="118"/>
      <c r="C214" s="25" t="s">
        <v>113</v>
      </c>
      <c r="D214" s="46"/>
      <c r="E214" s="46"/>
      <c r="F214" s="148">
        <f>Summary!P214</f>
        <v>140300.61000000002</v>
      </c>
      <c r="G214" s="147">
        <v>0</v>
      </c>
      <c r="H214" s="147">
        <v>0</v>
      </c>
      <c r="I214" s="147">
        <v>0</v>
      </c>
      <c r="J214" s="147">
        <v>0</v>
      </c>
      <c r="K214" s="147">
        <v>0</v>
      </c>
      <c r="L214" s="148">
        <f t="shared" si="27"/>
        <v>140300.61000000002</v>
      </c>
      <c r="M214" s="142"/>
      <c r="N214" s="151">
        <f>Summary!R214</f>
        <v>140300.60999999999</v>
      </c>
      <c r="O214" s="120"/>
      <c r="P214" s="185">
        <f t="shared" si="28"/>
        <v>0</v>
      </c>
      <c r="R214" s="41"/>
    </row>
    <row r="215" spans="1:18" ht="11.25">
      <c r="A215" s="223">
        <v>385</v>
      </c>
      <c r="B215" s="118"/>
      <c r="C215" s="51" t="s">
        <v>108</v>
      </c>
      <c r="D215" s="46"/>
      <c r="E215" s="46"/>
      <c r="F215" s="148">
        <f>Summary!P215</f>
        <v>-5269276.1600000011</v>
      </c>
      <c r="G215" s="147">
        <v>0</v>
      </c>
      <c r="H215" s="147">
        <v>0</v>
      </c>
      <c r="I215" s="147">
        <v>0</v>
      </c>
      <c r="J215" s="147">
        <v>0</v>
      </c>
      <c r="K215" s="147">
        <v>0</v>
      </c>
      <c r="L215" s="148">
        <f t="shared" si="27"/>
        <v>-5269276.1600000011</v>
      </c>
      <c r="M215" s="142"/>
      <c r="N215" s="151">
        <f>Summary!R215</f>
        <v>-5269276.16</v>
      </c>
      <c r="O215" s="120"/>
      <c r="P215" s="185">
        <f t="shared" si="28"/>
        <v>0</v>
      </c>
      <c r="R215" s="41"/>
    </row>
    <row r="216" spans="1:18" ht="11.25">
      <c r="A216" s="223">
        <v>386</v>
      </c>
      <c r="B216" s="118"/>
      <c r="C216" s="25" t="s">
        <v>114</v>
      </c>
      <c r="D216" s="46"/>
      <c r="E216" s="46"/>
      <c r="F216" s="148">
        <f>Summary!P216</f>
        <v>11200665.929999998</v>
      </c>
      <c r="G216" s="147">
        <v>0</v>
      </c>
      <c r="H216" s="147">
        <v>0</v>
      </c>
      <c r="I216" s="147">
        <v>0</v>
      </c>
      <c r="J216" s="147">
        <v>0</v>
      </c>
      <c r="K216" s="147">
        <v>0</v>
      </c>
      <c r="L216" s="148">
        <f t="shared" si="27"/>
        <v>11200665.929999998</v>
      </c>
      <c r="M216" s="142"/>
      <c r="N216" s="151">
        <f>Summary!R216</f>
        <v>11200665.619999999</v>
      </c>
      <c r="O216" s="120"/>
      <c r="P216" s="185">
        <f t="shared" si="28"/>
        <v>0.30999999865889549</v>
      </c>
      <c r="R216" s="41"/>
    </row>
    <row r="217" spans="1:18" ht="11.25">
      <c r="A217" s="223">
        <v>388</v>
      </c>
      <c r="B217" s="118"/>
      <c r="C217" s="25" t="s">
        <v>126</v>
      </c>
      <c r="D217" s="46"/>
      <c r="E217" s="46"/>
      <c r="F217" s="148">
        <f>Summary!P217</f>
        <v>-369128.33</v>
      </c>
      <c r="G217" s="147">
        <v>0</v>
      </c>
      <c r="H217" s="147">
        <v>0</v>
      </c>
      <c r="I217" s="147">
        <v>0</v>
      </c>
      <c r="J217" s="147">
        <v>0</v>
      </c>
      <c r="K217" s="147">
        <v>0</v>
      </c>
      <c r="L217" s="148">
        <f>SUM(F217:K217)</f>
        <v>-369128.33</v>
      </c>
      <c r="M217" s="142"/>
      <c r="N217" s="151">
        <f>Summary!R217</f>
        <v>-369128.54</v>
      </c>
      <c r="O217" s="120"/>
      <c r="P217" s="185">
        <f t="shared" si="28"/>
        <v>0.2099999999627471</v>
      </c>
      <c r="R217" s="41"/>
    </row>
    <row r="218" spans="1:18" ht="11.25">
      <c r="A218" s="223">
        <v>393</v>
      </c>
      <c r="B218" s="118"/>
      <c r="C218" s="25" t="s">
        <v>122</v>
      </c>
      <c r="D218" s="46"/>
      <c r="E218" s="46"/>
      <c r="F218" s="148">
        <f>Summary!P218</f>
        <v>86421.940000000061</v>
      </c>
      <c r="G218" s="147">
        <v>0</v>
      </c>
      <c r="H218" s="147">
        <v>0</v>
      </c>
      <c r="I218" s="147">
        <v>0</v>
      </c>
      <c r="J218" s="147">
        <v>0</v>
      </c>
      <c r="K218" s="147">
        <v>0</v>
      </c>
      <c r="L218" s="148">
        <f t="shared" si="27"/>
        <v>86421.940000000061</v>
      </c>
      <c r="M218" s="142"/>
      <c r="N218" s="151">
        <f>Summary!R218</f>
        <v>86422.38</v>
      </c>
      <c r="O218" s="120"/>
      <c r="P218" s="185">
        <f t="shared" si="28"/>
        <v>-0.43999999994412065</v>
      </c>
      <c r="R218" s="41"/>
    </row>
    <row r="219" spans="1:18" ht="11.25">
      <c r="A219" s="223">
        <v>370</v>
      </c>
      <c r="B219" s="118"/>
      <c r="C219" s="51" t="s">
        <v>99</v>
      </c>
      <c r="D219" s="46"/>
      <c r="E219" s="46"/>
      <c r="F219" s="148">
        <f>Summary!P219</f>
        <v>-11113.309999999998</v>
      </c>
      <c r="G219" s="147">
        <v>0</v>
      </c>
      <c r="H219" s="147">
        <v>0</v>
      </c>
      <c r="I219" s="147">
        <v>0</v>
      </c>
      <c r="J219" s="147">
        <v>0</v>
      </c>
      <c r="K219" s="147">
        <v>0</v>
      </c>
      <c r="L219" s="148">
        <f t="shared" si="27"/>
        <v>-11113.309999999998</v>
      </c>
      <c r="M219" s="142"/>
      <c r="N219" s="151">
        <f>Summary!R219</f>
        <v>-11113.81</v>
      </c>
      <c r="O219" s="120"/>
      <c r="P219" s="185">
        <f t="shared" si="28"/>
        <v>0.50000000000181899</v>
      </c>
      <c r="R219" s="41"/>
    </row>
    <row r="220" spans="1:18" ht="11.25">
      <c r="A220" s="223">
        <v>369</v>
      </c>
      <c r="B220" s="118"/>
      <c r="C220" s="51" t="s">
        <v>100</v>
      </c>
      <c r="D220" s="46"/>
      <c r="E220" s="46"/>
      <c r="F220" s="148">
        <f>Summary!P220</f>
        <v>7304656.9200000009</v>
      </c>
      <c r="G220" s="147">
        <v>0</v>
      </c>
      <c r="H220" s="147">
        <v>0</v>
      </c>
      <c r="I220" s="147">
        <v>0</v>
      </c>
      <c r="J220" s="147">
        <v>0</v>
      </c>
      <c r="K220" s="147">
        <v>0</v>
      </c>
      <c r="L220" s="148">
        <f t="shared" si="27"/>
        <v>7304656.9200000009</v>
      </c>
      <c r="M220" s="142"/>
      <c r="N220" s="151">
        <f>Summary!R220</f>
        <v>7304657.3399999999</v>
      </c>
      <c r="O220" s="120"/>
      <c r="P220" s="185">
        <f t="shared" si="28"/>
        <v>-0.41999999899417162</v>
      </c>
      <c r="R220" s="41"/>
    </row>
    <row r="221" spans="1:18" ht="11.25">
      <c r="A221" s="227">
        <v>396</v>
      </c>
      <c r="B221" s="43"/>
      <c r="C221" s="43" t="s">
        <v>133</v>
      </c>
      <c r="D221" s="46"/>
      <c r="E221" s="46"/>
      <c r="F221" s="148">
        <f>Summary!P221-G221-H221</f>
        <v>28328.550000000047</v>
      </c>
      <c r="G221" s="147">
        <v>22473.27</v>
      </c>
      <c r="H221" s="147">
        <v>604473.27</v>
      </c>
      <c r="I221" s="191">
        <v>0</v>
      </c>
      <c r="J221" s="147">
        <v>0</v>
      </c>
      <c r="K221" s="147">
        <v>0</v>
      </c>
      <c r="L221" s="148">
        <f t="shared" si="27"/>
        <v>655275.09000000008</v>
      </c>
      <c r="M221" s="142"/>
      <c r="N221" s="151">
        <f>Summary!R221</f>
        <v>655275.09</v>
      </c>
      <c r="O221" s="120"/>
      <c r="P221" s="185">
        <f t="shared" si="28"/>
        <v>0</v>
      </c>
      <c r="R221" s="41"/>
    </row>
    <row r="222" spans="1:18" ht="11.25">
      <c r="A222" s="227">
        <v>407</v>
      </c>
      <c r="B222" s="120"/>
      <c r="C222" s="43" t="s">
        <v>134</v>
      </c>
      <c r="D222" s="46"/>
      <c r="E222" s="46"/>
      <c r="F222" s="148">
        <f>Summary!P222-G222</f>
        <v>-42111.62</v>
      </c>
      <c r="G222" s="147">
        <v>-1016.99</v>
      </c>
      <c r="H222" s="147">
        <v>0</v>
      </c>
      <c r="I222" s="191">
        <v>0</v>
      </c>
      <c r="J222" s="147">
        <v>0</v>
      </c>
      <c r="K222" s="147">
        <v>0</v>
      </c>
      <c r="L222" s="148">
        <f t="shared" si="27"/>
        <v>-43128.61</v>
      </c>
      <c r="M222" s="142"/>
      <c r="N222" s="151">
        <f>Summary!R222</f>
        <v>-43128.61</v>
      </c>
      <c r="O222" s="120"/>
      <c r="P222" s="185">
        <f t="shared" si="28"/>
        <v>0</v>
      </c>
      <c r="R222" s="41"/>
    </row>
    <row r="223" spans="1:18" s="33" customFormat="1" ht="11.25">
      <c r="A223" s="223"/>
      <c r="B223" s="126"/>
      <c r="C223" s="29"/>
      <c r="D223" s="47"/>
      <c r="E223" s="47"/>
      <c r="F223" s="148"/>
      <c r="G223" s="148"/>
      <c r="H223" s="148"/>
      <c r="I223" s="194"/>
      <c r="J223" s="148"/>
      <c r="K223" s="148"/>
      <c r="L223" s="148"/>
      <c r="M223" s="152"/>
      <c r="N223" s="151"/>
      <c r="O223" s="121"/>
      <c r="P223" s="185">
        <f t="shared" si="28"/>
        <v>0</v>
      </c>
      <c r="R223" s="36"/>
    </row>
    <row r="224" spans="1:18" ht="11.25">
      <c r="A224" s="223"/>
      <c r="B224" s="116"/>
      <c r="C224" s="51"/>
      <c r="D224" s="46"/>
      <c r="E224" s="46"/>
      <c r="F224" s="123" t="s">
        <v>15</v>
      </c>
      <c r="G224" s="123" t="s">
        <v>15</v>
      </c>
      <c r="H224" s="123" t="s">
        <v>15</v>
      </c>
      <c r="I224" s="123" t="s">
        <v>15</v>
      </c>
      <c r="J224" s="123" t="s">
        <v>15</v>
      </c>
      <c r="K224" s="123" t="s">
        <v>15</v>
      </c>
      <c r="L224" s="123" t="s">
        <v>15</v>
      </c>
      <c r="M224" s="142"/>
      <c r="N224" s="123" t="s">
        <v>15</v>
      </c>
      <c r="O224" s="120"/>
      <c r="P224" s="185"/>
    </row>
    <row r="225" spans="1:18" ht="11.25">
      <c r="A225" s="223"/>
      <c r="B225" s="116"/>
      <c r="C225" s="118" t="s">
        <v>116</v>
      </c>
      <c r="D225" s="46"/>
      <c r="E225" s="46"/>
      <c r="F225" s="149">
        <f t="shared" ref="F225:K225" si="29">SUM(F209:F224)</f>
        <v>5012038.7499999981</v>
      </c>
      <c r="G225" s="149">
        <f t="shared" si="29"/>
        <v>21456.28</v>
      </c>
      <c r="H225" s="149">
        <f t="shared" si="29"/>
        <v>604473.27</v>
      </c>
      <c r="I225" s="149">
        <f t="shared" si="29"/>
        <v>0</v>
      </c>
      <c r="J225" s="149">
        <f t="shared" si="29"/>
        <v>0</v>
      </c>
      <c r="K225" s="149">
        <f t="shared" si="29"/>
        <v>0</v>
      </c>
      <c r="L225" s="149">
        <f>SUM(L209:L224)</f>
        <v>5637968.299999998</v>
      </c>
      <c r="M225" s="142"/>
      <c r="N225" s="149">
        <f>SUM(N209:N224)</f>
        <v>5637968.129999998</v>
      </c>
      <c r="O225" s="120"/>
      <c r="P225" s="185">
        <f>L225-N225</f>
        <v>0.16999999992549419</v>
      </c>
    </row>
    <row r="226" spans="1:18" ht="11.25">
      <c r="A226" s="223"/>
      <c r="B226" s="116"/>
      <c r="C226" s="51"/>
      <c r="D226" s="46"/>
      <c r="E226" s="46"/>
      <c r="F226" s="123" t="s">
        <v>23</v>
      </c>
      <c r="G226" s="123" t="s">
        <v>23</v>
      </c>
      <c r="H226" s="123" t="s">
        <v>23</v>
      </c>
      <c r="I226" s="123" t="s">
        <v>23</v>
      </c>
      <c r="J226" s="123" t="s">
        <v>23</v>
      </c>
      <c r="K226" s="123" t="s">
        <v>23</v>
      </c>
      <c r="L226" s="123" t="s">
        <v>23</v>
      </c>
      <c r="M226" s="142"/>
      <c r="N226" s="123" t="s">
        <v>23</v>
      </c>
      <c r="O226" s="120"/>
      <c r="P226" s="185"/>
    </row>
    <row r="227" spans="1:18" ht="11.25">
      <c r="A227" s="223"/>
      <c r="B227" s="116"/>
      <c r="C227" s="51"/>
      <c r="D227" s="46"/>
      <c r="E227" s="46"/>
      <c r="F227" s="119"/>
      <c r="G227" s="123"/>
      <c r="H227" s="123"/>
      <c r="I227" s="123"/>
      <c r="J227" s="123"/>
      <c r="K227" s="123"/>
      <c r="L227" s="123"/>
      <c r="M227" s="142"/>
      <c r="N227" s="123"/>
      <c r="O227" s="120"/>
      <c r="P227" s="185"/>
    </row>
    <row r="228" spans="1:18" ht="11.25">
      <c r="A228" s="223"/>
      <c r="B228" s="116"/>
      <c r="C228" s="51"/>
      <c r="D228" s="46"/>
      <c r="E228" s="46"/>
      <c r="F228" s="119"/>
      <c r="G228" s="123"/>
      <c r="H228" s="123"/>
      <c r="I228" s="123"/>
      <c r="J228" s="123"/>
      <c r="K228" s="123"/>
      <c r="L228" s="123"/>
      <c r="M228" s="142"/>
      <c r="N228" s="123"/>
      <c r="O228" s="120"/>
      <c r="P228" s="185"/>
    </row>
    <row r="229" spans="1:18" ht="11.25">
      <c r="A229" s="223" t="s">
        <v>154</v>
      </c>
      <c r="B229" s="51"/>
      <c r="C229" s="51" t="s">
        <v>195</v>
      </c>
      <c r="D229" s="46"/>
      <c r="E229" s="46"/>
      <c r="F229" s="148">
        <f>Summary!P229</f>
        <v>6530932</v>
      </c>
      <c r="G229" s="147">
        <v>0</v>
      </c>
      <c r="H229" s="147">
        <v>0</v>
      </c>
      <c r="I229" s="147">
        <v>0</v>
      </c>
      <c r="J229" s="147">
        <v>0</v>
      </c>
      <c r="K229" s="147">
        <v>0</v>
      </c>
      <c r="L229" s="148">
        <f>SUM(F229:K229)</f>
        <v>6530932</v>
      </c>
      <c r="M229" s="142"/>
      <c r="N229" s="151">
        <f>Summary!R229</f>
        <v>6530932</v>
      </c>
      <c r="O229" s="187"/>
      <c r="P229" s="185">
        <f>L229-N229</f>
        <v>0</v>
      </c>
    </row>
    <row r="230" spans="1:18" ht="11.25">
      <c r="A230" s="223" t="s">
        <v>154</v>
      </c>
      <c r="B230" s="51"/>
      <c r="C230" s="51" t="s">
        <v>196</v>
      </c>
      <c r="D230" s="46"/>
      <c r="E230" s="46"/>
      <c r="F230" s="148">
        <f>Summary!P230</f>
        <v>-23015000</v>
      </c>
      <c r="G230" s="147">
        <v>0</v>
      </c>
      <c r="H230" s="147">
        <v>0</v>
      </c>
      <c r="I230" s="147">
        <v>0</v>
      </c>
      <c r="J230" s="147">
        <v>0</v>
      </c>
      <c r="K230" s="147">
        <v>0</v>
      </c>
      <c r="L230" s="148">
        <f>SUM(F230:K230)</f>
        <v>-23015000</v>
      </c>
      <c r="M230" s="142"/>
      <c r="N230" s="151">
        <f>Summary!R230</f>
        <v>-23015000</v>
      </c>
      <c r="O230" s="187"/>
      <c r="P230" s="185">
        <f>L230-N230</f>
        <v>0</v>
      </c>
    </row>
    <row r="231" spans="1:18" ht="11.25">
      <c r="A231" s="223" t="s">
        <v>157</v>
      </c>
      <c r="B231" s="51"/>
      <c r="C231" s="51" t="s">
        <v>197</v>
      </c>
      <c r="D231" s="46"/>
      <c r="E231" s="46"/>
      <c r="F231" s="148">
        <f>Summary!P231</f>
        <v>0</v>
      </c>
      <c r="G231" s="147">
        <v>0</v>
      </c>
      <c r="H231" s="147">
        <v>0</v>
      </c>
      <c r="I231" s="147">
        <v>0</v>
      </c>
      <c r="J231" s="147">
        <v>0</v>
      </c>
      <c r="K231" s="147">
        <v>0</v>
      </c>
      <c r="L231" s="148">
        <f>SUM(F231:K231)</f>
        <v>0</v>
      </c>
      <c r="M231" s="142"/>
      <c r="N231" s="151">
        <f>Summary!R231</f>
        <v>0</v>
      </c>
      <c r="O231" s="187"/>
      <c r="P231" s="185"/>
      <c r="R231" s="41"/>
    </row>
    <row r="232" spans="1:18" ht="11.25">
      <c r="A232" s="223"/>
      <c r="B232" s="51"/>
      <c r="C232" s="51"/>
      <c r="D232" s="46"/>
      <c r="E232" s="46"/>
      <c r="F232" s="121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R232" s="41"/>
    </row>
    <row r="233" spans="1:18" ht="11.25">
      <c r="A233" s="124"/>
      <c r="B233" s="51"/>
      <c r="C233" s="51"/>
      <c r="D233" s="46"/>
      <c r="E233" s="46"/>
      <c r="F233" s="121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R233" s="41"/>
    </row>
    <row r="234" spans="1:18" ht="11.25">
      <c r="A234" s="124"/>
      <c r="B234" s="51"/>
      <c r="C234" s="51"/>
      <c r="D234" s="46"/>
      <c r="E234" s="46"/>
      <c r="F234" s="123" t="s">
        <v>15</v>
      </c>
      <c r="G234" s="123" t="s">
        <v>15</v>
      </c>
      <c r="H234" s="123" t="s">
        <v>15</v>
      </c>
      <c r="I234" s="123" t="s">
        <v>15</v>
      </c>
      <c r="J234" s="123" t="s">
        <v>15</v>
      </c>
      <c r="K234" s="123" t="s">
        <v>15</v>
      </c>
      <c r="L234" s="123" t="s">
        <v>15</v>
      </c>
      <c r="M234" s="142"/>
      <c r="N234" s="123" t="s">
        <v>15</v>
      </c>
      <c r="O234" s="120"/>
      <c r="P234" s="123" t="s">
        <v>15</v>
      </c>
    </row>
    <row r="235" spans="1:18" ht="11.25">
      <c r="A235" s="125"/>
      <c r="B235" s="51"/>
      <c r="C235" s="118" t="s">
        <v>198</v>
      </c>
      <c r="D235" s="46"/>
      <c r="E235" s="46"/>
      <c r="F235" s="154">
        <f t="shared" ref="F235:L235" si="30">F231+F229+F195+F157+F144+F90+F78+F64+F55+F42+F32+F18+F230</f>
        <v>-15779823</v>
      </c>
      <c r="G235" s="154">
        <f t="shared" si="30"/>
        <v>0</v>
      </c>
      <c r="H235" s="154">
        <f t="shared" si="30"/>
        <v>0</v>
      </c>
      <c r="I235" s="154">
        <f t="shared" si="30"/>
        <v>0</v>
      </c>
      <c r="J235" s="154">
        <f t="shared" si="30"/>
        <v>0</v>
      </c>
      <c r="K235" s="154">
        <f t="shared" si="30"/>
        <v>0</v>
      </c>
      <c r="L235" s="154">
        <f t="shared" si="30"/>
        <v>-15779823</v>
      </c>
      <c r="M235" s="142"/>
      <c r="N235" s="154">
        <f>N231+N229+N195+N157+N144+N90+N78+N64+N55+N42+N32+N18+N230</f>
        <v>-15779823</v>
      </c>
      <c r="O235" s="120"/>
      <c r="P235" s="154">
        <f>P231+P229+P195+P157+P144+P90+P78+P64+P55+P42+P32+P18+P230</f>
        <v>0</v>
      </c>
    </row>
    <row r="236" spans="1:18" ht="11.25">
      <c r="A236" s="30"/>
      <c r="B236" s="21"/>
      <c r="C236" s="21"/>
      <c r="D236" s="46"/>
      <c r="E236" s="46"/>
      <c r="F236" s="123" t="s">
        <v>23</v>
      </c>
      <c r="G236" s="123" t="s">
        <v>23</v>
      </c>
      <c r="H236" s="123" t="s">
        <v>23</v>
      </c>
      <c r="I236" s="123" t="s">
        <v>23</v>
      </c>
      <c r="J236" s="123" t="s">
        <v>23</v>
      </c>
      <c r="K236" s="123" t="s">
        <v>23</v>
      </c>
      <c r="L236" s="123" t="s">
        <v>23</v>
      </c>
      <c r="M236" s="142"/>
      <c r="N236" s="123" t="s">
        <v>23</v>
      </c>
      <c r="O236" s="120"/>
      <c r="P236" s="123" t="s">
        <v>23</v>
      </c>
    </row>
    <row r="237" spans="1:18" ht="11.25">
      <c r="A237" s="80"/>
      <c r="B237" s="23"/>
      <c r="C237" s="21"/>
      <c r="D237" s="46"/>
      <c r="E237" s="46"/>
      <c r="F237" s="119"/>
      <c r="G237" s="123"/>
      <c r="H237" s="123"/>
      <c r="I237" s="123"/>
      <c r="J237" s="123"/>
      <c r="K237" s="123"/>
      <c r="L237" s="123"/>
      <c r="M237" s="142"/>
      <c r="N237" s="123"/>
      <c r="O237" s="120"/>
      <c r="P237" s="185"/>
    </row>
    <row r="238" spans="1:18" ht="15.75" customHeight="1">
      <c r="A238" s="30"/>
      <c r="B238" s="21"/>
      <c r="C238" s="24" t="s">
        <v>85</v>
      </c>
      <c r="D238" s="46"/>
      <c r="E238" s="46"/>
      <c r="F238" s="156">
        <f t="shared" ref="F238:L238" si="31">F20+F34+F44+F57+F66+F80+F92+F137+F146+F159+F207+F225+F197+F162+F229+F231+F230</f>
        <v>12191282.679999977</v>
      </c>
      <c r="G238" s="156">
        <f t="shared" si="31"/>
        <v>21456.28</v>
      </c>
      <c r="H238" s="156">
        <f t="shared" si="31"/>
        <v>446150.27</v>
      </c>
      <c r="I238" s="156">
        <f t="shared" si="31"/>
        <v>0</v>
      </c>
      <c r="J238" s="156">
        <f t="shared" si="31"/>
        <v>-3855459.62</v>
      </c>
      <c r="K238" s="156">
        <f t="shared" si="31"/>
        <v>850863</v>
      </c>
      <c r="L238" s="156">
        <f t="shared" si="31"/>
        <v>9654292.6099999733</v>
      </c>
      <c r="M238" s="149"/>
      <c r="N238" s="156">
        <f>N20+N34+N44+N57+N66+N80+N92+N137+N146+N159+N207+N225+N197+N162+N229+N231+N230</f>
        <v>9654291.9900000095</v>
      </c>
      <c r="O238" s="120"/>
      <c r="P238" s="185">
        <f>L238-N238</f>
        <v>0.6199999637901783</v>
      </c>
    </row>
    <row r="239" spans="1:18" ht="11.25">
      <c r="A239" s="21"/>
      <c r="B239" s="21"/>
      <c r="C239" s="21"/>
      <c r="D239" s="46"/>
      <c r="E239" s="46"/>
      <c r="F239" s="123" t="s">
        <v>23</v>
      </c>
      <c r="G239" s="123" t="s">
        <v>23</v>
      </c>
      <c r="H239" s="123" t="s">
        <v>23</v>
      </c>
      <c r="I239" s="123" t="s">
        <v>23</v>
      </c>
      <c r="J239" s="123" t="s">
        <v>23</v>
      </c>
      <c r="K239" s="123" t="s">
        <v>23</v>
      </c>
      <c r="L239" s="123" t="s">
        <v>23</v>
      </c>
      <c r="M239" s="142"/>
      <c r="N239" s="123" t="s">
        <v>23</v>
      </c>
      <c r="O239" s="120"/>
      <c r="P239" s="120"/>
    </row>
    <row r="240" spans="1:18" ht="11.25">
      <c r="A240" s="21"/>
      <c r="B240" s="21"/>
      <c r="C240" s="21"/>
      <c r="D240" s="46"/>
      <c r="E240" s="46"/>
      <c r="F240" s="123"/>
      <c r="G240" s="123"/>
      <c r="H240" s="123"/>
      <c r="I240" s="123"/>
      <c r="J240" s="123"/>
      <c r="K240" s="123"/>
      <c r="L240" s="123"/>
      <c r="M240" s="142"/>
      <c r="N240" s="123"/>
      <c r="O240" s="120"/>
      <c r="P240" s="120"/>
    </row>
    <row r="241" spans="6:14" ht="11.25">
      <c r="F241" s="34"/>
      <c r="G241" s="11"/>
      <c r="H241" s="11"/>
      <c r="I241" s="11"/>
      <c r="J241" s="11"/>
      <c r="K241" s="11"/>
      <c r="L241" s="14"/>
      <c r="M241" s="14"/>
      <c r="N241" s="14"/>
    </row>
    <row r="242" spans="6:14" ht="11.25">
      <c r="F242" s="34"/>
      <c r="G242" s="11"/>
      <c r="H242" s="11"/>
      <c r="I242" s="11"/>
      <c r="J242" s="11"/>
      <c r="K242" s="11"/>
      <c r="L242" s="14"/>
      <c r="M242" s="14"/>
      <c r="N242" s="14"/>
    </row>
    <row r="243" spans="6:14" ht="11.25">
      <c r="F243" s="34"/>
      <c r="G243" s="11"/>
      <c r="H243" s="11"/>
      <c r="I243" s="11"/>
      <c r="J243" s="11"/>
      <c r="K243" s="11"/>
      <c r="L243" s="14"/>
      <c r="M243" s="14"/>
      <c r="N243" s="14"/>
    </row>
    <row r="244" spans="6:14" ht="11.25">
      <c r="F244" s="34"/>
      <c r="G244" s="11"/>
      <c r="H244" s="11"/>
      <c r="I244" s="11"/>
      <c r="J244" s="11"/>
      <c r="K244" s="11"/>
      <c r="L244" s="14"/>
      <c r="M244" s="14"/>
      <c r="N244" s="14"/>
    </row>
    <row r="245" spans="6:14" ht="11.25">
      <c r="F245" s="34"/>
      <c r="G245" s="11"/>
      <c r="H245" s="11"/>
      <c r="I245" s="11"/>
      <c r="J245" s="11"/>
      <c r="K245" s="11"/>
      <c r="L245" s="14"/>
      <c r="M245" s="14"/>
      <c r="N245" s="14"/>
    </row>
    <row r="246" spans="6:14" ht="11.25">
      <c r="F246" s="34"/>
      <c r="G246" s="11"/>
      <c r="H246" s="11"/>
      <c r="I246" s="11"/>
      <c r="J246" s="11"/>
      <c r="K246" s="11"/>
      <c r="L246" s="14"/>
      <c r="M246" s="14"/>
      <c r="N246" s="14"/>
    </row>
    <row r="247" spans="6:14" ht="11.25">
      <c r="F247" s="34"/>
      <c r="G247" s="11"/>
      <c r="H247" s="11"/>
      <c r="I247" s="11"/>
      <c r="J247" s="11"/>
      <c r="K247" s="84"/>
      <c r="L247" s="14"/>
      <c r="M247" s="14"/>
      <c r="N247" s="14"/>
    </row>
    <row r="264" spans="1:13">
      <c r="A264" s="2"/>
      <c r="B264" s="2"/>
      <c r="C264" s="2"/>
      <c r="D264" s="45"/>
      <c r="E264" s="45"/>
      <c r="F264" s="15"/>
      <c r="G264" s="2"/>
      <c r="H264" s="2"/>
      <c r="I264" s="2"/>
      <c r="J264" s="2"/>
      <c r="K264" s="2"/>
      <c r="L264" s="2"/>
      <c r="M264" s="2"/>
    </row>
    <row r="265" spans="1:13">
      <c r="A265" s="2"/>
      <c r="B265" s="2"/>
      <c r="C265" s="2"/>
      <c r="D265" s="45"/>
      <c r="E265" s="45"/>
      <c r="F265" s="15"/>
      <c r="G265" s="2"/>
      <c r="H265" s="2"/>
      <c r="I265" s="2"/>
      <c r="J265" s="2"/>
      <c r="K265" s="2"/>
      <c r="L265" s="2"/>
      <c r="M265" s="2"/>
    </row>
    <row r="266" spans="1:13">
      <c r="A266" s="2"/>
      <c r="B266" s="2"/>
      <c r="C266" s="2"/>
      <c r="D266" s="45"/>
      <c r="E266" s="45"/>
      <c r="F266" s="15"/>
      <c r="G266" s="2"/>
      <c r="H266" s="2"/>
      <c r="I266" s="2"/>
      <c r="J266" s="2"/>
      <c r="K266" s="2"/>
      <c r="L266" s="2"/>
      <c r="M266" s="2"/>
    </row>
    <row r="267" spans="1:13">
      <c r="A267" s="2"/>
      <c r="B267" s="2"/>
      <c r="C267" s="2"/>
      <c r="D267" s="45"/>
      <c r="E267" s="45"/>
      <c r="F267" s="15"/>
      <c r="G267" s="2"/>
      <c r="H267" s="2"/>
      <c r="I267" s="2"/>
      <c r="J267" s="2"/>
      <c r="K267" s="2"/>
      <c r="L267" s="2"/>
      <c r="M267" s="2"/>
    </row>
    <row r="268" spans="1:13">
      <c r="A268" s="2"/>
      <c r="B268" s="2"/>
      <c r="C268" s="2"/>
      <c r="D268" s="45"/>
      <c r="E268" s="45"/>
      <c r="F268" s="15"/>
      <c r="G268" s="2"/>
      <c r="H268" s="2"/>
      <c r="I268" s="2"/>
      <c r="J268" s="2"/>
      <c r="K268" s="2"/>
      <c r="L268" s="2"/>
      <c r="M268" s="2"/>
    </row>
    <row r="269" spans="1:13">
      <c r="A269" s="2"/>
      <c r="B269" s="2"/>
      <c r="C269" s="2"/>
      <c r="D269" s="45"/>
      <c r="E269" s="45"/>
      <c r="F269" s="15"/>
      <c r="G269" s="2"/>
      <c r="H269" s="2"/>
      <c r="I269" s="2"/>
      <c r="J269" s="2"/>
      <c r="K269" s="2"/>
      <c r="L269" s="2"/>
      <c r="M269" s="2"/>
    </row>
    <row r="270" spans="1:13">
      <c r="A270" s="2"/>
      <c r="B270" s="2"/>
      <c r="C270" s="2"/>
      <c r="D270" s="45"/>
      <c r="E270" s="45"/>
      <c r="F270" s="15"/>
      <c r="G270" s="2"/>
      <c r="H270" s="2"/>
      <c r="I270" s="2"/>
      <c r="J270" s="2"/>
      <c r="K270" s="2"/>
      <c r="L270" s="2"/>
      <c r="M270" s="2"/>
    </row>
    <row r="271" spans="1:13">
      <c r="A271" s="2"/>
      <c r="B271" s="2"/>
      <c r="C271" s="2"/>
      <c r="D271" s="45"/>
      <c r="E271" s="45"/>
      <c r="F271" s="15"/>
      <c r="G271" s="2"/>
      <c r="H271" s="2"/>
      <c r="I271" s="2"/>
      <c r="J271" s="2"/>
      <c r="K271" s="2"/>
      <c r="L271" s="2"/>
      <c r="M271" s="2"/>
    </row>
    <row r="272" spans="1:13">
      <c r="A272" s="2"/>
      <c r="B272" s="2"/>
      <c r="C272" s="2"/>
      <c r="D272" s="45"/>
      <c r="E272" s="45"/>
      <c r="F272" s="15"/>
      <c r="G272" s="2"/>
      <c r="H272" s="2"/>
      <c r="I272" s="2"/>
      <c r="J272" s="2"/>
      <c r="K272" s="2"/>
      <c r="L272" s="2"/>
      <c r="M272" s="2"/>
    </row>
    <row r="273" spans="1:13">
      <c r="A273" s="2"/>
      <c r="B273" s="2"/>
      <c r="C273" s="2"/>
      <c r="D273" s="45"/>
      <c r="E273" s="45"/>
      <c r="F273" s="15"/>
      <c r="G273" s="2"/>
      <c r="H273" s="2"/>
      <c r="I273" s="2"/>
      <c r="J273" s="2"/>
      <c r="K273" s="2"/>
      <c r="L273" s="2"/>
      <c r="M273" s="2"/>
    </row>
    <row r="274" spans="1:13">
      <c r="A274" s="2"/>
      <c r="B274" s="2"/>
      <c r="C274" s="2"/>
      <c r="D274" s="45"/>
      <c r="E274" s="45"/>
      <c r="F274" s="15"/>
      <c r="G274" s="2"/>
      <c r="H274" s="2"/>
      <c r="I274" s="2"/>
      <c r="J274" s="2"/>
      <c r="K274" s="2"/>
      <c r="L274" s="2"/>
      <c r="M274" s="2"/>
    </row>
    <row r="275" spans="1:13">
      <c r="A275" s="2"/>
      <c r="B275" s="2"/>
      <c r="C275" s="2"/>
      <c r="D275" s="45"/>
      <c r="E275" s="45"/>
      <c r="F275" s="15"/>
      <c r="G275" s="2"/>
      <c r="H275" s="2"/>
      <c r="I275" s="2"/>
      <c r="J275" s="2"/>
      <c r="K275" s="2"/>
      <c r="L275" s="2"/>
      <c r="M275" s="2"/>
    </row>
    <row r="276" spans="1:13">
      <c r="A276" s="2"/>
      <c r="B276" s="2"/>
      <c r="C276" s="2"/>
      <c r="D276" s="45"/>
      <c r="E276" s="45"/>
      <c r="F276" s="15"/>
      <c r="G276" s="2"/>
      <c r="H276" s="2"/>
      <c r="I276" s="2"/>
      <c r="J276" s="2"/>
      <c r="K276" s="2"/>
      <c r="L276" s="2"/>
      <c r="M276" s="2"/>
    </row>
    <row r="277" spans="1:13">
      <c r="A277" s="2"/>
      <c r="B277" s="2"/>
      <c r="C277" s="2"/>
      <c r="D277" s="45"/>
      <c r="E277" s="45"/>
      <c r="F277" s="15"/>
      <c r="G277" s="2"/>
      <c r="H277" s="2"/>
      <c r="I277" s="2"/>
      <c r="J277" s="2"/>
      <c r="K277" s="2"/>
      <c r="L277" s="2"/>
      <c r="M277" s="2"/>
    </row>
    <row r="278" spans="1:13">
      <c r="A278" s="2"/>
      <c r="B278" s="2"/>
      <c r="C278" s="2"/>
      <c r="D278" s="45"/>
      <c r="E278" s="45"/>
      <c r="F278" s="15"/>
      <c r="G278" s="2"/>
      <c r="H278" s="2"/>
      <c r="I278" s="2"/>
      <c r="J278" s="2"/>
      <c r="K278" s="2"/>
      <c r="L278" s="2"/>
      <c r="M278" s="2"/>
    </row>
    <row r="279" spans="1:13">
      <c r="A279" s="2"/>
      <c r="B279" s="2"/>
      <c r="C279" s="2"/>
      <c r="D279" s="45"/>
      <c r="E279" s="45"/>
      <c r="F279" s="15"/>
      <c r="G279" s="2"/>
      <c r="H279" s="2"/>
      <c r="I279" s="2"/>
      <c r="J279" s="2"/>
      <c r="K279" s="2"/>
      <c r="L279" s="2"/>
      <c r="M279" s="2"/>
    </row>
    <row r="280" spans="1:13">
      <c r="A280" s="2"/>
      <c r="B280" s="2"/>
      <c r="C280" s="2"/>
      <c r="D280" s="45"/>
      <c r="E280" s="45"/>
      <c r="F280" s="15"/>
      <c r="G280" s="2"/>
      <c r="H280" s="2"/>
      <c r="I280" s="2"/>
      <c r="J280" s="2"/>
      <c r="K280" s="2"/>
      <c r="L280" s="2"/>
      <c r="M280" s="2"/>
    </row>
    <row r="281" spans="1:13">
      <c r="A281" s="2"/>
      <c r="B281" s="2"/>
      <c r="C281" s="2"/>
      <c r="D281" s="45"/>
      <c r="E281" s="45"/>
      <c r="F281" s="15"/>
      <c r="G281" s="2"/>
      <c r="H281" s="2"/>
      <c r="I281" s="2"/>
      <c r="J281" s="2"/>
      <c r="K281" s="2"/>
      <c r="L281" s="2"/>
      <c r="M281" s="2"/>
    </row>
    <row r="282" spans="1:13">
      <c r="A282" s="2"/>
      <c r="B282" s="2"/>
      <c r="C282" s="2"/>
      <c r="D282" s="45"/>
      <c r="E282" s="45"/>
      <c r="F282" s="15"/>
      <c r="G282" s="2"/>
      <c r="H282" s="2"/>
      <c r="I282" s="2"/>
      <c r="J282" s="2"/>
      <c r="K282" s="2"/>
      <c r="L282" s="2"/>
      <c r="M282" s="2"/>
    </row>
    <row r="283" spans="1:13">
      <c r="A283" s="2"/>
      <c r="B283" s="2"/>
      <c r="C283" s="2"/>
      <c r="D283" s="45"/>
      <c r="E283" s="45"/>
      <c r="F283" s="15"/>
      <c r="G283" s="2"/>
      <c r="H283" s="2"/>
      <c r="I283" s="2"/>
      <c r="J283" s="2"/>
      <c r="K283" s="2"/>
      <c r="L283" s="2"/>
      <c r="M283" s="2"/>
    </row>
    <row r="284" spans="1:13">
      <c r="A284" s="2"/>
      <c r="B284" s="2"/>
      <c r="C284" s="2"/>
      <c r="D284" s="45"/>
      <c r="E284" s="45"/>
      <c r="F284" s="15"/>
      <c r="G284" s="2"/>
      <c r="H284" s="2"/>
      <c r="I284" s="2"/>
      <c r="J284" s="2"/>
      <c r="K284" s="2"/>
      <c r="L284" s="2"/>
      <c r="M284" s="2"/>
    </row>
    <row r="285" spans="1:13">
      <c r="A285" s="2"/>
      <c r="B285" s="2"/>
      <c r="C285" s="2"/>
      <c r="D285" s="45"/>
      <c r="E285" s="45"/>
      <c r="F285" s="15"/>
      <c r="G285" s="2"/>
      <c r="H285" s="2"/>
      <c r="I285" s="2"/>
      <c r="J285" s="2"/>
      <c r="K285" s="2"/>
      <c r="L285" s="2"/>
      <c r="M285" s="2"/>
    </row>
    <row r="286" spans="1:13">
      <c r="A286" s="2"/>
      <c r="B286" s="2"/>
      <c r="C286" s="2"/>
      <c r="D286" s="45"/>
      <c r="E286" s="45"/>
      <c r="F286" s="15"/>
      <c r="G286" s="2"/>
      <c r="H286" s="2"/>
      <c r="I286" s="2"/>
      <c r="J286" s="2"/>
      <c r="K286" s="2"/>
      <c r="L286" s="2"/>
      <c r="M286" s="2"/>
    </row>
    <row r="287" spans="1:13">
      <c r="A287" s="2"/>
      <c r="B287" s="2"/>
      <c r="C287" s="2"/>
      <c r="D287" s="45"/>
      <c r="E287" s="45"/>
      <c r="F287" s="15"/>
      <c r="G287" s="2"/>
      <c r="H287" s="2"/>
      <c r="I287" s="2"/>
      <c r="J287" s="2"/>
      <c r="K287" s="2"/>
      <c r="L287" s="2"/>
      <c r="M287" s="2"/>
    </row>
    <row r="288" spans="1:13">
      <c r="A288" s="2"/>
      <c r="B288" s="2"/>
      <c r="C288" s="2"/>
      <c r="D288" s="45"/>
      <c r="E288" s="45"/>
      <c r="F288" s="15"/>
      <c r="G288" s="2"/>
      <c r="H288" s="2"/>
      <c r="I288" s="2"/>
      <c r="J288" s="2"/>
      <c r="K288" s="2"/>
      <c r="L288" s="2"/>
      <c r="M288" s="2"/>
    </row>
    <row r="289" spans="1:13">
      <c r="A289" s="2"/>
      <c r="B289" s="2"/>
      <c r="C289" s="2"/>
      <c r="D289" s="45"/>
      <c r="E289" s="45"/>
      <c r="F289" s="15"/>
      <c r="G289" s="2"/>
      <c r="H289" s="2"/>
      <c r="I289" s="2"/>
      <c r="J289" s="2"/>
      <c r="K289" s="2"/>
      <c r="L289" s="2"/>
      <c r="M289" s="2"/>
    </row>
    <row r="290" spans="1:13">
      <c r="A290" s="2"/>
      <c r="B290" s="2"/>
      <c r="C290" s="2"/>
      <c r="D290" s="45"/>
      <c r="E290" s="45"/>
      <c r="F290" s="15"/>
      <c r="G290" s="2"/>
      <c r="H290" s="2"/>
      <c r="I290" s="2"/>
      <c r="J290" s="2"/>
      <c r="K290" s="2"/>
      <c r="L290" s="2"/>
      <c r="M290" s="2"/>
    </row>
    <row r="291" spans="1:13">
      <c r="A291" s="2"/>
      <c r="B291" s="2"/>
      <c r="C291" s="2"/>
      <c r="D291" s="45"/>
      <c r="E291" s="45"/>
      <c r="F291" s="15"/>
      <c r="G291" s="2"/>
      <c r="H291" s="2"/>
      <c r="I291" s="2"/>
      <c r="J291" s="2"/>
      <c r="K291" s="2"/>
      <c r="L291" s="2"/>
      <c r="M291" s="2"/>
    </row>
    <row r="292" spans="1:13">
      <c r="A292" s="2"/>
      <c r="B292" s="2"/>
      <c r="C292" s="2"/>
      <c r="D292" s="45"/>
      <c r="E292" s="45"/>
      <c r="F292" s="15"/>
      <c r="G292" s="2"/>
      <c r="H292" s="2"/>
      <c r="I292" s="2"/>
      <c r="J292" s="2"/>
      <c r="K292" s="2"/>
      <c r="L292" s="2"/>
      <c r="M292" s="2"/>
    </row>
    <row r="293" spans="1:13">
      <c r="A293" s="2"/>
      <c r="B293" s="2"/>
      <c r="C293" s="2"/>
      <c r="D293" s="45"/>
      <c r="E293" s="45"/>
      <c r="F293" s="15"/>
      <c r="G293" s="2"/>
      <c r="H293" s="2"/>
      <c r="I293" s="2"/>
      <c r="J293" s="2"/>
      <c r="K293" s="2"/>
      <c r="L293" s="2"/>
      <c r="M293" s="2"/>
    </row>
    <row r="294" spans="1:13">
      <c r="A294" s="2"/>
      <c r="B294" s="2"/>
      <c r="C294" s="2"/>
      <c r="D294" s="45"/>
      <c r="E294" s="45"/>
      <c r="F294" s="15"/>
      <c r="G294" s="2"/>
      <c r="H294" s="2"/>
      <c r="I294" s="2"/>
      <c r="J294" s="2"/>
      <c r="K294" s="2"/>
      <c r="L294" s="2"/>
      <c r="M294" s="2"/>
    </row>
    <row r="295" spans="1:13">
      <c r="A295" s="2"/>
      <c r="B295" s="2"/>
      <c r="C295" s="2"/>
      <c r="D295" s="45"/>
      <c r="E295" s="45"/>
      <c r="F295" s="15"/>
      <c r="G295" s="2"/>
      <c r="H295" s="2"/>
      <c r="I295" s="2"/>
      <c r="J295" s="2"/>
      <c r="K295" s="2"/>
      <c r="L295" s="2"/>
      <c r="M295" s="2"/>
    </row>
    <row r="296" spans="1:13">
      <c r="A296" s="2"/>
      <c r="B296" s="2"/>
      <c r="C296" s="2"/>
      <c r="D296" s="45"/>
      <c r="E296" s="45"/>
      <c r="F296" s="15"/>
      <c r="G296" s="2"/>
      <c r="H296" s="2"/>
      <c r="I296" s="2"/>
      <c r="J296" s="2"/>
      <c r="K296" s="2"/>
      <c r="L296" s="2"/>
      <c r="M296" s="2"/>
    </row>
    <row r="297" spans="1:13">
      <c r="A297" s="2"/>
      <c r="B297" s="2"/>
      <c r="C297" s="2"/>
      <c r="D297" s="45"/>
      <c r="E297" s="45"/>
      <c r="F297" s="15"/>
      <c r="G297" s="2"/>
      <c r="H297" s="2"/>
      <c r="I297" s="2"/>
      <c r="J297" s="2"/>
      <c r="K297" s="2"/>
      <c r="L297" s="2"/>
      <c r="M297" s="2"/>
    </row>
    <row r="298" spans="1:13">
      <c r="A298" s="2"/>
      <c r="B298" s="2"/>
      <c r="C298" s="2"/>
      <c r="D298" s="45"/>
      <c r="E298" s="45"/>
      <c r="F298" s="15"/>
      <c r="G298" s="2"/>
      <c r="H298" s="2"/>
      <c r="I298" s="2"/>
      <c r="J298" s="2"/>
      <c r="K298" s="2"/>
      <c r="L298" s="2"/>
      <c r="M298" s="2"/>
    </row>
    <row r="299" spans="1:13">
      <c r="A299" s="2"/>
      <c r="B299" s="2"/>
      <c r="C299" s="2"/>
      <c r="D299" s="45"/>
      <c r="E299" s="45"/>
      <c r="F299" s="15"/>
      <c r="G299" s="2"/>
      <c r="H299" s="2"/>
      <c r="I299" s="2"/>
      <c r="J299" s="2"/>
      <c r="K299" s="2"/>
      <c r="L299" s="2"/>
      <c r="M299" s="2"/>
    </row>
    <row r="300" spans="1:13">
      <c r="A300" s="2"/>
      <c r="B300" s="2"/>
      <c r="C300" s="2"/>
      <c r="D300" s="45"/>
      <c r="E300" s="45"/>
      <c r="F300" s="15"/>
      <c r="G300" s="2"/>
      <c r="H300" s="2"/>
      <c r="I300" s="2"/>
      <c r="J300" s="2"/>
      <c r="K300" s="2"/>
      <c r="L300" s="2"/>
      <c r="M300" s="2"/>
    </row>
    <row r="301" spans="1:13">
      <c r="A301" s="2"/>
      <c r="B301" s="2"/>
      <c r="C301" s="2"/>
      <c r="D301" s="45"/>
      <c r="E301" s="45"/>
      <c r="F301" s="15"/>
      <c r="G301" s="2"/>
      <c r="H301" s="2"/>
      <c r="I301" s="2"/>
      <c r="J301" s="2"/>
      <c r="K301" s="2"/>
      <c r="L301" s="2"/>
      <c r="M301" s="2"/>
    </row>
    <row r="302" spans="1:13">
      <c r="A302" s="2"/>
      <c r="B302" s="2"/>
      <c r="C302" s="2"/>
      <c r="D302" s="45"/>
      <c r="E302" s="45"/>
      <c r="F302" s="15"/>
      <c r="G302" s="2"/>
      <c r="H302" s="2"/>
      <c r="I302" s="2"/>
      <c r="J302" s="2"/>
      <c r="K302" s="2"/>
      <c r="L302" s="2"/>
      <c r="M302" s="2"/>
    </row>
    <row r="303" spans="1:13">
      <c r="A303" s="2"/>
      <c r="B303" s="2"/>
      <c r="C303" s="2"/>
      <c r="D303" s="45"/>
      <c r="E303" s="45"/>
      <c r="F303" s="15"/>
      <c r="G303" s="2"/>
      <c r="H303" s="2"/>
      <c r="I303" s="2"/>
      <c r="J303" s="2"/>
      <c r="K303" s="2"/>
      <c r="L303" s="2"/>
      <c r="M303" s="2"/>
    </row>
    <row r="304" spans="1:13">
      <c r="A304" s="2"/>
      <c r="B304" s="2"/>
      <c r="C304" s="2"/>
      <c r="D304" s="45"/>
      <c r="E304" s="45"/>
      <c r="F304" s="15"/>
      <c r="G304" s="2"/>
      <c r="H304" s="2"/>
      <c r="I304" s="2"/>
      <c r="J304" s="2"/>
      <c r="K304" s="2"/>
      <c r="L304" s="2"/>
      <c r="M304" s="2"/>
    </row>
    <row r="305" spans="1:13">
      <c r="A305" s="2"/>
      <c r="B305" s="2"/>
      <c r="C305" s="2"/>
      <c r="D305" s="45"/>
      <c r="E305" s="45"/>
      <c r="F305" s="15"/>
      <c r="G305" s="2"/>
      <c r="H305" s="2"/>
      <c r="I305" s="2"/>
      <c r="J305" s="2"/>
      <c r="K305" s="2"/>
      <c r="L305" s="2"/>
      <c r="M305" s="2"/>
    </row>
    <row r="306" spans="1:13">
      <c r="A306" s="2"/>
      <c r="B306" s="2"/>
      <c r="C306" s="2"/>
      <c r="D306" s="45"/>
      <c r="E306" s="45"/>
      <c r="F306" s="15"/>
      <c r="G306" s="2"/>
      <c r="H306" s="2"/>
      <c r="I306" s="2"/>
      <c r="J306" s="2"/>
      <c r="K306" s="2"/>
      <c r="L306" s="2"/>
      <c r="M306" s="2"/>
    </row>
    <row r="307" spans="1:13">
      <c r="A307" s="2"/>
      <c r="B307" s="2"/>
      <c r="C307" s="2"/>
      <c r="D307" s="45"/>
      <c r="E307" s="45"/>
      <c r="F307" s="15"/>
      <c r="G307" s="2"/>
      <c r="H307" s="2"/>
      <c r="I307" s="2"/>
      <c r="J307" s="2"/>
      <c r="K307" s="2"/>
      <c r="L307" s="2"/>
      <c r="M307" s="2"/>
    </row>
    <row r="308" spans="1:13">
      <c r="A308" s="2"/>
      <c r="B308" s="2"/>
      <c r="C308" s="2"/>
      <c r="D308" s="45"/>
      <c r="E308" s="45"/>
      <c r="F308" s="15"/>
      <c r="G308" s="2"/>
      <c r="H308" s="2"/>
      <c r="I308" s="2"/>
      <c r="J308" s="2"/>
      <c r="K308" s="2"/>
      <c r="L308" s="2"/>
      <c r="M308" s="2"/>
    </row>
    <row r="309" spans="1:13">
      <c r="A309" s="2"/>
      <c r="B309" s="2"/>
      <c r="C309" s="2"/>
      <c r="D309" s="45"/>
      <c r="E309" s="45"/>
      <c r="F309" s="15"/>
      <c r="G309" s="2"/>
      <c r="H309" s="2"/>
      <c r="I309" s="2"/>
      <c r="J309" s="2"/>
      <c r="K309" s="2"/>
      <c r="L309" s="2"/>
      <c r="M309" s="2"/>
    </row>
    <row r="310" spans="1:13">
      <c r="A310" s="2"/>
      <c r="B310" s="2"/>
      <c r="C310" s="2"/>
      <c r="D310" s="45"/>
      <c r="E310" s="45"/>
      <c r="F310" s="15"/>
      <c r="G310" s="2"/>
      <c r="H310" s="2"/>
      <c r="I310" s="2"/>
      <c r="J310" s="2"/>
      <c r="K310" s="2"/>
      <c r="L310" s="2"/>
      <c r="M310" s="2"/>
    </row>
    <row r="311" spans="1:13">
      <c r="A311" s="2"/>
      <c r="B311" s="2"/>
      <c r="C311" s="2"/>
      <c r="D311" s="45"/>
      <c r="E311" s="45"/>
      <c r="F311" s="15"/>
      <c r="G311" s="2"/>
      <c r="H311" s="2"/>
      <c r="I311" s="2"/>
      <c r="J311" s="2"/>
      <c r="K311" s="2"/>
      <c r="L311" s="2"/>
      <c r="M311" s="2"/>
    </row>
    <row r="312" spans="1:13">
      <c r="A312" s="2"/>
      <c r="B312" s="2"/>
      <c r="C312" s="2"/>
      <c r="D312" s="45"/>
      <c r="E312" s="45"/>
      <c r="F312" s="15"/>
      <c r="G312" s="2"/>
      <c r="H312" s="2"/>
      <c r="I312" s="2"/>
      <c r="J312" s="2"/>
      <c r="K312" s="2"/>
      <c r="L312" s="2"/>
      <c r="M312" s="2"/>
    </row>
    <row r="313" spans="1:13">
      <c r="A313" s="2"/>
      <c r="B313" s="2"/>
      <c r="C313" s="2"/>
      <c r="D313" s="45"/>
      <c r="E313" s="45"/>
      <c r="F313" s="15"/>
      <c r="G313" s="2"/>
      <c r="H313" s="2"/>
      <c r="I313" s="2"/>
      <c r="J313" s="2"/>
      <c r="K313" s="2"/>
      <c r="L313" s="2"/>
      <c r="M313" s="2"/>
    </row>
    <row r="314" spans="1:13">
      <c r="A314" s="2"/>
      <c r="B314" s="2"/>
      <c r="C314" s="2"/>
      <c r="D314" s="45"/>
      <c r="E314" s="45"/>
      <c r="F314" s="15"/>
      <c r="G314" s="2"/>
      <c r="H314" s="2"/>
      <c r="I314" s="2"/>
      <c r="J314" s="2"/>
      <c r="K314" s="2"/>
      <c r="L314" s="2"/>
      <c r="M314" s="2"/>
    </row>
    <row r="315" spans="1:13">
      <c r="A315" s="2"/>
      <c r="B315" s="2"/>
      <c r="C315" s="2"/>
      <c r="D315" s="45"/>
      <c r="E315" s="45"/>
      <c r="F315" s="15"/>
      <c r="G315" s="2"/>
      <c r="H315" s="2"/>
      <c r="I315" s="2"/>
      <c r="J315" s="2"/>
      <c r="K315" s="2"/>
      <c r="L315" s="2"/>
      <c r="M315" s="2"/>
    </row>
    <row r="316" spans="1:13">
      <c r="A316" s="2"/>
      <c r="B316" s="2"/>
      <c r="C316" s="2"/>
      <c r="D316" s="45"/>
      <c r="E316" s="45"/>
      <c r="F316" s="15"/>
      <c r="G316" s="2"/>
      <c r="H316" s="2"/>
      <c r="I316" s="2"/>
      <c r="J316" s="2"/>
      <c r="K316" s="2"/>
      <c r="L316" s="2"/>
      <c r="M316" s="2"/>
    </row>
    <row r="317" spans="1:13">
      <c r="A317" s="2"/>
      <c r="B317" s="2"/>
      <c r="C317" s="2"/>
      <c r="D317" s="45"/>
      <c r="E317" s="45"/>
      <c r="F317" s="15"/>
      <c r="G317" s="2"/>
      <c r="H317" s="2"/>
      <c r="I317" s="2"/>
      <c r="J317" s="2"/>
      <c r="K317" s="2"/>
      <c r="L317" s="2"/>
      <c r="M317" s="2"/>
    </row>
    <row r="318" spans="1:13">
      <c r="A318" s="2"/>
      <c r="B318" s="2"/>
      <c r="C318" s="2"/>
      <c r="D318" s="45"/>
      <c r="E318" s="45"/>
      <c r="F318" s="15"/>
      <c r="G318" s="2"/>
      <c r="H318" s="2"/>
      <c r="I318" s="2"/>
      <c r="J318" s="2"/>
      <c r="K318" s="2"/>
      <c r="L318" s="2"/>
      <c r="M318" s="2"/>
    </row>
    <row r="319" spans="1:13">
      <c r="A319" s="2"/>
      <c r="B319" s="2"/>
      <c r="C319" s="2"/>
      <c r="D319" s="45"/>
      <c r="E319" s="45"/>
      <c r="F319" s="15"/>
      <c r="G319" s="2"/>
      <c r="H319" s="2"/>
      <c r="I319" s="2"/>
      <c r="J319" s="2"/>
      <c r="K319" s="2"/>
      <c r="L319" s="2"/>
      <c r="M319" s="2"/>
    </row>
    <row r="320" spans="1:13">
      <c r="A320" s="2"/>
      <c r="B320" s="2"/>
      <c r="C320" s="2"/>
      <c r="D320" s="45"/>
      <c r="E320" s="45"/>
      <c r="F320" s="15"/>
      <c r="G320" s="2"/>
      <c r="H320" s="2"/>
      <c r="I320" s="2"/>
      <c r="J320" s="2"/>
      <c r="K320" s="2"/>
      <c r="L320" s="2"/>
      <c r="M320" s="2"/>
    </row>
    <row r="321" spans="1:13">
      <c r="A321" s="2"/>
      <c r="B321" s="2"/>
      <c r="C321" s="2"/>
      <c r="D321" s="45"/>
      <c r="E321" s="45"/>
      <c r="F321" s="15"/>
      <c r="G321" s="2"/>
      <c r="H321" s="2"/>
      <c r="I321" s="2"/>
      <c r="J321" s="2"/>
      <c r="K321" s="2"/>
      <c r="L321" s="2"/>
      <c r="M321" s="2"/>
    </row>
    <row r="322" spans="1:13">
      <c r="A322" s="2"/>
      <c r="B322" s="2"/>
      <c r="C322" s="2"/>
      <c r="D322" s="45"/>
      <c r="E322" s="45"/>
      <c r="F322" s="15"/>
      <c r="G322" s="2"/>
      <c r="H322" s="2"/>
      <c r="I322" s="2"/>
      <c r="J322" s="2"/>
      <c r="K322" s="2"/>
      <c r="L322" s="2"/>
      <c r="M322" s="2"/>
    </row>
    <row r="323" spans="1:13">
      <c r="A323" s="2"/>
      <c r="B323" s="2"/>
      <c r="C323" s="2"/>
      <c r="D323" s="45"/>
      <c r="E323" s="45"/>
      <c r="F323" s="15"/>
      <c r="G323" s="2"/>
      <c r="H323" s="2"/>
      <c r="I323" s="2"/>
      <c r="J323" s="2"/>
      <c r="K323" s="2"/>
      <c r="L323" s="2"/>
      <c r="M323" s="2"/>
    </row>
    <row r="324" spans="1:13">
      <c r="A324" s="2"/>
      <c r="B324" s="2"/>
      <c r="C324" s="2"/>
      <c r="D324" s="45"/>
      <c r="E324" s="45"/>
      <c r="F324" s="15"/>
      <c r="G324" s="2"/>
      <c r="H324" s="2"/>
      <c r="I324" s="2"/>
      <c r="J324" s="2"/>
      <c r="K324" s="2"/>
      <c r="L324" s="2"/>
      <c r="M324" s="2"/>
    </row>
    <row r="325" spans="1:13">
      <c r="A325" s="2"/>
      <c r="B325" s="2"/>
      <c r="C325" s="2"/>
      <c r="D325" s="45"/>
      <c r="E325" s="45"/>
      <c r="F325" s="15"/>
      <c r="G325" s="2"/>
      <c r="H325" s="2"/>
      <c r="I325" s="2"/>
      <c r="J325" s="2"/>
      <c r="K325" s="2"/>
      <c r="L325" s="2"/>
      <c r="M325" s="2"/>
    </row>
    <row r="326" spans="1:13">
      <c r="A326" s="2"/>
      <c r="B326" s="2"/>
      <c r="C326" s="2"/>
      <c r="D326" s="45"/>
      <c r="E326" s="45"/>
      <c r="F326" s="15"/>
      <c r="G326" s="2"/>
      <c r="H326" s="2"/>
      <c r="I326" s="2"/>
      <c r="J326" s="2"/>
      <c r="K326" s="2"/>
      <c r="L326" s="2"/>
      <c r="M326" s="2"/>
    </row>
    <row r="327" spans="1:13">
      <c r="A327" s="2"/>
      <c r="B327" s="2"/>
      <c r="C327" s="2"/>
      <c r="D327" s="45"/>
      <c r="E327" s="45"/>
      <c r="F327" s="15"/>
      <c r="G327" s="2"/>
      <c r="H327" s="2"/>
      <c r="I327" s="2"/>
      <c r="J327" s="2"/>
      <c r="K327" s="2"/>
      <c r="L327" s="2"/>
      <c r="M327" s="2"/>
    </row>
    <row r="328" spans="1:13">
      <c r="A328" s="2"/>
      <c r="B328" s="2"/>
      <c r="C328" s="2"/>
      <c r="D328" s="45"/>
      <c r="E328" s="45"/>
      <c r="F328" s="15"/>
      <c r="G328" s="2"/>
      <c r="H328" s="2"/>
      <c r="I328" s="2"/>
      <c r="J328" s="2"/>
      <c r="K328" s="2"/>
      <c r="L328" s="2"/>
      <c r="M328" s="2"/>
    </row>
    <row r="329" spans="1:13">
      <c r="A329" s="2"/>
      <c r="B329" s="2"/>
      <c r="C329" s="2"/>
      <c r="D329" s="45"/>
      <c r="E329" s="45"/>
      <c r="F329" s="15"/>
      <c r="G329" s="2"/>
      <c r="H329" s="2"/>
      <c r="I329" s="2"/>
      <c r="J329" s="2"/>
      <c r="K329" s="2"/>
      <c r="L329" s="2"/>
      <c r="M329" s="2"/>
    </row>
    <row r="330" spans="1:13">
      <c r="A330" s="2"/>
      <c r="B330" s="2"/>
      <c r="C330" s="2"/>
      <c r="D330" s="45"/>
      <c r="E330" s="45"/>
      <c r="F330" s="15"/>
      <c r="G330" s="2"/>
      <c r="H330" s="2"/>
      <c r="I330" s="2"/>
      <c r="J330" s="2"/>
      <c r="K330" s="2"/>
      <c r="L330" s="2"/>
      <c r="M330" s="2"/>
    </row>
    <row r="331" spans="1:13">
      <c r="A331" s="2"/>
      <c r="B331" s="2"/>
      <c r="C331" s="2"/>
      <c r="D331" s="45"/>
      <c r="E331" s="45"/>
      <c r="F331" s="15"/>
      <c r="G331" s="2"/>
      <c r="H331" s="2"/>
      <c r="I331" s="2"/>
      <c r="J331" s="2"/>
      <c r="K331" s="2"/>
      <c r="L331" s="2"/>
      <c r="M331" s="2"/>
    </row>
    <row r="332" spans="1:13">
      <c r="A332" s="2"/>
      <c r="B332" s="2"/>
      <c r="C332" s="2"/>
      <c r="D332" s="45"/>
      <c r="E332" s="45"/>
      <c r="F332" s="15"/>
      <c r="G332" s="2"/>
      <c r="H332" s="2"/>
      <c r="I332" s="2"/>
      <c r="J332" s="2"/>
      <c r="K332" s="2"/>
      <c r="L332" s="2"/>
      <c r="M332" s="2"/>
    </row>
    <row r="333" spans="1:13">
      <c r="A333" s="2"/>
      <c r="B333" s="2"/>
      <c r="C333" s="2"/>
      <c r="D333" s="45"/>
      <c r="E333" s="45"/>
      <c r="F333" s="15"/>
      <c r="G333" s="2"/>
      <c r="H333" s="2"/>
      <c r="I333" s="2"/>
      <c r="J333" s="2"/>
      <c r="K333" s="2"/>
      <c r="L333" s="2"/>
      <c r="M333" s="2"/>
    </row>
    <row r="334" spans="1:13">
      <c r="A334" s="2"/>
      <c r="B334" s="2"/>
      <c r="C334" s="2"/>
      <c r="D334" s="45"/>
      <c r="E334" s="45"/>
      <c r="F334" s="15"/>
      <c r="G334" s="2"/>
      <c r="H334" s="2"/>
      <c r="I334" s="2"/>
      <c r="J334" s="2"/>
      <c r="K334" s="2"/>
      <c r="L334" s="2"/>
      <c r="M334" s="2"/>
    </row>
    <row r="335" spans="1:13">
      <c r="A335" s="2"/>
      <c r="B335" s="2"/>
      <c r="C335" s="2"/>
      <c r="D335" s="45"/>
      <c r="E335" s="45"/>
      <c r="F335" s="15"/>
      <c r="G335" s="2"/>
      <c r="H335" s="2"/>
      <c r="I335" s="2"/>
      <c r="J335" s="2"/>
      <c r="K335" s="2"/>
      <c r="L335" s="2"/>
      <c r="M335" s="2"/>
    </row>
    <row r="336" spans="1:13">
      <c r="A336" s="2"/>
      <c r="B336" s="2"/>
      <c r="C336" s="2"/>
      <c r="D336" s="45"/>
      <c r="E336" s="45"/>
      <c r="F336" s="15"/>
      <c r="G336" s="2"/>
      <c r="H336" s="2"/>
      <c r="I336" s="2"/>
      <c r="J336" s="2"/>
      <c r="K336" s="2"/>
      <c r="L336" s="2"/>
      <c r="M336" s="2"/>
    </row>
    <row r="337" spans="1:13">
      <c r="A337" s="2"/>
      <c r="B337" s="2"/>
      <c r="C337" s="2"/>
      <c r="D337" s="45"/>
      <c r="E337" s="45"/>
      <c r="F337" s="15"/>
      <c r="G337" s="2"/>
      <c r="H337" s="2"/>
      <c r="I337" s="2"/>
      <c r="J337" s="2"/>
      <c r="K337" s="2"/>
      <c r="L337" s="2"/>
      <c r="M337" s="2"/>
    </row>
    <row r="338" spans="1:13">
      <c r="A338" s="2"/>
      <c r="B338" s="2"/>
      <c r="C338" s="2"/>
      <c r="D338" s="45"/>
      <c r="E338" s="45"/>
      <c r="F338" s="15"/>
      <c r="G338" s="2"/>
      <c r="H338" s="2"/>
      <c r="I338" s="2"/>
      <c r="J338" s="2"/>
      <c r="K338" s="2"/>
      <c r="L338" s="2"/>
      <c r="M338" s="2"/>
    </row>
    <row r="339" spans="1:13">
      <c r="A339" s="2"/>
      <c r="B339" s="2"/>
      <c r="C339" s="2"/>
      <c r="D339" s="45"/>
      <c r="E339" s="45"/>
      <c r="F339" s="15"/>
      <c r="G339" s="2"/>
      <c r="H339" s="2"/>
      <c r="I339" s="2"/>
      <c r="J339" s="2"/>
      <c r="K339" s="2"/>
      <c r="L339" s="2"/>
      <c r="M339" s="2"/>
    </row>
    <row r="340" spans="1:13">
      <c r="A340" s="2"/>
      <c r="B340" s="2"/>
      <c r="C340" s="2"/>
      <c r="D340" s="45"/>
      <c r="E340" s="45"/>
      <c r="F340" s="15"/>
      <c r="G340" s="2"/>
      <c r="H340" s="2"/>
      <c r="I340" s="2"/>
      <c r="J340" s="2"/>
      <c r="K340" s="2"/>
      <c r="L340" s="2"/>
      <c r="M340" s="2"/>
    </row>
    <row r="341" spans="1:13">
      <c r="A341" s="2"/>
      <c r="B341" s="2"/>
      <c r="C341" s="2"/>
      <c r="D341" s="45"/>
      <c r="E341" s="45"/>
      <c r="F341" s="15"/>
      <c r="G341" s="2"/>
      <c r="H341" s="2"/>
      <c r="I341" s="2"/>
      <c r="J341" s="2"/>
      <c r="K341" s="2"/>
      <c r="L341" s="2"/>
      <c r="M341" s="2"/>
    </row>
    <row r="342" spans="1:13">
      <c r="A342" s="2"/>
      <c r="B342" s="2"/>
      <c r="C342" s="2"/>
      <c r="D342" s="45"/>
      <c r="E342" s="45"/>
      <c r="F342" s="15"/>
      <c r="G342" s="2"/>
      <c r="H342" s="2"/>
      <c r="I342" s="2"/>
      <c r="J342" s="2"/>
      <c r="K342" s="2"/>
      <c r="L342" s="2"/>
      <c r="M342" s="2"/>
    </row>
    <row r="343" spans="1:13">
      <c r="A343" s="2"/>
      <c r="B343" s="2"/>
      <c r="C343" s="2"/>
      <c r="D343" s="45"/>
      <c r="E343" s="45"/>
      <c r="F343" s="15"/>
      <c r="G343" s="2"/>
      <c r="H343" s="2"/>
      <c r="I343" s="2"/>
      <c r="J343" s="2"/>
      <c r="K343" s="2"/>
      <c r="L343" s="2"/>
      <c r="M343" s="2"/>
    </row>
    <row r="344" spans="1:13">
      <c r="A344" s="2"/>
      <c r="B344" s="2"/>
      <c r="C344" s="2"/>
      <c r="D344" s="45"/>
      <c r="E344" s="45"/>
      <c r="F344" s="15"/>
      <c r="G344" s="2"/>
      <c r="H344" s="2"/>
      <c r="I344" s="2"/>
      <c r="J344" s="2"/>
      <c r="K344" s="2"/>
      <c r="L344" s="2"/>
      <c r="M344" s="2"/>
    </row>
    <row r="345" spans="1:13">
      <c r="A345" s="2"/>
      <c r="B345" s="2"/>
      <c r="C345" s="2"/>
      <c r="D345" s="45"/>
      <c r="E345" s="45"/>
      <c r="F345" s="15"/>
      <c r="G345" s="2"/>
      <c r="H345" s="2"/>
      <c r="I345" s="2"/>
      <c r="J345" s="2"/>
      <c r="K345" s="2"/>
      <c r="L345" s="2"/>
      <c r="M345" s="2"/>
    </row>
    <row r="346" spans="1:13">
      <c r="A346" s="2"/>
      <c r="B346" s="2"/>
      <c r="C346" s="2"/>
      <c r="D346" s="45"/>
      <c r="E346" s="45"/>
      <c r="F346" s="15"/>
      <c r="G346" s="2"/>
      <c r="H346" s="2"/>
      <c r="I346" s="2"/>
      <c r="J346" s="2"/>
      <c r="K346" s="2"/>
      <c r="L346" s="2"/>
      <c r="M346" s="2"/>
    </row>
    <row r="347" spans="1:13">
      <c r="A347" s="2"/>
      <c r="B347" s="2"/>
      <c r="C347" s="2"/>
      <c r="D347" s="45"/>
      <c r="E347" s="45"/>
      <c r="F347" s="15"/>
      <c r="G347" s="2"/>
      <c r="H347" s="2"/>
      <c r="I347" s="2"/>
      <c r="J347" s="2"/>
      <c r="K347" s="2"/>
      <c r="L347" s="2"/>
      <c r="M347" s="2"/>
    </row>
    <row r="348" spans="1:13">
      <c r="A348" s="2"/>
      <c r="B348" s="2"/>
      <c r="C348" s="2"/>
      <c r="D348" s="45"/>
      <c r="E348" s="45"/>
      <c r="F348" s="15"/>
      <c r="G348" s="2"/>
      <c r="H348" s="2"/>
      <c r="I348" s="2"/>
      <c r="J348" s="2"/>
      <c r="K348" s="2"/>
      <c r="L348" s="2"/>
      <c r="M348" s="2"/>
    </row>
    <row r="349" spans="1:13">
      <c r="A349" s="2"/>
      <c r="B349" s="2"/>
      <c r="C349" s="2"/>
      <c r="D349" s="45"/>
      <c r="E349" s="45"/>
      <c r="F349" s="15"/>
      <c r="G349" s="2"/>
      <c r="H349" s="2"/>
      <c r="I349" s="2"/>
      <c r="J349" s="2"/>
      <c r="K349" s="2"/>
      <c r="L349" s="2"/>
      <c r="M349" s="2"/>
    </row>
    <row r="350" spans="1:13">
      <c r="A350" s="2"/>
      <c r="B350" s="2"/>
      <c r="C350" s="2"/>
      <c r="D350" s="45"/>
      <c r="E350" s="45"/>
      <c r="F350" s="15"/>
      <c r="G350" s="2"/>
      <c r="H350" s="2"/>
      <c r="I350" s="2"/>
      <c r="J350" s="2"/>
      <c r="K350" s="2"/>
      <c r="L350" s="2"/>
      <c r="M350" s="2"/>
    </row>
    <row r="351" spans="1:13">
      <c r="A351" s="2"/>
      <c r="B351" s="2"/>
      <c r="C351" s="2"/>
      <c r="D351" s="45"/>
      <c r="E351" s="45"/>
      <c r="F351" s="15"/>
      <c r="G351" s="2"/>
      <c r="H351" s="2"/>
      <c r="I351" s="2"/>
      <c r="J351" s="2"/>
      <c r="K351" s="2"/>
      <c r="L351" s="2"/>
      <c r="M351" s="2"/>
    </row>
    <row r="352" spans="1:13">
      <c r="A352" s="2"/>
      <c r="B352" s="2"/>
      <c r="C352" s="2"/>
      <c r="D352" s="45"/>
      <c r="E352" s="45"/>
      <c r="F352" s="15"/>
      <c r="G352" s="2"/>
      <c r="H352" s="2"/>
      <c r="I352" s="2"/>
      <c r="J352" s="2"/>
      <c r="K352" s="2"/>
      <c r="L352" s="2"/>
      <c r="M352" s="2"/>
    </row>
    <row r="353" spans="1:13">
      <c r="A353" s="2"/>
      <c r="B353" s="2"/>
      <c r="C353" s="2"/>
      <c r="D353" s="45"/>
      <c r="E353" s="45"/>
      <c r="F353" s="15"/>
      <c r="G353" s="2"/>
      <c r="H353" s="2"/>
      <c r="I353" s="2"/>
      <c r="J353" s="2"/>
      <c r="K353" s="2"/>
      <c r="L353" s="2"/>
      <c r="M353" s="2"/>
    </row>
    <row r="354" spans="1:13">
      <c r="A354" s="2"/>
      <c r="B354" s="2"/>
      <c r="C354" s="2"/>
      <c r="D354" s="45"/>
      <c r="E354" s="45"/>
      <c r="F354" s="15"/>
      <c r="G354" s="2"/>
      <c r="H354" s="2"/>
      <c r="I354" s="2"/>
      <c r="J354" s="2"/>
      <c r="K354" s="2"/>
      <c r="L354" s="2"/>
      <c r="M354" s="2"/>
    </row>
    <row r="355" spans="1:13">
      <c r="A355" s="2"/>
      <c r="B355" s="2"/>
      <c r="C355" s="2"/>
      <c r="D355" s="45"/>
      <c r="E355" s="45"/>
      <c r="F355" s="15"/>
      <c r="G355" s="2"/>
      <c r="H355" s="2"/>
      <c r="I355" s="2"/>
      <c r="J355" s="2"/>
      <c r="K355" s="2"/>
      <c r="L355" s="2"/>
      <c r="M355" s="2"/>
    </row>
    <row r="356" spans="1:13">
      <c r="A356" s="2"/>
      <c r="B356" s="2"/>
      <c r="C356" s="2"/>
      <c r="D356" s="45"/>
      <c r="E356" s="45"/>
      <c r="F356" s="15"/>
      <c r="G356" s="2"/>
      <c r="H356" s="2"/>
      <c r="I356" s="2"/>
      <c r="J356" s="2"/>
      <c r="K356" s="2"/>
      <c r="L356" s="2"/>
      <c r="M356" s="2"/>
    </row>
    <row r="357" spans="1:13">
      <c r="A357" s="2"/>
      <c r="B357" s="2"/>
      <c r="C357" s="2"/>
      <c r="D357" s="45"/>
      <c r="E357" s="45"/>
      <c r="F357" s="15"/>
      <c r="G357" s="2"/>
      <c r="H357" s="2"/>
      <c r="I357" s="2"/>
      <c r="J357" s="2"/>
      <c r="K357" s="2"/>
      <c r="L357" s="2"/>
      <c r="M357" s="2"/>
    </row>
    <row r="358" spans="1:13">
      <c r="A358" s="2"/>
      <c r="B358" s="2"/>
      <c r="C358" s="2"/>
      <c r="D358" s="45"/>
      <c r="E358" s="45"/>
      <c r="F358" s="15"/>
      <c r="G358" s="2"/>
      <c r="H358" s="2"/>
      <c r="I358" s="2"/>
      <c r="J358" s="2"/>
      <c r="K358" s="2"/>
      <c r="L358" s="2"/>
      <c r="M358" s="2"/>
    </row>
    <row r="359" spans="1:13">
      <c r="A359" s="2"/>
      <c r="B359" s="2"/>
      <c r="C359" s="2"/>
      <c r="D359" s="45"/>
      <c r="E359" s="45"/>
      <c r="F359" s="15"/>
      <c r="G359" s="2"/>
      <c r="H359" s="2"/>
      <c r="I359" s="2"/>
      <c r="J359" s="2"/>
      <c r="K359" s="2"/>
      <c r="L359" s="2"/>
      <c r="M359" s="2"/>
    </row>
    <row r="360" spans="1:13">
      <c r="A360" s="2"/>
      <c r="B360" s="2"/>
      <c r="C360" s="2"/>
      <c r="D360" s="45"/>
      <c r="E360" s="45"/>
      <c r="F360" s="15"/>
      <c r="G360" s="2"/>
      <c r="H360" s="2"/>
      <c r="I360" s="2"/>
      <c r="J360" s="2"/>
      <c r="K360" s="2"/>
      <c r="L360" s="2"/>
      <c r="M360" s="2"/>
    </row>
    <row r="361" spans="1:13">
      <c r="A361" s="2"/>
      <c r="B361" s="2"/>
      <c r="C361" s="2"/>
      <c r="D361" s="45"/>
      <c r="E361" s="45"/>
      <c r="F361" s="15"/>
      <c r="G361" s="2"/>
      <c r="H361" s="2"/>
      <c r="I361" s="2"/>
      <c r="J361" s="2"/>
      <c r="K361" s="2"/>
      <c r="L361" s="2"/>
      <c r="M361" s="2"/>
    </row>
    <row r="362" spans="1:13">
      <c r="A362" s="2"/>
      <c r="B362" s="2"/>
      <c r="C362" s="2"/>
      <c r="D362" s="45"/>
      <c r="E362" s="45"/>
      <c r="F362" s="15"/>
      <c r="G362" s="2"/>
      <c r="H362" s="2"/>
      <c r="I362" s="2"/>
      <c r="J362" s="2"/>
      <c r="K362" s="2"/>
      <c r="L362" s="2"/>
      <c r="M362" s="2"/>
    </row>
    <row r="363" spans="1:13">
      <c r="A363" s="2"/>
      <c r="B363" s="2"/>
      <c r="C363" s="2"/>
      <c r="D363" s="45"/>
      <c r="E363" s="45"/>
      <c r="F363" s="15"/>
      <c r="G363" s="2"/>
      <c r="H363" s="2"/>
      <c r="I363" s="2"/>
      <c r="J363" s="2"/>
      <c r="K363" s="2"/>
      <c r="L363" s="2"/>
      <c r="M363" s="2"/>
    </row>
    <row r="364" spans="1:13">
      <c r="A364" s="2"/>
      <c r="B364" s="2"/>
      <c r="C364" s="2"/>
      <c r="D364" s="45"/>
      <c r="E364" s="45"/>
      <c r="F364" s="15"/>
      <c r="G364" s="2"/>
      <c r="H364" s="2"/>
      <c r="I364" s="2"/>
      <c r="J364" s="2"/>
      <c r="K364" s="2"/>
      <c r="L364" s="2"/>
      <c r="M364" s="2"/>
    </row>
    <row r="365" spans="1:13">
      <c r="A365" s="2"/>
      <c r="B365" s="2"/>
      <c r="C365" s="2"/>
      <c r="D365" s="45"/>
      <c r="E365" s="45"/>
      <c r="F365" s="15"/>
      <c r="G365" s="2"/>
      <c r="H365" s="2"/>
      <c r="I365" s="2"/>
      <c r="J365" s="2"/>
      <c r="K365" s="2"/>
      <c r="L365" s="2"/>
      <c r="M365" s="2"/>
    </row>
    <row r="366" spans="1:13">
      <c r="A366" s="2"/>
      <c r="B366" s="2"/>
      <c r="C366" s="2"/>
      <c r="D366" s="45"/>
      <c r="E366" s="45"/>
      <c r="F366" s="15"/>
      <c r="G366" s="2"/>
      <c r="H366" s="2"/>
      <c r="I366" s="2"/>
      <c r="J366" s="2"/>
      <c r="K366" s="2"/>
      <c r="L366" s="2"/>
      <c r="M366" s="2"/>
    </row>
    <row r="367" spans="1:13">
      <c r="A367" s="2"/>
      <c r="B367" s="2"/>
      <c r="C367" s="2"/>
      <c r="D367" s="45"/>
      <c r="E367" s="45"/>
      <c r="F367" s="15"/>
      <c r="G367" s="2"/>
      <c r="H367" s="2"/>
      <c r="I367" s="2"/>
      <c r="J367" s="2"/>
      <c r="K367" s="2"/>
      <c r="L367" s="2"/>
      <c r="M367" s="2"/>
    </row>
    <row r="368" spans="1:13">
      <c r="A368" s="2"/>
      <c r="B368" s="2"/>
      <c r="C368" s="2"/>
      <c r="D368" s="45"/>
      <c r="E368" s="45"/>
      <c r="F368" s="15"/>
      <c r="G368" s="2"/>
      <c r="H368" s="2"/>
      <c r="I368" s="2"/>
      <c r="J368" s="2"/>
      <c r="K368" s="2"/>
      <c r="L368" s="2"/>
      <c r="M368" s="2"/>
    </row>
    <row r="369" spans="1:13">
      <c r="A369" s="2"/>
      <c r="B369" s="2"/>
      <c r="C369" s="2"/>
      <c r="D369" s="45"/>
      <c r="E369" s="45"/>
      <c r="F369" s="15"/>
      <c r="G369" s="2"/>
      <c r="H369" s="2"/>
      <c r="I369" s="2"/>
      <c r="J369" s="2"/>
      <c r="K369" s="2"/>
      <c r="L369" s="2"/>
      <c r="M369" s="2"/>
    </row>
    <row r="370" spans="1:13">
      <c r="A370" s="2"/>
      <c r="B370" s="2"/>
      <c r="C370" s="2"/>
      <c r="D370" s="45"/>
      <c r="E370" s="45"/>
      <c r="F370" s="15"/>
      <c r="G370" s="2"/>
      <c r="H370" s="2"/>
      <c r="I370" s="2"/>
      <c r="J370" s="2"/>
      <c r="K370" s="2"/>
      <c r="L370" s="2"/>
      <c r="M370" s="2"/>
    </row>
    <row r="371" spans="1:13">
      <c r="A371" s="2"/>
      <c r="B371" s="2"/>
      <c r="C371" s="2"/>
      <c r="D371" s="45"/>
      <c r="E371" s="45"/>
      <c r="F371" s="15"/>
      <c r="G371" s="2"/>
      <c r="H371" s="2"/>
      <c r="I371" s="2"/>
      <c r="J371" s="2"/>
      <c r="K371" s="2"/>
      <c r="L371" s="2"/>
      <c r="M371" s="2"/>
    </row>
    <row r="372" spans="1:13">
      <c r="A372" s="2"/>
      <c r="B372" s="2"/>
      <c r="C372" s="2"/>
      <c r="D372" s="45"/>
      <c r="E372" s="45"/>
      <c r="F372" s="15"/>
      <c r="G372" s="2"/>
      <c r="H372" s="2"/>
      <c r="I372" s="2"/>
      <c r="J372" s="2"/>
      <c r="K372" s="2"/>
      <c r="L372" s="2"/>
      <c r="M372" s="2"/>
    </row>
    <row r="373" spans="1:13">
      <c r="A373" s="2"/>
      <c r="B373" s="2"/>
      <c r="C373" s="2"/>
      <c r="D373" s="45"/>
      <c r="E373" s="45"/>
      <c r="F373" s="15"/>
      <c r="G373" s="2"/>
      <c r="H373" s="2"/>
      <c r="I373" s="2"/>
      <c r="J373" s="2"/>
      <c r="K373" s="2"/>
      <c r="L373" s="2"/>
      <c r="M373" s="2"/>
    </row>
    <row r="374" spans="1:13">
      <c r="A374" s="2"/>
      <c r="B374" s="2"/>
      <c r="C374" s="2"/>
      <c r="D374" s="45"/>
      <c r="E374" s="45"/>
      <c r="F374" s="15"/>
      <c r="G374" s="2"/>
      <c r="H374" s="2"/>
      <c r="I374" s="2"/>
      <c r="J374" s="2"/>
      <c r="K374" s="2"/>
      <c r="L374" s="2"/>
      <c r="M374" s="2"/>
    </row>
    <row r="375" spans="1:13">
      <c r="A375" s="2"/>
      <c r="B375" s="2"/>
      <c r="C375" s="2"/>
      <c r="D375" s="45"/>
      <c r="E375" s="45"/>
      <c r="F375" s="15"/>
      <c r="G375" s="2"/>
      <c r="H375" s="2"/>
      <c r="I375" s="2"/>
      <c r="J375" s="2"/>
      <c r="K375" s="2"/>
      <c r="L375" s="2"/>
      <c r="M375" s="2"/>
    </row>
    <row r="376" spans="1:13">
      <c r="A376" s="2"/>
      <c r="B376" s="2"/>
      <c r="C376" s="2"/>
      <c r="D376" s="45"/>
      <c r="E376" s="45"/>
      <c r="F376" s="15"/>
      <c r="G376" s="2"/>
      <c r="H376" s="2"/>
      <c r="I376" s="2"/>
      <c r="J376" s="2"/>
      <c r="K376" s="2"/>
      <c r="L376" s="2"/>
      <c r="M376" s="2"/>
    </row>
    <row r="377" spans="1:13">
      <c r="A377" s="2"/>
      <c r="B377" s="2"/>
      <c r="C377" s="2"/>
      <c r="D377" s="45"/>
      <c r="E377" s="45"/>
      <c r="F377" s="15"/>
      <c r="G377" s="2"/>
      <c r="H377" s="2"/>
      <c r="I377" s="2"/>
      <c r="J377" s="2"/>
      <c r="K377" s="2"/>
      <c r="L377" s="2"/>
      <c r="M377" s="2"/>
    </row>
    <row r="378" spans="1:13">
      <c r="A378" s="2"/>
      <c r="B378" s="2"/>
      <c r="C378" s="2"/>
      <c r="D378" s="45"/>
      <c r="E378" s="45"/>
      <c r="F378" s="15"/>
      <c r="G378" s="2"/>
      <c r="H378" s="2"/>
      <c r="I378" s="2"/>
      <c r="J378" s="2"/>
      <c r="K378" s="2"/>
      <c r="L378" s="2"/>
      <c r="M378" s="2"/>
    </row>
    <row r="379" spans="1:13">
      <c r="A379" s="2"/>
      <c r="B379" s="2"/>
      <c r="C379" s="2"/>
      <c r="D379" s="45"/>
      <c r="E379" s="45"/>
      <c r="F379" s="15"/>
      <c r="G379" s="2"/>
      <c r="H379" s="2"/>
      <c r="I379" s="2"/>
      <c r="J379" s="2"/>
      <c r="K379" s="2"/>
      <c r="L379" s="2"/>
      <c r="M379" s="2"/>
    </row>
    <row r="380" spans="1:13">
      <c r="A380" s="2"/>
      <c r="B380" s="2"/>
      <c r="C380" s="2"/>
      <c r="D380" s="45"/>
      <c r="E380" s="45"/>
      <c r="F380" s="15"/>
      <c r="G380" s="2"/>
      <c r="H380" s="2"/>
      <c r="I380" s="2"/>
      <c r="J380" s="2"/>
      <c r="K380" s="2"/>
      <c r="L380" s="2"/>
      <c r="M380" s="2"/>
    </row>
    <row r="381" spans="1:13">
      <c r="A381" s="2"/>
      <c r="B381" s="2"/>
      <c r="C381" s="2"/>
      <c r="D381" s="45"/>
      <c r="E381" s="45"/>
      <c r="F381" s="15"/>
      <c r="G381" s="2"/>
      <c r="H381" s="2"/>
      <c r="I381" s="2"/>
      <c r="J381" s="2"/>
      <c r="K381" s="2"/>
      <c r="L381" s="2"/>
      <c r="M381" s="2"/>
    </row>
    <row r="382" spans="1:13">
      <c r="A382" s="2"/>
      <c r="B382" s="2"/>
      <c r="C382" s="2"/>
      <c r="D382" s="45"/>
      <c r="E382" s="45"/>
      <c r="F382" s="15"/>
      <c r="G382" s="2"/>
      <c r="H382" s="2"/>
      <c r="I382" s="2"/>
      <c r="J382" s="2"/>
      <c r="K382" s="2"/>
      <c r="L382" s="2"/>
      <c r="M382" s="2"/>
    </row>
    <row r="383" spans="1:13">
      <c r="A383" s="2"/>
      <c r="B383" s="2"/>
      <c r="C383" s="2"/>
      <c r="D383" s="45"/>
      <c r="E383" s="45"/>
      <c r="F383" s="15"/>
      <c r="G383" s="2"/>
      <c r="H383" s="2"/>
      <c r="I383" s="2"/>
      <c r="J383" s="2"/>
      <c r="K383" s="2"/>
      <c r="L383" s="2"/>
      <c r="M383" s="2"/>
    </row>
    <row r="384" spans="1:13">
      <c r="A384" s="2"/>
      <c r="B384" s="2"/>
      <c r="C384" s="2"/>
      <c r="D384" s="45"/>
      <c r="E384" s="45"/>
      <c r="F384" s="15"/>
      <c r="G384" s="2"/>
      <c r="H384" s="2"/>
      <c r="I384" s="2"/>
      <c r="J384" s="2"/>
      <c r="K384" s="2"/>
      <c r="L384" s="2"/>
      <c r="M384" s="2"/>
    </row>
    <row r="385" spans="1:13">
      <c r="A385" s="2"/>
      <c r="B385" s="2"/>
      <c r="C385" s="2"/>
      <c r="D385" s="45"/>
      <c r="E385" s="45"/>
      <c r="F385" s="15"/>
      <c r="G385" s="2"/>
      <c r="H385" s="2"/>
      <c r="I385" s="2"/>
      <c r="J385" s="2"/>
      <c r="K385" s="2"/>
      <c r="L385" s="2"/>
      <c r="M385" s="2"/>
    </row>
    <row r="386" spans="1:13">
      <c r="A386" s="2"/>
      <c r="B386" s="2"/>
      <c r="C386" s="2"/>
      <c r="D386" s="45"/>
      <c r="E386" s="45"/>
      <c r="F386" s="15"/>
      <c r="G386" s="2"/>
      <c r="H386" s="2"/>
      <c r="I386" s="2"/>
      <c r="J386" s="2"/>
      <c r="K386" s="2"/>
      <c r="L386" s="2"/>
      <c r="M386" s="2"/>
    </row>
    <row r="387" spans="1:13">
      <c r="A387" s="2"/>
      <c r="B387" s="2"/>
      <c r="C387" s="2"/>
      <c r="D387" s="45"/>
      <c r="E387" s="45"/>
      <c r="F387" s="15"/>
      <c r="G387" s="2"/>
      <c r="H387" s="2"/>
      <c r="I387" s="2"/>
      <c r="J387" s="2"/>
      <c r="K387" s="2"/>
      <c r="L387" s="2"/>
      <c r="M387" s="2"/>
    </row>
    <row r="388" spans="1:13">
      <c r="A388" s="2"/>
      <c r="B388" s="2"/>
      <c r="C388" s="2"/>
      <c r="D388" s="45"/>
      <c r="E388" s="45"/>
      <c r="F388" s="15"/>
      <c r="G388" s="2"/>
      <c r="H388" s="2"/>
      <c r="I388" s="2"/>
      <c r="J388" s="2"/>
      <c r="K388" s="2"/>
      <c r="L388" s="2"/>
      <c r="M388" s="2"/>
    </row>
    <row r="389" spans="1:13">
      <c r="A389" s="2"/>
      <c r="B389" s="2"/>
      <c r="C389" s="2"/>
      <c r="D389" s="45"/>
      <c r="E389" s="45"/>
      <c r="F389" s="15"/>
      <c r="G389" s="2"/>
      <c r="H389" s="2"/>
      <c r="I389" s="2"/>
      <c r="J389" s="2"/>
      <c r="K389" s="2"/>
      <c r="L389" s="2"/>
      <c r="M389" s="2"/>
    </row>
    <row r="390" spans="1:13">
      <c r="A390" s="2"/>
      <c r="B390" s="2"/>
      <c r="C390" s="2"/>
      <c r="D390" s="45"/>
      <c r="E390" s="45"/>
      <c r="F390" s="15"/>
      <c r="G390" s="2"/>
      <c r="H390" s="2"/>
      <c r="I390" s="2"/>
      <c r="J390" s="2"/>
      <c r="K390" s="2"/>
      <c r="L390" s="2"/>
      <c r="M390" s="2"/>
    </row>
    <row r="391" spans="1:13">
      <c r="A391" s="2"/>
      <c r="B391" s="2"/>
      <c r="C391" s="2"/>
      <c r="D391" s="45"/>
      <c r="E391" s="45"/>
      <c r="F391" s="15"/>
      <c r="G391" s="2"/>
      <c r="H391" s="2"/>
      <c r="I391" s="2"/>
      <c r="J391" s="2"/>
      <c r="K391" s="2"/>
      <c r="L391" s="2"/>
      <c r="M391" s="2"/>
    </row>
    <row r="392" spans="1:13">
      <c r="A392" s="2"/>
      <c r="B392" s="2"/>
      <c r="C392" s="2"/>
      <c r="D392" s="45"/>
      <c r="E392" s="45"/>
      <c r="F392" s="15"/>
      <c r="G392" s="2"/>
      <c r="H392" s="2"/>
      <c r="I392" s="2"/>
      <c r="J392" s="2"/>
      <c r="K392" s="2"/>
      <c r="L392" s="2"/>
      <c r="M392" s="2"/>
    </row>
    <row r="393" spans="1:13">
      <c r="A393" s="2"/>
      <c r="B393" s="2"/>
      <c r="C393" s="2"/>
      <c r="D393" s="45"/>
      <c r="E393" s="45"/>
      <c r="F393" s="15"/>
      <c r="G393" s="2"/>
      <c r="H393" s="2"/>
      <c r="I393" s="2"/>
      <c r="J393" s="2"/>
      <c r="K393" s="2"/>
      <c r="L393" s="2"/>
      <c r="M393" s="2"/>
    </row>
    <row r="394" spans="1:13">
      <c r="A394" s="2"/>
      <c r="B394" s="2"/>
      <c r="C394" s="2"/>
      <c r="D394" s="45"/>
      <c r="E394" s="45"/>
      <c r="F394" s="15"/>
      <c r="G394" s="2"/>
      <c r="H394" s="2"/>
      <c r="I394" s="2"/>
      <c r="J394" s="2"/>
      <c r="K394" s="2"/>
      <c r="L394" s="2"/>
      <c r="M394" s="2"/>
    </row>
    <row r="395" spans="1:13">
      <c r="A395" s="2"/>
      <c r="B395" s="2"/>
      <c r="C395" s="2"/>
      <c r="D395" s="45"/>
      <c r="E395" s="45"/>
      <c r="F395" s="15"/>
      <c r="G395" s="2"/>
      <c r="H395" s="2"/>
      <c r="I395" s="2"/>
      <c r="J395" s="2"/>
      <c r="K395" s="2"/>
      <c r="L395" s="2"/>
      <c r="M395" s="2"/>
    </row>
    <row r="396" spans="1:13">
      <c r="A396" s="2"/>
      <c r="B396" s="2"/>
      <c r="C396" s="2"/>
      <c r="D396" s="45"/>
      <c r="E396" s="45"/>
      <c r="F396" s="15"/>
      <c r="G396" s="2"/>
      <c r="H396" s="2"/>
      <c r="I396" s="2"/>
      <c r="J396" s="2"/>
      <c r="K396" s="2"/>
      <c r="L396" s="2"/>
      <c r="M396" s="2"/>
    </row>
    <row r="397" spans="1:13">
      <c r="A397" s="2"/>
      <c r="B397" s="2"/>
      <c r="C397" s="2"/>
      <c r="D397" s="45"/>
      <c r="E397" s="45"/>
      <c r="F397" s="15"/>
      <c r="G397" s="2"/>
      <c r="H397" s="2"/>
      <c r="I397" s="2"/>
      <c r="J397" s="2"/>
      <c r="K397" s="2"/>
      <c r="L397" s="2"/>
      <c r="M397" s="2"/>
    </row>
    <row r="398" spans="1:13">
      <c r="A398" s="2"/>
      <c r="B398" s="2"/>
      <c r="C398" s="2"/>
      <c r="D398" s="45"/>
      <c r="E398" s="45"/>
      <c r="F398" s="15"/>
      <c r="G398" s="2"/>
      <c r="H398" s="2"/>
      <c r="I398" s="2"/>
      <c r="J398" s="2"/>
      <c r="K398" s="2"/>
      <c r="L398" s="2"/>
      <c r="M398" s="2"/>
    </row>
    <row r="399" spans="1:13">
      <c r="A399" s="2"/>
      <c r="B399" s="2"/>
      <c r="C399" s="2"/>
      <c r="D399" s="45"/>
      <c r="E399" s="45"/>
      <c r="F399" s="15"/>
      <c r="G399" s="2"/>
      <c r="H399" s="2"/>
      <c r="I399" s="2"/>
      <c r="J399" s="2"/>
      <c r="K399" s="2"/>
      <c r="L399" s="2"/>
      <c r="M399" s="2"/>
    </row>
    <row r="400" spans="1:13">
      <c r="A400" s="2"/>
      <c r="B400" s="2"/>
      <c r="C400" s="2"/>
      <c r="D400" s="45"/>
      <c r="E400" s="45"/>
      <c r="F400" s="15"/>
      <c r="G400" s="2"/>
      <c r="H400" s="2"/>
      <c r="I400" s="2"/>
      <c r="J400" s="2"/>
      <c r="K400" s="2"/>
      <c r="L400" s="2"/>
      <c r="M400" s="2"/>
    </row>
    <row r="401" spans="1:13">
      <c r="A401" s="2"/>
      <c r="B401" s="2"/>
      <c r="C401" s="2"/>
      <c r="D401" s="45"/>
      <c r="E401" s="45"/>
      <c r="F401" s="15"/>
      <c r="G401" s="2"/>
      <c r="H401" s="2"/>
      <c r="I401" s="2"/>
      <c r="J401" s="2"/>
      <c r="K401" s="2"/>
      <c r="L401" s="2"/>
      <c r="M401" s="2"/>
    </row>
    <row r="402" spans="1:13">
      <c r="A402" s="2"/>
      <c r="B402" s="2"/>
      <c r="C402" s="2"/>
      <c r="D402" s="45"/>
      <c r="E402" s="45"/>
      <c r="F402" s="15"/>
      <c r="G402" s="2"/>
      <c r="H402" s="2"/>
      <c r="I402" s="2"/>
      <c r="J402" s="2"/>
      <c r="K402" s="2"/>
      <c r="L402" s="2"/>
      <c r="M402" s="2"/>
    </row>
    <row r="403" spans="1:13">
      <c r="A403" s="2"/>
      <c r="B403" s="2"/>
      <c r="C403" s="2"/>
      <c r="D403" s="45"/>
      <c r="E403" s="45"/>
      <c r="F403" s="15"/>
      <c r="G403" s="2"/>
      <c r="H403" s="2"/>
      <c r="I403" s="2"/>
      <c r="J403" s="2"/>
      <c r="K403" s="2"/>
      <c r="L403" s="2"/>
      <c r="M403" s="2"/>
    </row>
    <row r="404" spans="1:13">
      <c r="A404" s="2"/>
      <c r="B404" s="2"/>
      <c r="C404" s="2"/>
      <c r="D404" s="45"/>
      <c r="E404" s="45"/>
      <c r="F404" s="15"/>
      <c r="G404" s="2"/>
      <c r="H404" s="2"/>
      <c r="I404" s="2"/>
      <c r="J404" s="2"/>
      <c r="K404" s="2"/>
      <c r="L404" s="2"/>
      <c r="M404" s="2"/>
    </row>
    <row r="405" spans="1:13">
      <c r="A405" s="2"/>
      <c r="B405" s="2"/>
      <c r="C405" s="2"/>
      <c r="D405" s="45"/>
      <c r="E405" s="45"/>
      <c r="F405" s="15"/>
      <c r="G405" s="2"/>
      <c r="H405" s="2"/>
      <c r="I405" s="2"/>
      <c r="J405" s="2"/>
      <c r="K405" s="2"/>
      <c r="L405" s="2"/>
      <c r="M405" s="2"/>
    </row>
    <row r="406" spans="1:13">
      <c r="A406" s="2"/>
      <c r="B406" s="2"/>
      <c r="C406" s="2"/>
      <c r="D406" s="45"/>
      <c r="E406" s="45"/>
      <c r="F406" s="15"/>
      <c r="G406" s="2"/>
      <c r="H406" s="2"/>
      <c r="I406" s="2"/>
      <c r="J406" s="2"/>
      <c r="K406" s="2"/>
      <c r="L406" s="2"/>
      <c r="M406" s="2"/>
    </row>
    <row r="407" spans="1:13">
      <c r="A407" s="2"/>
      <c r="B407" s="2"/>
      <c r="C407" s="2"/>
      <c r="D407" s="45"/>
      <c r="E407" s="45"/>
      <c r="F407" s="15"/>
      <c r="G407" s="2"/>
      <c r="H407" s="2"/>
      <c r="I407" s="2"/>
      <c r="J407" s="2"/>
      <c r="K407" s="2"/>
      <c r="L407" s="2"/>
      <c r="M407" s="2"/>
    </row>
    <row r="408" spans="1:13">
      <c r="A408" s="2"/>
      <c r="B408" s="2"/>
      <c r="C408" s="2"/>
      <c r="D408" s="45"/>
      <c r="E408" s="45"/>
      <c r="F408" s="15"/>
      <c r="G408" s="2"/>
      <c r="H408" s="2"/>
      <c r="I408" s="2"/>
      <c r="J408" s="2"/>
      <c r="K408" s="2"/>
      <c r="L408" s="2"/>
      <c r="M408" s="2"/>
    </row>
    <row r="409" spans="1:13">
      <c r="A409" s="2"/>
      <c r="B409" s="2"/>
      <c r="C409" s="2"/>
      <c r="D409" s="45"/>
      <c r="E409" s="45"/>
      <c r="F409" s="15"/>
      <c r="G409" s="2"/>
      <c r="H409" s="2"/>
      <c r="I409" s="2"/>
      <c r="J409" s="2"/>
      <c r="K409" s="2"/>
      <c r="L409" s="2"/>
      <c r="M409" s="2"/>
    </row>
    <row r="410" spans="1:13">
      <c r="A410" s="2"/>
      <c r="B410" s="2"/>
      <c r="C410" s="2"/>
      <c r="D410" s="45"/>
      <c r="E410" s="45"/>
      <c r="F410" s="15"/>
      <c r="G410" s="2"/>
      <c r="H410" s="2"/>
      <c r="I410" s="2"/>
      <c r="J410" s="2"/>
      <c r="K410" s="2"/>
      <c r="L410" s="2"/>
      <c r="M410" s="2"/>
    </row>
    <row r="411" spans="1:13">
      <c r="A411" s="2"/>
      <c r="B411" s="2"/>
      <c r="C411" s="2"/>
      <c r="D411" s="45"/>
      <c r="E411" s="45"/>
      <c r="F411" s="15"/>
      <c r="G411" s="2"/>
      <c r="H411" s="2"/>
      <c r="I411" s="2"/>
      <c r="J411" s="2"/>
      <c r="K411" s="2"/>
      <c r="L411" s="2"/>
      <c r="M411" s="2"/>
    </row>
    <row r="412" spans="1:13">
      <c r="A412" s="2"/>
      <c r="B412" s="2"/>
      <c r="C412" s="2"/>
      <c r="D412" s="45"/>
      <c r="E412" s="45"/>
      <c r="F412" s="15"/>
      <c r="G412" s="2"/>
      <c r="H412" s="2"/>
      <c r="I412" s="2"/>
      <c r="J412" s="2"/>
      <c r="K412" s="2"/>
      <c r="L412" s="2"/>
      <c r="M412" s="2"/>
    </row>
    <row r="413" spans="1:13">
      <c r="A413" s="2"/>
      <c r="B413" s="2"/>
      <c r="C413" s="2"/>
      <c r="D413" s="45"/>
      <c r="E413" s="45"/>
      <c r="F413" s="15"/>
      <c r="G413" s="2"/>
      <c r="H413" s="2"/>
      <c r="I413" s="2"/>
      <c r="J413" s="2"/>
      <c r="K413" s="2"/>
      <c r="L413" s="2"/>
      <c r="M413" s="2"/>
    </row>
    <row r="414" spans="1:13">
      <c r="A414" s="2"/>
      <c r="B414" s="2"/>
      <c r="C414" s="2"/>
      <c r="D414" s="45"/>
      <c r="E414" s="45"/>
      <c r="F414" s="15"/>
      <c r="G414" s="2"/>
      <c r="H414" s="2"/>
      <c r="I414" s="2"/>
      <c r="J414" s="2"/>
      <c r="K414" s="2"/>
      <c r="L414" s="2"/>
      <c r="M414" s="2"/>
    </row>
    <row r="415" spans="1:13">
      <c r="A415" s="2"/>
      <c r="B415" s="2"/>
      <c r="C415" s="2"/>
      <c r="D415" s="45"/>
      <c r="E415" s="45"/>
      <c r="F415" s="15"/>
      <c r="G415" s="2"/>
      <c r="H415" s="2"/>
      <c r="I415" s="2"/>
      <c r="J415" s="2"/>
      <c r="K415" s="2"/>
      <c r="L415" s="2"/>
      <c r="M415" s="2"/>
    </row>
    <row r="416" spans="1:13">
      <c r="A416" s="2"/>
      <c r="B416" s="2"/>
      <c r="C416" s="2"/>
      <c r="D416" s="45"/>
      <c r="E416" s="45"/>
      <c r="F416" s="15"/>
      <c r="G416" s="2"/>
      <c r="H416" s="2"/>
      <c r="I416" s="2"/>
      <c r="J416" s="2"/>
      <c r="K416" s="2"/>
      <c r="L416" s="2"/>
      <c r="M416" s="2"/>
    </row>
    <row r="417" spans="1:13">
      <c r="A417" s="2"/>
      <c r="B417" s="2"/>
      <c r="C417" s="2"/>
      <c r="D417" s="45"/>
      <c r="E417" s="45"/>
      <c r="F417" s="15"/>
      <c r="G417" s="2"/>
      <c r="H417" s="2"/>
      <c r="I417" s="2"/>
      <c r="J417" s="2"/>
      <c r="K417" s="2"/>
      <c r="L417" s="2"/>
      <c r="M417" s="2"/>
    </row>
    <row r="418" spans="1:13">
      <c r="A418" s="2"/>
      <c r="B418" s="2"/>
      <c r="C418" s="2"/>
      <c r="D418" s="45"/>
      <c r="E418" s="45"/>
      <c r="F418" s="15"/>
      <c r="G418" s="2"/>
      <c r="H418" s="2"/>
      <c r="I418" s="2"/>
      <c r="J418" s="2"/>
      <c r="K418" s="2"/>
      <c r="L418" s="2"/>
      <c r="M418" s="2"/>
    </row>
    <row r="419" spans="1:13">
      <c r="A419" s="2"/>
      <c r="B419" s="2"/>
      <c r="C419" s="2"/>
      <c r="D419" s="45"/>
      <c r="E419" s="45"/>
      <c r="F419" s="15"/>
      <c r="G419" s="2"/>
      <c r="H419" s="2"/>
      <c r="I419" s="2"/>
      <c r="J419" s="2"/>
      <c r="K419" s="2"/>
      <c r="L419" s="2"/>
      <c r="M419" s="2"/>
    </row>
    <row r="420" spans="1:13">
      <c r="A420" s="2"/>
      <c r="B420" s="2"/>
      <c r="C420" s="2"/>
      <c r="D420" s="45"/>
      <c r="E420" s="45"/>
      <c r="F420" s="15"/>
      <c r="G420" s="2"/>
      <c r="H420" s="2"/>
      <c r="I420" s="2"/>
      <c r="J420" s="2"/>
      <c r="K420" s="2"/>
      <c r="L420" s="2"/>
      <c r="M420" s="2"/>
    </row>
    <row r="421" spans="1:13">
      <c r="A421" s="2"/>
      <c r="B421" s="2"/>
      <c r="C421" s="2"/>
      <c r="D421" s="45"/>
      <c r="E421" s="45"/>
      <c r="F421" s="15"/>
      <c r="G421" s="2"/>
      <c r="H421" s="2"/>
      <c r="I421" s="2"/>
      <c r="J421" s="2"/>
      <c r="K421" s="2"/>
      <c r="L421" s="2"/>
      <c r="M421" s="2"/>
    </row>
    <row r="422" spans="1:13">
      <c r="A422" s="2"/>
      <c r="B422" s="2"/>
      <c r="C422" s="2"/>
      <c r="D422" s="45"/>
      <c r="E422" s="45"/>
      <c r="F422" s="15"/>
      <c r="G422" s="2"/>
      <c r="H422" s="2"/>
      <c r="I422" s="2"/>
      <c r="J422" s="2"/>
      <c r="K422" s="2"/>
      <c r="L422" s="2"/>
      <c r="M422" s="2"/>
    </row>
    <row r="423" spans="1:13">
      <c r="A423" s="2"/>
      <c r="B423" s="2"/>
      <c r="C423" s="2"/>
      <c r="D423" s="45"/>
      <c r="E423" s="45"/>
      <c r="F423" s="15"/>
      <c r="G423" s="2"/>
      <c r="H423" s="2"/>
      <c r="I423" s="2"/>
      <c r="J423" s="2"/>
      <c r="K423" s="2"/>
      <c r="L423" s="2"/>
      <c r="M423" s="2"/>
    </row>
    <row r="424" spans="1:13">
      <c r="A424" s="2"/>
      <c r="B424" s="2"/>
      <c r="C424" s="2"/>
      <c r="D424" s="45"/>
      <c r="E424" s="45"/>
      <c r="F424" s="15"/>
      <c r="G424" s="2"/>
      <c r="H424" s="2"/>
      <c r="I424" s="2"/>
      <c r="J424" s="2"/>
      <c r="K424" s="2"/>
      <c r="L424" s="2"/>
      <c r="M424" s="2"/>
    </row>
    <row r="425" spans="1:13">
      <c r="A425" s="2"/>
      <c r="B425" s="2"/>
      <c r="C425" s="2"/>
      <c r="D425" s="45"/>
      <c r="E425" s="45"/>
      <c r="F425" s="15"/>
      <c r="G425" s="2"/>
      <c r="H425" s="2"/>
      <c r="I425" s="2"/>
      <c r="J425" s="2"/>
      <c r="K425" s="2"/>
      <c r="L425" s="2"/>
      <c r="M425" s="2"/>
    </row>
    <row r="426" spans="1:13">
      <c r="A426" s="2"/>
      <c r="B426" s="2"/>
      <c r="C426" s="2"/>
      <c r="D426" s="45"/>
      <c r="E426" s="45"/>
      <c r="F426" s="15"/>
      <c r="G426" s="2"/>
      <c r="H426" s="2"/>
      <c r="I426" s="2"/>
      <c r="J426" s="2"/>
      <c r="K426" s="2"/>
      <c r="L426" s="2"/>
      <c r="M426" s="2"/>
    </row>
    <row r="427" spans="1:13">
      <c r="A427" s="2"/>
      <c r="B427" s="2"/>
      <c r="C427" s="2"/>
      <c r="D427" s="45"/>
      <c r="E427" s="45"/>
      <c r="F427" s="15"/>
      <c r="G427" s="2"/>
      <c r="H427" s="2"/>
      <c r="I427" s="2"/>
      <c r="J427" s="2"/>
      <c r="K427" s="2"/>
      <c r="L427" s="2"/>
      <c r="M427" s="2"/>
    </row>
    <row r="428" spans="1:13">
      <c r="A428" s="2"/>
      <c r="B428" s="2"/>
      <c r="C428" s="2"/>
      <c r="D428" s="45"/>
      <c r="E428" s="45"/>
      <c r="F428" s="15"/>
      <c r="G428" s="2"/>
      <c r="H428" s="2"/>
      <c r="I428" s="2"/>
      <c r="J428" s="2"/>
      <c r="K428" s="2"/>
      <c r="L428" s="2"/>
      <c r="M428" s="2"/>
    </row>
    <row r="429" spans="1:13">
      <c r="A429" s="2"/>
      <c r="B429" s="2"/>
      <c r="C429" s="2"/>
      <c r="D429" s="45"/>
      <c r="E429" s="45"/>
      <c r="F429" s="15"/>
      <c r="G429" s="2"/>
      <c r="H429" s="2"/>
      <c r="I429" s="2"/>
      <c r="J429" s="2"/>
      <c r="K429" s="2"/>
      <c r="L429" s="2"/>
      <c r="M429" s="2"/>
    </row>
    <row r="430" spans="1:13">
      <c r="A430" s="2"/>
      <c r="B430" s="2"/>
      <c r="C430" s="2"/>
      <c r="D430" s="45"/>
      <c r="E430" s="45"/>
      <c r="F430" s="15"/>
      <c r="G430" s="2"/>
      <c r="H430" s="2"/>
      <c r="I430" s="2"/>
      <c r="J430" s="2"/>
      <c r="K430" s="2"/>
      <c r="L430" s="2"/>
      <c r="M430" s="2"/>
    </row>
    <row r="431" spans="1:13">
      <c r="A431" s="2"/>
      <c r="B431" s="2"/>
      <c r="C431" s="2"/>
      <c r="D431" s="45"/>
      <c r="E431" s="45"/>
      <c r="F431" s="15"/>
      <c r="G431" s="2"/>
      <c r="H431" s="2"/>
      <c r="I431" s="2"/>
      <c r="J431" s="2"/>
      <c r="K431" s="2"/>
      <c r="L431" s="2"/>
      <c r="M431" s="2"/>
    </row>
    <row r="432" spans="1:13">
      <c r="A432" s="2"/>
      <c r="B432" s="2"/>
      <c r="C432" s="2"/>
      <c r="D432" s="45"/>
      <c r="E432" s="45"/>
      <c r="F432" s="15"/>
      <c r="G432" s="2"/>
      <c r="H432" s="2"/>
      <c r="I432" s="2"/>
      <c r="J432" s="2"/>
      <c r="K432" s="2"/>
      <c r="L432" s="2"/>
      <c r="M432" s="2"/>
    </row>
    <row r="433" spans="1:13">
      <c r="A433" s="2"/>
      <c r="B433" s="2"/>
      <c r="C433" s="2"/>
      <c r="D433" s="45"/>
      <c r="E433" s="45"/>
      <c r="F433" s="15"/>
      <c r="G433" s="2"/>
      <c r="H433" s="2"/>
      <c r="I433" s="2"/>
      <c r="J433" s="2"/>
      <c r="K433" s="2"/>
      <c r="L433" s="2"/>
      <c r="M433" s="2"/>
    </row>
    <row r="434" spans="1:13">
      <c r="A434" s="2"/>
      <c r="B434" s="2"/>
      <c r="C434" s="2"/>
      <c r="D434" s="45"/>
      <c r="E434" s="45"/>
      <c r="F434" s="15"/>
      <c r="G434" s="2"/>
      <c r="H434" s="2"/>
      <c r="I434" s="2"/>
      <c r="J434" s="2"/>
      <c r="K434" s="2"/>
      <c r="L434" s="2"/>
      <c r="M434" s="2"/>
    </row>
    <row r="435" spans="1:13">
      <c r="A435" s="2"/>
      <c r="B435" s="2"/>
      <c r="C435" s="2"/>
      <c r="D435" s="45"/>
      <c r="E435" s="45"/>
      <c r="F435" s="15"/>
      <c r="G435" s="2"/>
      <c r="H435" s="2"/>
      <c r="I435" s="2"/>
      <c r="J435" s="2"/>
      <c r="K435" s="2"/>
      <c r="L435" s="2"/>
      <c r="M435" s="2"/>
    </row>
    <row r="436" spans="1:13">
      <c r="A436" s="2"/>
      <c r="B436" s="2"/>
      <c r="C436" s="2"/>
      <c r="D436" s="45"/>
      <c r="E436" s="45"/>
      <c r="F436" s="15"/>
      <c r="G436" s="2"/>
      <c r="H436" s="2"/>
      <c r="I436" s="2"/>
      <c r="J436" s="2"/>
      <c r="K436" s="2"/>
      <c r="L436" s="2"/>
      <c r="M436" s="2"/>
    </row>
    <row r="437" spans="1:13">
      <c r="A437" s="2"/>
      <c r="B437" s="2"/>
      <c r="C437" s="2"/>
      <c r="D437" s="45"/>
      <c r="E437" s="45"/>
      <c r="F437" s="15"/>
      <c r="G437" s="2"/>
      <c r="H437" s="2"/>
      <c r="I437" s="2"/>
      <c r="J437" s="2"/>
      <c r="K437" s="2"/>
      <c r="L437" s="2"/>
      <c r="M437" s="2"/>
    </row>
    <row r="438" spans="1:13">
      <c r="A438" s="2"/>
      <c r="B438" s="2"/>
      <c r="C438" s="2"/>
      <c r="D438" s="45"/>
      <c r="E438" s="45"/>
      <c r="F438" s="15"/>
      <c r="G438" s="2"/>
      <c r="H438" s="2"/>
      <c r="I438" s="2"/>
      <c r="J438" s="2"/>
      <c r="K438" s="2"/>
      <c r="L438" s="2"/>
      <c r="M438" s="2"/>
    </row>
    <row r="439" spans="1:13">
      <c r="A439" s="2"/>
      <c r="B439" s="2"/>
      <c r="C439" s="2"/>
      <c r="D439" s="45"/>
      <c r="E439" s="45"/>
      <c r="F439" s="15"/>
      <c r="G439" s="2"/>
      <c r="H439" s="2"/>
      <c r="I439" s="2"/>
      <c r="J439" s="2"/>
      <c r="K439" s="2"/>
      <c r="L439" s="2"/>
      <c r="M439" s="2"/>
    </row>
    <row r="440" spans="1:13">
      <c r="A440" s="2"/>
      <c r="B440" s="2"/>
      <c r="C440" s="2"/>
      <c r="D440" s="45"/>
      <c r="E440" s="45"/>
      <c r="F440" s="15"/>
      <c r="G440" s="2"/>
      <c r="H440" s="2"/>
      <c r="I440" s="2"/>
      <c r="J440" s="2"/>
      <c r="K440" s="2"/>
      <c r="L440" s="2"/>
      <c r="M440" s="2"/>
    </row>
    <row r="441" spans="1:13">
      <c r="A441" s="2"/>
      <c r="B441" s="2"/>
      <c r="C441" s="2"/>
      <c r="D441" s="45"/>
      <c r="E441" s="45"/>
      <c r="F441" s="15"/>
      <c r="G441" s="2"/>
      <c r="H441" s="2"/>
      <c r="I441" s="2"/>
      <c r="J441" s="2"/>
      <c r="K441" s="2"/>
      <c r="L441" s="2"/>
      <c r="M441" s="2"/>
    </row>
    <row r="442" spans="1:13">
      <c r="A442" s="2"/>
      <c r="B442" s="2"/>
      <c r="C442" s="2"/>
      <c r="D442" s="45"/>
      <c r="E442" s="45"/>
      <c r="F442" s="15"/>
      <c r="G442" s="2"/>
      <c r="H442" s="2"/>
      <c r="I442" s="2"/>
      <c r="J442" s="2"/>
      <c r="K442" s="2"/>
      <c r="L442" s="2"/>
      <c r="M442" s="2"/>
    </row>
    <row r="443" spans="1:13">
      <c r="A443" s="2"/>
      <c r="B443" s="2"/>
      <c r="C443" s="2"/>
      <c r="D443" s="45"/>
      <c r="E443" s="45"/>
      <c r="F443" s="15"/>
      <c r="G443" s="2"/>
      <c r="H443" s="2"/>
      <c r="I443" s="2"/>
      <c r="J443" s="2"/>
      <c r="K443" s="2"/>
      <c r="L443" s="2"/>
      <c r="M443" s="2"/>
    </row>
    <row r="444" spans="1:13">
      <c r="A444" s="2"/>
      <c r="B444" s="2"/>
      <c r="C444" s="2"/>
      <c r="D444" s="45"/>
      <c r="E444" s="45"/>
      <c r="F444" s="15"/>
      <c r="G444" s="2"/>
      <c r="H444" s="2"/>
      <c r="I444" s="2"/>
      <c r="J444" s="2"/>
      <c r="K444" s="2"/>
      <c r="L444" s="2"/>
      <c r="M444" s="2"/>
    </row>
    <row r="445" spans="1:13">
      <c r="A445" s="2"/>
      <c r="B445" s="2"/>
      <c r="C445" s="2"/>
      <c r="D445" s="45"/>
      <c r="E445" s="45"/>
      <c r="F445" s="15"/>
      <c r="G445" s="2"/>
      <c r="H445" s="2"/>
      <c r="I445" s="2"/>
      <c r="J445" s="2"/>
      <c r="K445" s="2"/>
      <c r="L445" s="2"/>
      <c r="M445" s="2"/>
    </row>
    <row r="446" spans="1:13">
      <c r="A446" s="2"/>
      <c r="B446" s="2"/>
      <c r="C446" s="2"/>
      <c r="D446" s="45"/>
      <c r="E446" s="45"/>
      <c r="F446" s="15"/>
      <c r="G446" s="2"/>
      <c r="H446" s="2"/>
      <c r="I446" s="2"/>
      <c r="J446" s="2"/>
      <c r="K446" s="2"/>
      <c r="L446" s="2"/>
      <c r="M446" s="2"/>
    </row>
    <row r="447" spans="1:13">
      <c r="A447" s="2"/>
      <c r="B447" s="2"/>
      <c r="C447" s="2"/>
      <c r="D447" s="45"/>
      <c r="E447" s="45"/>
      <c r="F447" s="15"/>
      <c r="G447" s="2"/>
      <c r="H447" s="2"/>
      <c r="I447" s="2"/>
      <c r="J447" s="2"/>
      <c r="K447" s="2"/>
      <c r="L447" s="2"/>
      <c r="M447" s="2"/>
    </row>
    <row r="448" spans="1:13">
      <c r="A448" s="2"/>
      <c r="B448" s="2"/>
      <c r="C448" s="2"/>
      <c r="D448" s="45"/>
      <c r="E448" s="45"/>
      <c r="F448" s="15"/>
      <c r="G448" s="2"/>
      <c r="H448" s="2"/>
      <c r="I448" s="2"/>
      <c r="J448" s="2"/>
      <c r="K448" s="2"/>
      <c r="L448" s="2"/>
      <c r="M448" s="2"/>
    </row>
    <row r="449" spans="1:13">
      <c r="A449" s="2"/>
      <c r="B449" s="2"/>
      <c r="C449" s="2"/>
      <c r="D449" s="45"/>
      <c r="E449" s="45"/>
      <c r="F449" s="15"/>
      <c r="G449" s="2"/>
      <c r="H449" s="2"/>
      <c r="I449" s="2"/>
      <c r="J449" s="2"/>
      <c r="K449" s="2"/>
      <c r="L449" s="2"/>
      <c r="M449" s="2"/>
    </row>
    <row r="450" spans="1:13">
      <c r="A450" s="2"/>
      <c r="B450" s="2"/>
      <c r="C450" s="2"/>
      <c r="D450" s="45"/>
      <c r="E450" s="45"/>
      <c r="F450" s="15"/>
      <c r="G450" s="2"/>
      <c r="H450" s="2"/>
      <c r="I450" s="2"/>
      <c r="J450" s="2"/>
      <c r="K450" s="2"/>
      <c r="L450" s="2"/>
      <c r="M450" s="2"/>
    </row>
    <row r="451" spans="1:13">
      <c r="A451" s="2"/>
      <c r="B451" s="2"/>
      <c r="C451" s="2"/>
      <c r="D451" s="45"/>
      <c r="E451" s="45"/>
      <c r="F451" s="15"/>
      <c r="G451" s="2"/>
      <c r="H451" s="2"/>
      <c r="I451" s="2"/>
      <c r="J451" s="2"/>
      <c r="K451" s="2"/>
      <c r="L451" s="2"/>
      <c r="M451" s="2"/>
    </row>
    <row r="452" spans="1:13">
      <c r="A452" s="2"/>
      <c r="B452" s="2"/>
      <c r="C452" s="2"/>
      <c r="D452" s="45"/>
      <c r="E452" s="45"/>
      <c r="F452" s="15"/>
      <c r="G452" s="2"/>
      <c r="H452" s="2"/>
      <c r="I452" s="2"/>
      <c r="J452" s="2"/>
      <c r="K452" s="2"/>
      <c r="L452" s="2"/>
      <c r="M452" s="2"/>
    </row>
    <row r="453" spans="1:13">
      <c r="A453" s="2"/>
      <c r="B453" s="2"/>
      <c r="C453" s="2"/>
      <c r="D453" s="45"/>
      <c r="E453" s="45"/>
      <c r="F453" s="15"/>
      <c r="G453" s="2"/>
      <c r="H453" s="2"/>
      <c r="I453" s="2"/>
      <c r="J453" s="2"/>
      <c r="K453" s="2"/>
      <c r="L453" s="2"/>
      <c r="M453" s="2"/>
    </row>
    <row r="454" spans="1:13">
      <c r="A454" s="2"/>
      <c r="B454" s="2"/>
      <c r="C454" s="2"/>
      <c r="D454" s="45"/>
      <c r="E454" s="45"/>
      <c r="F454" s="15"/>
      <c r="G454" s="2"/>
      <c r="H454" s="2"/>
      <c r="I454" s="2"/>
      <c r="J454" s="2"/>
      <c r="K454" s="2"/>
      <c r="L454" s="2"/>
      <c r="M454" s="2"/>
    </row>
    <row r="455" spans="1:13">
      <c r="A455" s="2"/>
      <c r="B455" s="2"/>
      <c r="C455" s="2"/>
      <c r="D455" s="45"/>
      <c r="E455" s="45"/>
      <c r="F455" s="15"/>
      <c r="G455" s="2"/>
      <c r="H455" s="2"/>
      <c r="I455" s="2"/>
      <c r="J455" s="2"/>
      <c r="K455" s="2"/>
      <c r="L455" s="2"/>
      <c r="M455" s="2"/>
    </row>
    <row r="456" spans="1:13">
      <c r="A456" s="2"/>
      <c r="B456" s="2"/>
      <c r="C456" s="2"/>
      <c r="D456" s="45"/>
      <c r="E456" s="45"/>
      <c r="F456" s="15"/>
      <c r="G456" s="2"/>
      <c r="H456" s="2"/>
      <c r="I456" s="2"/>
      <c r="J456" s="2"/>
      <c r="K456" s="2"/>
      <c r="L456" s="2"/>
      <c r="M456" s="2"/>
    </row>
    <row r="457" spans="1:13">
      <c r="A457" s="2"/>
      <c r="B457" s="2"/>
      <c r="C457" s="2"/>
      <c r="D457" s="45"/>
      <c r="E457" s="45"/>
      <c r="F457" s="15"/>
      <c r="G457" s="2"/>
      <c r="H457" s="2"/>
      <c r="I457" s="2"/>
      <c r="J457" s="2"/>
      <c r="K457" s="2"/>
      <c r="L457" s="2"/>
      <c r="M457" s="2"/>
    </row>
    <row r="458" spans="1:13">
      <c r="A458" s="2"/>
      <c r="B458" s="2"/>
      <c r="C458" s="2"/>
      <c r="D458" s="45"/>
      <c r="E458" s="45"/>
      <c r="F458" s="15"/>
      <c r="G458" s="2"/>
      <c r="H458" s="2"/>
      <c r="I458" s="2"/>
      <c r="J458" s="2"/>
      <c r="K458" s="2"/>
      <c r="L458" s="2"/>
      <c r="M458" s="2"/>
    </row>
    <row r="459" spans="1:13">
      <c r="A459" s="2"/>
      <c r="B459" s="2"/>
      <c r="C459" s="2"/>
      <c r="D459" s="45"/>
      <c r="E459" s="45"/>
      <c r="F459" s="15"/>
      <c r="G459" s="2"/>
      <c r="H459" s="2"/>
      <c r="I459" s="2"/>
      <c r="J459" s="2"/>
      <c r="K459" s="2"/>
      <c r="L459" s="2"/>
      <c r="M459" s="2"/>
    </row>
    <row r="460" spans="1:13">
      <c r="A460" s="2"/>
      <c r="B460" s="2"/>
      <c r="C460" s="2"/>
      <c r="D460" s="45"/>
      <c r="E460" s="45"/>
      <c r="F460" s="15"/>
      <c r="G460" s="2"/>
      <c r="H460" s="2"/>
      <c r="I460" s="2"/>
      <c r="J460" s="2"/>
      <c r="K460" s="2"/>
      <c r="L460" s="2"/>
      <c r="M460" s="2"/>
    </row>
    <row r="461" spans="1:13">
      <c r="A461" s="2"/>
      <c r="B461" s="2"/>
      <c r="C461" s="2"/>
      <c r="D461" s="45"/>
      <c r="E461" s="45"/>
      <c r="F461" s="15"/>
      <c r="G461" s="2"/>
      <c r="H461" s="2"/>
      <c r="I461" s="2"/>
      <c r="J461" s="2"/>
      <c r="K461" s="2"/>
      <c r="L461" s="2"/>
      <c r="M461" s="2"/>
    </row>
    <row r="462" spans="1:13">
      <c r="A462" s="2"/>
      <c r="B462" s="2"/>
      <c r="C462" s="2"/>
      <c r="D462" s="45"/>
      <c r="E462" s="45"/>
      <c r="F462" s="15"/>
      <c r="G462" s="2"/>
      <c r="H462" s="2"/>
      <c r="I462" s="2"/>
      <c r="J462" s="2"/>
      <c r="K462" s="2"/>
      <c r="L462" s="2"/>
      <c r="M462" s="2"/>
    </row>
    <row r="463" spans="1:13">
      <c r="A463" s="2"/>
      <c r="B463" s="2"/>
      <c r="C463" s="2"/>
      <c r="D463" s="45"/>
      <c r="E463" s="45"/>
      <c r="F463" s="15"/>
      <c r="G463" s="2"/>
      <c r="H463" s="2"/>
      <c r="I463" s="2"/>
      <c r="J463" s="2"/>
      <c r="K463" s="2"/>
      <c r="L463" s="2"/>
      <c r="M463" s="2"/>
    </row>
    <row r="464" spans="1:13">
      <c r="A464" s="2"/>
      <c r="B464" s="2"/>
      <c r="C464" s="2"/>
      <c r="D464" s="45"/>
      <c r="E464" s="45"/>
      <c r="F464" s="15"/>
      <c r="G464" s="2"/>
      <c r="H464" s="2"/>
      <c r="I464" s="2"/>
      <c r="J464" s="2"/>
      <c r="K464" s="2"/>
      <c r="L464" s="2"/>
      <c r="M464" s="2"/>
    </row>
    <row r="465" spans="1:13">
      <c r="A465" s="2"/>
      <c r="B465" s="2"/>
      <c r="C465" s="2"/>
      <c r="D465" s="45"/>
      <c r="E465" s="45"/>
      <c r="F465" s="15"/>
      <c r="G465" s="2"/>
      <c r="H465" s="2"/>
      <c r="I465" s="2"/>
      <c r="J465" s="2"/>
      <c r="K465" s="2"/>
      <c r="L465" s="2"/>
      <c r="M465" s="2"/>
    </row>
    <row r="466" spans="1:13">
      <c r="A466" s="2"/>
      <c r="B466" s="2"/>
      <c r="C466" s="2"/>
      <c r="D466" s="45"/>
      <c r="E466" s="45"/>
      <c r="F466" s="15"/>
      <c r="G466" s="2"/>
      <c r="H466" s="2"/>
      <c r="I466" s="2"/>
      <c r="J466" s="2"/>
      <c r="K466" s="2"/>
      <c r="L466" s="2"/>
      <c r="M466" s="2"/>
    </row>
    <row r="467" spans="1:13">
      <c r="A467" s="2"/>
      <c r="B467" s="2"/>
      <c r="C467" s="2"/>
      <c r="D467" s="45"/>
      <c r="E467" s="45"/>
      <c r="F467" s="15"/>
      <c r="G467" s="2"/>
      <c r="H467" s="2"/>
      <c r="I467" s="2"/>
      <c r="J467" s="2"/>
      <c r="K467" s="2"/>
      <c r="L467" s="2"/>
      <c r="M467" s="2"/>
    </row>
    <row r="468" spans="1:13">
      <c r="A468" s="2"/>
      <c r="B468" s="2"/>
      <c r="C468" s="2"/>
      <c r="D468" s="45"/>
      <c r="E468" s="45"/>
      <c r="F468" s="15"/>
      <c r="G468" s="2"/>
      <c r="H468" s="2"/>
      <c r="I468" s="2"/>
      <c r="J468" s="2"/>
      <c r="K468" s="2"/>
      <c r="L468" s="2"/>
      <c r="M468" s="2"/>
    </row>
    <row r="469" spans="1:13">
      <c r="A469" s="2"/>
      <c r="B469" s="2"/>
      <c r="C469" s="2"/>
      <c r="D469" s="45"/>
      <c r="E469" s="45"/>
      <c r="F469" s="15"/>
      <c r="G469" s="2"/>
      <c r="H469" s="2"/>
      <c r="I469" s="2"/>
      <c r="J469" s="2"/>
      <c r="K469" s="2"/>
      <c r="L469" s="2"/>
      <c r="M469" s="2"/>
    </row>
    <row r="470" spans="1:13">
      <c r="A470" s="2"/>
      <c r="B470" s="2"/>
      <c r="C470" s="2"/>
      <c r="D470" s="45"/>
      <c r="E470" s="45"/>
      <c r="F470" s="15"/>
      <c r="G470" s="2"/>
      <c r="H470" s="2"/>
      <c r="I470" s="2"/>
      <c r="J470" s="2"/>
      <c r="K470" s="2"/>
      <c r="L470" s="2"/>
      <c r="M470" s="2"/>
    </row>
    <row r="471" spans="1:13">
      <c r="A471" s="2"/>
      <c r="B471" s="2"/>
      <c r="C471" s="2"/>
      <c r="D471" s="45"/>
      <c r="E471" s="45"/>
      <c r="F471" s="15"/>
      <c r="G471" s="2"/>
      <c r="H471" s="2"/>
      <c r="I471" s="2"/>
      <c r="J471" s="2"/>
      <c r="K471" s="2"/>
      <c r="L471" s="2"/>
      <c r="M471" s="2"/>
    </row>
    <row r="472" spans="1:13">
      <c r="A472" s="2"/>
      <c r="B472" s="2"/>
      <c r="C472" s="2"/>
      <c r="D472" s="45"/>
      <c r="E472" s="45"/>
      <c r="F472" s="15"/>
      <c r="G472" s="2"/>
      <c r="H472" s="2"/>
      <c r="I472" s="2"/>
      <c r="J472" s="2"/>
      <c r="K472" s="2"/>
      <c r="L472" s="2"/>
      <c r="M472" s="2"/>
    </row>
    <row r="473" spans="1:13">
      <c r="A473" s="2"/>
      <c r="B473" s="2"/>
      <c r="C473" s="2"/>
      <c r="D473" s="45"/>
      <c r="E473" s="45"/>
      <c r="F473" s="15"/>
      <c r="G473" s="2"/>
      <c r="H473" s="2"/>
      <c r="I473" s="2"/>
      <c r="J473" s="2"/>
      <c r="K473" s="2"/>
      <c r="L473" s="2"/>
      <c r="M473" s="2"/>
    </row>
    <row r="474" spans="1:13">
      <c r="A474" s="2"/>
      <c r="B474" s="2"/>
      <c r="C474" s="2"/>
      <c r="D474" s="45"/>
      <c r="E474" s="45"/>
      <c r="F474" s="15"/>
      <c r="G474" s="2"/>
      <c r="H474" s="2"/>
      <c r="I474" s="2"/>
      <c r="J474" s="2"/>
      <c r="K474" s="2"/>
      <c r="L474" s="2"/>
      <c r="M474" s="2"/>
    </row>
    <row r="475" spans="1:13">
      <c r="A475" s="2"/>
      <c r="B475" s="2"/>
      <c r="C475" s="2"/>
      <c r="D475" s="45"/>
      <c r="E475" s="45"/>
      <c r="F475" s="15"/>
      <c r="G475" s="2"/>
      <c r="H475" s="2"/>
      <c r="I475" s="2"/>
      <c r="J475" s="2"/>
      <c r="K475" s="2"/>
      <c r="L475" s="2"/>
      <c r="M475" s="2"/>
    </row>
    <row r="476" spans="1:13">
      <c r="A476" s="2"/>
      <c r="B476" s="2"/>
      <c r="C476" s="2"/>
      <c r="D476" s="45"/>
      <c r="E476" s="45"/>
      <c r="F476" s="15"/>
      <c r="G476" s="2"/>
      <c r="H476" s="2"/>
      <c r="I476" s="2"/>
      <c r="J476" s="2"/>
      <c r="K476" s="2"/>
      <c r="L476" s="2"/>
      <c r="M476" s="2"/>
    </row>
    <row r="477" spans="1:13">
      <c r="A477" s="2"/>
      <c r="B477" s="2"/>
      <c r="C477" s="2"/>
      <c r="D477" s="45"/>
      <c r="E477" s="45"/>
      <c r="F477" s="15"/>
      <c r="G477" s="2"/>
      <c r="H477" s="2"/>
      <c r="I477" s="2"/>
      <c r="J477" s="2"/>
      <c r="K477" s="2"/>
      <c r="L477" s="2"/>
      <c r="M477" s="2"/>
    </row>
    <row r="478" spans="1:13">
      <c r="A478" s="2"/>
      <c r="B478" s="2"/>
      <c r="C478" s="2"/>
      <c r="D478" s="45"/>
      <c r="E478" s="45"/>
      <c r="F478" s="15"/>
      <c r="G478" s="2"/>
      <c r="H478" s="2"/>
      <c r="I478" s="2"/>
      <c r="J478" s="2"/>
      <c r="K478" s="2"/>
      <c r="L478" s="2"/>
      <c r="M478" s="2"/>
    </row>
    <row r="479" spans="1:13">
      <c r="A479" s="2"/>
      <c r="B479" s="2"/>
      <c r="C479" s="2"/>
      <c r="D479" s="45"/>
      <c r="E479" s="45"/>
      <c r="F479" s="15"/>
      <c r="G479" s="2"/>
      <c r="H479" s="2"/>
      <c r="I479" s="2"/>
      <c r="J479" s="2"/>
      <c r="K479" s="2"/>
      <c r="L479" s="2"/>
      <c r="M479" s="2"/>
    </row>
    <row r="480" spans="1:13">
      <c r="A480" s="2"/>
      <c r="B480" s="2"/>
      <c r="C480" s="2"/>
      <c r="D480" s="45"/>
      <c r="E480" s="45"/>
      <c r="F480" s="15"/>
      <c r="G480" s="2"/>
      <c r="H480" s="2"/>
      <c r="I480" s="2"/>
      <c r="J480" s="2"/>
      <c r="K480" s="2"/>
      <c r="L480" s="2"/>
      <c r="M480" s="2"/>
    </row>
    <row r="481" spans="1:13">
      <c r="A481" s="2"/>
      <c r="B481" s="2"/>
      <c r="C481" s="2"/>
      <c r="D481" s="45"/>
      <c r="E481" s="45"/>
      <c r="F481" s="15"/>
      <c r="G481" s="2"/>
      <c r="H481" s="2"/>
      <c r="I481" s="2"/>
      <c r="J481" s="2"/>
      <c r="K481" s="2"/>
      <c r="L481" s="2"/>
      <c r="M481" s="2"/>
    </row>
    <row r="482" spans="1:13">
      <c r="A482" s="2"/>
      <c r="B482" s="2"/>
      <c r="C482" s="2"/>
      <c r="D482" s="45"/>
      <c r="E482" s="45"/>
      <c r="F482" s="15"/>
      <c r="G482" s="2"/>
      <c r="H482" s="2"/>
      <c r="I482" s="2"/>
      <c r="J482" s="2"/>
      <c r="K482" s="2"/>
      <c r="L482" s="2"/>
      <c r="M482" s="2"/>
    </row>
    <row r="483" spans="1:13">
      <c r="A483" s="2"/>
      <c r="B483" s="2"/>
      <c r="C483" s="2"/>
      <c r="D483" s="45"/>
      <c r="E483" s="45"/>
      <c r="F483" s="15"/>
      <c r="G483" s="2"/>
      <c r="H483" s="2"/>
      <c r="I483" s="2"/>
      <c r="J483" s="2"/>
      <c r="K483" s="2"/>
      <c r="L483" s="2"/>
      <c r="M483" s="2"/>
    </row>
    <row r="484" spans="1:13">
      <c r="A484" s="2"/>
      <c r="B484" s="2"/>
      <c r="C484" s="2"/>
      <c r="D484" s="45"/>
      <c r="E484" s="45"/>
      <c r="F484" s="15"/>
      <c r="G484" s="2"/>
      <c r="H484" s="2"/>
      <c r="I484" s="2"/>
      <c r="J484" s="2"/>
      <c r="K484" s="2"/>
      <c r="L484" s="2"/>
      <c r="M484" s="2"/>
    </row>
    <row r="485" spans="1:13">
      <c r="A485" s="2"/>
      <c r="B485" s="2"/>
      <c r="C485" s="2"/>
      <c r="D485" s="45"/>
      <c r="E485" s="45"/>
      <c r="F485" s="15"/>
      <c r="G485" s="2"/>
      <c r="H485" s="2"/>
      <c r="I485" s="2"/>
      <c r="J485" s="2"/>
      <c r="K485" s="2"/>
      <c r="L485" s="2"/>
      <c r="M485" s="2"/>
    </row>
    <row r="486" spans="1:13">
      <c r="A486" s="2"/>
      <c r="B486" s="2"/>
      <c r="C486" s="2"/>
      <c r="D486" s="45"/>
      <c r="E486" s="45"/>
      <c r="F486" s="15"/>
      <c r="G486" s="2"/>
      <c r="H486" s="2"/>
      <c r="I486" s="2"/>
      <c r="J486" s="2"/>
      <c r="K486" s="2"/>
      <c r="L486" s="2"/>
      <c r="M486" s="2"/>
    </row>
    <row r="487" spans="1:13">
      <c r="A487" s="2"/>
      <c r="B487" s="2"/>
      <c r="C487" s="2"/>
      <c r="D487" s="45"/>
      <c r="E487" s="45"/>
      <c r="F487" s="15"/>
      <c r="G487" s="2"/>
      <c r="H487" s="2"/>
      <c r="I487" s="2"/>
      <c r="J487" s="2"/>
      <c r="K487" s="2"/>
      <c r="L487" s="2"/>
      <c r="M487" s="2"/>
    </row>
    <row r="488" spans="1:13">
      <c r="A488" s="2"/>
      <c r="B488" s="2"/>
      <c r="C488" s="2"/>
      <c r="D488" s="45"/>
      <c r="E488" s="45"/>
      <c r="F488" s="15"/>
      <c r="G488" s="2"/>
      <c r="H488" s="2"/>
      <c r="I488" s="2"/>
      <c r="J488" s="2"/>
      <c r="K488" s="2"/>
      <c r="L488" s="2"/>
      <c r="M488" s="2"/>
    </row>
    <row r="489" spans="1:13">
      <c r="A489" s="2"/>
      <c r="B489" s="2"/>
      <c r="C489" s="2"/>
      <c r="D489" s="45"/>
      <c r="E489" s="45"/>
      <c r="F489" s="15"/>
      <c r="G489" s="2"/>
      <c r="H489" s="2"/>
      <c r="I489" s="2"/>
      <c r="J489" s="2"/>
      <c r="K489" s="2"/>
      <c r="L489" s="2"/>
      <c r="M489" s="2"/>
    </row>
    <row r="490" spans="1:13">
      <c r="A490" s="2"/>
      <c r="B490" s="2"/>
      <c r="C490" s="2"/>
      <c r="D490" s="45"/>
      <c r="E490" s="45"/>
      <c r="F490" s="15"/>
      <c r="G490" s="2"/>
      <c r="H490" s="2"/>
      <c r="I490" s="2"/>
      <c r="J490" s="2"/>
      <c r="K490" s="2"/>
      <c r="L490" s="2"/>
      <c r="M490" s="2"/>
    </row>
    <row r="491" spans="1:13">
      <c r="A491" s="2"/>
      <c r="B491" s="2"/>
      <c r="C491" s="2"/>
      <c r="D491" s="45"/>
      <c r="E491" s="45"/>
      <c r="F491" s="15"/>
      <c r="G491" s="2"/>
      <c r="H491" s="2"/>
      <c r="I491" s="2"/>
      <c r="J491" s="2"/>
      <c r="K491" s="2"/>
      <c r="L491" s="2"/>
      <c r="M491" s="2"/>
    </row>
    <row r="492" spans="1:13">
      <c r="A492" s="2"/>
      <c r="B492" s="2"/>
      <c r="C492" s="2"/>
      <c r="D492" s="45"/>
      <c r="E492" s="45"/>
      <c r="F492" s="15"/>
      <c r="G492" s="2"/>
      <c r="H492" s="2"/>
      <c r="I492" s="2"/>
      <c r="J492" s="2"/>
      <c r="K492" s="2"/>
      <c r="L492" s="2"/>
      <c r="M492" s="2"/>
    </row>
    <row r="493" spans="1:13">
      <c r="A493" s="2"/>
      <c r="B493" s="2"/>
      <c r="C493" s="2"/>
      <c r="D493" s="45"/>
      <c r="E493" s="45"/>
      <c r="F493" s="15"/>
      <c r="G493" s="2"/>
      <c r="H493" s="2"/>
      <c r="I493" s="2"/>
      <c r="J493" s="2"/>
      <c r="K493" s="2"/>
      <c r="L493" s="2"/>
      <c r="M493" s="2"/>
    </row>
    <row r="494" spans="1:13">
      <c r="A494" s="2"/>
      <c r="B494" s="2"/>
      <c r="C494" s="2"/>
      <c r="D494" s="45"/>
      <c r="E494" s="45"/>
      <c r="F494" s="15"/>
      <c r="G494" s="2"/>
      <c r="H494" s="2"/>
      <c r="I494" s="2"/>
      <c r="J494" s="2"/>
      <c r="K494" s="2"/>
      <c r="L494" s="2"/>
      <c r="M494" s="2"/>
    </row>
    <row r="495" spans="1:13">
      <c r="A495" s="2"/>
      <c r="B495" s="2"/>
      <c r="C495" s="2"/>
      <c r="D495" s="45"/>
      <c r="E495" s="45"/>
      <c r="F495" s="15"/>
      <c r="G495" s="2"/>
      <c r="H495" s="2"/>
      <c r="I495" s="2"/>
      <c r="J495" s="2"/>
      <c r="K495" s="2"/>
      <c r="L495" s="2"/>
      <c r="M495" s="2"/>
    </row>
    <row r="496" spans="1:13">
      <c r="A496" s="2"/>
      <c r="B496" s="2"/>
      <c r="C496" s="2"/>
      <c r="D496" s="45"/>
      <c r="E496" s="45"/>
      <c r="F496" s="15"/>
      <c r="G496" s="2"/>
      <c r="H496" s="2"/>
      <c r="I496" s="2"/>
      <c r="J496" s="2"/>
      <c r="K496" s="2"/>
      <c r="L496" s="2"/>
      <c r="M496" s="2"/>
    </row>
    <row r="497" spans="1:13">
      <c r="A497" s="2"/>
      <c r="B497" s="2"/>
      <c r="C497" s="2"/>
      <c r="D497" s="45"/>
      <c r="E497" s="45"/>
      <c r="F497" s="15"/>
      <c r="G497" s="2"/>
      <c r="H497" s="2"/>
      <c r="I497" s="2"/>
      <c r="J497" s="2"/>
      <c r="K497" s="2"/>
      <c r="L497" s="2"/>
      <c r="M497" s="2"/>
    </row>
    <row r="498" spans="1:13">
      <c r="A498" s="2"/>
      <c r="B498" s="2"/>
      <c r="C498" s="2"/>
      <c r="D498" s="45"/>
      <c r="E498" s="45"/>
      <c r="F498" s="15"/>
      <c r="G498" s="2"/>
      <c r="H498" s="2"/>
      <c r="I498" s="2"/>
      <c r="J498" s="2"/>
      <c r="K498" s="2"/>
      <c r="L498" s="2"/>
      <c r="M498" s="2"/>
    </row>
    <row r="499" spans="1:13">
      <c r="A499" s="2"/>
      <c r="B499" s="2"/>
      <c r="C499" s="2"/>
      <c r="D499" s="45"/>
      <c r="E499" s="45"/>
      <c r="F499" s="15"/>
      <c r="G499" s="2"/>
      <c r="H499" s="2"/>
      <c r="I499" s="2"/>
      <c r="J499" s="2"/>
      <c r="K499" s="2"/>
      <c r="L499" s="2"/>
      <c r="M499" s="2"/>
    </row>
    <row r="500" spans="1:13">
      <c r="A500" s="2"/>
      <c r="B500" s="2"/>
      <c r="C500" s="2"/>
      <c r="D500" s="45"/>
      <c r="E500" s="45"/>
      <c r="F500" s="15"/>
      <c r="G500" s="2"/>
      <c r="H500" s="2"/>
      <c r="I500" s="2"/>
      <c r="J500" s="2"/>
      <c r="K500" s="2"/>
      <c r="L500" s="2"/>
      <c r="M500" s="2"/>
    </row>
    <row r="501" spans="1:13">
      <c r="A501" s="2"/>
      <c r="B501" s="2"/>
      <c r="C501" s="2"/>
      <c r="D501" s="45"/>
      <c r="E501" s="45"/>
      <c r="F501" s="15"/>
      <c r="G501" s="2"/>
      <c r="H501" s="2"/>
      <c r="I501" s="2"/>
      <c r="J501" s="2"/>
      <c r="K501" s="2"/>
      <c r="L501" s="2"/>
      <c r="M501" s="2"/>
    </row>
    <row r="502" spans="1:13">
      <c r="A502" s="2"/>
      <c r="B502" s="2"/>
      <c r="C502" s="2"/>
      <c r="D502" s="45"/>
      <c r="E502" s="45"/>
      <c r="F502" s="15"/>
      <c r="G502" s="2"/>
      <c r="H502" s="2"/>
      <c r="I502" s="2"/>
      <c r="J502" s="2"/>
      <c r="K502" s="2"/>
      <c r="L502" s="2"/>
      <c r="M502" s="2"/>
    </row>
    <row r="503" spans="1:13">
      <c r="A503" s="2"/>
      <c r="B503" s="2"/>
      <c r="C503" s="2"/>
      <c r="D503" s="45"/>
      <c r="E503" s="45"/>
      <c r="F503" s="15"/>
      <c r="G503" s="2"/>
      <c r="H503" s="2"/>
      <c r="I503" s="2"/>
      <c r="J503" s="2"/>
      <c r="K503" s="2"/>
      <c r="L503" s="2"/>
      <c r="M503" s="2"/>
    </row>
    <row r="504" spans="1:13">
      <c r="A504" s="2"/>
      <c r="B504" s="2"/>
      <c r="C504" s="2"/>
      <c r="D504" s="45"/>
      <c r="E504" s="45"/>
      <c r="F504" s="15"/>
      <c r="G504" s="2"/>
      <c r="H504" s="2"/>
      <c r="I504" s="2"/>
      <c r="J504" s="2"/>
      <c r="K504" s="2"/>
      <c r="L504" s="2"/>
      <c r="M504" s="2"/>
    </row>
    <row r="505" spans="1:13">
      <c r="A505" s="2"/>
      <c r="B505" s="2"/>
      <c r="C505" s="2"/>
      <c r="D505" s="45"/>
      <c r="E505" s="45"/>
      <c r="F505" s="15"/>
      <c r="G505" s="2"/>
      <c r="H505" s="2"/>
      <c r="I505" s="2"/>
      <c r="J505" s="2"/>
      <c r="K505" s="2"/>
      <c r="L505" s="2"/>
      <c r="M505" s="2"/>
    </row>
    <row r="506" spans="1:13">
      <c r="A506" s="2"/>
      <c r="B506" s="2"/>
      <c r="C506" s="2"/>
      <c r="D506" s="45"/>
      <c r="E506" s="45"/>
      <c r="F506" s="15"/>
      <c r="G506" s="2"/>
      <c r="H506" s="2"/>
      <c r="I506" s="2"/>
      <c r="J506" s="2"/>
      <c r="K506" s="2"/>
      <c r="L506" s="2"/>
      <c r="M506" s="2"/>
    </row>
    <row r="507" spans="1:13">
      <c r="A507" s="2"/>
      <c r="B507" s="2"/>
      <c r="C507" s="2"/>
      <c r="D507" s="45"/>
      <c r="E507" s="45"/>
      <c r="F507" s="15"/>
      <c r="G507" s="2"/>
      <c r="H507" s="2"/>
      <c r="I507" s="2"/>
      <c r="J507" s="2"/>
      <c r="K507" s="2"/>
      <c r="L507" s="2"/>
      <c r="M507" s="2"/>
    </row>
    <row r="508" spans="1:13">
      <c r="A508" s="2"/>
      <c r="B508" s="2"/>
      <c r="C508" s="2"/>
      <c r="D508" s="45"/>
      <c r="E508" s="45"/>
      <c r="F508" s="15"/>
      <c r="G508" s="2"/>
      <c r="H508" s="2"/>
      <c r="I508" s="2"/>
      <c r="J508" s="2"/>
      <c r="K508" s="2"/>
      <c r="L508" s="2"/>
      <c r="M508" s="2"/>
    </row>
    <row r="509" spans="1:13">
      <c r="A509" s="2"/>
      <c r="B509" s="2"/>
      <c r="C509" s="2"/>
      <c r="D509" s="45"/>
      <c r="E509" s="45"/>
      <c r="F509" s="15"/>
      <c r="G509" s="2"/>
      <c r="H509" s="2"/>
      <c r="I509" s="2"/>
      <c r="J509" s="2"/>
      <c r="K509" s="2"/>
      <c r="L509" s="2"/>
      <c r="M509" s="2"/>
    </row>
    <row r="510" spans="1:13">
      <c r="A510" s="2"/>
      <c r="B510" s="2"/>
      <c r="C510" s="2"/>
      <c r="D510" s="45"/>
      <c r="E510" s="45"/>
      <c r="F510" s="15"/>
      <c r="G510" s="2"/>
      <c r="H510" s="2"/>
      <c r="I510" s="2"/>
      <c r="J510" s="2"/>
      <c r="K510" s="2"/>
      <c r="L510" s="2"/>
      <c r="M510" s="2"/>
    </row>
    <row r="511" spans="1:13">
      <c r="A511" s="2"/>
      <c r="B511" s="2"/>
      <c r="C511" s="2"/>
      <c r="D511" s="45"/>
      <c r="E511" s="45"/>
      <c r="F511" s="15"/>
      <c r="G511" s="2"/>
      <c r="H511" s="2"/>
      <c r="I511" s="2"/>
      <c r="J511" s="2"/>
      <c r="K511" s="2"/>
      <c r="L511" s="2"/>
      <c r="M511" s="2"/>
    </row>
    <row r="512" spans="1:13">
      <c r="A512" s="2"/>
      <c r="B512" s="2"/>
      <c r="C512" s="2"/>
      <c r="D512" s="45"/>
      <c r="E512" s="45"/>
      <c r="F512" s="15"/>
      <c r="G512" s="2"/>
      <c r="H512" s="2"/>
      <c r="I512" s="2"/>
      <c r="J512" s="2"/>
      <c r="K512" s="2"/>
      <c r="L512" s="2"/>
      <c r="M512" s="2"/>
    </row>
    <row r="513" spans="1:13">
      <c r="A513" s="2"/>
      <c r="B513" s="2"/>
      <c r="C513" s="2"/>
      <c r="D513" s="45"/>
      <c r="E513" s="45"/>
      <c r="F513" s="15"/>
      <c r="G513" s="2"/>
      <c r="H513" s="2"/>
      <c r="I513" s="2"/>
      <c r="J513" s="2"/>
      <c r="K513" s="2"/>
      <c r="L513" s="2"/>
      <c r="M513" s="2"/>
    </row>
    <row r="514" spans="1:13">
      <c r="A514" s="2"/>
      <c r="B514" s="2"/>
      <c r="C514" s="2"/>
      <c r="D514" s="45"/>
      <c r="E514" s="45"/>
      <c r="F514" s="15"/>
      <c r="G514" s="2"/>
      <c r="H514" s="2"/>
      <c r="I514" s="2"/>
      <c r="J514" s="2"/>
      <c r="K514" s="2"/>
      <c r="L514" s="2"/>
      <c r="M514" s="2"/>
    </row>
    <row r="515" spans="1:13">
      <c r="A515" s="2"/>
      <c r="B515" s="2"/>
      <c r="C515" s="2"/>
      <c r="D515" s="45"/>
      <c r="E515" s="45"/>
      <c r="F515" s="15"/>
      <c r="G515" s="2"/>
      <c r="H515" s="2"/>
      <c r="I515" s="2"/>
      <c r="J515" s="2"/>
      <c r="K515" s="2"/>
      <c r="L515" s="2"/>
      <c r="M515" s="2"/>
    </row>
    <row r="516" spans="1:13">
      <c r="A516" s="2"/>
      <c r="B516" s="2"/>
      <c r="C516" s="2"/>
      <c r="D516" s="45"/>
      <c r="E516" s="45"/>
      <c r="F516" s="15"/>
      <c r="G516" s="2"/>
      <c r="H516" s="2"/>
      <c r="I516" s="2"/>
      <c r="J516" s="2"/>
      <c r="K516" s="2"/>
      <c r="L516" s="2"/>
      <c r="M516" s="2"/>
    </row>
    <row r="517" spans="1:13">
      <c r="A517" s="2"/>
      <c r="B517" s="2"/>
      <c r="C517" s="2"/>
      <c r="D517" s="45"/>
      <c r="E517" s="45"/>
      <c r="F517" s="15"/>
      <c r="G517" s="2"/>
      <c r="H517" s="2"/>
      <c r="I517" s="2"/>
      <c r="J517" s="2"/>
      <c r="K517" s="2"/>
      <c r="L517" s="2"/>
      <c r="M517" s="2"/>
    </row>
    <row r="518" spans="1:13">
      <c r="A518" s="2"/>
      <c r="B518" s="2"/>
      <c r="C518" s="2"/>
      <c r="D518" s="45"/>
      <c r="E518" s="45"/>
      <c r="F518" s="15"/>
      <c r="G518" s="2"/>
      <c r="H518" s="2"/>
      <c r="I518" s="2"/>
      <c r="J518" s="2"/>
      <c r="K518" s="2"/>
      <c r="L518" s="2"/>
      <c r="M518" s="2"/>
    </row>
    <row r="519" spans="1:13">
      <c r="A519" s="2"/>
      <c r="B519" s="2"/>
      <c r="C519" s="2"/>
      <c r="D519" s="45"/>
      <c r="E519" s="45"/>
      <c r="F519" s="15"/>
      <c r="G519" s="2"/>
      <c r="H519" s="2"/>
      <c r="I519" s="2"/>
      <c r="J519" s="2"/>
      <c r="K519" s="2"/>
      <c r="L519" s="2"/>
      <c r="M519" s="2"/>
    </row>
    <row r="520" spans="1:13">
      <c r="A520" s="2"/>
      <c r="B520" s="2"/>
      <c r="C520" s="2"/>
      <c r="D520" s="45"/>
      <c r="E520" s="45"/>
      <c r="F520" s="15"/>
      <c r="G520" s="2"/>
      <c r="H520" s="2"/>
      <c r="I520" s="2"/>
      <c r="J520" s="2"/>
      <c r="K520" s="2"/>
      <c r="L520" s="2"/>
      <c r="M520" s="2"/>
    </row>
    <row r="521" spans="1:13">
      <c r="A521" s="2"/>
      <c r="B521" s="2"/>
      <c r="C521" s="2"/>
      <c r="D521" s="45"/>
      <c r="E521" s="45"/>
      <c r="F521" s="15"/>
      <c r="G521" s="2"/>
      <c r="H521" s="2"/>
      <c r="I521" s="2"/>
      <c r="J521" s="2"/>
      <c r="K521" s="2"/>
      <c r="L521" s="2"/>
      <c r="M521" s="2"/>
    </row>
    <row r="522" spans="1:13">
      <c r="A522" s="2"/>
      <c r="B522" s="2"/>
      <c r="C522" s="2"/>
      <c r="D522" s="45"/>
      <c r="E522" s="45"/>
      <c r="F522" s="15"/>
      <c r="G522" s="2"/>
      <c r="H522" s="2"/>
      <c r="I522" s="2"/>
      <c r="J522" s="2"/>
      <c r="K522" s="2"/>
      <c r="L522" s="2"/>
      <c r="M522" s="2"/>
    </row>
    <row r="523" spans="1:13">
      <c r="A523" s="2"/>
      <c r="B523" s="2"/>
      <c r="C523" s="2"/>
      <c r="D523" s="45"/>
      <c r="E523" s="45"/>
      <c r="F523" s="15"/>
      <c r="G523" s="2"/>
      <c r="H523" s="2"/>
      <c r="I523" s="2"/>
      <c r="J523" s="2"/>
      <c r="K523" s="2"/>
      <c r="L523" s="2"/>
      <c r="M523" s="2"/>
    </row>
    <row r="524" spans="1:13">
      <c r="A524" s="2"/>
      <c r="B524" s="2"/>
      <c r="C524" s="2"/>
      <c r="D524" s="45"/>
      <c r="E524" s="45"/>
      <c r="F524" s="15"/>
      <c r="G524" s="2"/>
      <c r="H524" s="2"/>
      <c r="I524" s="2"/>
      <c r="J524" s="2"/>
      <c r="K524" s="2"/>
      <c r="L524" s="2"/>
      <c r="M524" s="2"/>
    </row>
    <row r="525" spans="1:13">
      <c r="A525" s="2"/>
      <c r="B525" s="2"/>
      <c r="C525" s="2"/>
      <c r="D525" s="45"/>
      <c r="E525" s="45"/>
      <c r="F525" s="15"/>
      <c r="G525" s="2"/>
      <c r="H525" s="2"/>
      <c r="I525" s="2"/>
      <c r="J525" s="2"/>
      <c r="K525" s="2"/>
      <c r="L525" s="2"/>
      <c r="M525" s="2"/>
    </row>
    <row r="526" spans="1:13">
      <c r="A526" s="2"/>
      <c r="B526" s="2"/>
      <c r="C526" s="2"/>
      <c r="D526" s="45"/>
      <c r="E526" s="45"/>
      <c r="F526" s="15"/>
      <c r="G526" s="2"/>
      <c r="H526" s="2"/>
      <c r="I526" s="2"/>
      <c r="J526" s="2"/>
      <c r="K526" s="2"/>
      <c r="L526" s="2"/>
      <c r="M526" s="2"/>
    </row>
    <row r="527" spans="1:13">
      <c r="A527" s="2"/>
      <c r="B527" s="2"/>
      <c r="C527" s="2"/>
      <c r="D527" s="45"/>
      <c r="E527" s="45"/>
      <c r="F527" s="15"/>
      <c r="G527" s="2"/>
      <c r="H527" s="2"/>
      <c r="I527" s="2"/>
      <c r="J527" s="2"/>
      <c r="K527" s="2"/>
      <c r="L527" s="2"/>
      <c r="M527" s="2"/>
    </row>
    <row r="528" spans="1:13">
      <c r="A528" s="2"/>
      <c r="B528" s="2"/>
      <c r="C528" s="2"/>
      <c r="D528" s="45"/>
      <c r="E528" s="45"/>
      <c r="F528" s="15"/>
      <c r="G528" s="2"/>
      <c r="H528" s="2"/>
      <c r="I528" s="2"/>
      <c r="J528" s="2"/>
      <c r="K528" s="2"/>
      <c r="L528" s="2"/>
      <c r="M528" s="2"/>
    </row>
    <row r="529" spans="1:13">
      <c r="A529" s="2"/>
      <c r="B529" s="2"/>
      <c r="C529" s="2"/>
      <c r="D529" s="45"/>
      <c r="E529" s="45"/>
      <c r="F529" s="15"/>
      <c r="G529" s="2"/>
      <c r="H529" s="2"/>
      <c r="I529" s="2"/>
      <c r="J529" s="2"/>
      <c r="K529" s="2"/>
      <c r="L529" s="2"/>
      <c r="M529" s="2"/>
    </row>
    <row r="530" spans="1:13">
      <c r="A530" s="2"/>
      <c r="B530" s="2"/>
      <c r="C530" s="2"/>
      <c r="D530" s="45"/>
      <c r="E530" s="45"/>
      <c r="F530" s="15"/>
      <c r="G530" s="2"/>
      <c r="H530" s="2"/>
      <c r="I530" s="2"/>
      <c r="J530" s="2"/>
      <c r="K530" s="2"/>
      <c r="L530" s="2"/>
      <c r="M530" s="2"/>
    </row>
    <row r="531" spans="1:13">
      <c r="A531" s="2"/>
      <c r="B531" s="2"/>
      <c r="C531" s="2"/>
      <c r="D531" s="45"/>
      <c r="E531" s="45"/>
      <c r="F531" s="15"/>
      <c r="G531" s="2"/>
      <c r="H531" s="2"/>
      <c r="I531" s="2"/>
      <c r="J531" s="2"/>
      <c r="K531" s="2"/>
      <c r="L531" s="2"/>
      <c r="M531" s="2"/>
    </row>
    <row r="532" spans="1:13">
      <c r="A532" s="2"/>
      <c r="B532" s="2"/>
      <c r="C532" s="2"/>
      <c r="D532" s="45"/>
      <c r="E532" s="45"/>
      <c r="F532" s="15"/>
      <c r="G532" s="2"/>
      <c r="H532" s="2"/>
      <c r="I532" s="2"/>
      <c r="J532" s="2"/>
      <c r="K532" s="2"/>
      <c r="L532" s="2"/>
      <c r="M532" s="2"/>
    </row>
    <row r="533" spans="1:13">
      <c r="A533" s="2"/>
      <c r="B533" s="2"/>
      <c r="C533" s="2"/>
      <c r="D533" s="45"/>
      <c r="E533" s="45"/>
      <c r="F533" s="15"/>
      <c r="G533" s="2"/>
      <c r="H533" s="2"/>
      <c r="I533" s="2"/>
      <c r="J533" s="2"/>
      <c r="K533" s="2"/>
      <c r="L533" s="2"/>
      <c r="M533" s="2"/>
    </row>
    <row r="534" spans="1:13">
      <c r="A534" s="2"/>
      <c r="B534" s="2"/>
      <c r="C534" s="2"/>
      <c r="D534" s="45"/>
      <c r="E534" s="45"/>
      <c r="F534" s="15"/>
      <c r="G534" s="2"/>
      <c r="H534" s="2"/>
      <c r="I534" s="2"/>
      <c r="J534" s="2"/>
      <c r="K534" s="2"/>
      <c r="L534" s="2"/>
      <c r="M534" s="2"/>
    </row>
    <row r="535" spans="1:13">
      <c r="A535" s="2"/>
      <c r="B535" s="2"/>
      <c r="C535" s="2"/>
      <c r="D535" s="45"/>
      <c r="E535" s="45"/>
      <c r="F535" s="15"/>
      <c r="G535" s="2"/>
      <c r="H535" s="2"/>
      <c r="I535" s="2"/>
      <c r="J535" s="2"/>
      <c r="K535" s="2"/>
      <c r="L535" s="2"/>
      <c r="M535" s="2"/>
    </row>
    <row r="536" spans="1:13">
      <c r="A536" s="2"/>
      <c r="B536" s="2"/>
      <c r="C536" s="2"/>
      <c r="D536" s="45"/>
      <c r="E536" s="45"/>
      <c r="F536" s="15"/>
      <c r="G536" s="2"/>
      <c r="H536" s="2"/>
      <c r="I536" s="2"/>
      <c r="J536" s="2"/>
      <c r="K536" s="2"/>
      <c r="L536" s="2"/>
      <c r="M536" s="2"/>
    </row>
    <row r="537" spans="1:13">
      <c r="A537" s="2"/>
      <c r="B537" s="2"/>
      <c r="C537" s="2"/>
      <c r="D537" s="45"/>
      <c r="E537" s="45"/>
      <c r="F537" s="15"/>
      <c r="G537" s="2"/>
      <c r="H537" s="2"/>
      <c r="I537" s="2"/>
      <c r="J537" s="2"/>
      <c r="K537" s="2"/>
      <c r="L537" s="2"/>
      <c r="M537" s="2"/>
    </row>
    <row r="538" spans="1:13">
      <c r="A538" s="2"/>
      <c r="B538" s="2"/>
      <c r="C538" s="2"/>
      <c r="D538" s="45"/>
      <c r="E538" s="45"/>
      <c r="F538" s="15"/>
      <c r="G538" s="2"/>
      <c r="H538" s="2"/>
      <c r="I538" s="2"/>
      <c r="J538" s="2"/>
      <c r="K538" s="2"/>
      <c r="L538" s="2"/>
      <c r="M538" s="2"/>
    </row>
    <row r="539" spans="1:13">
      <c r="A539" s="2"/>
      <c r="B539" s="2"/>
      <c r="C539" s="2"/>
      <c r="D539" s="45"/>
      <c r="E539" s="45"/>
      <c r="F539" s="15"/>
      <c r="G539" s="2"/>
      <c r="H539" s="2"/>
      <c r="I539" s="2"/>
      <c r="J539" s="2"/>
      <c r="K539" s="2"/>
      <c r="L539" s="2"/>
      <c r="M539" s="2"/>
    </row>
    <row r="540" spans="1:13">
      <c r="A540" s="2"/>
      <c r="B540" s="2"/>
      <c r="C540" s="2"/>
      <c r="D540" s="45"/>
      <c r="E540" s="45"/>
      <c r="F540" s="15"/>
      <c r="G540" s="2"/>
      <c r="H540" s="2"/>
      <c r="I540" s="2"/>
      <c r="J540" s="2"/>
      <c r="K540" s="2"/>
      <c r="L540" s="2"/>
      <c r="M540" s="2"/>
    </row>
    <row r="541" spans="1:13">
      <c r="A541" s="2"/>
      <c r="B541" s="2"/>
      <c r="C541" s="2"/>
      <c r="D541" s="45"/>
      <c r="E541" s="45"/>
      <c r="F541" s="15"/>
      <c r="G541" s="2"/>
      <c r="H541" s="2"/>
      <c r="I541" s="2"/>
      <c r="J541" s="2"/>
      <c r="K541" s="2"/>
      <c r="L541" s="2"/>
      <c r="M541" s="2"/>
    </row>
    <row r="542" spans="1:13">
      <c r="A542" s="2"/>
      <c r="B542" s="2"/>
      <c r="C542" s="2"/>
      <c r="D542" s="45"/>
      <c r="E542" s="45"/>
      <c r="F542" s="15"/>
      <c r="G542" s="2"/>
      <c r="H542" s="2"/>
      <c r="I542" s="2"/>
      <c r="J542" s="2"/>
      <c r="K542" s="2"/>
      <c r="L542" s="2"/>
      <c r="M542" s="2"/>
    </row>
    <row r="543" spans="1:13">
      <c r="A543" s="2"/>
      <c r="B543" s="2"/>
      <c r="C543" s="2"/>
      <c r="D543" s="45"/>
      <c r="E543" s="45"/>
      <c r="F543" s="15"/>
      <c r="G543" s="2"/>
      <c r="H543" s="2"/>
      <c r="I543" s="2"/>
      <c r="J543" s="2"/>
      <c r="K543" s="2"/>
      <c r="L543" s="2"/>
      <c r="M543" s="2"/>
    </row>
    <row r="544" spans="1:13">
      <c r="A544" s="2"/>
      <c r="B544" s="2"/>
      <c r="C544" s="2"/>
      <c r="D544" s="45"/>
      <c r="E544" s="45"/>
      <c r="F544" s="15"/>
      <c r="G544" s="2"/>
      <c r="H544" s="2"/>
      <c r="I544" s="2"/>
      <c r="J544" s="2"/>
      <c r="K544" s="2"/>
      <c r="L544" s="2"/>
      <c r="M544" s="2"/>
    </row>
    <row r="545" spans="1:13">
      <c r="A545" s="2"/>
      <c r="B545" s="2"/>
      <c r="C545" s="2"/>
      <c r="D545" s="45"/>
      <c r="E545" s="45"/>
      <c r="F545" s="15"/>
      <c r="G545" s="2"/>
      <c r="H545" s="2"/>
      <c r="I545" s="2"/>
      <c r="J545" s="2"/>
      <c r="K545" s="2"/>
      <c r="L545" s="2"/>
      <c r="M545" s="2"/>
    </row>
    <row r="546" spans="1:13">
      <c r="A546" s="2"/>
      <c r="B546" s="2"/>
      <c r="C546" s="2"/>
      <c r="D546" s="45"/>
      <c r="E546" s="45"/>
      <c r="F546" s="15"/>
      <c r="G546" s="2"/>
      <c r="H546" s="2"/>
      <c r="I546" s="2"/>
      <c r="J546" s="2"/>
      <c r="K546" s="2"/>
      <c r="L546" s="2"/>
      <c r="M546" s="2"/>
    </row>
    <row r="547" spans="1:13">
      <c r="A547" s="2"/>
      <c r="B547" s="2"/>
      <c r="C547" s="2"/>
      <c r="D547" s="45"/>
      <c r="E547" s="45"/>
      <c r="F547" s="15"/>
      <c r="G547" s="2"/>
      <c r="H547" s="2"/>
      <c r="I547" s="2"/>
      <c r="J547" s="2"/>
      <c r="K547" s="2"/>
      <c r="L547" s="2"/>
      <c r="M547" s="2"/>
    </row>
    <row r="548" spans="1:13">
      <c r="A548" s="2"/>
      <c r="B548" s="2"/>
      <c r="C548" s="2"/>
      <c r="D548" s="45"/>
      <c r="E548" s="45"/>
      <c r="F548" s="15"/>
      <c r="G548" s="2"/>
      <c r="H548" s="2"/>
      <c r="I548" s="2"/>
      <c r="J548" s="2"/>
      <c r="K548" s="2"/>
      <c r="L548" s="2"/>
      <c r="M548" s="2"/>
    </row>
    <row r="549" spans="1:13">
      <c r="A549" s="2"/>
      <c r="B549" s="2"/>
      <c r="C549" s="2"/>
      <c r="D549" s="45"/>
      <c r="E549" s="45"/>
      <c r="F549" s="15"/>
      <c r="G549" s="2"/>
      <c r="H549" s="2"/>
      <c r="I549" s="2"/>
      <c r="J549" s="2"/>
      <c r="K549" s="2"/>
      <c r="L549" s="2"/>
      <c r="M549" s="2"/>
    </row>
    <row r="550" spans="1:13">
      <c r="A550" s="2"/>
      <c r="B550" s="2"/>
      <c r="C550" s="2"/>
      <c r="D550" s="45"/>
      <c r="E550" s="45"/>
      <c r="F550" s="15"/>
      <c r="G550" s="2"/>
      <c r="H550" s="2"/>
      <c r="I550" s="2"/>
      <c r="J550" s="2"/>
      <c r="K550" s="2"/>
      <c r="L550" s="2"/>
      <c r="M550" s="2"/>
    </row>
    <row r="551" spans="1:13">
      <c r="A551" s="2"/>
      <c r="B551" s="2"/>
      <c r="C551" s="2"/>
      <c r="D551" s="45"/>
      <c r="E551" s="45"/>
      <c r="F551" s="15"/>
      <c r="G551" s="2"/>
      <c r="H551" s="2"/>
      <c r="I551" s="2"/>
      <c r="J551" s="2"/>
      <c r="K551" s="2"/>
      <c r="L551" s="2"/>
      <c r="M551" s="2"/>
    </row>
    <row r="552" spans="1:13">
      <c r="A552" s="2"/>
      <c r="B552" s="2"/>
      <c r="C552" s="2"/>
      <c r="D552" s="45"/>
      <c r="E552" s="45"/>
      <c r="F552" s="15"/>
      <c r="G552" s="2"/>
      <c r="H552" s="2"/>
      <c r="I552" s="2"/>
      <c r="J552" s="2"/>
      <c r="K552" s="2"/>
      <c r="L552" s="2"/>
      <c r="M552" s="2"/>
    </row>
    <row r="553" spans="1:13">
      <c r="A553" s="2"/>
      <c r="B553" s="2"/>
      <c r="C553" s="2"/>
      <c r="D553" s="45"/>
      <c r="E553" s="45"/>
      <c r="F553" s="15"/>
      <c r="G553" s="2"/>
      <c r="H553" s="2"/>
      <c r="I553" s="2"/>
      <c r="J553" s="2"/>
      <c r="K553" s="2"/>
      <c r="L553" s="2"/>
      <c r="M553" s="2"/>
    </row>
    <row r="554" spans="1:13">
      <c r="A554" s="2"/>
      <c r="B554" s="2"/>
      <c r="C554" s="2"/>
      <c r="D554" s="45"/>
      <c r="E554" s="45"/>
      <c r="F554" s="15"/>
      <c r="G554" s="2"/>
      <c r="H554" s="2"/>
      <c r="I554" s="2"/>
      <c r="J554" s="2"/>
      <c r="K554" s="2"/>
      <c r="L554" s="2"/>
      <c r="M554" s="2"/>
    </row>
    <row r="555" spans="1:13">
      <c r="A555" s="2"/>
      <c r="B555" s="2"/>
      <c r="C555" s="2"/>
      <c r="D555" s="45"/>
      <c r="E555" s="45"/>
      <c r="F555" s="15"/>
      <c r="G555" s="2"/>
      <c r="H555" s="2"/>
      <c r="I555" s="2"/>
      <c r="J555" s="2"/>
      <c r="K555" s="2"/>
      <c r="L555" s="2"/>
      <c r="M555" s="2"/>
    </row>
    <row r="556" spans="1:13">
      <c r="A556" s="2"/>
      <c r="B556" s="2"/>
      <c r="C556" s="2"/>
      <c r="D556" s="45"/>
      <c r="E556" s="45"/>
      <c r="F556" s="15"/>
      <c r="G556" s="2"/>
      <c r="H556" s="2"/>
      <c r="I556" s="2"/>
      <c r="J556" s="2"/>
      <c r="K556" s="2"/>
      <c r="L556" s="2"/>
      <c r="M556" s="2"/>
    </row>
    <row r="557" spans="1:13">
      <c r="A557" s="2"/>
      <c r="B557" s="2"/>
      <c r="C557" s="2"/>
      <c r="D557" s="45"/>
      <c r="E557" s="45"/>
      <c r="F557" s="15"/>
      <c r="G557" s="2"/>
      <c r="H557" s="2"/>
      <c r="I557" s="2"/>
      <c r="J557" s="2"/>
      <c r="K557" s="2"/>
      <c r="L557" s="2"/>
      <c r="M557" s="2"/>
    </row>
    <row r="558" spans="1:13">
      <c r="A558" s="2"/>
      <c r="B558" s="2"/>
      <c r="C558" s="2"/>
      <c r="D558" s="45"/>
      <c r="E558" s="45"/>
      <c r="F558" s="15"/>
      <c r="G558" s="2"/>
      <c r="H558" s="2"/>
      <c r="I558" s="2"/>
      <c r="J558" s="2"/>
      <c r="K558" s="2"/>
      <c r="L558" s="2"/>
      <c r="M558" s="2"/>
    </row>
    <row r="559" spans="1:13">
      <c r="A559" s="2"/>
      <c r="B559" s="2"/>
      <c r="C559" s="2"/>
      <c r="D559" s="45"/>
      <c r="E559" s="45"/>
      <c r="F559" s="15"/>
      <c r="G559" s="2"/>
      <c r="H559" s="2"/>
      <c r="I559" s="2"/>
      <c r="J559" s="2"/>
      <c r="K559" s="2"/>
      <c r="L559" s="2"/>
      <c r="M559" s="2"/>
    </row>
    <row r="560" spans="1:13">
      <c r="A560" s="2"/>
      <c r="B560" s="2"/>
      <c r="C560" s="2"/>
      <c r="D560" s="45"/>
      <c r="E560" s="45"/>
      <c r="F560" s="15"/>
      <c r="G560" s="2"/>
      <c r="H560" s="2"/>
      <c r="I560" s="2"/>
      <c r="J560" s="2"/>
      <c r="K560" s="2"/>
      <c r="L560" s="2"/>
      <c r="M560" s="2"/>
    </row>
    <row r="561" spans="1:13">
      <c r="A561" s="2"/>
      <c r="B561" s="2"/>
      <c r="C561" s="2"/>
      <c r="D561" s="45"/>
      <c r="E561" s="45"/>
      <c r="F561" s="15"/>
      <c r="G561" s="2"/>
      <c r="H561" s="2"/>
      <c r="I561" s="2"/>
      <c r="J561" s="2"/>
      <c r="K561" s="2"/>
      <c r="L561" s="2"/>
      <c r="M561" s="2"/>
    </row>
    <row r="562" spans="1:13">
      <c r="A562" s="2"/>
      <c r="B562" s="2"/>
      <c r="C562" s="2"/>
      <c r="D562" s="45"/>
      <c r="E562" s="45"/>
      <c r="F562" s="15"/>
      <c r="G562" s="2"/>
      <c r="H562" s="2"/>
      <c r="I562" s="2"/>
      <c r="J562" s="2"/>
      <c r="K562" s="2"/>
      <c r="L562" s="2"/>
      <c r="M562" s="2"/>
    </row>
    <row r="563" spans="1:13">
      <c r="A563" s="2"/>
      <c r="B563" s="2"/>
      <c r="C563" s="2"/>
      <c r="D563" s="45"/>
      <c r="E563" s="45"/>
      <c r="F563" s="15"/>
      <c r="G563" s="2"/>
      <c r="H563" s="2"/>
      <c r="I563" s="2"/>
      <c r="J563" s="2"/>
      <c r="K563" s="2"/>
      <c r="L563" s="2"/>
      <c r="M563" s="2"/>
    </row>
    <row r="564" spans="1:13">
      <c r="A564" s="2"/>
      <c r="B564" s="2"/>
      <c r="C564" s="2"/>
      <c r="D564" s="45"/>
      <c r="E564" s="45"/>
      <c r="F564" s="15"/>
      <c r="G564" s="2"/>
      <c r="H564" s="2"/>
      <c r="I564" s="2"/>
      <c r="J564" s="2"/>
      <c r="K564" s="2"/>
      <c r="L564" s="2"/>
      <c r="M564" s="2"/>
    </row>
    <row r="565" spans="1:13">
      <c r="A565" s="2"/>
      <c r="B565" s="2"/>
      <c r="C565" s="2"/>
      <c r="D565" s="45"/>
      <c r="E565" s="45"/>
      <c r="F565" s="15"/>
      <c r="G565" s="2"/>
      <c r="H565" s="2"/>
      <c r="I565" s="2"/>
      <c r="J565" s="2"/>
      <c r="K565" s="2"/>
      <c r="L565" s="2"/>
      <c r="M565" s="2"/>
    </row>
    <row r="566" spans="1:13">
      <c r="A566" s="2"/>
      <c r="B566" s="2"/>
      <c r="C566" s="2"/>
      <c r="D566" s="45"/>
      <c r="E566" s="45"/>
      <c r="F566" s="15"/>
      <c r="G566" s="2"/>
      <c r="H566" s="2"/>
      <c r="I566" s="2"/>
      <c r="J566" s="2"/>
      <c r="K566" s="2"/>
      <c r="L566" s="2"/>
      <c r="M566" s="2"/>
    </row>
    <row r="567" spans="1:13">
      <c r="A567" s="2"/>
      <c r="B567" s="2"/>
      <c r="C567" s="2"/>
      <c r="D567" s="45"/>
      <c r="E567" s="45"/>
      <c r="F567" s="15"/>
      <c r="G567" s="2"/>
      <c r="H567" s="2"/>
      <c r="I567" s="2"/>
      <c r="J567" s="2"/>
      <c r="K567" s="2"/>
      <c r="L567" s="2"/>
      <c r="M567" s="2"/>
    </row>
    <row r="568" spans="1:13">
      <c r="A568" s="2"/>
      <c r="B568" s="2"/>
      <c r="C568" s="2"/>
      <c r="D568" s="45"/>
      <c r="E568" s="45"/>
      <c r="F568" s="15"/>
      <c r="G568" s="2"/>
      <c r="H568" s="2"/>
      <c r="I568" s="2"/>
      <c r="J568" s="2"/>
      <c r="K568" s="2"/>
      <c r="L568" s="2"/>
      <c r="M568" s="2"/>
    </row>
    <row r="569" spans="1:13">
      <c r="A569" s="2"/>
      <c r="B569" s="2"/>
      <c r="C569" s="2"/>
      <c r="D569" s="45"/>
      <c r="E569" s="45"/>
      <c r="F569" s="15"/>
      <c r="G569" s="2"/>
      <c r="H569" s="2"/>
      <c r="I569" s="2"/>
      <c r="J569" s="2"/>
      <c r="K569" s="2"/>
      <c r="L569" s="2"/>
      <c r="M569" s="2"/>
    </row>
    <row r="570" spans="1:13">
      <c r="A570" s="2"/>
      <c r="B570" s="2"/>
      <c r="C570" s="2"/>
      <c r="D570" s="45"/>
      <c r="E570" s="45"/>
      <c r="F570" s="15"/>
      <c r="G570" s="2"/>
      <c r="H570" s="2"/>
      <c r="I570" s="2"/>
      <c r="J570" s="2"/>
      <c r="K570" s="2"/>
      <c r="L570" s="2"/>
      <c r="M570" s="2"/>
    </row>
    <row r="571" spans="1:13">
      <c r="A571" s="2"/>
      <c r="B571" s="2"/>
      <c r="C571" s="2"/>
      <c r="D571" s="45"/>
      <c r="E571" s="45"/>
      <c r="F571" s="15"/>
      <c r="G571" s="2"/>
      <c r="H571" s="2"/>
      <c r="I571" s="2"/>
      <c r="J571" s="2"/>
      <c r="K571" s="2"/>
      <c r="L571" s="2"/>
      <c r="M571" s="2"/>
    </row>
    <row r="572" spans="1:13">
      <c r="A572" s="2"/>
      <c r="B572" s="2"/>
      <c r="C572" s="2"/>
      <c r="D572" s="45"/>
      <c r="E572" s="45"/>
      <c r="F572" s="15"/>
      <c r="G572" s="2"/>
      <c r="H572" s="2"/>
      <c r="I572" s="2"/>
      <c r="J572" s="2"/>
      <c r="K572" s="2"/>
      <c r="L572" s="2"/>
      <c r="M572" s="2"/>
    </row>
    <row r="573" spans="1:13">
      <c r="A573" s="2"/>
      <c r="B573" s="2"/>
      <c r="C573" s="2"/>
      <c r="D573" s="45"/>
      <c r="E573" s="45"/>
      <c r="F573" s="15"/>
      <c r="G573" s="2"/>
      <c r="H573" s="2"/>
      <c r="I573" s="2"/>
      <c r="J573" s="2"/>
      <c r="K573" s="2"/>
      <c r="L573" s="2"/>
      <c r="M573" s="2"/>
    </row>
    <row r="574" spans="1:13">
      <c r="A574" s="2"/>
      <c r="B574" s="2"/>
      <c r="C574" s="2"/>
      <c r="D574" s="45"/>
      <c r="E574" s="45"/>
      <c r="F574" s="15"/>
      <c r="G574" s="2"/>
      <c r="H574" s="2"/>
      <c r="I574" s="2"/>
      <c r="J574" s="2"/>
      <c r="K574" s="2"/>
      <c r="L574" s="2"/>
      <c r="M574" s="2"/>
    </row>
    <row r="575" spans="1:13">
      <c r="A575" s="2"/>
      <c r="B575" s="2"/>
      <c r="C575" s="2"/>
      <c r="D575" s="45"/>
      <c r="E575" s="45"/>
      <c r="F575" s="15"/>
      <c r="G575" s="2"/>
      <c r="H575" s="2"/>
      <c r="I575" s="2"/>
      <c r="J575" s="2"/>
      <c r="K575" s="2"/>
      <c r="L575" s="2"/>
      <c r="M575" s="2"/>
    </row>
    <row r="576" spans="1:13">
      <c r="A576" s="2"/>
      <c r="B576" s="2"/>
      <c r="C576" s="2"/>
      <c r="D576" s="45"/>
      <c r="E576" s="45"/>
      <c r="F576" s="15"/>
      <c r="G576" s="2"/>
      <c r="H576" s="2"/>
      <c r="I576" s="2"/>
      <c r="J576" s="2"/>
      <c r="K576" s="2"/>
      <c r="L576" s="2"/>
      <c r="M576" s="2"/>
    </row>
    <row r="577" spans="1:13">
      <c r="A577" s="2"/>
      <c r="B577" s="2"/>
      <c r="C577" s="2"/>
      <c r="D577" s="45"/>
      <c r="E577" s="45"/>
      <c r="F577" s="15"/>
      <c r="G577" s="2"/>
      <c r="H577" s="2"/>
      <c r="I577" s="2"/>
      <c r="J577" s="2"/>
      <c r="K577" s="2"/>
      <c r="L577" s="2"/>
      <c r="M577" s="2"/>
    </row>
    <row r="578" spans="1:13">
      <c r="A578" s="2"/>
      <c r="B578" s="2"/>
      <c r="C578" s="2"/>
      <c r="D578" s="45"/>
      <c r="E578" s="45"/>
      <c r="F578" s="15"/>
      <c r="G578" s="2"/>
      <c r="H578" s="2"/>
      <c r="I578" s="2"/>
      <c r="J578" s="2"/>
      <c r="K578" s="2"/>
      <c r="L578" s="2"/>
      <c r="M578" s="2"/>
    </row>
    <row r="579" spans="1:13">
      <c r="A579" s="2"/>
      <c r="B579" s="2"/>
      <c r="C579" s="2"/>
      <c r="D579" s="45"/>
      <c r="E579" s="45"/>
      <c r="F579" s="15"/>
      <c r="G579" s="2"/>
      <c r="H579" s="2"/>
      <c r="I579" s="2"/>
      <c r="J579" s="2"/>
      <c r="K579" s="2"/>
      <c r="L579" s="2"/>
      <c r="M579" s="2"/>
    </row>
    <row r="580" spans="1:13">
      <c r="A580" s="2"/>
      <c r="B580" s="2"/>
      <c r="C580" s="2"/>
      <c r="D580" s="45"/>
      <c r="E580" s="45"/>
      <c r="F580" s="15"/>
      <c r="G580" s="2"/>
      <c r="H580" s="2"/>
      <c r="I580" s="2"/>
      <c r="J580" s="2"/>
      <c r="K580" s="2"/>
      <c r="L580" s="2"/>
      <c r="M580" s="2"/>
    </row>
    <row r="581" spans="1:13">
      <c r="A581" s="2"/>
      <c r="B581" s="2"/>
      <c r="C581" s="2"/>
      <c r="D581" s="45"/>
      <c r="E581" s="45"/>
      <c r="F581" s="15"/>
      <c r="G581" s="2"/>
      <c r="H581" s="2"/>
      <c r="I581" s="2"/>
      <c r="J581" s="2"/>
      <c r="K581" s="2"/>
      <c r="L581" s="2"/>
      <c r="M581" s="2"/>
    </row>
    <row r="582" spans="1:13">
      <c r="A582" s="2"/>
      <c r="B582" s="2"/>
      <c r="C582" s="2"/>
      <c r="D582" s="45"/>
      <c r="E582" s="45"/>
      <c r="F582" s="15"/>
      <c r="G582" s="2"/>
      <c r="H582" s="2"/>
      <c r="I582" s="2"/>
      <c r="J582" s="2"/>
      <c r="K582" s="2"/>
      <c r="L582" s="2"/>
      <c r="M582" s="2"/>
    </row>
    <row r="583" spans="1:13">
      <c r="A583" s="2"/>
      <c r="B583" s="2"/>
      <c r="C583" s="2"/>
      <c r="D583" s="45"/>
      <c r="E583" s="45"/>
      <c r="F583" s="15"/>
      <c r="G583" s="2"/>
      <c r="H583" s="2"/>
      <c r="I583" s="2"/>
      <c r="J583" s="2"/>
      <c r="K583" s="2"/>
      <c r="L583" s="2"/>
      <c r="M583" s="2"/>
    </row>
    <row r="584" spans="1:13">
      <c r="A584" s="2"/>
      <c r="B584" s="2"/>
      <c r="C584" s="2"/>
      <c r="D584" s="45"/>
      <c r="E584" s="45"/>
      <c r="F584" s="15"/>
      <c r="G584" s="2"/>
      <c r="H584" s="2"/>
      <c r="I584" s="2"/>
      <c r="J584" s="2"/>
      <c r="K584" s="2"/>
      <c r="L584" s="2"/>
      <c r="M584" s="2"/>
    </row>
    <row r="585" spans="1:13">
      <c r="A585" s="2"/>
      <c r="B585" s="2"/>
      <c r="C585" s="2"/>
      <c r="D585" s="45"/>
      <c r="E585" s="45"/>
      <c r="F585" s="15"/>
      <c r="G585" s="2"/>
      <c r="H585" s="2"/>
      <c r="I585" s="2"/>
      <c r="J585" s="2"/>
      <c r="K585" s="2"/>
      <c r="L585" s="2"/>
      <c r="M585" s="2"/>
    </row>
    <row r="586" spans="1:13">
      <c r="A586" s="2"/>
      <c r="B586" s="2"/>
      <c r="C586" s="2"/>
      <c r="D586" s="45"/>
      <c r="E586" s="45"/>
      <c r="F586" s="15"/>
      <c r="G586" s="2"/>
      <c r="H586" s="2"/>
      <c r="I586" s="2"/>
      <c r="J586" s="2"/>
      <c r="K586" s="2"/>
      <c r="L586" s="2"/>
      <c r="M586" s="2"/>
    </row>
    <row r="587" spans="1:13">
      <c r="A587" s="2"/>
      <c r="B587" s="2"/>
      <c r="C587" s="2"/>
      <c r="D587" s="45"/>
      <c r="E587" s="45"/>
      <c r="F587" s="15"/>
      <c r="G587" s="2"/>
      <c r="H587" s="2"/>
      <c r="I587" s="2"/>
      <c r="J587" s="2"/>
      <c r="K587" s="2"/>
      <c r="L587" s="2"/>
      <c r="M587" s="2"/>
    </row>
    <row r="588" spans="1:13">
      <c r="A588" s="2"/>
      <c r="B588" s="2"/>
      <c r="C588" s="2"/>
      <c r="D588" s="45"/>
      <c r="E588" s="45"/>
      <c r="F588" s="15"/>
      <c r="G588" s="2"/>
      <c r="H588" s="2"/>
      <c r="I588" s="2"/>
      <c r="J588" s="2"/>
      <c r="K588" s="2"/>
      <c r="L588" s="2"/>
      <c r="M588" s="2"/>
    </row>
    <row r="589" spans="1:13">
      <c r="A589" s="2"/>
      <c r="B589" s="2"/>
      <c r="C589" s="2"/>
      <c r="D589" s="45"/>
      <c r="E589" s="45"/>
      <c r="F589" s="15"/>
      <c r="G589" s="2"/>
      <c r="H589" s="2"/>
      <c r="I589" s="2"/>
      <c r="J589" s="2"/>
      <c r="K589" s="2"/>
      <c r="L589" s="2"/>
      <c r="M589" s="2"/>
    </row>
    <row r="590" spans="1:13">
      <c r="A590" s="2"/>
      <c r="B590" s="2"/>
      <c r="C590" s="2"/>
      <c r="D590" s="45"/>
      <c r="E590" s="45"/>
      <c r="F590" s="15"/>
      <c r="G590" s="2"/>
      <c r="H590" s="2"/>
      <c r="I590" s="2"/>
      <c r="J590" s="2"/>
      <c r="K590" s="2"/>
      <c r="L590" s="2"/>
      <c r="M590" s="2"/>
    </row>
    <row r="591" spans="1:13">
      <c r="A591" s="2"/>
      <c r="B591" s="2"/>
      <c r="C591" s="2"/>
      <c r="D591" s="45"/>
      <c r="E591" s="45"/>
      <c r="F591" s="15"/>
      <c r="G591" s="2"/>
      <c r="H591" s="2"/>
      <c r="I591" s="2"/>
      <c r="J591" s="2"/>
      <c r="K591" s="2"/>
      <c r="L591" s="2"/>
      <c r="M591" s="2"/>
    </row>
    <row r="592" spans="1:13">
      <c r="A592" s="2"/>
      <c r="B592" s="2"/>
      <c r="C592" s="2"/>
      <c r="D592" s="45"/>
      <c r="E592" s="45"/>
      <c r="F592" s="15"/>
      <c r="G592" s="2"/>
      <c r="H592" s="2"/>
      <c r="I592" s="2"/>
      <c r="J592" s="2"/>
      <c r="K592" s="2"/>
      <c r="L592" s="2"/>
      <c r="M592" s="2"/>
    </row>
    <row r="593" spans="1:13">
      <c r="A593" s="2"/>
      <c r="B593" s="2"/>
      <c r="C593" s="2"/>
      <c r="D593" s="45"/>
      <c r="E593" s="45"/>
      <c r="F593" s="15"/>
      <c r="G593" s="2"/>
      <c r="H593" s="2"/>
      <c r="I593" s="2"/>
      <c r="J593" s="2"/>
      <c r="K593" s="2"/>
      <c r="L593" s="2"/>
      <c r="M593" s="2"/>
    </row>
    <row r="594" spans="1:13">
      <c r="A594" s="2"/>
      <c r="B594" s="2"/>
      <c r="C594" s="2"/>
      <c r="D594" s="45"/>
      <c r="E594" s="45"/>
      <c r="F594" s="15"/>
      <c r="G594" s="2"/>
      <c r="H594" s="2"/>
      <c r="I594" s="2"/>
      <c r="J594" s="2"/>
      <c r="K594" s="2"/>
      <c r="L594" s="2"/>
      <c r="M594" s="2"/>
    </row>
    <row r="595" spans="1:13">
      <c r="A595" s="2"/>
      <c r="B595" s="2"/>
      <c r="C595" s="2"/>
      <c r="D595" s="45"/>
      <c r="E595" s="45"/>
      <c r="F595" s="15"/>
      <c r="G595" s="2"/>
      <c r="H595" s="2"/>
      <c r="I595" s="2"/>
      <c r="J595" s="2"/>
      <c r="K595" s="2"/>
      <c r="L595" s="2"/>
      <c r="M595" s="2"/>
    </row>
    <row r="596" spans="1:13">
      <c r="A596" s="2"/>
      <c r="B596" s="2"/>
      <c r="C596" s="2"/>
      <c r="D596" s="45"/>
      <c r="E596" s="45"/>
      <c r="F596" s="15"/>
      <c r="G596" s="2"/>
      <c r="H596" s="2"/>
      <c r="I596" s="2"/>
      <c r="J596" s="2"/>
      <c r="K596" s="2"/>
      <c r="L596" s="2"/>
      <c r="M596" s="2"/>
    </row>
    <row r="597" spans="1:13">
      <c r="A597" s="2"/>
      <c r="B597" s="2"/>
      <c r="C597" s="2"/>
      <c r="D597" s="45"/>
      <c r="E597" s="45"/>
      <c r="F597" s="15"/>
      <c r="G597" s="2"/>
      <c r="H597" s="2"/>
      <c r="I597" s="2"/>
      <c r="J597" s="2"/>
      <c r="K597" s="2"/>
      <c r="L597" s="2"/>
      <c r="M597" s="2"/>
    </row>
    <row r="598" spans="1:13">
      <c r="A598" s="2"/>
      <c r="B598" s="2"/>
      <c r="C598" s="2"/>
      <c r="D598" s="45"/>
      <c r="E598" s="45"/>
      <c r="F598" s="15"/>
      <c r="G598" s="2"/>
      <c r="H598" s="2"/>
      <c r="I598" s="2"/>
      <c r="J598" s="2"/>
      <c r="K598" s="2"/>
      <c r="L598" s="2"/>
      <c r="M598" s="2"/>
    </row>
    <row r="599" spans="1:13">
      <c r="A599" s="2"/>
      <c r="B599" s="2"/>
      <c r="C599" s="2"/>
      <c r="D599" s="45"/>
      <c r="E599" s="45"/>
      <c r="F599" s="15"/>
      <c r="G599" s="2"/>
      <c r="H599" s="2"/>
      <c r="I599" s="2"/>
      <c r="J599" s="2"/>
      <c r="K599" s="2"/>
      <c r="L599" s="2"/>
      <c r="M599" s="2"/>
    </row>
    <row r="600" spans="1:13">
      <c r="A600" s="2"/>
      <c r="B600" s="2"/>
      <c r="C600" s="2"/>
      <c r="D600" s="45"/>
      <c r="E600" s="45"/>
      <c r="F600" s="15"/>
      <c r="G600" s="2"/>
      <c r="H600" s="2"/>
      <c r="I600" s="2"/>
      <c r="J600" s="2"/>
      <c r="K600" s="2"/>
      <c r="L600" s="2"/>
      <c r="M600" s="2"/>
    </row>
    <row r="601" spans="1:13">
      <c r="A601" s="2"/>
      <c r="B601" s="2"/>
      <c r="C601" s="2"/>
      <c r="D601" s="45"/>
      <c r="E601" s="45"/>
      <c r="F601" s="15"/>
      <c r="G601" s="2"/>
      <c r="H601" s="2"/>
      <c r="I601" s="2"/>
      <c r="J601" s="2"/>
      <c r="K601" s="2"/>
      <c r="L601" s="2"/>
      <c r="M601" s="2"/>
    </row>
    <row r="602" spans="1:13">
      <c r="A602" s="2"/>
      <c r="B602" s="2"/>
      <c r="C602" s="2"/>
      <c r="D602" s="45"/>
      <c r="E602" s="45"/>
      <c r="F602" s="15"/>
      <c r="G602" s="2"/>
      <c r="H602" s="2"/>
      <c r="I602" s="2"/>
      <c r="J602" s="2"/>
      <c r="K602" s="2"/>
      <c r="L602" s="2"/>
      <c r="M602" s="2"/>
    </row>
    <row r="603" spans="1:13">
      <c r="A603" s="2"/>
      <c r="B603" s="2"/>
      <c r="C603" s="2"/>
      <c r="D603" s="45"/>
      <c r="E603" s="45"/>
      <c r="F603" s="15"/>
      <c r="G603" s="2"/>
      <c r="H603" s="2"/>
      <c r="I603" s="2"/>
      <c r="J603" s="2"/>
      <c r="K603" s="2"/>
      <c r="L603" s="2"/>
      <c r="M603" s="2"/>
    </row>
    <row r="604" spans="1:13">
      <c r="A604" s="2"/>
      <c r="B604" s="2"/>
      <c r="C604" s="2"/>
      <c r="D604" s="45"/>
      <c r="E604" s="45"/>
      <c r="F604" s="15"/>
      <c r="G604" s="2"/>
      <c r="H604" s="2"/>
      <c r="I604" s="2"/>
      <c r="J604" s="2"/>
      <c r="K604" s="2"/>
      <c r="L604" s="2"/>
      <c r="M604" s="2"/>
    </row>
    <row r="605" spans="1:13">
      <c r="A605" s="2"/>
      <c r="B605" s="2"/>
      <c r="C605" s="2"/>
      <c r="D605" s="45"/>
      <c r="E605" s="45"/>
      <c r="F605" s="15"/>
      <c r="G605" s="2"/>
      <c r="H605" s="2"/>
      <c r="I605" s="2"/>
      <c r="J605" s="2"/>
      <c r="K605" s="2"/>
      <c r="L605" s="2"/>
      <c r="M605" s="2"/>
    </row>
    <row r="606" spans="1:13">
      <c r="A606" s="2"/>
      <c r="B606" s="2"/>
      <c r="C606" s="2"/>
      <c r="D606" s="45"/>
      <c r="E606" s="45"/>
      <c r="F606" s="15"/>
      <c r="G606" s="2"/>
      <c r="H606" s="2"/>
      <c r="I606" s="2"/>
      <c r="J606" s="2"/>
      <c r="K606" s="2"/>
      <c r="L606" s="2"/>
      <c r="M606" s="2"/>
    </row>
    <row r="607" spans="1:13">
      <c r="A607" s="2"/>
      <c r="B607" s="2"/>
      <c r="C607" s="2"/>
      <c r="D607" s="45"/>
      <c r="E607" s="45"/>
      <c r="F607" s="15"/>
      <c r="G607" s="2"/>
      <c r="H607" s="2"/>
      <c r="I607" s="2"/>
      <c r="J607" s="2"/>
      <c r="K607" s="2"/>
      <c r="L607" s="2"/>
      <c r="M607" s="2"/>
    </row>
    <row r="608" spans="1:13">
      <c r="A608" s="2"/>
      <c r="B608" s="2"/>
      <c r="C608" s="2"/>
      <c r="D608" s="45"/>
      <c r="E608" s="45"/>
      <c r="F608" s="15"/>
      <c r="G608" s="2"/>
      <c r="H608" s="2"/>
      <c r="I608" s="2"/>
      <c r="J608" s="2"/>
      <c r="K608" s="2"/>
      <c r="L608" s="2"/>
      <c r="M608" s="2"/>
    </row>
    <row r="609" spans="1:13">
      <c r="A609" s="2"/>
      <c r="B609" s="2"/>
      <c r="C609" s="2"/>
      <c r="D609" s="45"/>
      <c r="E609" s="45"/>
      <c r="F609" s="15"/>
      <c r="G609" s="2"/>
      <c r="H609" s="2"/>
      <c r="I609" s="2"/>
      <c r="J609" s="2"/>
      <c r="K609" s="2"/>
      <c r="L609" s="2"/>
      <c r="M609" s="2"/>
    </row>
    <row r="610" spans="1:13">
      <c r="A610" s="2"/>
      <c r="B610" s="2"/>
      <c r="C610" s="2"/>
      <c r="D610" s="45"/>
      <c r="E610" s="45"/>
      <c r="F610" s="15"/>
      <c r="G610" s="2"/>
      <c r="H610" s="2"/>
      <c r="I610" s="2"/>
      <c r="J610" s="2"/>
      <c r="K610" s="2"/>
      <c r="L610" s="2"/>
      <c r="M610" s="2"/>
    </row>
    <row r="611" spans="1:13">
      <c r="A611" s="2"/>
      <c r="B611" s="2"/>
      <c r="C611" s="2"/>
      <c r="D611" s="45"/>
      <c r="E611" s="45"/>
      <c r="F611" s="15"/>
      <c r="G611" s="2"/>
      <c r="H611" s="2"/>
      <c r="I611" s="2"/>
      <c r="J611" s="2"/>
      <c r="K611" s="2"/>
      <c r="L611" s="2"/>
      <c r="M611" s="2"/>
    </row>
    <row r="612" spans="1:13">
      <c r="A612" s="2"/>
      <c r="B612" s="2"/>
      <c r="C612" s="2"/>
      <c r="D612" s="45"/>
      <c r="E612" s="45"/>
      <c r="F612" s="15"/>
      <c r="G612" s="2"/>
      <c r="H612" s="2"/>
      <c r="I612" s="2"/>
      <c r="J612" s="2"/>
      <c r="K612" s="2"/>
      <c r="L612" s="2"/>
      <c r="M612" s="2"/>
    </row>
    <row r="613" spans="1:13">
      <c r="A613" s="2"/>
      <c r="B613" s="2"/>
      <c r="C613" s="2"/>
      <c r="D613" s="45"/>
      <c r="E613" s="45"/>
      <c r="F613" s="15"/>
      <c r="G613" s="2"/>
      <c r="H613" s="2"/>
      <c r="I613" s="2"/>
      <c r="J613" s="2"/>
      <c r="K613" s="2"/>
      <c r="L613" s="2"/>
      <c r="M613" s="2"/>
    </row>
    <row r="614" spans="1:13">
      <c r="A614" s="2"/>
      <c r="B614" s="2"/>
      <c r="C614" s="2"/>
      <c r="D614" s="45"/>
      <c r="E614" s="45"/>
      <c r="F614" s="15"/>
      <c r="G614" s="2"/>
      <c r="H614" s="2"/>
      <c r="I614" s="2"/>
      <c r="J614" s="2"/>
      <c r="K614" s="2"/>
      <c r="L614" s="2"/>
      <c r="M614" s="2"/>
    </row>
    <row r="615" spans="1:13">
      <c r="A615" s="2"/>
      <c r="B615" s="2"/>
      <c r="C615" s="2"/>
      <c r="D615" s="45"/>
      <c r="E615" s="45"/>
      <c r="F615" s="15"/>
      <c r="G615" s="2"/>
      <c r="H615" s="2"/>
      <c r="I615" s="2"/>
      <c r="J615" s="2"/>
      <c r="K615" s="2"/>
      <c r="L615" s="2"/>
      <c r="M615" s="2"/>
    </row>
    <row r="616" spans="1:13">
      <c r="A616" s="2"/>
      <c r="B616" s="2"/>
      <c r="C616" s="2"/>
      <c r="D616" s="45"/>
      <c r="E616" s="45"/>
      <c r="F616" s="15"/>
      <c r="G616" s="2"/>
      <c r="H616" s="2"/>
      <c r="I616" s="2"/>
      <c r="J616" s="2"/>
      <c r="K616" s="2"/>
      <c r="L616" s="2"/>
      <c r="M616" s="2"/>
    </row>
    <row r="617" spans="1:13">
      <c r="A617" s="2"/>
      <c r="B617" s="2"/>
      <c r="C617" s="2"/>
      <c r="D617" s="45"/>
      <c r="E617" s="45"/>
      <c r="F617" s="15"/>
      <c r="G617" s="2"/>
      <c r="H617" s="2"/>
      <c r="I617" s="2"/>
      <c r="J617" s="2"/>
      <c r="K617" s="2"/>
      <c r="L617" s="2"/>
      <c r="M617" s="2"/>
    </row>
    <row r="618" spans="1:13">
      <c r="A618" s="2"/>
      <c r="B618" s="2"/>
      <c r="C618" s="2"/>
      <c r="D618" s="45"/>
      <c r="E618" s="45"/>
      <c r="F618" s="15"/>
      <c r="G618" s="2"/>
      <c r="H618" s="2"/>
      <c r="I618" s="2"/>
      <c r="J618" s="2"/>
      <c r="K618" s="2"/>
      <c r="L618" s="2"/>
      <c r="M618" s="2"/>
    </row>
    <row r="619" spans="1:13">
      <c r="A619" s="2"/>
      <c r="B619" s="2"/>
      <c r="C619" s="2"/>
      <c r="D619" s="45"/>
      <c r="E619" s="45"/>
      <c r="F619" s="15"/>
      <c r="G619" s="2"/>
      <c r="H619" s="2"/>
      <c r="I619" s="2"/>
      <c r="J619" s="2"/>
      <c r="K619" s="2"/>
      <c r="L619" s="2"/>
      <c r="M619" s="2"/>
    </row>
    <row r="620" spans="1:13">
      <c r="A620" s="2"/>
      <c r="B620" s="2"/>
      <c r="C620" s="2"/>
      <c r="D620" s="45"/>
      <c r="E620" s="45"/>
      <c r="F620" s="15"/>
      <c r="G620" s="2"/>
      <c r="H620" s="2"/>
      <c r="I620" s="2"/>
      <c r="J620" s="2"/>
      <c r="K620" s="2"/>
      <c r="L620" s="2"/>
      <c r="M620" s="2"/>
    </row>
    <row r="621" spans="1:13">
      <c r="A621" s="2"/>
      <c r="B621" s="2"/>
      <c r="C621" s="2"/>
      <c r="D621" s="45"/>
      <c r="E621" s="45"/>
      <c r="F621" s="15"/>
      <c r="G621" s="2"/>
      <c r="H621" s="2"/>
      <c r="I621" s="2"/>
      <c r="J621" s="2"/>
      <c r="K621" s="2"/>
      <c r="L621" s="2"/>
      <c r="M621" s="2"/>
    </row>
    <row r="622" spans="1:13">
      <c r="A622" s="2"/>
      <c r="B622" s="2"/>
      <c r="C622" s="2"/>
      <c r="D622" s="45"/>
      <c r="E622" s="45"/>
      <c r="F622" s="15"/>
      <c r="G622" s="2"/>
      <c r="H622" s="2"/>
      <c r="I622" s="2"/>
      <c r="J622" s="2"/>
      <c r="K622" s="2"/>
      <c r="L622" s="2"/>
      <c r="M622" s="2"/>
    </row>
    <row r="623" spans="1:13">
      <c r="A623" s="2"/>
      <c r="B623" s="2"/>
      <c r="C623" s="2"/>
      <c r="D623" s="45"/>
      <c r="E623" s="45"/>
      <c r="F623" s="15"/>
      <c r="G623" s="2"/>
      <c r="H623" s="2"/>
      <c r="I623" s="2"/>
      <c r="J623" s="2"/>
      <c r="K623" s="2"/>
      <c r="L623" s="2"/>
      <c r="M623" s="2"/>
    </row>
    <row r="624" spans="1:13">
      <c r="A624" s="2"/>
      <c r="B624" s="2"/>
      <c r="C624" s="2"/>
      <c r="D624" s="45"/>
      <c r="E624" s="45"/>
      <c r="F624" s="15"/>
      <c r="G624" s="2"/>
      <c r="H624" s="2"/>
      <c r="I624" s="2"/>
      <c r="J624" s="2"/>
      <c r="K624" s="2"/>
      <c r="L624" s="2"/>
      <c r="M624" s="2"/>
    </row>
    <row r="625" spans="1:13">
      <c r="A625" s="2"/>
      <c r="B625" s="2"/>
      <c r="C625" s="2"/>
      <c r="D625" s="45"/>
      <c r="E625" s="45"/>
      <c r="F625" s="15"/>
      <c r="G625" s="2"/>
      <c r="H625" s="2"/>
      <c r="I625" s="2"/>
      <c r="J625" s="2"/>
      <c r="K625" s="2"/>
      <c r="L625" s="2"/>
      <c r="M625" s="2"/>
    </row>
    <row r="626" spans="1:13">
      <c r="A626" s="2"/>
      <c r="B626" s="2"/>
      <c r="C626" s="2"/>
      <c r="D626" s="45"/>
      <c r="E626" s="45"/>
      <c r="F626" s="15"/>
      <c r="G626" s="2"/>
      <c r="H626" s="2"/>
      <c r="I626" s="2"/>
      <c r="J626" s="2"/>
      <c r="K626" s="2"/>
      <c r="L626" s="2"/>
      <c r="M626" s="2"/>
    </row>
    <row r="627" spans="1:13">
      <c r="A627" s="2"/>
      <c r="B627" s="2"/>
      <c r="C627" s="2"/>
      <c r="D627" s="45"/>
      <c r="E627" s="45"/>
      <c r="F627" s="15"/>
      <c r="G627" s="2"/>
      <c r="H627" s="2"/>
      <c r="I627" s="2"/>
      <c r="J627" s="2"/>
      <c r="K627" s="2"/>
      <c r="L627" s="2"/>
      <c r="M627" s="2"/>
    </row>
    <row r="628" spans="1:13">
      <c r="A628" s="2"/>
      <c r="B628" s="2"/>
      <c r="C628" s="2"/>
      <c r="D628" s="45"/>
      <c r="E628" s="45"/>
      <c r="F628" s="15"/>
      <c r="G628" s="2"/>
      <c r="H628" s="2"/>
      <c r="I628" s="2"/>
      <c r="J628" s="2"/>
      <c r="K628" s="2"/>
      <c r="L628" s="2"/>
      <c r="M628" s="2"/>
    </row>
    <row r="629" spans="1:13">
      <c r="A629" s="2"/>
      <c r="B629" s="2"/>
      <c r="C629" s="2"/>
      <c r="D629" s="45"/>
      <c r="E629" s="45"/>
      <c r="F629" s="15"/>
      <c r="G629" s="2"/>
      <c r="H629" s="2"/>
      <c r="I629" s="2"/>
      <c r="J629" s="2"/>
      <c r="K629" s="2"/>
      <c r="L629" s="2"/>
      <c r="M629" s="2"/>
    </row>
    <row r="630" spans="1:13">
      <c r="A630" s="2"/>
      <c r="B630" s="2"/>
      <c r="C630" s="2"/>
      <c r="D630" s="45"/>
      <c r="E630" s="45"/>
      <c r="F630" s="15"/>
      <c r="G630" s="2"/>
      <c r="H630" s="2"/>
      <c r="I630" s="2"/>
      <c r="J630" s="2"/>
      <c r="K630" s="2"/>
      <c r="L630" s="2"/>
      <c r="M630" s="2"/>
    </row>
    <row r="631" spans="1:13">
      <c r="A631" s="2"/>
      <c r="B631" s="2"/>
      <c r="C631" s="2"/>
      <c r="D631" s="45"/>
      <c r="E631" s="45"/>
      <c r="F631" s="15"/>
      <c r="G631" s="2"/>
      <c r="H631" s="2"/>
      <c r="I631" s="2"/>
      <c r="J631" s="2"/>
      <c r="K631" s="2"/>
      <c r="L631" s="2"/>
      <c r="M631" s="2"/>
    </row>
    <row r="632" spans="1:13">
      <c r="A632" s="2"/>
      <c r="B632" s="2"/>
      <c r="C632" s="2"/>
      <c r="D632" s="45"/>
      <c r="E632" s="45"/>
      <c r="F632" s="15"/>
      <c r="G632" s="2"/>
      <c r="H632" s="2"/>
      <c r="I632" s="2"/>
      <c r="J632" s="2"/>
      <c r="K632" s="2"/>
      <c r="L632" s="2"/>
      <c r="M632" s="2"/>
    </row>
    <row r="633" spans="1:13">
      <c r="A633" s="2"/>
      <c r="B633" s="2"/>
      <c r="C633" s="2"/>
      <c r="D633" s="45"/>
      <c r="E633" s="45"/>
      <c r="F633" s="15"/>
      <c r="G633" s="2"/>
      <c r="H633" s="2"/>
      <c r="I633" s="2"/>
      <c r="J633" s="2"/>
      <c r="K633" s="2"/>
      <c r="L633" s="2"/>
      <c r="M633" s="2"/>
    </row>
    <row r="634" spans="1:13">
      <c r="A634" s="2"/>
      <c r="B634" s="2"/>
      <c r="C634" s="2"/>
      <c r="D634" s="45"/>
      <c r="E634" s="45"/>
      <c r="F634" s="15"/>
      <c r="G634" s="2"/>
      <c r="H634" s="2"/>
      <c r="I634" s="2"/>
      <c r="J634" s="2"/>
      <c r="K634" s="2"/>
      <c r="L634" s="2"/>
      <c r="M634" s="2"/>
    </row>
    <row r="635" spans="1:13">
      <c r="A635" s="2"/>
      <c r="B635" s="2"/>
      <c r="C635" s="2"/>
      <c r="D635" s="45"/>
      <c r="E635" s="45"/>
      <c r="F635" s="15"/>
      <c r="G635" s="2"/>
      <c r="H635" s="2"/>
      <c r="I635" s="2"/>
      <c r="J635" s="2"/>
      <c r="K635" s="2"/>
      <c r="L635" s="2"/>
      <c r="M635" s="2"/>
    </row>
    <row r="636" spans="1:13">
      <c r="A636" s="2"/>
      <c r="B636" s="2"/>
      <c r="C636" s="2"/>
      <c r="D636" s="45"/>
      <c r="E636" s="45"/>
      <c r="F636" s="15"/>
      <c r="G636" s="2"/>
      <c r="H636" s="2"/>
      <c r="I636" s="2"/>
      <c r="J636" s="2"/>
      <c r="K636" s="2"/>
      <c r="L636" s="2"/>
      <c r="M636" s="2"/>
    </row>
    <row r="637" spans="1:13">
      <c r="A637" s="2"/>
      <c r="B637" s="2"/>
      <c r="C637" s="2"/>
      <c r="D637" s="45"/>
      <c r="E637" s="45"/>
      <c r="F637" s="15"/>
      <c r="G637" s="2"/>
      <c r="H637" s="2"/>
      <c r="I637" s="2"/>
      <c r="J637" s="2"/>
      <c r="K637" s="2"/>
      <c r="L637" s="2"/>
      <c r="M637" s="2"/>
    </row>
    <row r="638" spans="1:13">
      <c r="A638" s="2"/>
      <c r="B638" s="2"/>
      <c r="C638" s="2"/>
      <c r="D638" s="45"/>
      <c r="E638" s="45"/>
      <c r="F638" s="15"/>
      <c r="G638" s="2"/>
      <c r="H638" s="2"/>
      <c r="I638" s="2"/>
      <c r="J638" s="2"/>
      <c r="K638" s="2"/>
      <c r="L638" s="2"/>
      <c r="M638" s="2"/>
    </row>
    <row r="639" spans="1:13">
      <c r="A639" s="2"/>
      <c r="B639" s="2"/>
      <c r="C639" s="2"/>
      <c r="D639" s="45"/>
      <c r="E639" s="45"/>
      <c r="F639" s="15"/>
      <c r="G639" s="2"/>
      <c r="H639" s="2"/>
      <c r="I639" s="2"/>
      <c r="J639" s="2"/>
      <c r="K639" s="2"/>
      <c r="L639" s="2"/>
      <c r="M639" s="2"/>
    </row>
    <row r="640" spans="1:13">
      <c r="A640" s="2"/>
      <c r="B640" s="2"/>
      <c r="C640" s="2"/>
      <c r="D640" s="45"/>
      <c r="E640" s="45"/>
      <c r="F640" s="15"/>
      <c r="G640" s="2"/>
      <c r="H640" s="2"/>
      <c r="I640" s="2"/>
      <c r="J640" s="2"/>
      <c r="K640" s="2"/>
      <c r="L640" s="2"/>
      <c r="M640" s="2"/>
    </row>
    <row r="641" spans="1:13">
      <c r="A641" s="2"/>
      <c r="B641" s="2"/>
      <c r="C641" s="2"/>
      <c r="D641" s="45"/>
      <c r="E641" s="45"/>
      <c r="F641" s="15"/>
      <c r="G641" s="2"/>
      <c r="H641" s="2"/>
      <c r="I641" s="2"/>
      <c r="J641" s="2"/>
      <c r="K641" s="2"/>
      <c r="L641" s="2"/>
      <c r="M641" s="2"/>
    </row>
    <row r="642" spans="1:13">
      <c r="A642" s="2"/>
      <c r="B642" s="2"/>
      <c r="C642" s="2"/>
      <c r="D642" s="45"/>
      <c r="E642" s="45"/>
      <c r="F642" s="15"/>
      <c r="G642" s="2"/>
      <c r="H642" s="2"/>
      <c r="I642" s="2"/>
      <c r="J642" s="2"/>
      <c r="K642" s="2"/>
      <c r="L642" s="2"/>
      <c r="M642" s="2"/>
    </row>
    <row r="643" spans="1:13">
      <c r="A643" s="2"/>
      <c r="B643" s="2"/>
      <c r="C643" s="2"/>
      <c r="D643" s="45"/>
      <c r="E643" s="45"/>
      <c r="F643" s="15"/>
      <c r="G643" s="2"/>
      <c r="H643" s="2"/>
      <c r="I643" s="2"/>
      <c r="J643" s="2"/>
      <c r="K643" s="2"/>
      <c r="L643" s="2"/>
      <c r="M643" s="2"/>
    </row>
    <row r="644" spans="1:13">
      <c r="A644" s="2"/>
      <c r="B644" s="2"/>
      <c r="C644" s="2"/>
      <c r="D644" s="45"/>
      <c r="E644" s="45"/>
      <c r="F644" s="15"/>
      <c r="G644" s="2"/>
      <c r="H644" s="2"/>
      <c r="I644" s="2"/>
      <c r="J644" s="2"/>
      <c r="K644" s="2"/>
      <c r="L644" s="2"/>
      <c r="M644" s="2"/>
    </row>
    <row r="645" spans="1:13">
      <c r="A645" s="2"/>
      <c r="B645" s="2"/>
      <c r="C645" s="2"/>
      <c r="D645" s="45"/>
      <c r="E645" s="45"/>
      <c r="F645" s="15"/>
      <c r="G645" s="2"/>
      <c r="H645" s="2"/>
      <c r="I645" s="2"/>
      <c r="J645" s="2"/>
      <c r="K645" s="2"/>
      <c r="L645" s="2"/>
      <c r="M645" s="2"/>
    </row>
    <row r="646" spans="1:13">
      <c r="A646" s="2"/>
      <c r="B646" s="2"/>
      <c r="C646" s="2"/>
      <c r="D646" s="45"/>
      <c r="E646" s="45"/>
      <c r="F646" s="15"/>
      <c r="G646" s="2"/>
      <c r="H646" s="2"/>
      <c r="I646" s="2"/>
      <c r="J646" s="2"/>
      <c r="K646" s="2"/>
      <c r="L646" s="2"/>
      <c r="M646" s="2"/>
    </row>
    <row r="647" spans="1:13">
      <c r="A647" s="2"/>
      <c r="B647" s="2"/>
      <c r="C647" s="2"/>
      <c r="D647" s="45"/>
      <c r="E647" s="45"/>
      <c r="F647" s="15"/>
      <c r="G647" s="2"/>
      <c r="H647" s="2"/>
      <c r="I647" s="2"/>
      <c r="J647" s="2"/>
      <c r="K647" s="2"/>
      <c r="L647" s="2"/>
      <c r="M647" s="2"/>
    </row>
    <row r="648" spans="1:13">
      <c r="A648" s="2"/>
      <c r="B648" s="2"/>
      <c r="C648" s="2"/>
      <c r="D648" s="45"/>
      <c r="E648" s="45"/>
      <c r="F648" s="15"/>
      <c r="G648" s="2"/>
      <c r="H648" s="2"/>
      <c r="I648" s="2"/>
      <c r="J648" s="2"/>
      <c r="K648" s="2"/>
      <c r="L648" s="2"/>
      <c r="M648" s="2"/>
    </row>
    <row r="649" spans="1:13">
      <c r="A649" s="2"/>
      <c r="B649" s="2"/>
      <c r="C649" s="2"/>
      <c r="D649" s="45"/>
      <c r="E649" s="45"/>
      <c r="F649" s="15"/>
      <c r="G649" s="2"/>
      <c r="H649" s="2"/>
      <c r="I649" s="2"/>
      <c r="J649" s="2"/>
      <c r="K649" s="2"/>
      <c r="L649" s="2"/>
      <c r="M649" s="2"/>
    </row>
    <row r="650" spans="1:13">
      <c r="A650" s="2"/>
      <c r="B650" s="2"/>
      <c r="C650" s="2"/>
      <c r="D650" s="45"/>
      <c r="E650" s="45"/>
      <c r="F650" s="15"/>
      <c r="G650" s="2"/>
      <c r="H650" s="2"/>
      <c r="I650" s="2"/>
      <c r="J650" s="2"/>
      <c r="K650" s="2"/>
      <c r="L650" s="2"/>
      <c r="M650" s="2"/>
    </row>
    <row r="651" spans="1:13">
      <c r="A651" s="2"/>
      <c r="B651" s="2"/>
      <c r="C651" s="2"/>
      <c r="D651" s="45"/>
      <c r="E651" s="45"/>
      <c r="F651" s="15"/>
      <c r="G651" s="2"/>
      <c r="H651" s="2"/>
      <c r="I651" s="2"/>
      <c r="J651" s="2"/>
      <c r="K651" s="2"/>
      <c r="L651" s="2"/>
      <c r="M651" s="2"/>
    </row>
    <row r="652" spans="1:13">
      <c r="A652" s="2"/>
      <c r="B652" s="2"/>
      <c r="C652" s="2"/>
      <c r="D652" s="45"/>
      <c r="E652" s="45"/>
      <c r="F652" s="15"/>
      <c r="G652" s="2"/>
      <c r="H652" s="2"/>
      <c r="I652" s="2"/>
      <c r="J652" s="2"/>
      <c r="K652" s="2"/>
      <c r="L652" s="2"/>
      <c r="M652" s="2"/>
    </row>
    <row r="653" spans="1:13">
      <c r="A653" s="2"/>
      <c r="B653" s="2"/>
      <c r="C653" s="2"/>
      <c r="D653" s="45"/>
      <c r="E653" s="45"/>
      <c r="F653" s="15"/>
      <c r="G653" s="2"/>
      <c r="H653" s="2"/>
      <c r="I653" s="2"/>
      <c r="J653" s="2"/>
      <c r="K653" s="2"/>
      <c r="L653" s="2"/>
      <c r="M653" s="2"/>
    </row>
    <row r="654" spans="1:13">
      <c r="A654" s="2"/>
      <c r="B654" s="2"/>
      <c r="C654" s="2"/>
      <c r="D654" s="45"/>
      <c r="E654" s="45"/>
      <c r="F654" s="15"/>
      <c r="G654" s="2"/>
      <c r="H654" s="2"/>
      <c r="I654" s="2"/>
      <c r="J654" s="2"/>
      <c r="K654" s="2"/>
      <c r="L654" s="2"/>
      <c r="M654" s="2"/>
    </row>
    <row r="655" spans="1:13">
      <c r="A655" s="2"/>
      <c r="B655" s="2"/>
      <c r="C655" s="2"/>
      <c r="D655" s="45"/>
      <c r="E655" s="45"/>
      <c r="F655" s="15"/>
      <c r="G655" s="2"/>
      <c r="H655" s="2"/>
      <c r="I655" s="2"/>
      <c r="J655" s="2"/>
      <c r="K655" s="2"/>
      <c r="L655" s="2"/>
      <c r="M655" s="2"/>
    </row>
    <row r="656" spans="1:13">
      <c r="A656" s="2"/>
      <c r="B656" s="2"/>
      <c r="C656" s="2"/>
      <c r="D656" s="45"/>
      <c r="E656" s="45"/>
      <c r="F656" s="15"/>
      <c r="G656" s="2"/>
      <c r="H656" s="2"/>
      <c r="I656" s="2"/>
      <c r="J656" s="2"/>
      <c r="K656" s="2"/>
      <c r="L656" s="2"/>
      <c r="M656" s="2"/>
    </row>
    <row r="657" spans="1:13">
      <c r="A657" s="2"/>
      <c r="B657" s="2"/>
      <c r="C657" s="2"/>
      <c r="D657" s="45"/>
      <c r="E657" s="45"/>
      <c r="F657" s="15"/>
      <c r="G657" s="2"/>
      <c r="H657" s="2"/>
      <c r="I657" s="2"/>
      <c r="J657" s="2"/>
      <c r="K657" s="2"/>
      <c r="L657" s="2"/>
      <c r="M657" s="2"/>
    </row>
    <row r="658" spans="1:13">
      <c r="A658" s="2"/>
      <c r="B658" s="2"/>
      <c r="C658" s="2"/>
      <c r="D658" s="45"/>
      <c r="E658" s="45"/>
      <c r="F658" s="15"/>
      <c r="G658" s="2"/>
      <c r="H658" s="2"/>
      <c r="I658" s="2"/>
      <c r="J658" s="2"/>
      <c r="K658" s="2"/>
      <c r="L658" s="2"/>
      <c r="M658" s="2"/>
    </row>
    <row r="659" spans="1:13">
      <c r="A659" s="2"/>
      <c r="B659" s="2"/>
      <c r="C659" s="2"/>
      <c r="D659" s="45"/>
      <c r="E659" s="45"/>
      <c r="F659" s="15"/>
      <c r="G659" s="2"/>
      <c r="H659" s="2"/>
      <c r="I659" s="2"/>
      <c r="J659" s="2"/>
      <c r="K659" s="2"/>
      <c r="L659" s="2"/>
      <c r="M659" s="2"/>
    </row>
    <row r="660" spans="1:13">
      <c r="A660" s="2"/>
      <c r="B660" s="2"/>
      <c r="C660" s="2"/>
      <c r="D660" s="45"/>
      <c r="E660" s="45"/>
      <c r="F660" s="15"/>
      <c r="G660" s="2"/>
      <c r="H660" s="2"/>
      <c r="I660" s="2"/>
      <c r="J660" s="2"/>
      <c r="K660" s="2"/>
      <c r="L660" s="2"/>
      <c r="M660" s="2"/>
    </row>
    <row r="661" spans="1:13">
      <c r="A661" s="2"/>
      <c r="B661" s="2"/>
      <c r="C661" s="2"/>
      <c r="D661" s="45"/>
      <c r="E661" s="45"/>
      <c r="F661" s="15"/>
      <c r="G661" s="2"/>
      <c r="H661" s="2"/>
      <c r="I661" s="2"/>
      <c r="J661" s="2"/>
      <c r="K661" s="2"/>
      <c r="L661" s="2"/>
      <c r="M661" s="2"/>
    </row>
    <row r="662" spans="1:13">
      <c r="A662" s="2"/>
      <c r="B662" s="2"/>
      <c r="C662" s="2"/>
      <c r="D662" s="45"/>
      <c r="E662" s="45"/>
      <c r="F662" s="15"/>
      <c r="G662" s="2"/>
      <c r="H662" s="2"/>
      <c r="I662" s="2"/>
      <c r="J662" s="2"/>
      <c r="K662" s="2"/>
      <c r="L662" s="2"/>
      <c r="M662" s="2"/>
    </row>
    <row r="663" spans="1:13">
      <c r="A663" s="2"/>
      <c r="B663" s="2"/>
      <c r="C663" s="2"/>
      <c r="D663" s="45"/>
      <c r="E663" s="45"/>
      <c r="F663" s="15"/>
      <c r="G663" s="2"/>
      <c r="H663" s="2"/>
      <c r="I663" s="2"/>
      <c r="J663" s="2"/>
      <c r="K663" s="2"/>
      <c r="L663" s="2"/>
      <c r="M663" s="2"/>
    </row>
    <row r="664" spans="1:13">
      <c r="A664" s="2"/>
      <c r="B664" s="2"/>
      <c r="C664" s="2"/>
      <c r="D664" s="45"/>
      <c r="E664" s="45"/>
      <c r="F664" s="15"/>
      <c r="G664" s="2"/>
      <c r="H664" s="2"/>
      <c r="I664" s="2"/>
      <c r="J664" s="2"/>
      <c r="K664" s="2"/>
      <c r="L664" s="2"/>
      <c r="M664" s="2"/>
    </row>
    <row r="665" spans="1:13">
      <c r="A665" s="2"/>
      <c r="B665" s="2"/>
      <c r="C665" s="2"/>
      <c r="D665" s="45"/>
      <c r="E665" s="45"/>
      <c r="F665" s="15"/>
      <c r="G665" s="2"/>
      <c r="H665" s="2"/>
      <c r="I665" s="2"/>
      <c r="J665" s="2"/>
      <c r="K665" s="2"/>
      <c r="L665" s="2"/>
      <c r="M665" s="2"/>
    </row>
    <row r="666" spans="1:13">
      <c r="A666" s="2"/>
      <c r="B666" s="2"/>
      <c r="C666" s="2"/>
      <c r="D666" s="45"/>
      <c r="E666" s="45"/>
      <c r="F666" s="15"/>
      <c r="G666" s="2"/>
      <c r="H666" s="2"/>
      <c r="I666" s="2"/>
      <c r="J666" s="2"/>
      <c r="K666" s="2"/>
      <c r="L666" s="2"/>
      <c r="M666" s="2"/>
    </row>
    <row r="667" spans="1:13">
      <c r="A667" s="2"/>
      <c r="B667" s="2"/>
      <c r="C667" s="2"/>
      <c r="D667" s="45"/>
      <c r="E667" s="45"/>
      <c r="F667" s="15"/>
      <c r="G667" s="2"/>
      <c r="H667" s="2"/>
      <c r="I667" s="2"/>
      <c r="J667" s="2"/>
      <c r="K667" s="2"/>
      <c r="L667" s="2"/>
      <c r="M667" s="2"/>
    </row>
    <row r="668" spans="1:13">
      <c r="A668" s="2"/>
      <c r="B668" s="2"/>
      <c r="C668" s="2"/>
      <c r="D668" s="45"/>
      <c r="E668" s="45"/>
      <c r="F668" s="15"/>
      <c r="G668" s="2"/>
      <c r="H668" s="2"/>
      <c r="I668" s="2"/>
      <c r="J668" s="2"/>
      <c r="K668" s="2"/>
      <c r="L668" s="2"/>
      <c r="M668" s="2"/>
    </row>
    <row r="669" spans="1:13">
      <c r="A669" s="2"/>
      <c r="B669" s="2"/>
      <c r="C669" s="2"/>
      <c r="D669" s="45"/>
      <c r="E669" s="45"/>
      <c r="F669" s="15"/>
      <c r="G669" s="2"/>
      <c r="H669" s="2"/>
      <c r="I669" s="2"/>
      <c r="J669" s="2"/>
      <c r="K669" s="2"/>
      <c r="L669" s="2"/>
      <c r="M669" s="2"/>
    </row>
    <row r="670" spans="1:13">
      <c r="A670" s="2"/>
      <c r="B670" s="2"/>
      <c r="C670" s="2"/>
      <c r="D670" s="45"/>
      <c r="E670" s="45"/>
      <c r="F670" s="15"/>
      <c r="G670" s="2"/>
      <c r="H670" s="2"/>
      <c r="I670" s="2"/>
      <c r="J670" s="2"/>
      <c r="K670" s="2"/>
      <c r="L670" s="2"/>
      <c r="M670" s="2"/>
    </row>
    <row r="671" spans="1:13">
      <c r="A671" s="2"/>
      <c r="B671" s="2"/>
      <c r="C671" s="2"/>
      <c r="D671" s="45"/>
      <c r="E671" s="45"/>
      <c r="F671" s="15"/>
      <c r="G671" s="2"/>
      <c r="H671" s="2"/>
      <c r="I671" s="2"/>
      <c r="J671" s="2"/>
      <c r="K671" s="2"/>
      <c r="L671" s="2"/>
      <c r="M671" s="2"/>
    </row>
    <row r="672" spans="1:13">
      <c r="A672" s="2"/>
      <c r="B672" s="2"/>
      <c r="C672" s="2"/>
      <c r="D672" s="45"/>
      <c r="E672" s="45"/>
      <c r="F672" s="15"/>
      <c r="G672" s="2"/>
      <c r="H672" s="2"/>
      <c r="I672" s="2"/>
      <c r="J672" s="2"/>
      <c r="K672" s="2"/>
      <c r="L672" s="2"/>
      <c r="M672" s="2"/>
    </row>
    <row r="673" spans="1:13">
      <c r="A673" s="2"/>
      <c r="B673" s="2"/>
      <c r="C673" s="2"/>
      <c r="D673" s="45"/>
      <c r="E673" s="45"/>
      <c r="F673" s="15"/>
      <c r="G673" s="2"/>
      <c r="H673" s="2"/>
      <c r="I673" s="2"/>
      <c r="J673" s="2"/>
      <c r="K673" s="2"/>
      <c r="L673" s="2"/>
      <c r="M673" s="2"/>
    </row>
    <row r="674" spans="1:13">
      <c r="A674" s="2"/>
      <c r="B674" s="2"/>
      <c r="C674" s="2"/>
      <c r="D674" s="45"/>
      <c r="E674" s="45"/>
      <c r="F674" s="15"/>
      <c r="G674" s="2"/>
      <c r="H674" s="2"/>
      <c r="I674" s="2"/>
      <c r="J674" s="2"/>
      <c r="K674" s="2"/>
      <c r="L674" s="2"/>
      <c r="M674" s="2"/>
    </row>
    <row r="675" spans="1:13">
      <c r="A675" s="2"/>
      <c r="B675" s="2"/>
      <c r="C675" s="2"/>
      <c r="D675" s="45"/>
      <c r="E675" s="45"/>
      <c r="F675" s="15"/>
      <c r="G675" s="2"/>
      <c r="H675" s="2"/>
      <c r="I675" s="2"/>
      <c r="J675" s="2"/>
      <c r="K675" s="2"/>
      <c r="L675" s="2"/>
      <c r="M675" s="2"/>
    </row>
    <row r="676" spans="1:13">
      <c r="A676" s="2"/>
      <c r="B676" s="2"/>
      <c r="C676" s="2"/>
      <c r="D676" s="45"/>
      <c r="E676" s="45"/>
      <c r="F676" s="15"/>
      <c r="G676" s="2"/>
      <c r="H676" s="2"/>
      <c r="I676" s="2"/>
      <c r="J676" s="2"/>
      <c r="K676" s="2"/>
      <c r="L676" s="2"/>
      <c r="M676" s="2"/>
    </row>
    <row r="677" spans="1:13">
      <c r="A677" s="2"/>
      <c r="B677" s="2"/>
      <c r="C677" s="2"/>
      <c r="D677" s="45"/>
      <c r="E677" s="45"/>
      <c r="F677" s="15"/>
      <c r="G677" s="2"/>
      <c r="H677" s="2"/>
      <c r="I677" s="2"/>
      <c r="J677" s="2"/>
      <c r="K677" s="2"/>
      <c r="L677" s="2"/>
      <c r="M677" s="2"/>
    </row>
    <row r="678" spans="1:13">
      <c r="A678" s="2"/>
      <c r="B678" s="2"/>
      <c r="C678" s="2"/>
      <c r="D678" s="45"/>
      <c r="E678" s="45"/>
      <c r="F678" s="15"/>
      <c r="G678" s="2"/>
      <c r="H678" s="2"/>
      <c r="I678" s="2"/>
      <c r="J678" s="2"/>
      <c r="K678" s="2"/>
      <c r="L678" s="2"/>
      <c r="M678" s="2"/>
    </row>
    <row r="679" spans="1:13">
      <c r="A679" s="2"/>
      <c r="B679" s="2"/>
      <c r="C679" s="2"/>
      <c r="D679" s="45"/>
      <c r="E679" s="45"/>
      <c r="F679" s="15"/>
      <c r="G679" s="2"/>
      <c r="H679" s="2"/>
      <c r="I679" s="2"/>
      <c r="J679" s="2"/>
      <c r="K679" s="2"/>
      <c r="L679" s="2"/>
      <c r="M679" s="2"/>
    </row>
    <row r="680" spans="1:13">
      <c r="A680" s="2"/>
      <c r="B680" s="2"/>
      <c r="C680" s="2"/>
      <c r="D680" s="45"/>
      <c r="E680" s="45"/>
      <c r="F680" s="15"/>
      <c r="G680" s="2"/>
      <c r="H680" s="2"/>
      <c r="I680" s="2"/>
      <c r="J680" s="2"/>
      <c r="K680" s="2"/>
      <c r="L680" s="2"/>
      <c r="M680" s="2"/>
    </row>
    <row r="681" spans="1:13">
      <c r="A681" s="2"/>
      <c r="B681" s="2"/>
      <c r="C681" s="2"/>
      <c r="D681" s="45"/>
      <c r="E681" s="45"/>
      <c r="F681" s="15"/>
      <c r="G681" s="2"/>
      <c r="H681" s="2"/>
      <c r="I681" s="2"/>
      <c r="J681" s="2"/>
      <c r="K681" s="2"/>
      <c r="L681" s="2"/>
      <c r="M681" s="2"/>
    </row>
    <row r="682" spans="1:13">
      <c r="A682" s="2"/>
      <c r="B682" s="2"/>
      <c r="C682" s="2"/>
      <c r="D682" s="45"/>
      <c r="E682" s="45"/>
      <c r="F682" s="15"/>
      <c r="G682" s="2"/>
      <c r="H682" s="2"/>
      <c r="I682" s="2"/>
      <c r="J682" s="2"/>
      <c r="K682" s="2"/>
      <c r="L682" s="2"/>
      <c r="M682" s="2"/>
    </row>
    <row r="683" spans="1:13">
      <c r="A683" s="2"/>
      <c r="B683" s="2"/>
      <c r="C683" s="2"/>
      <c r="D683" s="45"/>
      <c r="E683" s="45"/>
      <c r="F683" s="15"/>
      <c r="G683" s="2"/>
      <c r="H683" s="2"/>
      <c r="I683" s="2"/>
      <c r="J683" s="2"/>
      <c r="K683" s="2"/>
      <c r="L683" s="2"/>
      <c r="M683" s="2"/>
    </row>
    <row r="684" spans="1:13">
      <c r="A684" s="2"/>
      <c r="B684" s="2"/>
      <c r="C684" s="2"/>
      <c r="D684" s="45"/>
      <c r="E684" s="45"/>
      <c r="F684" s="15"/>
      <c r="G684" s="2"/>
      <c r="H684" s="2"/>
      <c r="I684" s="2"/>
      <c r="J684" s="2"/>
      <c r="K684" s="2"/>
      <c r="L684" s="2"/>
      <c r="M684" s="2"/>
    </row>
    <row r="685" spans="1:13">
      <c r="A685" s="2"/>
      <c r="B685" s="2"/>
      <c r="C685" s="2"/>
      <c r="D685" s="45"/>
      <c r="E685" s="45"/>
      <c r="F685" s="15"/>
      <c r="G685" s="2"/>
      <c r="H685" s="2"/>
      <c r="I685" s="2"/>
      <c r="J685" s="2"/>
      <c r="K685" s="2"/>
      <c r="L685" s="2"/>
      <c r="M685" s="2"/>
    </row>
  </sheetData>
  <customSheetViews>
    <customSheetView guid="{E12DB1D1-4CA9-4233-AA3F-145F3123159F}" showPageBreaks="1" fitToPage="1" printArea="1">
      <pane xSplit="5" ySplit="13" topLeftCell="I211" activePane="bottomRight" state="frozen"/>
      <selection pane="bottomRight" activeCell="G25" sqref="G25"/>
      <rowBreaks count="7" manualBreakCount="7">
        <brk id="66" min="5" max="12" man="1"/>
        <brk id="82" min="5" max="17" man="1"/>
        <brk id="133" min="5" max="12" man="1"/>
        <brk id="138" min="5" max="17" man="1"/>
        <brk id="182" min="5" max="17" man="1"/>
        <brk id="232" min="5" max="12" man="1"/>
        <brk id="237" min="5" max="17" man="1"/>
      </rowBreaks>
      <pageMargins left="0.5" right="0.25" top="0.75" bottom="0.25" header="0.5" footer="0.5"/>
      <pageSetup scale="78" fitToHeight="0" orientation="landscape" r:id="rId1"/>
      <headerFooter alignWithMargins="0"/>
    </customSheetView>
    <customSheetView guid="{D6BCA3A9-E889-4D9C-A952-89F589327511}" showPageBreaks="1" printArea="1">
      <selection sqref="A1:E1"/>
      <rowBreaks count="3" manualBreakCount="3">
        <brk id="82" min="5" max="16" man="1"/>
        <brk id="138" min="5" max="16" man="1"/>
        <brk id="182" min="5" max="16" man="1"/>
      </rowBreaks>
      <pageMargins left="0.75" right="0.25" top="0.75" bottom="0.25" header="0.5" footer="0.5"/>
      <pageSetup scale="55" fitToHeight="0" orientation="landscape" r:id="rId2"/>
      <headerFooter alignWithMargins="0"/>
    </customSheetView>
  </customSheetViews>
  <mergeCells count="3">
    <mergeCell ref="A1:E1"/>
    <mergeCell ref="A2:E2"/>
    <mergeCell ref="A3:E3"/>
  </mergeCells>
  <pageMargins left="0.75" right="0.25" top="0.75" bottom="0.25" header="0.5" footer="0.5"/>
  <pageSetup scale="55" fitToHeight="0" orientation="landscape" r:id="rId3"/>
  <headerFooter alignWithMargins="0"/>
  <rowBreaks count="3" manualBreakCount="3">
    <brk id="82" min="5" max="16" man="1"/>
    <brk id="138" min="5" max="16" man="1"/>
    <brk id="182" min="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10"/>
  <sheetViews>
    <sheetView zoomScaleNormal="100" workbookViewId="0">
      <selection sqref="A1:D1"/>
    </sheetView>
  </sheetViews>
  <sheetFormatPr defaultRowHeight="12.75"/>
  <cols>
    <col min="1" max="1" width="7.7109375" style="3" customWidth="1"/>
    <col min="2" max="2" width="3.7109375" style="3" customWidth="1"/>
    <col min="3" max="3" width="35.7109375" style="3" customWidth="1"/>
    <col min="4" max="4" width="12.85546875" style="39" customWidth="1"/>
    <col min="5" max="8" width="15.7109375" style="3" customWidth="1"/>
    <col min="10" max="10" width="1.7109375" customWidth="1"/>
  </cols>
  <sheetData>
    <row r="1" spans="1:8" ht="15.75" customHeight="1">
      <c r="A1" s="260" t="s">
        <v>4</v>
      </c>
      <c r="B1" s="260"/>
      <c r="C1" s="260"/>
      <c r="D1" s="260"/>
      <c r="E1" s="1"/>
      <c r="F1" s="1"/>
      <c r="G1" s="1"/>
      <c r="H1" s="1"/>
    </row>
    <row r="2" spans="1:8" ht="15.75" customHeight="1">
      <c r="A2" s="260" t="s">
        <v>5</v>
      </c>
      <c r="B2" s="260"/>
      <c r="C2" s="260"/>
      <c r="D2" s="260"/>
      <c r="E2" s="1"/>
      <c r="F2" s="1"/>
      <c r="G2" s="1"/>
      <c r="H2" s="1"/>
    </row>
    <row r="3" spans="1:8" ht="15.75" customHeight="1">
      <c r="A3" s="261" t="str">
        <f>+Payments!A3</f>
        <v>AS OF DECEMBER 31, 2013</v>
      </c>
      <c r="B3" s="261"/>
      <c r="C3" s="261"/>
      <c r="D3" s="261"/>
      <c r="E3" s="1"/>
      <c r="F3" s="1"/>
      <c r="G3" s="1"/>
      <c r="H3" s="1"/>
    </row>
    <row r="4" spans="1:8" ht="11.25" customHeight="1">
      <c r="A4" s="2"/>
      <c r="B4" s="2"/>
      <c r="C4" s="2"/>
      <c r="D4" s="45"/>
      <c r="E4" s="2"/>
      <c r="F4" s="2"/>
      <c r="G4" s="2"/>
      <c r="H4" s="2"/>
    </row>
    <row r="5" spans="1:8" ht="11.25" customHeight="1">
      <c r="A5" s="2"/>
      <c r="B5" s="2"/>
      <c r="C5" s="2"/>
      <c r="D5" s="45"/>
      <c r="E5" s="2"/>
      <c r="F5" s="2"/>
      <c r="G5" s="2"/>
      <c r="H5" s="2"/>
    </row>
    <row r="6" spans="1:8" ht="11.25" customHeight="1">
      <c r="A6" s="2"/>
      <c r="B6" s="2"/>
      <c r="C6" s="2"/>
      <c r="D6" s="45"/>
      <c r="E6" s="2"/>
      <c r="F6" s="2"/>
      <c r="G6" s="2"/>
      <c r="H6" s="2"/>
    </row>
    <row r="7" spans="1:8" ht="11.25" customHeight="1">
      <c r="A7" s="2"/>
      <c r="B7" s="2"/>
      <c r="C7" s="2"/>
      <c r="D7" s="45"/>
      <c r="E7" s="240"/>
      <c r="F7" s="172"/>
      <c r="G7" s="172"/>
      <c r="H7" s="241"/>
    </row>
    <row r="8" spans="1:8" ht="11.25" customHeight="1">
      <c r="A8" s="2"/>
      <c r="B8" s="2"/>
      <c r="C8" s="2"/>
      <c r="D8" s="45"/>
      <c r="E8" s="262" t="s">
        <v>241</v>
      </c>
      <c r="F8" s="263"/>
      <c r="G8" s="263"/>
      <c r="H8" s="264"/>
    </row>
    <row r="9" spans="1:8" ht="11.25" customHeight="1">
      <c r="A9" s="2"/>
      <c r="B9" s="2"/>
      <c r="C9" s="2"/>
      <c r="D9" s="45"/>
      <c r="E9" s="242"/>
      <c r="F9" s="170"/>
      <c r="G9" s="170"/>
      <c r="H9" s="243"/>
    </row>
    <row r="10" spans="1:8" ht="11.25" customHeight="1">
      <c r="A10" s="2"/>
      <c r="B10" s="2"/>
      <c r="C10" s="2"/>
      <c r="D10" s="45"/>
      <c r="E10" s="135"/>
      <c r="F10" s="135"/>
      <c r="G10" s="135"/>
      <c r="H10" s="135"/>
    </row>
    <row r="11" spans="1:8" ht="11.25" customHeight="1">
      <c r="A11" s="18"/>
      <c r="B11" s="19"/>
      <c r="C11" s="19"/>
      <c r="D11" s="45"/>
      <c r="E11" s="142" t="s">
        <v>26</v>
      </c>
      <c r="F11" s="142" t="s">
        <v>208</v>
      </c>
      <c r="G11" s="142" t="s">
        <v>233</v>
      </c>
      <c r="H11" s="142" t="s">
        <v>26</v>
      </c>
    </row>
    <row r="12" spans="1:8" ht="11.25" customHeight="1">
      <c r="A12" s="157" t="s">
        <v>31</v>
      </c>
      <c r="B12" s="118"/>
      <c r="C12" s="118" t="s">
        <v>12</v>
      </c>
      <c r="D12" s="45"/>
      <c r="E12" s="143" t="s">
        <v>224</v>
      </c>
      <c r="F12" s="143"/>
      <c r="G12" s="143" t="s">
        <v>234</v>
      </c>
      <c r="H12" s="143" t="s">
        <v>178</v>
      </c>
    </row>
    <row r="13" spans="1:8" ht="11.25" customHeight="1">
      <c r="A13" s="40" t="s">
        <v>15</v>
      </c>
      <c r="B13" s="2"/>
      <c r="C13" s="5" t="s">
        <v>15</v>
      </c>
      <c r="D13" s="45"/>
      <c r="E13" s="5" t="s">
        <v>15</v>
      </c>
      <c r="F13" s="5"/>
      <c r="G13" s="5"/>
      <c r="H13" s="5" t="s">
        <v>15</v>
      </c>
    </row>
    <row r="14" spans="1:8" ht="11.25" customHeight="1">
      <c r="A14" s="22"/>
      <c r="B14" s="21"/>
      <c r="C14" s="20"/>
      <c r="D14" s="46"/>
      <c r="E14" s="119"/>
      <c r="F14" s="119"/>
      <c r="G14" s="119"/>
      <c r="H14" s="119"/>
    </row>
    <row r="15" spans="1:8" ht="11.25" customHeight="1">
      <c r="A15" s="115"/>
      <c r="B15" s="116"/>
      <c r="C15" s="117" t="s">
        <v>16</v>
      </c>
      <c r="D15" s="46"/>
      <c r="E15" s="148"/>
      <c r="F15" s="148"/>
      <c r="G15" s="148"/>
      <c r="H15" s="148"/>
    </row>
    <row r="16" spans="1:8" ht="11.25" customHeight="1">
      <c r="A16" s="223">
        <v>260</v>
      </c>
      <c r="B16" s="118"/>
      <c r="C16" s="51" t="s">
        <v>32</v>
      </c>
      <c r="D16" s="46"/>
      <c r="E16" s="146">
        <v>0</v>
      </c>
      <c r="F16" s="146">
        <v>0</v>
      </c>
      <c r="G16" s="146">
        <v>0</v>
      </c>
      <c r="H16" s="151">
        <f>SUM(E16:G16)</f>
        <v>0</v>
      </c>
    </row>
    <row r="17" spans="1:8" ht="11.25" customHeight="1">
      <c r="A17" s="223">
        <v>230</v>
      </c>
      <c r="B17" s="51"/>
      <c r="C17" s="51" t="s">
        <v>33</v>
      </c>
      <c r="D17" s="46"/>
      <c r="E17" s="146">
        <v>681102</v>
      </c>
      <c r="F17" s="146">
        <v>0</v>
      </c>
      <c r="G17" s="146">
        <v>-382548</v>
      </c>
      <c r="H17" s="151">
        <f>SUM(E17:G17)</f>
        <v>298554</v>
      </c>
    </row>
    <row r="18" spans="1:8" ht="11.25" customHeight="1">
      <c r="A18" s="223" t="s">
        <v>199</v>
      </c>
      <c r="B18" s="51"/>
      <c r="C18" s="51" t="s">
        <v>195</v>
      </c>
      <c r="E18" s="146">
        <v>0</v>
      </c>
      <c r="F18" s="146">
        <v>0</v>
      </c>
      <c r="G18" s="146">
        <v>0</v>
      </c>
      <c r="H18" s="151">
        <f>SUM(E18:G18)</f>
        <v>0</v>
      </c>
    </row>
    <row r="19" spans="1:8" ht="11.25" customHeight="1">
      <c r="A19" s="223"/>
      <c r="B19" s="51"/>
      <c r="C19" s="51"/>
      <c r="D19" s="46"/>
      <c r="E19" s="123" t="s">
        <v>15</v>
      </c>
      <c r="F19" s="123" t="s">
        <v>15</v>
      </c>
      <c r="G19" s="123" t="s">
        <v>15</v>
      </c>
      <c r="H19" s="123" t="s">
        <v>15</v>
      </c>
    </row>
    <row r="20" spans="1:8" ht="11.25" customHeight="1">
      <c r="A20" s="223"/>
      <c r="B20" s="51"/>
      <c r="C20" s="118" t="s">
        <v>34</v>
      </c>
      <c r="D20" s="46" t="s">
        <v>148</v>
      </c>
      <c r="E20" s="149">
        <f>SUM(E16:E18)</f>
        <v>681102</v>
      </c>
      <c r="F20" s="149">
        <f>SUM(F16:F18)</f>
        <v>0</v>
      </c>
      <c r="G20" s="149">
        <f>SUM(G16:G18)</f>
        <v>-382548</v>
      </c>
      <c r="H20" s="149">
        <f>SUM(H16:H18)</f>
        <v>298554</v>
      </c>
    </row>
    <row r="21" spans="1:8" ht="11.25" customHeight="1">
      <c r="A21" s="223"/>
      <c r="B21" s="51"/>
      <c r="C21" s="51"/>
      <c r="D21" s="46"/>
      <c r="E21" s="123" t="s">
        <v>23</v>
      </c>
      <c r="F21" s="123" t="s">
        <v>23</v>
      </c>
      <c r="G21" s="123" t="s">
        <v>23</v>
      </c>
      <c r="H21" s="123" t="s">
        <v>23</v>
      </c>
    </row>
    <row r="22" spans="1:8" ht="11.25" customHeight="1">
      <c r="A22" s="223"/>
      <c r="B22" s="51"/>
      <c r="C22" s="51"/>
      <c r="D22" s="46"/>
      <c r="E22" s="123"/>
      <c r="F22" s="123"/>
      <c r="G22" s="123"/>
      <c r="H22" s="123"/>
    </row>
    <row r="23" spans="1:8" ht="11.25" customHeight="1">
      <c r="A23" s="223"/>
      <c r="B23" s="51"/>
      <c r="C23" s="51"/>
      <c r="D23" s="46"/>
      <c r="E23" s="149"/>
      <c r="F23" s="149"/>
      <c r="G23" s="149"/>
      <c r="H23" s="149"/>
    </row>
    <row r="24" spans="1:8" ht="11.25" customHeight="1">
      <c r="A24" s="223"/>
      <c r="B24" s="51"/>
      <c r="C24" s="117" t="s">
        <v>17</v>
      </c>
      <c r="D24" s="46"/>
      <c r="E24" s="149"/>
      <c r="F24" s="149"/>
      <c r="G24" s="149"/>
      <c r="H24" s="149"/>
    </row>
    <row r="25" spans="1:8" ht="11.25" customHeight="1">
      <c r="A25" s="223">
        <v>215</v>
      </c>
      <c r="B25" s="51"/>
      <c r="C25" s="51" t="s">
        <v>35</v>
      </c>
      <c r="D25" s="46"/>
      <c r="E25" s="146">
        <v>16903500</v>
      </c>
      <c r="F25" s="146">
        <v>1408000</v>
      </c>
      <c r="G25" s="146">
        <v>-10908370</v>
      </c>
      <c r="H25" s="151">
        <f t="shared" ref="H25:H32" si="0">SUM(E25:G25)</f>
        <v>7403130</v>
      </c>
    </row>
    <row r="26" spans="1:8" ht="11.25" customHeight="1">
      <c r="A26" s="223">
        <v>150</v>
      </c>
      <c r="B26" s="51"/>
      <c r="C26" s="51" t="s">
        <v>32</v>
      </c>
      <c r="D26" s="46"/>
      <c r="E26" s="146">
        <v>0</v>
      </c>
      <c r="F26" s="146">
        <v>0</v>
      </c>
      <c r="G26" s="146">
        <v>0</v>
      </c>
      <c r="H26" s="151">
        <f t="shared" si="0"/>
        <v>0</v>
      </c>
    </row>
    <row r="27" spans="1:8" ht="11.25" customHeight="1">
      <c r="A27" s="223">
        <v>140</v>
      </c>
      <c r="B27" s="51"/>
      <c r="C27" s="51" t="s">
        <v>33</v>
      </c>
      <c r="D27" s="46"/>
      <c r="E27" s="146">
        <v>11347380</v>
      </c>
      <c r="F27" s="146">
        <v>0</v>
      </c>
      <c r="G27" s="146">
        <v>-6377480</v>
      </c>
      <c r="H27" s="151">
        <f t="shared" si="0"/>
        <v>4969900</v>
      </c>
    </row>
    <row r="28" spans="1:8" ht="11.25" customHeight="1">
      <c r="A28" s="224">
        <v>410</v>
      </c>
      <c r="B28" s="120"/>
      <c r="C28" s="42" t="s">
        <v>163</v>
      </c>
      <c r="D28" s="46"/>
      <c r="E28" s="146">
        <v>0</v>
      </c>
      <c r="F28" s="146">
        <v>0</v>
      </c>
      <c r="G28" s="146">
        <v>0</v>
      </c>
      <c r="H28" s="151">
        <f t="shared" si="0"/>
        <v>0</v>
      </c>
    </row>
    <row r="29" spans="1:8" ht="11.25" customHeight="1">
      <c r="A29" s="223">
        <v>125</v>
      </c>
      <c r="B29" s="51"/>
      <c r="C29" s="51" t="s">
        <v>36</v>
      </c>
      <c r="D29" s="46"/>
      <c r="E29" s="146">
        <v>49657</v>
      </c>
      <c r="F29" s="146">
        <v>0</v>
      </c>
      <c r="G29" s="146">
        <v>-41340</v>
      </c>
      <c r="H29" s="151">
        <f t="shared" si="0"/>
        <v>8317</v>
      </c>
    </row>
    <row r="30" spans="1:8" ht="11.25" customHeight="1">
      <c r="A30" s="223">
        <v>217</v>
      </c>
      <c r="B30" s="51"/>
      <c r="C30" s="51" t="s">
        <v>37</v>
      </c>
      <c r="D30" s="46"/>
      <c r="E30" s="146">
        <v>4431</v>
      </c>
      <c r="F30" s="146">
        <v>0</v>
      </c>
      <c r="G30" s="146">
        <v>-3012</v>
      </c>
      <c r="H30" s="151">
        <f t="shared" si="0"/>
        <v>1419</v>
      </c>
    </row>
    <row r="31" spans="1:8" ht="11.25" customHeight="1">
      <c r="A31" s="223">
        <v>225</v>
      </c>
      <c r="B31" s="51"/>
      <c r="C31" s="51" t="s">
        <v>38</v>
      </c>
      <c r="D31" s="46"/>
      <c r="E31" s="146">
        <v>0</v>
      </c>
      <c r="F31" s="146">
        <v>0</v>
      </c>
      <c r="G31" s="146">
        <v>0</v>
      </c>
      <c r="H31" s="151">
        <f t="shared" si="0"/>
        <v>0</v>
      </c>
    </row>
    <row r="32" spans="1:8" ht="11.25" customHeight="1">
      <c r="A32" s="223" t="s">
        <v>165</v>
      </c>
      <c r="B32" s="51"/>
      <c r="C32" s="51" t="s">
        <v>195</v>
      </c>
      <c r="D32" s="46"/>
      <c r="E32" s="146">
        <v>0</v>
      </c>
      <c r="F32" s="146">
        <v>0</v>
      </c>
      <c r="G32" s="146">
        <v>0</v>
      </c>
      <c r="H32" s="151">
        <f t="shared" si="0"/>
        <v>0</v>
      </c>
    </row>
    <row r="33" spans="1:8" ht="11.25" customHeight="1">
      <c r="A33" s="223"/>
      <c r="B33" s="51"/>
      <c r="C33" s="51"/>
      <c r="D33" s="46"/>
      <c r="E33" s="123" t="s">
        <v>15</v>
      </c>
      <c r="F33" s="123" t="s">
        <v>15</v>
      </c>
      <c r="G33" s="123" t="s">
        <v>15</v>
      </c>
      <c r="H33" s="123" t="s">
        <v>15</v>
      </c>
    </row>
    <row r="34" spans="1:8" ht="11.25" customHeight="1">
      <c r="A34" s="225"/>
      <c r="B34" s="116"/>
      <c r="C34" s="122" t="s">
        <v>39</v>
      </c>
      <c r="D34" s="46" t="s">
        <v>149</v>
      </c>
      <c r="E34" s="149">
        <f>SUM(E25:E32)</f>
        <v>28304968</v>
      </c>
      <c r="F34" s="149">
        <f>SUM(F25:F32)</f>
        <v>1408000</v>
      </c>
      <c r="G34" s="149">
        <f>SUM(G25:G32)</f>
        <v>-17330202</v>
      </c>
      <c r="H34" s="149">
        <f>SUM(H25:H32)</f>
        <v>12382766</v>
      </c>
    </row>
    <row r="35" spans="1:8" ht="11.25" customHeight="1">
      <c r="A35" s="223"/>
      <c r="B35" s="51"/>
      <c r="C35" s="51"/>
      <c r="D35" s="46"/>
      <c r="E35" s="123" t="s">
        <v>23</v>
      </c>
      <c r="F35" s="123" t="s">
        <v>23</v>
      </c>
      <c r="G35" s="123" t="s">
        <v>23</v>
      </c>
      <c r="H35" s="123" t="s">
        <v>23</v>
      </c>
    </row>
    <row r="36" spans="1:8" ht="11.25" customHeight="1">
      <c r="A36" s="223"/>
      <c r="B36" s="51"/>
      <c r="C36" s="51"/>
      <c r="D36" s="46"/>
      <c r="E36" s="123"/>
      <c r="F36" s="123"/>
      <c r="G36" s="123"/>
      <c r="H36" s="123"/>
    </row>
    <row r="37" spans="1:8" ht="11.25" customHeight="1">
      <c r="A37" s="223"/>
      <c r="B37" s="51"/>
      <c r="C37" s="123"/>
      <c r="D37" s="46"/>
      <c r="E37" s="123"/>
      <c r="F37" s="123"/>
      <c r="G37" s="123"/>
      <c r="H37" s="123"/>
    </row>
    <row r="38" spans="1:8" ht="11.25" customHeight="1">
      <c r="A38" s="223"/>
      <c r="B38" s="116"/>
      <c r="C38" s="117" t="s">
        <v>18</v>
      </c>
      <c r="D38" s="46"/>
      <c r="E38" s="149"/>
      <c r="F38" s="149"/>
      <c r="G38" s="149"/>
      <c r="H38" s="149"/>
    </row>
    <row r="39" spans="1:8" ht="11.25" customHeight="1">
      <c r="A39" s="223">
        <v>117</v>
      </c>
      <c r="B39" s="51"/>
      <c r="C39" s="51" t="s">
        <v>35</v>
      </c>
      <c r="D39" s="46"/>
      <c r="E39" s="146">
        <v>0</v>
      </c>
      <c r="F39" s="146">
        <v>0</v>
      </c>
      <c r="G39" s="146">
        <v>0</v>
      </c>
      <c r="H39" s="151">
        <f>SUM(E39:G39)</f>
        <v>0</v>
      </c>
    </row>
    <row r="40" spans="1:8" ht="11.25" customHeight="1">
      <c r="A40" s="223">
        <v>180</v>
      </c>
      <c r="B40" s="51"/>
      <c r="C40" s="51" t="s">
        <v>32</v>
      </c>
      <c r="D40" s="46"/>
      <c r="E40" s="146">
        <v>0</v>
      </c>
      <c r="F40" s="146">
        <v>0</v>
      </c>
      <c r="G40" s="146">
        <v>0</v>
      </c>
      <c r="H40" s="151">
        <f>SUM(E40:G40)</f>
        <v>0</v>
      </c>
    </row>
    <row r="41" spans="1:8" ht="11.25" customHeight="1">
      <c r="A41" s="223">
        <v>110</v>
      </c>
      <c r="B41" s="51"/>
      <c r="C41" s="51" t="s">
        <v>33</v>
      </c>
      <c r="D41" s="46"/>
      <c r="E41" s="146">
        <v>0</v>
      </c>
      <c r="F41" s="146">
        <v>0</v>
      </c>
      <c r="G41" s="146">
        <v>0</v>
      </c>
      <c r="H41" s="151">
        <f>SUM(E41:G41)</f>
        <v>0</v>
      </c>
    </row>
    <row r="42" spans="1:8" ht="11.25" customHeight="1">
      <c r="A42" s="223" t="s">
        <v>199</v>
      </c>
      <c r="B42" s="51"/>
      <c r="C42" s="51" t="s">
        <v>195</v>
      </c>
      <c r="D42" s="46"/>
      <c r="E42" s="146">
        <v>0</v>
      </c>
      <c r="F42" s="146">
        <v>0</v>
      </c>
      <c r="G42" s="146">
        <v>0</v>
      </c>
      <c r="H42" s="151">
        <f>SUM(E42:G42)</f>
        <v>0</v>
      </c>
    </row>
    <row r="43" spans="1:8" ht="11.25" customHeight="1">
      <c r="A43" s="223"/>
      <c r="B43" s="51"/>
      <c r="C43" s="51"/>
      <c r="D43" s="46"/>
      <c r="E43" s="123" t="s">
        <v>15</v>
      </c>
      <c r="F43" s="123" t="s">
        <v>15</v>
      </c>
      <c r="G43" s="123" t="s">
        <v>15</v>
      </c>
      <c r="H43" s="123" t="s">
        <v>15</v>
      </c>
    </row>
    <row r="44" spans="1:8" ht="11.25" customHeight="1">
      <c r="A44" s="223"/>
      <c r="B44" s="116"/>
      <c r="C44" s="122" t="s">
        <v>40</v>
      </c>
      <c r="D44" s="46"/>
      <c r="E44" s="149">
        <f>SUM(E39:E42)</f>
        <v>0</v>
      </c>
      <c r="F44" s="149">
        <f>SUM(F39:F42)</f>
        <v>0</v>
      </c>
      <c r="G44" s="149">
        <f>SUM(G39:G42)</f>
        <v>0</v>
      </c>
      <c r="H44" s="149">
        <f>SUM(H39:H42)</f>
        <v>0</v>
      </c>
    </row>
    <row r="45" spans="1:8" ht="11.25" customHeight="1">
      <c r="A45" s="223"/>
      <c r="B45" s="51"/>
      <c r="C45" s="51"/>
      <c r="D45" s="46"/>
      <c r="E45" s="123" t="s">
        <v>23</v>
      </c>
      <c r="F45" s="123" t="s">
        <v>23</v>
      </c>
      <c r="G45" s="123" t="s">
        <v>23</v>
      </c>
      <c r="H45" s="123" t="s">
        <v>23</v>
      </c>
    </row>
    <row r="46" spans="1:8" ht="11.25" customHeight="1">
      <c r="A46" s="223"/>
      <c r="B46" s="51"/>
      <c r="C46" s="51"/>
      <c r="D46" s="46"/>
      <c r="E46" s="123"/>
      <c r="F46" s="123"/>
      <c r="G46" s="123"/>
      <c r="H46" s="123"/>
    </row>
    <row r="47" spans="1:8" ht="11.25" customHeight="1">
      <c r="A47" s="223"/>
      <c r="B47" s="51"/>
      <c r="C47" s="51"/>
      <c r="D47" s="46"/>
      <c r="E47" s="149"/>
      <c r="F47" s="149"/>
      <c r="G47" s="149"/>
      <c r="H47" s="149"/>
    </row>
    <row r="48" spans="1:8" ht="11.25" customHeight="1">
      <c r="A48" s="223"/>
      <c r="B48" s="51"/>
      <c r="C48" s="117" t="s">
        <v>19</v>
      </c>
      <c r="D48" s="46"/>
      <c r="E48" s="149"/>
      <c r="F48" s="149"/>
      <c r="G48" s="149"/>
      <c r="H48" s="149"/>
    </row>
    <row r="49" spans="1:8" ht="11.25" customHeight="1">
      <c r="A49" s="223">
        <v>132</v>
      </c>
      <c r="B49" s="51"/>
      <c r="C49" s="51" t="s">
        <v>35</v>
      </c>
      <c r="D49" s="46"/>
      <c r="E49" s="146">
        <v>0</v>
      </c>
      <c r="F49" s="146">
        <v>0</v>
      </c>
      <c r="G49" s="146">
        <v>0</v>
      </c>
      <c r="H49" s="151">
        <f t="shared" ref="H49:H55" si="1">SUM(E49:G49)</f>
        <v>0</v>
      </c>
    </row>
    <row r="50" spans="1:8" ht="11.25" customHeight="1">
      <c r="A50" s="223">
        <v>190</v>
      </c>
      <c r="B50" s="51"/>
      <c r="C50" s="51" t="s">
        <v>41</v>
      </c>
      <c r="D50" s="46"/>
      <c r="E50" s="146">
        <v>26684463</v>
      </c>
      <c r="F50" s="146">
        <v>-10312000</v>
      </c>
      <c r="G50" s="146">
        <v>-4686117</v>
      </c>
      <c r="H50" s="151">
        <f t="shared" si="1"/>
        <v>11686346</v>
      </c>
    </row>
    <row r="51" spans="1:8" ht="11.25" customHeight="1">
      <c r="A51" s="223">
        <v>120</v>
      </c>
      <c r="B51" s="51"/>
      <c r="C51" s="51" t="s">
        <v>32</v>
      </c>
      <c r="D51" s="46"/>
      <c r="E51" s="146">
        <v>0</v>
      </c>
      <c r="F51" s="146">
        <v>0</v>
      </c>
      <c r="G51" s="146">
        <v>0</v>
      </c>
      <c r="H51" s="151">
        <f t="shared" si="1"/>
        <v>0</v>
      </c>
    </row>
    <row r="52" spans="1:8" ht="11.25" customHeight="1">
      <c r="A52" s="223">
        <v>170</v>
      </c>
      <c r="B52" s="51"/>
      <c r="C52" s="51" t="s">
        <v>33</v>
      </c>
      <c r="D52" s="46"/>
      <c r="E52" s="146">
        <v>3299928</v>
      </c>
      <c r="F52" s="146">
        <v>0</v>
      </c>
      <c r="G52" s="146">
        <v>-1854628</v>
      </c>
      <c r="H52" s="151">
        <f t="shared" si="1"/>
        <v>1445300</v>
      </c>
    </row>
    <row r="53" spans="1:8" ht="11.25" customHeight="1">
      <c r="A53" s="223">
        <v>280</v>
      </c>
      <c r="B53" s="51"/>
      <c r="C53" s="51" t="s">
        <v>42</v>
      </c>
      <c r="D53" s="46"/>
      <c r="E53" s="146">
        <v>40782</v>
      </c>
      <c r="F53" s="146">
        <v>0</v>
      </c>
      <c r="G53" s="146">
        <v>-22314</v>
      </c>
      <c r="H53" s="151">
        <f t="shared" si="1"/>
        <v>18468</v>
      </c>
    </row>
    <row r="54" spans="1:8" ht="11.25" customHeight="1">
      <c r="A54" s="223">
        <v>202</v>
      </c>
      <c r="B54" s="51"/>
      <c r="C54" s="51" t="s">
        <v>43</v>
      </c>
      <c r="D54" s="46"/>
      <c r="E54" s="146">
        <v>0</v>
      </c>
      <c r="F54" s="146">
        <v>0</v>
      </c>
      <c r="G54" s="146">
        <v>0</v>
      </c>
      <c r="H54" s="151">
        <f t="shared" si="1"/>
        <v>0</v>
      </c>
    </row>
    <row r="55" spans="1:8" ht="11.25" customHeight="1">
      <c r="A55" s="223" t="s">
        <v>164</v>
      </c>
      <c r="B55" s="51"/>
      <c r="C55" s="51" t="s">
        <v>195</v>
      </c>
      <c r="D55" s="46"/>
      <c r="E55" s="146">
        <v>0</v>
      </c>
      <c r="F55" s="146">
        <v>0</v>
      </c>
      <c r="G55" s="146">
        <v>0</v>
      </c>
      <c r="H55" s="151">
        <f t="shared" si="1"/>
        <v>0</v>
      </c>
    </row>
    <row r="56" spans="1:8" ht="11.25" customHeight="1">
      <c r="A56" s="223"/>
      <c r="B56" s="51"/>
      <c r="C56" s="51"/>
      <c r="D56" s="46"/>
      <c r="E56" s="123" t="s">
        <v>15</v>
      </c>
      <c r="F56" s="123" t="s">
        <v>15</v>
      </c>
      <c r="G56" s="123" t="s">
        <v>15</v>
      </c>
      <c r="H56" s="123" t="s">
        <v>15</v>
      </c>
    </row>
    <row r="57" spans="1:8" ht="11.25" customHeight="1">
      <c r="A57" s="223"/>
      <c r="B57" s="116"/>
      <c r="C57" s="118" t="s">
        <v>44</v>
      </c>
      <c r="D57" s="46"/>
      <c r="E57" s="149">
        <f>SUM(E49:E55)</f>
        <v>30025173</v>
      </c>
      <c r="F57" s="149">
        <f>SUM(F49:F55)</f>
        <v>-10312000</v>
      </c>
      <c r="G57" s="149">
        <f>SUM(G49:G55)</f>
        <v>-6563059</v>
      </c>
      <c r="H57" s="149">
        <f>SUM(H49:H55)</f>
        <v>13150114</v>
      </c>
    </row>
    <row r="58" spans="1:8" ht="11.25" customHeight="1">
      <c r="A58" s="223"/>
      <c r="B58" s="51"/>
      <c r="C58" s="51"/>
      <c r="D58" s="46"/>
      <c r="E58" s="123" t="s">
        <v>23</v>
      </c>
      <c r="F58" s="123" t="s">
        <v>23</v>
      </c>
      <c r="G58" s="123" t="s">
        <v>23</v>
      </c>
      <c r="H58" s="123" t="s">
        <v>23</v>
      </c>
    </row>
    <row r="59" spans="1:8" ht="11.25" customHeight="1">
      <c r="A59" s="223"/>
      <c r="B59" s="51"/>
      <c r="C59" s="51"/>
      <c r="D59" s="46"/>
      <c r="E59" s="149"/>
      <c r="F59" s="149"/>
      <c r="G59" s="149"/>
      <c r="H59" s="149"/>
    </row>
    <row r="60" spans="1:8" ht="11.25" customHeight="1">
      <c r="A60" s="223"/>
      <c r="B60" s="51"/>
      <c r="C60" s="51"/>
      <c r="D60" s="46"/>
      <c r="E60" s="149"/>
      <c r="F60" s="149"/>
      <c r="G60" s="149"/>
      <c r="H60" s="149"/>
    </row>
    <row r="61" spans="1:8" ht="11.25" customHeight="1">
      <c r="A61" s="223"/>
      <c r="B61" s="116"/>
      <c r="C61" s="117" t="s">
        <v>20</v>
      </c>
      <c r="D61" s="46"/>
      <c r="E61" s="149"/>
      <c r="F61" s="149"/>
      <c r="G61" s="149"/>
      <c r="H61" s="149"/>
    </row>
    <row r="62" spans="1:8" ht="11.25" customHeight="1">
      <c r="A62" s="223">
        <v>200</v>
      </c>
      <c r="B62" s="118"/>
      <c r="C62" s="51" t="s">
        <v>32</v>
      </c>
      <c r="D62" s="46"/>
      <c r="E62" s="146">
        <v>0</v>
      </c>
      <c r="F62" s="146">
        <v>0</v>
      </c>
      <c r="G62" s="146">
        <v>0</v>
      </c>
      <c r="H62" s="151">
        <f>SUM(E62:G62)</f>
        <v>0</v>
      </c>
    </row>
    <row r="63" spans="1:8" ht="11.25" customHeight="1">
      <c r="A63" s="223">
        <v>210</v>
      </c>
      <c r="B63" s="51"/>
      <c r="C63" s="51" t="s">
        <v>33</v>
      </c>
      <c r="D63" s="46"/>
      <c r="E63" s="146">
        <v>0</v>
      </c>
      <c r="F63" s="146">
        <v>0</v>
      </c>
      <c r="G63" s="146">
        <v>0</v>
      </c>
      <c r="H63" s="151">
        <f>SUM(E63:G63)</f>
        <v>0</v>
      </c>
    </row>
    <row r="64" spans="1:8" ht="11.25" customHeight="1">
      <c r="A64" s="223" t="s">
        <v>199</v>
      </c>
      <c r="B64" s="51"/>
      <c r="C64" s="51" t="s">
        <v>195</v>
      </c>
      <c r="D64" s="46"/>
      <c r="E64" s="146">
        <v>0</v>
      </c>
      <c r="F64" s="146">
        <v>0</v>
      </c>
      <c r="G64" s="146">
        <v>0</v>
      </c>
      <c r="H64" s="151">
        <f>SUM(E64:G64)</f>
        <v>0</v>
      </c>
    </row>
    <row r="65" spans="1:8" ht="11.25" customHeight="1">
      <c r="A65" s="223"/>
      <c r="B65" s="51"/>
      <c r="C65" s="51"/>
      <c r="D65" s="46"/>
      <c r="E65" s="123" t="s">
        <v>15</v>
      </c>
      <c r="F65" s="123" t="s">
        <v>15</v>
      </c>
      <c r="G65" s="123" t="s">
        <v>15</v>
      </c>
      <c r="H65" s="123" t="s">
        <v>15</v>
      </c>
    </row>
    <row r="66" spans="1:8" ht="11.25" customHeight="1">
      <c r="A66" s="223"/>
      <c r="B66" s="51"/>
      <c r="C66" s="118" t="s">
        <v>45</v>
      </c>
      <c r="D66" s="46"/>
      <c r="E66" s="149">
        <f>SUM(E62:E64)</f>
        <v>0</v>
      </c>
      <c r="F66" s="149">
        <f>SUM(F62:F64)</f>
        <v>0</v>
      </c>
      <c r="G66" s="149">
        <f>SUM(G62:G64)</f>
        <v>0</v>
      </c>
      <c r="H66" s="149">
        <f>SUM(H62:H64)</f>
        <v>0</v>
      </c>
    </row>
    <row r="67" spans="1:8" ht="11.25" customHeight="1">
      <c r="A67" s="223"/>
      <c r="B67" s="51"/>
      <c r="C67" s="51"/>
      <c r="D67" s="46"/>
      <c r="E67" s="123" t="s">
        <v>23</v>
      </c>
      <c r="F67" s="123" t="s">
        <v>23</v>
      </c>
      <c r="G67" s="123" t="s">
        <v>23</v>
      </c>
      <c r="H67" s="123" t="s">
        <v>23</v>
      </c>
    </row>
    <row r="68" spans="1:8" ht="11.25" customHeight="1">
      <c r="A68" s="223"/>
      <c r="B68" s="51"/>
      <c r="C68" s="51"/>
      <c r="D68" s="46"/>
      <c r="E68" s="123"/>
      <c r="F68" s="123"/>
      <c r="G68" s="123"/>
      <c r="H68" s="123"/>
    </row>
    <row r="69" spans="1:8" ht="11.25" customHeight="1">
      <c r="A69" s="223"/>
      <c r="B69" s="51"/>
      <c r="C69" s="51"/>
      <c r="D69" s="46"/>
      <c r="E69" s="149"/>
      <c r="F69" s="149"/>
      <c r="G69" s="149"/>
      <c r="H69" s="149"/>
    </row>
    <row r="70" spans="1:8" ht="11.25" customHeight="1">
      <c r="A70" s="223"/>
      <c r="B70" s="51"/>
      <c r="C70" s="117" t="s">
        <v>21</v>
      </c>
      <c r="D70" s="46"/>
      <c r="E70" s="149"/>
      <c r="F70" s="149"/>
      <c r="G70" s="149"/>
      <c r="H70" s="149"/>
    </row>
    <row r="71" spans="1:8" ht="11.25" customHeight="1">
      <c r="A71" s="223">
        <v>181</v>
      </c>
      <c r="B71" s="51"/>
      <c r="C71" s="51" t="s">
        <v>35</v>
      </c>
      <c r="D71" s="46"/>
      <c r="E71" s="146">
        <v>0</v>
      </c>
      <c r="F71" s="146">
        <v>0</v>
      </c>
      <c r="G71" s="146">
        <v>0</v>
      </c>
      <c r="H71" s="151">
        <f t="shared" ref="H71:H78" si="2">SUM(E71:G71)</f>
        <v>0</v>
      </c>
    </row>
    <row r="72" spans="1:8" ht="11.25" customHeight="1">
      <c r="A72" s="223">
        <v>160</v>
      </c>
      <c r="B72" s="51"/>
      <c r="C72" s="51" t="s">
        <v>32</v>
      </c>
      <c r="D72" s="46"/>
      <c r="E72" s="146">
        <v>0</v>
      </c>
      <c r="F72" s="146">
        <v>0</v>
      </c>
      <c r="G72" s="146">
        <v>0</v>
      </c>
      <c r="H72" s="151">
        <f t="shared" si="2"/>
        <v>0</v>
      </c>
    </row>
    <row r="73" spans="1:8" ht="11.25" customHeight="1">
      <c r="A73" s="223">
        <v>250</v>
      </c>
      <c r="B73" s="51"/>
      <c r="C73" s="51" t="s">
        <v>33</v>
      </c>
      <c r="D73" s="46"/>
      <c r="E73" s="146">
        <v>0</v>
      </c>
      <c r="F73" s="146">
        <v>0</v>
      </c>
      <c r="G73" s="146">
        <v>0</v>
      </c>
      <c r="H73" s="151">
        <f t="shared" si="2"/>
        <v>0</v>
      </c>
    </row>
    <row r="74" spans="1:8" ht="11.25" customHeight="1">
      <c r="A74" s="225"/>
      <c r="B74" s="120"/>
      <c r="C74" s="120"/>
      <c r="D74" s="46"/>
      <c r="E74" s="146">
        <v>0</v>
      </c>
      <c r="F74" s="146">
        <v>0</v>
      </c>
      <c r="G74" s="146">
        <v>0</v>
      </c>
      <c r="H74" s="151">
        <f t="shared" si="2"/>
        <v>0</v>
      </c>
    </row>
    <row r="75" spans="1:8" ht="11.25" customHeight="1">
      <c r="A75" s="226">
        <v>290</v>
      </c>
      <c r="B75" s="120"/>
      <c r="C75" s="42" t="s">
        <v>132</v>
      </c>
      <c r="E75" s="146">
        <v>288881.78999999998</v>
      </c>
      <c r="F75" s="146">
        <v>224455.21</v>
      </c>
      <c r="G75" s="146">
        <v>0</v>
      </c>
      <c r="H75" s="151">
        <f t="shared" si="2"/>
        <v>513337</v>
      </c>
    </row>
    <row r="76" spans="1:8" ht="11.25" customHeight="1">
      <c r="A76" s="226">
        <v>404</v>
      </c>
      <c r="B76" s="120"/>
      <c r="C76" s="42" t="s">
        <v>146</v>
      </c>
      <c r="D76" s="46"/>
      <c r="E76" s="146">
        <v>0</v>
      </c>
      <c r="F76" s="146">
        <v>0</v>
      </c>
      <c r="G76" s="146">
        <v>0</v>
      </c>
      <c r="H76" s="151">
        <f t="shared" si="2"/>
        <v>0</v>
      </c>
    </row>
    <row r="77" spans="1:8" ht="11.25" customHeight="1">
      <c r="A77" s="224">
        <v>408</v>
      </c>
      <c r="B77" s="120"/>
      <c r="C77" s="42" t="s">
        <v>172</v>
      </c>
      <c r="D77" s="46"/>
      <c r="E77" s="146">
        <v>0</v>
      </c>
      <c r="F77" s="146">
        <v>0</v>
      </c>
      <c r="G77" s="146">
        <v>0</v>
      </c>
      <c r="H77" s="151">
        <f t="shared" si="2"/>
        <v>0</v>
      </c>
    </row>
    <row r="78" spans="1:8" ht="11.25" customHeight="1">
      <c r="A78" s="223" t="s">
        <v>199</v>
      </c>
      <c r="B78" s="51"/>
      <c r="C78" s="51" t="s">
        <v>195</v>
      </c>
      <c r="D78" s="46"/>
      <c r="E78" s="146">
        <v>0</v>
      </c>
      <c r="F78" s="146">
        <v>0</v>
      </c>
      <c r="G78" s="146">
        <v>0</v>
      </c>
      <c r="H78" s="151">
        <f t="shared" si="2"/>
        <v>0</v>
      </c>
    </row>
    <row r="79" spans="1:8" ht="11.25" customHeight="1">
      <c r="A79" s="223"/>
      <c r="B79" s="51"/>
      <c r="C79" s="51"/>
      <c r="D79" s="46"/>
      <c r="E79" s="123" t="s">
        <v>15</v>
      </c>
      <c r="F79" s="123" t="s">
        <v>15</v>
      </c>
      <c r="G79" s="123" t="s">
        <v>15</v>
      </c>
      <c r="H79" s="123" t="s">
        <v>15</v>
      </c>
    </row>
    <row r="80" spans="1:8" ht="11.25" customHeight="1">
      <c r="A80" s="223"/>
      <c r="B80" s="116"/>
      <c r="C80" s="118" t="s">
        <v>30</v>
      </c>
      <c r="D80" s="46"/>
      <c r="E80" s="149">
        <f>SUM(E71:E78)</f>
        <v>288881.78999999998</v>
      </c>
      <c r="F80" s="149">
        <f>SUM(F71:F78)</f>
        <v>224455.21</v>
      </c>
      <c r="G80" s="149">
        <f>SUM(G71:G78)</f>
        <v>0</v>
      </c>
      <c r="H80" s="149">
        <f>SUM(H71:H78)</f>
        <v>513337</v>
      </c>
    </row>
    <row r="81" spans="1:8" ht="11.25" customHeight="1">
      <c r="A81" s="223"/>
      <c r="B81" s="51"/>
      <c r="C81" s="51"/>
      <c r="D81" s="46"/>
      <c r="E81" s="123" t="s">
        <v>23</v>
      </c>
      <c r="F81" s="123" t="s">
        <v>23</v>
      </c>
      <c r="G81" s="123" t="s">
        <v>23</v>
      </c>
      <c r="H81" s="123" t="s">
        <v>23</v>
      </c>
    </row>
    <row r="82" spans="1:8" ht="11.25" customHeight="1">
      <c r="A82" s="223"/>
      <c r="B82" s="51"/>
      <c r="C82" s="51"/>
      <c r="D82" s="46"/>
      <c r="E82" s="123"/>
      <c r="F82" s="123"/>
      <c r="G82" s="123"/>
      <c r="H82" s="123"/>
    </row>
    <row r="83" spans="1:8" ht="11.25" customHeight="1">
      <c r="A83" s="223"/>
      <c r="B83" s="51"/>
      <c r="C83" s="51"/>
      <c r="D83" s="46"/>
      <c r="E83" s="149"/>
      <c r="F83" s="149"/>
      <c r="G83" s="149"/>
      <c r="H83" s="149"/>
    </row>
    <row r="84" spans="1:8" ht="11.25" customHeight="1">
      <c r="A84" s="223"/>
      <c r="B84" s="51"/>
      <c r="C84" s="117" t="s">
        <v>22</v>
      </c>
      <c r="D84" s="46"/>
      <c r="E84" s="149"/>
      <c r="F84" s="149"/>
      <c r="G84" s="149"/>
      <c r="H84" s="149"/>
    </row>
    <row r="85" spans="1:8" ht="11.25" customHeight="1">
      <c r="A85" s="223">
        <v>172</v>
      </c>
      <c r="B85" s="51"/>
      <c r="C85" s="51" t="s">
        <v>46</v>
      </c>
      <c r="D85" s="46"/>
      <c r="E85" s="146">
        <v>0</v>
      </c>
      <c r="F85" s="146">
        <v>0</v>
      </c>
      <c r="G85" s="146">
        <v>0</v>
      </c>
      <c r="H85" s="151">
        <f t="shared" ref="H85:H90" si="3">SUM(E85:G85)</f>
        <v>0</v>
      </c>
    </row>
    <row r="86" spans="1:8" ht="11.25" customHeight="1">
      <c r="A86" s="223">
        <v>127</v>
      </c>
      <c r="B86" s="51"/>
      <c r="C86" s="51" t="s">
        <v>47</v>
      </c>
      <c r="D86" s="46"/>
      <c r="E86" s="146">
        <v>67413864.719999999</v>
      </c>
      <c r="F86" s="146">
        <v>48408</v>
      </c>
      <c r="G86" s="146">
        <v>-56434849</v>
      </c>
      <c r="H86" s="151">
        <f t="shared" si="3"/>
        <v>11027423.719999999</v>
      </c>
    </row>
    <row r="87" spans="1:8" ht="11.25" customHeight="1">
      <c r="A87" s="223">
        <v>185</v>
      </c>
      <c r="B87" s="118"/>
      <c r="C87" s="51" t="s">
        <v>60</v>
      </c>
      <c r="D87" s="46"/>
      <c r="E87" s="146">
        <v>883458.17</v>
      </c>
      <c r="F87" s="146">
        <v>97712</v>
      </c>
      <c r="G87" s="146">
        <v>-335352</v>
      </c>
      <c r="H87" s="151">
        <f t="shared" si="3"/>
        <v>645818.17000000004</v>
      </c>
    </row>
    <row r="88" spans="1:8" ht="11.25" customHeight="1">
      <c r="A88" s="223" t="s">
        <v>86</v>
      </c>
      <c r="B88" s="118"/>
      <c r="C88" s="51" t="s">
        <v>2</v>
      </c>
      <c r="D88" s="46"/>
      <c r="E88" s="146">
        <v>0</v>
      </c>
      <c r="F88" s="146">
        <v>0</v>
      </c>
      <c r="G88" s="146">
        <v>0</v>
      </c>
      <c r="H88" s="151">
        <f t="shared" si="3"/>
        <v>0</v>
      </c>
    </row>
    <row r="89" spans="1:8" ht="11.25" customHeight="1">
      <c r="A89" s="223">
        <v>293</v>
      </c>
      <c r="B89" s="118"/>
      <c r="C89" s="51" t="s">
        <v>48</v>
      </c>
      <c r="D89" s="46"/>
      <c r="E89" s="146">
        <v>214953</v>
      </c>
      <c r="F89" s="146">
        <v>0</v>
      </c>
      <c r="G89" s="146">
        <v>-180090</v>
      </c>
      <c r="H89" s="151">
        <f t="shared" si="3"/>
        <v>34863</v>
      </c>
    </row>
    <row r="90" spans="1:8" ht="11.25" customHeight="1">
      <c r="A90" s="223" t="s">
        <v>199</v>
      </c>
      <c r="B90" s="51"/>
      <c r="C90" s="51" t="s">
        <v>195</v>
      </c>
      <c r="D90" s="46"/>
      <c r="E90" s="146">
        <v>0</v>
      </c>
      <c r="F90" s="146">
        <v>0</v>
      </c>
      <c r="G90" s="146">
        <v>0</v>
      </c>
      <c r="H90" s="151">
        <f t="shared" si="3"/>
        <v>0</v>
      </c>
    </row>
    <row r="91" spans="1:8" ht="11.25" customHeight="1">
      <c r="A91" s="223"/>
      <c r="B91" s="118"/>
      <c r="C91" s="51"/>
      <c r="D91" s="46"/>
      <c r="E91" s="123" t="s">
        <v>15</v>
      </c>
      <c r="F91" s="123" t="s">
        <v>15</v>
      </c>
      <c r="G91" s="123" t="s">
        <v>15</v>
      </c>
      <c r="H91" s="123" t="s">
        <v>15</v>
      </c>
    </row>
    <row r="92" spans="1:8" ht="11.25" customHeight="1">
      <c r="A92" s="223"/>
      <c r="B92" s="116"/>
      <c r="C92" s="118" t="s">
        <v>49</v>
      </c>
      <c r="D92" s="46"/>
      <c r="E92" s="148">
        <f>SUM(E85:E91)</f>
        <v>68512275.890000001</v>
      </c>
      <c r="F92" s="148">
        <f>SUM(F85:F91)</f>
        <v>146120</v>
      </c>
      <c r="G92" s="148">
        <f>SUM(G85:G91)</f>
        <v>-56950291</v>
      </c>
      <c r="H92" s="148">
        <f>SUM(H85:H91)</f>
        <v>11708104.889999999</v>
      </c>
    </row>
    <row r="93" spans="1:8" ht="11.25" customHeight="1">
      <c r="A93" s="223"/>
      <c r="B93" s="51"/>
      <c r="C93" s="51"/>
      <c r="D93" s="46"/>
      <c r="E93" s="123" t="s">
        <v>23</v>
      </c>
      <c r="F93" s="123" t="s">
        <v>23</v>
      </c>
      <c r="G93" s="123" t="s">
        <v>23</v>
      </c>
      <c r="H93" s="123" t="s">
        <v>23</v>
      </c>
    </row>
    <row r="94" spans="1:8" ht="11.25" customHeight="1">
      <c r="A94" s="223"/>
      <c r="B94" s="51"/>
      <c r="C94" s="51"/>
      <c r="D94" s="46"/>
      <c r="E94" s="149"/>
      <c r="F94" s="149"/>
      <c r="G94" s="149"/>
      <c r="H94" s="149"/>
    </row>
    <row r="95" spans="1:8" ht="11.25" customHeight="1">
      <c r="A95" s="223"/>
      <c r="B95" s="51"/>
      <c r="C95" s="51"/>
      <c r="D95" s="46"/>
      <c r="E95" s="149"/>
      <c r="F95" s="149"/>
      <c r="G95" s="149"/>
      <c r="H95" s="149"/>
    </row>
    <row r="96" spans="1:8" ht="11.25" customHeight="1">
      <c r="A96" s="223"/>
      <c r="B96" s="118"/>
      <c r="C96" s="117" t="s">
        <v>50</v>
      </c>
      <c r="D96" s="46"/>
      <c r="E96" s="149"/>
      <c r="F96" s="149"/>
      <c r="G96" s="149"/>
      <c r="H96" s="149"/>
    </row>
    <row r="97" spans="1:8" ht="11.25" customHeight="1">
      <c r="A97" s="223">
        <v>153</v>
      </c>
      <c r="B97" s="118"/>
      <c r="C97" s="51" t="s">
        <v>0</v>
      </c>
      <c r="D97" s="46"/>
      <c r="E97" s="146">
        <v>0</v>
      </c>
      <c r="F97" s="146">
        <v>0</v>
      </c>
      <c r="G97" s="146">
        <v>0</v>
      </c>
      <c r="H97" s="151">
        <f>SUM(E97:G97)</f>
        <v>0</v>
      </c>
    </row>
    <row r="98" spans="1:8" ht="11.25" customHeight="1">
      <c r="A98" s="223">
        <v>377</v>
      </c>
      <c r="B98" s="118"/>
      <c r="C98" s="51" t="s">
        <v>1</v>
      </c>
      <c r="D98" s="46"/>
      <c r="E98" s="146">
        <v>0</v>
      </c>
      <c r="F98" s="146">
        <v>0</v>
      </c>
      <c r="G98" s="146">
        <v>0</v>
      </c>
      <c r="H98" s="151">
        <f>SUM(E98:G98)</f>
        <v>0</v>
      </c>
    </row>
    <row r="99" spans="1:8" ht="11.25" customHeight="1">
      <c r="A99" s="223">
        <v>375</v>
      </c>
      <c r="B99" s="118"/>
      <c r="C99" s="51" t="s">
        <v>107</v>
      </c>
      <c r="D99" s="46"/>
      <c r="E99" s="146">
        <v>0</v>
      </c>
      <c r="F99" s="146">
        <v>0</v>
      </c>
      <c r="G99" s="146">
        <v>0</v>
      </c>
      <c r="H99" s="151">
        <f>SUM(E99:G99)</f>
        <v>0</v>
      </c>
    </row>
    <row r="100" spans="1:8" ht="11.25" customHeight="1">
      <c r="A100" s="223">
        <v>270</v>
      </c>
      <c r="B100" s="51"/>
      <c r="C100" s="125" t="s">
        <v>103</v>
      </c>
      <c r="D100" s="46"/>
      <c r="E100" s="146">
        <v>0</v>
      </c>
      <c r="F100" s="146">
        <v>0</v>
      </c>
      <c r="G100" s="146">
        <v>0</v>
      </c>
      <c r="H100" s="151">
        <f>SUM(E100:G100)</f>
        <v>0</v>
      </c>
    </row>
    <row r="101" spans="1:8" s="85" customFormat="1" ht="11.25" customHeight="1">
      <c r="A101" s="223"/>
      <c r="B101" s="125"/>
      <c r="C101" s="125"/>
      <c r="D101" s="47"/>
      <c r="E101" s="151"/>
      <c r="F101" s="151"/>
      <c r="G101" s="151"/>
      <c r="H101" s="151"/>
    </row>
    <row r="102" spans="1:8" ht="11.25" customHeight="1">
      <c r="A102" s="223">
        <v>189</v>
      </c>
      <c r="B102" s="118"/>
      <c r="C102" s="51" t="s">
        <v>51</v>
      </c>
      <c r="D102" s="46"/>
      <c r="E102" s="146">
        <v>5668.91</v>
      </c>
      <c r="F102" s="146">
        <v>238</v>
      </c>
      <c r="G102" s="146">
        <v>-130</v>
      </c>
      <c r="H102" s="151">
        <f>SUM(E102:G102)</f>
        <v>5776.91</v>
      </c>
    </row>
    <row r="103" spans="1:8" ht="11.25" customHeight="1">
      <c r="A103" s="223"/>
      <c r="B103" s="126"/>
      <c r="C103" s="125"/>
      <c r="D103" s="47"/>
      <c r="E103" s="151"/>
      <c r="F103" s="151"/>
      <c r="G103" s="151"/>
      <c r="H103" s="151"/>
    </row>
    <row r="104" spans="1:8" ht="11.25" customHeight="1">
      <c r="A104" s="223">
        <v>302</v>
      </c>
      <c r="B104" s="118"/>
      <c r="C104" s="51" t="s">
        <v>52</v>
      </c>
      <c r="D104" s="46"/>
      <c r="E104" s="146">
        <v>0</v>
      </c>
      <c r="F104" s="146">
        <v>0</v>
      </c>
      <c r="G104" s="146">
        <v>0</v>
      </c>
      <c r="H104" s="151">
        <f>SUM(E104:G104)</f>
        <v>0</v>
      </c>
    </row>
    <row r="105" spans="1:8" ht="11.25" customHeight="1">
      <c r="A105" s="223">
        <v>305</v>
      </c>
      <c r="B105" s="118"/>
      <c r="C105" s="51" t="s">
        <v>53</v>
      </c>
      <c r="D105" s="46"/>
      <c r="E105" s="146">
        <v>61174.97</v>
      </c>
      <c r="F105" s="146">
        <v>38780.03</v>
      </c>
      <c r="G105" s="146">
        <v>0</v>
      </c>
      <c r="H105" s="151">
        <f>SUM(E105:G105)</f>
        <v>99955</v>
      </c>
    </row>
    <row r="106" spans="1:8" ht="11.25" customHeight="1">
      <c r="A106" s="223">
        <v>303</v>
      </c>
      <c r="B106" s="118"/>
      <c r="C106" s="51" t="s">
        <v>54</v>
      </c>
      <c r="D106" s="46"/>
      <c r="E106" s="146">
        <v>126460.79</v>
      </c>
      <c r="F106" s="146">
        <v>29828</v>
      </c>
      <c r="G106" s="146">
        <v>-63044</v>
      </c>
      <c r="H106" s="151">
        <f>SUM(E106:G106)</f>
        <v>93244.789999999979</v>
      </c>
    </row>
    <row r="107" spans="1:8" ht="11.25" customHeight="1">
      <c r="A107" s="223"/>
      <c r="B107" s="118"/>
      <c r="C107" s="51"/>
      <c r="D107" s="46"/>
      <c r="E107" s="153"/>
      <c r="F107" s="153"/>
      <c r="G107" s="153"/>
      <c r="H107" s="153"/>
    </row>
    <row r="108" spans="1:8" ht="11.25" customHeight="1">
      <c r="A108" s="223">
        <v>204</v>
      </c>
      <c r="B108" s="118"/>
      <c r="C108" s="51" t="s">
        <v>56</v>
      </c>
      <c r="D108" s="46"/>
      <c r="E108" s="146">
        <v>0</v>
      </c>
      <c r="F108" s="146">
        <v>0</v>
      </c>
      <c r="G108" s="146">
        <v>0</v>
      </c>
      <c r="H108" s="151">
        <f>SUM(E108:G108)</f>
        <v>0</v>
      </c>
    </row>
    <row r="109" spans="1:8" ht="11.25" customHeight="1">
      <c r="A109" s="223"/>
      <c r="B109" s="126"/>
      <c r="C109" s="125"/>
      <c r="D109" s="47"/>
      <c r="E109" s="151"/>
      <c r="F109" s="151"/>
      <c r="G109" s="151"/>
      <c r="H109" s="151"/>
    </row>
    <row r="110" spans="1:8" ht="11.25" customHeight="1">
      <c r="A110" s="223">
        <v>203</v>
      </c>
      <c r="B110" s="118"/>
      <c r="C110" s="51" t="s">
        <v>57</v>
      </c>
      <c r="D110" s="46"/>
      <c r="E110" s="146">
        <v>49782.35</v>
      </c>
      <c r="F110" s="146">
        <v>44255</v>
      </c>
      <c r="G110" s="146">
        <v>-9637</v>
      </c>
      <c r="H110" s="151">
        <f t="shared" ref="H110:H119" si="4">SUM(E110:G110)</f>
        <v>84400.35</v>
      </c>
    </row>
    <row r="111" spans="1:8" ht="11.25" customHeight="1">
      <c r="A111" s="223">
        <v>216</v>
      </c>
      <c r="B111" s="118"/>
      <c r="C111" s="51" t="s">
        <v>58</v>
      </c>
      <c r="D111" s="46"/>
      <c r="E111" s="146">
        <v>469</v>
      </c>
      <c r="F111" s="146">
        <v>476</v>
      </c>
      <c r="G111" s="146">
        <v>-107</v>
      </c>
      <c r="H111" s="151">
        <f t="shared" si="4"/>
        <v>838</v>
      </c>
    </row>
    <row r="112" spans="1:8" ht="11.25" customHeight="1">
      <c r="A112" s="223">
        <v>397</v>
      </c>
      <c r="B112" s="118"/>
      <c r="C112" s="51" t="s">
        <v>115</v>
      </c>
      <c r="D112" s="46"/>
      <c r="E112" s="146">
        <v>496244</v>
      </c>
      <c r="F112" s="146">
        <v>0</v>
      </c>
      <c r="G112" s="146">
        <v>-416331</v>
      </c>
      <c r="H112" s="151">
        <f t="shared" si="4"/>
        <v>79913</v>
      </c>
    </row>
    <row r="113" spans="1:8" ht="11.25" customHeight="1">
      <c r="A113" s="223">
        <v>195</v>
      </c>
      <c r="B113" s="118"/>
      <c r="C113" s="51" t="s">
        <v>96</v>
      </c>
      <c r="D113" s="46"/>
      <c r="E113" s="146">
        <v>52763.87</v>
      </c>
      <c r="F113" s="146">
        <v>12360</v>
      </c>
      <c r="G113" s="146">
        <v>-21841</v>
      </c>
      <c r="H113" s="151">
        <f t="shared" si="4"/>
        <v>43282.87</v>
      </c>
    </row>
    <row r="114" spans="1:8" ht="11.25" customHeight="1">
      <c r="A114" s="226">
        <v>398</v>
      </c>
      <c r="B114" s="120"/>
      <c r="C114" s="42" t="s">
        <v>128</v>
      </c>
      <c r="D114" s="46"/>
      <c r="E114" s="146">
        <v>2548.96</v>
      </c>
      <c r="F114" s="146">
        <v>1559.04</v>
      </c>
      <c r="G114" s="146">
        <v>0</v>
      </c>
      <c r="H114" s="151">
        <f t="shared" si="4"/>
        <v>4108</v>
      </c>
    </row>
    <row r="115" spans="1:8" ht="11.25" customHeight="1">
      <c r="A115" s="226">
        <v>400</v>
      </c>
      <c r="B115" s="120"/>
      <c r="C115" s="42" t="s">
        <v>129</v>
      </c>
      <c r="D115" s="46"/>
      <c r="E115" s="146">
        <v>0</v>
      </c>
      <c r="F115" s="146">
        <v>0</v>
      </c>
      <c r="G115" s="146">
        <v>0</v>
      </c>
      <c r="H115" s="151">
        <f t="shared" si="4"/>
        <v>0</v>
      </c>
    </row>
    <row r="116" spans="1:8" ht="11.25" customHeight="1">
      <c r="A116" s="226">
        <v>399</v>
      </c>
      <c r="B116" s="120"/>
      <c r="C116" s="42" t="s">
        <v>130</v>
      </c>
      <c r="D116" s="46"/>
      <c r="E116" s="146">
        <v>0</v>
      </c>
      <c r="F116" s="146">
        <v>0</v>
      </c>
      <c r="G116" s="146">
        <v>0</v>
      </c>
      <c r="H116" s="151">
        <f t="shared" si="4"/>
        <v>0</v>
      </c>
    </row>
    <row r="117" spans="1:8" ht="11.25" customHeight="1">
      <c r="A117" s="226">
        <v>401</v>
      </c>
      <c r="B117" s="120"/>
      <c r="C117" s="42" t="s">
        <v>131</v>
      </c>
      <c r="D117" s="46"/>
      <c r="E117" s="146">
        <v>0</v>
      </c>
      <c r="F117" s="146">
        <v>0</v>
      </c>
      <c r="G117" s="146">
        <v>0</v>
      </c>
      <c r="H117" s="151">
        <f t="shared" si="4"/>
        <v>0</v>
      </c>
    </row>
    <row r="118" spans="1:8" ht="11.25" customHeight="1">
      <c r="A118" s="223">
        <v>174</v>
      </c>
      <c r="B118" s="118"/>
      <c r="C118" s="25" t="s">
        <v>81</v>
      </c>
      <c r="D118" s="46"/>
      <c r="E118" s="146">
        <v>0</v>
      </c>
      <c r="F118" s="146">
        <v>0</v>
      </c>
      <c r="G118" s="146">
        <v>0</v>
      </c>
      <c r="H118" s="151">
        <f t="shared" si="4"/>
        <v>0</v>
      </c>
    </row>
    <row r="119" spans="1:8" ht="11.25" customHeight="1">
      <c r="A119" s="223">
        <v>227</v>
      </c>
      <c r="B119" s="118"/>
      <c r="C119" s="25" t="s">
        <v>82</v>
      </c>
      <c r="D119" s="46"/>
      <c r="E119" s="146">
        <v>0</v>
      </c>
      <c r="F119" s="146">
        <v>81</v>
      </c>
      <c r="G119" s="146">
        <v>0</v>
      </c>
      <c r="H119" s="151">
        <f t="shared" si="4"/>
        <v>81</v>
      </c>
    </row>
    <row r="120" spans="1:8" ht="11.25" customHeight="1">
      <c r="A120" s="223"/>
      <c r="B120" s="126"/>
      <c r="C120" s="125"/>
      <c r="D120" s="47"/>
      <c r="E120" s="151"/>
      <c r="F120" s="151"/>
      <c r="G120" s="151"/>
      <c r="H120" s="151"/>
    </row>
    <row r="121" spans="1:8" ht="11.25" customHeight="1">
      <c r="A121" s="223">
        <v>364</v>
      </c>
      <c r="B121" s="118"/>
      <c r="C121" s="51" t="s">
        <v>93</v>
      </c>
      <c r="D121" s="46"/>
      <c r="E121" s="146">
        <v>35732.480000000003</v>
      </c>
      <c r="F121" s="146">
        <v>-15450</v>
      </c>
      <c r="G121" s="146">
        <v>-4175</v>
      </c>
      <c r="H121" s="151">
        <f>SUM(E121:G121)</f>
        <v>16107.480000000003</v>
      </c>
    </row>
    <row r="122" spans="1:8" ht="11.25" customHeight="1">
      <c r="A122" s="223"/>
      <c r="B122" s="126"/>
      <c r="C122" s="125"/>
      <c r="D122" s="47"/>
      <c r="E122" s="151"/>
      <c r="F122" s="151"/>
      <c r="G122" s="151"/>
      <c r="H122" s="151"/>
    </row>
    <row r="123" spans="1:8" ht="11.25" customHeight="1">
      <c r="A123" s="223">
        <v>353</v>
      </c>
      <c r="B123" s="118"/>
      <c r="C123" s="51" t="s">
        <v>94</v>
      </c>
      <c r="D123" s="46"/>
      <c r="E123" s="146">
        <v>35068.83</v>
      </c>
      <c r="F123" s="146">
        <v>-6244</v>
      </c>
      <c r="G123" s="146">
        <v>-20680</v>
      </c>
      <c r="H123" s="151">
        <f>SUM(E123:G123)</f>
        <v>8144.8300000000017</v>
      </c>
    </row>
    <row r="124" spans="1:8" ht="11.25" customHeight="1">
      <c r="A124" s="223"/>
      <c r="B124" s="118"/>
      <c r="C124" s="51"/>
      <c r="D124" s="46"/>
      <c r="E124" s="153"/>
      <c r="F124" s="153"/>
      <c r="G124" s="153"/>
      <c r="H124" s="153"/>
    </row>
    <row r="125" spans="1:8" ht="11.25" customHeight="1">
      <c r="A125" s="223">
        <v>193</v>
      </c>
      <c r="B125" s="118"/>
      <c r="C125" s="51" t="s">
        <v>59</v>
      </c>
      <c r="D125" s="46"/>
      <c r="E125" s="146">
        <v>365722.68</v>
      </c>
      <c r="F125" s="146">
        <v>82882</v>
      </c>
      <c r="G125" s="146">
        <v>-191088</v>
      </c>
      <c r="H125" s="151">
        <f>SUM(E125:G125)</f>
        <v>257516.68</v>
      </c>
    </row>
    <row r="126" spans="1:8" ht="11.25" customHeight="1">
      <c r="A126" s="223"/>
      <c r="B126" s="126"/>
      <c r="C126" s="125"/>
      <c r="D126" s="47"/>
      <c r="E126" s="151"/>
      <c r="F126" s="151"/>
      <c r="G126" s="151"/>
      <c r="H126" s="151"/>
    </row>
    <row r="127" spans="1:8" ht="11.25" customHeight="1">
      <c r="A127" s="223">
        <v>319</v>
      </c>
      <c r="B127" s="118"/>
      <c r="C127" s="51" t="s">
        <v>66</v>
      </c>
      <c r="D127" s="46"/>
      <c r="E127" s="146">
        <v>1598</v>
      </c>
      <c r="F127" s="146">
        <v>0</v>
      </c>
      <c r="G127" s="146">
        <v>-1365</v>
      </c>
      <c r="H127" s="151">
        <f>SUM(E127:G127)</f>
        <v>233</v>
      </c>
    </row>
    <row r="128" spans="1:8" ht="11.25" customHeight="1">
      <c r="A128" s="223">
        <v>143</v>
      </c>
      <c r="B128" s="118"/>
      <c r="C128" s="51" t="s">
        <v>61</v>
      </c>
      <c r="D128" s="46"/>
      <c r="E128" s="146">
        <v>0</v>
      </c>
      <c r="F128" s="146"/>
      <c r="G128" s="146">
        <v>0</v>
      </c>
      <c r="H128" s="151">
        <f>SUM(E128:G128)</f>
        <v>0</v>
      </c>
    </row>
    <row r="129" spans="1:8" ht="11.25" customHeight="1">
      <c r="A129" s="223"/>
      <c r="B129" s="126"/>
      <c r="C129" s="125"/>
      <c r="D129" s="47"/>
      <c r="E129" s="151"/>
      <c r="F129" s="151"/>
      <c r="G129" s="151"/>
      <c r="H129" s="151"/>
    </row>
    <row r="130" spans="1:8" ht="11.25" customHeight="1">
      <c r="A130" s="223">
        <v>196</v>
      </c>
      <c r="B130" s="118"/>
      <c r="C130" s="51" t="s">
        <v>62</v>
      </c>
      <c r="D130" s="46"/>
      <c r="E130" s="146">
        <v>0</v>
      </c>
      <c r="F130" s="146">
        <v>0</v>
      </c>
      <c r="G130" s="146">
        <v>0</v>
      </c>
      <c r="H130" s="151">
        <f>SUM(E130:G130)</f>
        <v>0</v>
      </c>
    </row>
    <row r="131" spans="1:8" ht="11.25" customHeight="1">
      <c r="A131" s="223"/>
      <c r="B131" s="118"/>
      <c r="C131" s="51"/>
      <c r="D131" s="46"/>
      <c r="E131" s="153"/>
      <c r="F131" s="153"/>
      <c r="G131" s="153"/>
      <c r="H131" s="153"/>
    </row>
    <row r="132" spans="1:8" ht="11.25" customHeight="1">
      <c r="A132" s="223">
        <v>100</v>
      </c>
      <c r="B132" s="118"/>
      <c r="C132" s="51" t="s">
        <v>63</v>
      </c>
      <c r="D132" s="46"/>
      <c r="E132" s="146">
        <v>0</v>
      </c>
      <c r="F132" s="146">
        <v>0</v>
      </c>
      <c r="G132" s="146">
        <v>0</v>
      </c>
      <c r="H132" s="151">
        <f>SUM(E132:G132)</f>
        <v>0</v>
      </c>
    </row>
    <row r="133" spans="1:8" ht="11.25" customHeight="1">
      <c r="A133" s="223"/>
      <c r="B133" s="126"/>
      <c r="C133" s="125"/>
      <c r="D133" s="47"/>
      <c r="E133" s="151"/>
      <c r="F133" s="151"/>
      <c r="G133" s="151"/>
      <c r="H133" s="151"/>
    </row>
    <row r="134" spans="1:8" ht="11.25" customHeight="1">
      <c r="A134" s="223">
        <v>103</v>
      </c>
      <c r="B134" s="118"/>
      <c r="C134" s="51" t="s">
        <v>64</v>
      </c>
      <c r="D134" s="46"/>
      <c r="E134" s="146">
        <v>5391144.5700000003</v>
      </c>
      <c r="F134" s="146">
        <v>-5277191</v>
      </c>
      <c r="G134" s="146">
        <v>-94025</v>
      </c>
      <c r="H134" s="151">
        <f>SUM(E134:G134)</f>
        <v>19928.570000000298</v>
      </c>
    </row>
    <row r="135" spans="1:8" ht="11.25" customHeight="1">
      <c r="A135" s="223"/>
      <c r="B135" s="118"/>
      <c r="C135" s="51"/>
      <c r="D135" s="46"/>
      <c r="E135" s="153"/>
      <c r="F135" s="153"/>
      <c r="G135" s="153"/>
      <c r="H135" s="153"/>
    </row>
    <row r="136" spans="1:8" ht="11.25" customHeight="1">
      <c r="A136" s="223"/>
      <c r="B136" s="118"/>
      <c r="C136" s="51"/>
      <c r="D136" s="46"/>
      <c r="E136" s="123" t="s">
        <v>15</v>
      </c>
      <c r="F136" s="123" t="s">
        <v>15</v>
      </c>
      <c r="G136" s="123" t="s">
        <v>15</v>
      </c>
      <c r="H136" s="123" t="s">
        <v>15</v>
      </c>
    </row>
    <row r="137" spans="1:8" ht="11.25" customHeight="1">
      <c r="A137" s="223"/>
      <c r="B137" s="116"/>
      <c r="C137" s="118" t="s">
        <v>65</v>
      </c>
      <c r="D137" s="46"/>
      <c r="E137" s="148">
        <f>SUM(E97:E136)</f>
        <v>6624379.4100000001</v>
      </c>
      <c r="F137" s="148">
        <f>SUM(F97:F136)</f>
        <v>-5088425.93</v>
      </c>
      <c r="G137" s="148">
        <f>SUM(G97:G136)</f>
        <v>-822423</v>
      </c>
      <c r="H137" s="148">
        <f>SUM(H97:H136)</f>
        <v>713530.48000000021</v>
      </c>
    </row>
    <row r="138" spans="1:8" ht="11.25" customHeight="1">
      <c r="A138" s="223"/>
      <c r="B138" s="51"/>
      <c r="C138" s="51"/>
      <c r="D138" s="46"/>
      <c r="E138" s="123" t="s">
        <v>23</v>
      </c>
      <c r="F138" s="123" t="s">
        <v>23</v>
      </c>
      <c r="G138" s="123" t="s">
        <v>23</v>
      </c>
      <c r="H138" s="123" t="s">
        <v>23</v>
      </c>
    </row>
    <row r="139" spans="1:8" ht="11.25" customHeight="1">
      <c r="A139" s="223"/>
      <c r="B139" s="51"/>
      <c r="C139" s="123"/>
      <c r="D139" s="46"/>
      <c r="E139" s="123"/>
      <c r="F139" s="123"/>
      <c r="G139" s="123"/>
      <c r="H139" s="123"/>
    </row>
    <row r="140" spans="1:8" ht="11.25" customHeight="1">
      <c r="A140" s="223"/>
      <c r="B140" s="116"/>
      <c r="C140" s="117" t="s">
        <v>69</v>
      </c>
      <c r="D140" s="46"/>
      <c r="E140" s="149"/>
      <c r="F140" s="149"/>
      <c r="G140" s="149"/>
      <c r="H140" s="149"/>
    </row>
    <row r="141" spans="1:8" ht="11.25" customHeight="1">
      <c r="A141" s="223">
        <v>198</v>
      </c>
      <c r="B141" s="51"/>
      <c r="C141" s="51" t="s">
        <v>35</v>
      </c>
      <c r="D141" s="46"/>
      <c r="E141" s="146">
        <v>0</v>
      </c>
      <c r="F141" s="146">
        <v>0</v>
      </c>
      <c r="G141" s="146">
        <v>0</v>
      </c>
      <c r="H141" s="151">
        <f>SUM(E141:G141)</f>
        <v>0</v>
      </c>
    </row>
    <row r="142" spans="1:8" ht="11.25" customHeight="1">
      <c r="A142" s="223">
        <v>114</v>
      </c>
      <c r="B142" s="51"/>
      <c r="C142" s="51" t="s">
        <v>32</v>
      </c>
      <c r="D142" s="46"/>
      <c r="E142" s="146">
        <v>0</v>
      </c>
      <c r="F142" s="146">
        <v>0</v>
      </c>
      <c r="G142" s="146">
        <v>0</v>
      </c>
      <c r="H142" s="151">
        <f>SUM(E142:G142)</f>
        <v>0</v>
      </c>
    </row>
    <row r="143" spans="1:8" ht="11.25" customHeight="1">
      <c r="A143" s="223">
        <v>167</v>
      </c>
      <c r="B143" s="51"/>
      <c r="C143" s="51" t="s">
        <v>33</v>
      </c>
      <c r="D143" s="46"/>
      <c r="E143" s="146">
        <v>0</v>
      </c>
      <c r="F143" s="146">
        <v>0</v>
      </c>
      <c r="G143" s="146">
        <v>0</v>
      </c>
      <c r="H143" s="151">
        <f>SUM(E143:G143)</f>
        <v>0</v>
      </c>
    </row>
    <row r="144" spans="1:8" ht="11.25" customHeight="1">
      <c r="A144" s="223" t="s">
        <v>166</v>
      </c>
      <c r="B144" s="51"/>
      <c r="C144" s="51" t="s">
        <v>195</v>
      </c>
      <c r="D144" s="46"/>
      <c r="E144" s="146">
        <v>0</v>
      </c>
      <c r="F144" s="146">
        <v>0</v>
      </c>
      <c r="G144" s="146">
        <v>0</v>
      </c>
      <c r="H144" s="151">
        <f>SUM(E144:G144)</f>
        <v>0</v>
      </c>
    </row>
    <row r="145" spans="1:8" ht="11.25" customHeight="1">
      <c r="A145" s="223"/>
      <c r="B145" s="51"/>
      <c r="C145" s="51"/>
      <c r="D145" s="46"/>
      <c r="E145" s="123" t="s">
        <v>15</v>
      </c>
      <c r="F145" s="123" t="s">
        <v>15</v>
      </c>
      <c r="G145" s="123" t="s">
        <v>15</v>
      </c>
      <c r="H145" s="123" t="s">
        <v>15</v>
      </c>
    </row>
    <row r="146" spans="1:8" ht="11.25" customHeight="1">
      <c r="A146" s="223"/>
      <c r="B146" s="116"/>
      <c r="C146" s="122" t="s">
        <v>70</v>
      </c>
      <c r="D146" s="46"/>
      <c r="E146" s="149">
        <f>SUM(E141:E144)</f>
        <v>0</v>
      </c>
      <c r="F146" s="149">
        <f>SUM(F141:F144)</f>
        <v>0</v>
      </c>
      <c r="G146" s="149">
        <f>SUM(G141:G144)</f>
        <v>0</v>
      </c>
      <c r="H146" s="149">
        <f>SUM(H141:H144)</f>
        <v>0</v>
      </c>
    </row>
    <row r="147" spans="1:8" ht="11.25" customHeight="1">
      <c r="A147" s="223"/>
      <c r="B147" s="51"/>
      <c r="C147" s="51"/>
      <c r="D147" s="46"/>
      <c r="E147" s="123" t="s">
        <v>23</v>
      </c>
      <c r="F147" s="123" t="s">
        <v>23</v>
      </c>
      <c r="G147" s="123" t="s">
        <v>23</v>
      </c>
      <c r="H147" s="123" t="s">
        <v>23</v>
      </c>
    </row>
    <row r="148" spans="1:8" ht="11.25" customHeight="1">
      <c r="A148" s="223"/>
      <c r="B148" s="51"/>
      <c r="C148" s="51"/>
      <c r="D148" s="46"/>
      <c r="E148" s="123"/>
      <c r="F148" s="123"/>
      <c r="G148" s="123"/>
      <c r="H148" s="123"/>
    </row>
    <row r="149" spans="1:8" ht="11.25" customHeight="1">
      <c r="A149" s="223"/>
      <c r="B149" s="51"/>
      <c r="C149" s="51"/>
      <c r="D149" s="46"/>
      <c r="E149" s="149"/>
      <c r="F149" s="149"/>
      <c r="G149" s="149"/>
      <c r="H149" s="149"/>
    </row>
    <row r="150" spans="1:8" ht="11.25" customHeight="1">
      <c r="A150" s="223"/>
      <c r="B150" s="51"/>
      <c r="C150" s="117" t="s">
        <v>71</v>
      </c>
      <c r="D150" s="46"/>
      <c r="E150" s="149"/>
      <c r="F150" s="149"/>
      <c r="G150" s="149"/>
      <c r="H150" s="149"/>
    </row>
    <row r="151" spans="1:8" ht="11.25" customHeight="1">
      <c r="A151" s="223">
        <v>168</v>
      </c>
      <c r="B151" s="51"/>
      <c r="C151" s="51" t="s">
        <v>35</v>
      </c>
      <c r="D151" s="46"/>
      <c r="E151" s="146">
        <v>73256173.459999993</v>
      </c>
      <c r="F151" s="146">
        <v>82739197.540000007</v>
      </c>
      <c r="G151" s="146">
        <v>0</v>
      </c>
      <c r="H151" s="151">
        <f t="shared" ref="H151:H157" si="5">SUM(E151:G151)</f>
        <v>155995371</v>
      </c>
    </row>
    <row r="152" spans="1:8" ht="11.25" customHeight="1">
      <c r="A152" s="223">
        <v>194</v>
      </c>
      <c r="B152" s="51"/>
      <c r="C152" s="51" t="s">
        <v>32</v>
      </c>
      <c r="D152" s="46"/>
      <c r="E152" s="146">
        <v>0</v>
      </c>
      <c r="F152" s="146">
        <v>0</v>
      </c>
      <c r="G152" s="146">
        <v>0</v>
      </c>
      <c r="H152" s="151">
        <f t="shared" si="5"/>
        <v>0</v>
      </c>
    </row>
    <row r="153" spans="1:8" ht="11.25" customHeight="1">
      <c r="A153" s="223">
        <v>111</v>
      </c>
      <c r="B153" s="51"/>
      <c r="C153" s="51" t="s">
        <v>72</v>
      </c>
      <c r="D153" s="46"/>
      <c r="E153" s="146">
        <v>1859039.28</v>
      </c>
      <c r="F153" s="146">
        <v>2367603.7200000002</v>
      </c>
      <c r="G153" s="146">
        <v>0</v>
      </c>
      <c r="H153" s="151">
        <f t="shared" si="5"/>
        <v>4226643</v>
      </c>
    </row>
    <row r="154" spans="1:8" ht="11.25" customHeight="1">
      <c r="A154" s="223">
        <v>159</v>
      </c>
      <c r="B154" s="51"/>
      <c r="C154" s="51" t="s">
        <v>33</v>
      </c>
      <c r="D154" s="46"/>
      <c r="E154" s="146">
        <v>3863369.1</v>
      </c>
      <c r="F154" s="146">
        <v>2939165.9</v>
      </c>
      <c r="G154" s="146">
        <v>0</v>
      </c>
      <c r="H154" s="151">
        <f t="shared" si="5"/>
        <v>6802535</v>
      </c>
    </row>
    <row r="155" spans="1:8" ht="11.25" customHeight="1">
      <c r="A155" s="223">
        <v>161</v>
      </c>
      <c r="B155" s="51"/>
      <c r="C155" s="51" t="s">
        <v>73</v>
      </c>
      <c r="D155" s="46"/>
      <c r="E155" s="146">
        <v>0</v>
      </c>
      <c r="F155" s="146">
        <v>0</v>
      </c>
      <c r="G155" s="146">
        <v>0</v>
      </c>
      <c r="H155" s="151">
        <f t="shared" si="5"/>
        <v>0</v>
      </c>
    </row>
    <row r="156" spans="1:8" ht="11.25" customHeight="1">
      <c r="A156" s="223">
        <v>358</v>
      </c>
      <c r="B156" s="51"/>
      <c r="C156" s="51" t="s">
        <v>153</v>
      </c>
      <c r="D156" s="46"/>
      <c r="E156" s="146">
        <v>0</v>
      </c>
      <c r="F156" s="146">
        <v>0</v>
      </c>
      <c r="G156" s="146">
        <v>0</v>
      </c>
      <c r="H156" s="151">
        <f t="shared" si="5"/>
        <v>0</v>
      </c>
    </row>
    <row r="157" spans="1:8" ht="11.25" customHeight="1">
      <c r="A157" s="223" t="s">
        <v>167</v>
      </c>
      <c r="B157" s="51"/>
      <c r="C157" s="51" t="s">
        <v>195</v>
      </c>
      <c r="D157" s="46"/>
      <c r="E157" s="147">
        <v>0</v>
      </c>
      <c r="F157" s="147">
        <v>0</v>
      </c>
      <c r="G157" s="147">
        <v>0</v>
      </c>
      <c r="H157" s="151">
        <f t="shared" si="5"/>
        <v>0</v>
      </c>
    </row>
    <row r="158" spans="1:8" ht="11.25" customHeight="1">
      <c r="A158" s="223"/>
      <c r="B158" s="51"/>
      <c r="C158" s="51"/>
      <c r="D158" s="46"/>
      <c r="E158" s="123" t="s">
        <v>15</v>
      </c>
      <c r="F158" s="123" t="s">
        <v>15</v>
      </c>
      <c r="G158" s="123" t="s">
        <v>15</v>
      </c>
      <c r="H158" s="123" t="s">
        <v>15</v>
      </c>
    </row>
    <row r="159" spans="1:8" ht="11.25" customHeight="1">
      <c r="A159" s="223"/>
      <c r="B159" s="116"/>
      <c r="C159" s="118" t="s">
        <v>75</v>
      </c>
      <c r="D159" s="46"/>
      <c r="E159" s="149">
        <f>SUM(E151:E157)</f>
        <v>78978581.839999989</v>
      </c>
      <c r="F159" s="149">
        <f>SUM(F151:F157)</f>
        <v>88045967.160000011</v>
      </c>
      <c r="G159" s="149">
        <f>SUM(G151:G157)</f>
        <v>0</v>
      </c>
      <c r="H159" s="149">
        <f>SUM(H151:H157)</f>
        <v>167024549</v>
      </c>
    </row>
    <row r="160" spans="1:8" ht="11.25" customHeight="1">
      <c r="A160" s="223"/>
      <c r="B160" s="51"/>
      <c r="C160" s="51"/>
      <c r="D160" s="46"/>
      <c r="E160" s="123" t="s">
        <v>23</v>
      </c>
      <c r="F160" s="123" t="s">
        <v>23</v>
      </c>
      <c r="G160" s="123" t="s">
        <v>23</v>
      </c>
      <c r="H160" s="123" t="s">
        <v>23</v>
      </c>
    </row>
    <row r="161" spans="1:8" ht="11.25" customHeight="1">
      <c r="A161" s="223"/>
      <c r="B161" s="51"/>
      <c r="C161" s="51"/>
      <c r="D161" s="46"/>
      <c r="E161" s="123"/>
      <c r="F161" s="123"/>
      <c r="G161" s="123"/>
      <c r="H161" s="123"/>
    </row>
    <row r="162" spans="1:8" ht="11.25" customHeight="1">
      <c r="A162" s="223">
        <v>245</v>
      </c>
      <c r="B162" s="51"/>
      <c r="C162" s="51" t="s">
        <v>74</v>
      </c>
      <c r="D162" s="46"/>
      <c r="E162" s="146">
        <v>0</v>
      </c>
      <c r="F162" s="146">
        <v>0</v>
      </c>
      <c r="G162" s="146">
        <v>0</v>
      </c>
      <c r="H162" s="151">
        <f>SUM(E162:G162)</f>
        <v>0</v>
      </c>
    </row>
    <row r="163" spans="1:8" ht="11.25" customHeight="1">
      <c r="A163" s="223"/>
      <c r="B163" s="125"/>
      <c r="C163" s="125"/>
      <c r="D163" s="47"/>
      <c r="E163" s="151"/>
      <c r="F163" s="151"/>
      <c r="G163" s="151"/>
      <c r="H163" s="151"/>
    </row>
    <row r="164" spans="1:8" ht="11.25" customHeight="1">
      <c r="A164" s="223"/>
      <c r="B164" s="51"/>
      <c r="C164" s="117" t="s">
        <v>67</v>
      </c>
      <c r="D164" s="46"/>
      <c r="E164" s="149"/>
      <c r="F164" s="149"/>
      <c r="G164" s="149"/>
      <c r="H164" s="149"/>
    </row>
    <row r="165" spans="1:8" ht="11.25" customHeight="1">
      <c r="A165" s="223">
        <v>169</v>
      </c>
      <c r="B165" s="51"/>
      <c r="C165" s="51" t="s">
        <v>32</v>
      </c>
      <c r="D165" s="46"/>
      <c r="E165" s="146">
        <v>0</v>
      </c>
      <c r="F165" s="146">
        <v>0</v>
      </c>
      <c r="G165" s="146">
        <v>0</v>
      </c>
      <c r="H165" s="151">
        <f>SUM(E165:G165)</f>
        <v>0</v>
      </c>
    </row>
    <row r="166" spans="1:8" ht="11.25" customHeight="1">
      <c r="A166" s="223">
        <v>211</v>
      </c>
      <c r="B166" s="51"/>
      <c r="C166" s="51" t="s">
        <v>33</v>
      </c>
      <c r="D166" s="46"/>
      <c r="E166" s="146">
        <v>0</v>
      </c>
      <c r="F166" s="146">
        <v>0</v>
      </c>
      <c r="G166" s="146">
        <v>0</v>
      </c>
      <c r="H166" s="151">
        <f>SUM(E166:G166)</f>
        <v>0</v>
      </c>
    </row>
    <row r="167" spans="1:8" ht="11.25" customHeight="1">
      <c r="A167" s="223">
        <v>162</v>
      </c>
      <c r="B167" s="51"/>
      <c r="C167" s="51" t="s">
        <v>89</v>
      </c>
      <c r="D167" s="46"/>
      <c r="E167" s="146">
        <v>0</v>
      </c>
      <c r="F167" s="146">
        <v>0</v>
      </c>
      <c r="G167" s="146">
        <v>0</v>
      </c>
      <c r="H167" s="151">
        <f>SUM(E167:G167)</f>
        <v>0</v>
      </c>
    </row>
    <row r="168" spans="1:8" ht="11.25" customHeight="1">
      <c r="A168" s="223">
        <v>395</v>
      </c>
      <c r="B168" s="51"/>
      <c r="C168" s="51" t="s">
        <v>127</v>
      </c>
      <c r="D168" s="46"/>
      <c r="E168" s="146">
        <v>0</v>
      </c>
      <c r="F168" s="146">
        <v>0</v>
      </c>
      <c r="G168" s="146">
        <v>0</v>
      </c>
      <c r="H168" s="151">
        <f>SUM(E168:G168)</f>
        <v>0</v>
      </c>
    </row>
    <row r="169" spans="1:8" ht="11.25" customHeight="1">
      <c r="A169" s="223">
        <v>372</v>
      </c>
      <c r="B169" s="51"/>
      <c r="C169" s="51" t="s">
        <v>101</v>
      </c>
      <c r="D169" s="46"/>
      <c r="E169" s="146">
        <v>0</v>
      </c>
      <c r="F169" s="146">
        <v>0</v>
      </c>
      <c r="G169" s="146">
        <v>0</v>
      </c>
      <c r="H169" s="151">
        <f>SUM(E169:G169)</f>
        <v>0</v>
      </c>
    </row>
    <row r="170" spans="1:8" ht="11.25" customHeight="1">
      <c r="A170" s="223"/>
      <c r="B170" s="51"/>
      <c r="C170" s="51"/>
      <c r="D170" s="46"/>
      <c r="E170" s="123" t="s">
        <v>15</v>
      </c>
      <c r="F170" s="123" t="s">
        <v>15</v>
      </c>
      <c r="G170" s="123" t="s">
        <v>15</v>
      </c>
      <c r="H170" s="123" t="s">
        <v>15</v>
      </c>
    </row>
    <row r="171" spans="1:8" ht="11.25" customHeight="1">
      <c r="A171" s="223"/>
      <c r="B171" s="116"/>
      <c r="C171" s="122" t="s">
        <v>68</v>
      </c>
      <c r="D171" s="46"/>
      <c r="E171" s="148">
        <f>SUM(E165:E169)</f>
        <v>0</v>
      </c>
      <c r="F171" s="148">
        <f>SUM(F165:F169)</f>
        <v>0</v>
      </c>
      <c r="G171" s="148">
        <f>SUM(G165:G169)</f>
        <v>0</v>
      </c>
      <c r="H171" s="148">
        <f>SUM(H165:H169)</f>
        <v>0</v>
      </c>
    </row>
    <row r="172" spans="1:8" ht="11.25" customHeight="1">
      <c r="A172" s="223"/>
      <c r="B172" s="51"/>
      <c r="C172" s="51"/>
      <c r="D172" s="46"/>
      <c r="E172" s="123" t="s">
        <v>23</v>
      </c>
      <c r="F172" s="123" t="s">
        <v>23</v>
      </c>
      <c r="G172" s="123" t="s">
        <v>23</v>
      </c>
      <c r="H172" s="123" t="s">
        <v>23</v>
      </c>
    </row>
    <row r="173" spans="1:8" ht="11.25" customHeight="1">
      <c r="A173" s="223"/>
      <c r="B173" s="51"/>
      <c r="C173" s="51"/>
      <c r="D173" s="46"/>
      <c r="E173" s="149"/>
      <c r="F173" s="149"/>
      <c r="G173" s="149"/>
      <c r="H173" s="149"/>
    </row>
    <row r="174" spans="1:8" ht="11.25" customHeight="1">
      <c r="A174" s="223"/>
      <c r="B174" s="116"/>
      <c r="C174" s="117" t="s">
        <v>76</v>
      </c>
      <c r="D174" s="46"/>
      <c r="E174" s="149"/>
      <c r="F174" s="149"/>
      <c r="G174" s="149"/>
      <c r="H174" s="149"/>
    </row>
    <row r="175" spans="1:8" ht="11.25" customHeight="1">
      <c r="A175" s="223">
        <v>166</v>
      </c>
      <c r="B175" s="118"/>
      <c r="C175" s="51" t="s">
        <v>35</v>
      </c>
      <c r="D175" s="46"/>
      <c r="E175" s="146">
        <v>0</v>
      </c>
      <c r="F175" s="146">
        <v>0</v>
      </c>
      <c r="G175" s="146">
        <v>0</v>
      </c>
      <c r="H175" s="151">
        <f>SUM(E175:G175)</f>
        <v>0</v>
      </c>
    </row>
    <row r="176" spans="1:8" ht="11.25" customHeight="1">
      <c r="A176" s="223">
        <v>192</v>
      </c>
      <c r="B176" s="118"/>
      <c r="C176" s="51" t="s">
        <v>32</v>
      </c>
      <c r="D176" s="46"/>
      <c r="E176" s="146">
        <v>0</v>
      </c>
      <c r="F176" s="146">
        <v>0</v>
      </c>
      <c r="G176" s="146">
        <v>0</v>
      </c>
      <c r="H176" s="151">
        <f>SUM(E176:G176)</f>
        <v>0</v>
      </c>
    </row>
    <row r="177" spans="1:8" ht="11.25" customHeight="1">
      <c r="A177" s="223">
        <v>119</v>
      </c>
      <c r="B177" s="51"/>
      <c r="C177" s="51" t="s">
        <v>33</v>
      </c>
      <c r="D177" s="46"/>
      <c r="E177" s="146">
        <v>0</v>
      </c>
      <c r="F177" s="146">
        <v>0</v>
      </c>
      <c r="G177" s="146">
        <v>0</v>
      </c>
      <c r="H177" s="151">
        <f>SUM(E177:G177)</f>
        <v>0</v>
      </c>
    </row>
    <row r="178" spans="1:8" ht="11.25" customHeight="1">
      <c r="A178" s="223">
        <v>371</v>
      </c>
      <c r="B178" s="51"/>
      <c r="C178" s="51" t="s">
        <v>102</v>
      </c>
      <c r="D178" s="46"/>
      <c r="E178" s="146">
        <v>0</v>
      </c>
      <c r="F178" s="146">
        <v>0</v>
      </c>
      <c r="G178" s="146">
        <v>0</v>
      </c>
      <c r="H178" s="151">
        <f>SUM(E178:G178)</f>
        <v>0</v>
      </c>
    </row>
    <row r="179" spans="1:8" ht="11.25" customHeight="1">
      <c r="A179" s="223"/>
      <c r="B179" s="51"/>
      <c r="C179" s="51"/>
      <c r="D179" s="46"/>
      <c r="E179" s="123" t="s">
        <v>15</v>
      </c>
      <c r="F179" s="123" t="s">
        <v>15</v>
      </c>
      <c r="G179" s="123" t="s">
        <v>15</v>
      </c>
      <c r="H179" s="123" t="s">
        <v>15</v>
      </c>
    </row>
    <row r="180" spans="1:8" ht="11.25" customHeight="1">
      <c r="A180" s="223"/>
      <c r="B180" s="51"/>
      <c r="C180" s="122" t="s">
        <v>77</v>
      </c>
      <c r="D180" s="46"/>
      <c r="E180" s="148">
        <f>SUM(E175:E178)</f>
        <v>0</v>
      </c>
      <c r="F180" s="148">
        <f>SUM(F175:F178)</f>
        <v>0</v>
      </c>
      <c r="G180" s="148">
        <f>SUM(G175:G178)</f>
        <v>0</v>
      </c>
      <c r="H180" s="148">
        <f>SUM(H175:H178)</f>
        <v>0</v>
      </c>
    </row>
    <row r="181" spans="1:8" ht="11.25" customHeight="1">
      <c r="A181" s="223"/>
      <c r="B181" s="51"/>
      <c r="C181" s="51"/>
      <c r="D181" s="46"/>
      <c r="E181" s="123" t="s">
        <v>23</v>
      </c>
      <c r="F181" s="123" t="s">
        <v>23</v>
      </c>
      <c r="G181" s="123" t="s">
        <v>23</v>
      </c>
      <c r="H181" s="123" t="s">
        <v>23</v>
      </c>
    </row>
    <row r="182" spans="1:8" ht="11.25" customHeight="1">
      <c r="A182" s="223"/>
      <c r="B182" s="116"/>
      <c r="C182" s="51"/>
      <c r="D182" s="46"/>
      <c r="E182" s="149"/>
      <c r="F182" s="149"/>
      <c r="G182" s="149"/>
      <c r="H182" s="149"/>
    </row>
    <row r="183" spans="1:8" ht="11.25" customHeight="1">
      <c r="A183" s="223"/>
      <c r="B183" s="116"/>
      <c r="C183" s="51"/>
      <c r="D183" s="46"/>
      <c r="E183" s="149"/>
      <c r="F183" s="149"/>
      <c r="G183" s="149"/>
      <c r="H183" s="149"/>
    </row>
    <row r="184" spans="1:8" ht="11.25" customHeight="1">
      <c r="A184" s="223"/>
      <c r="B184" s="118"/>
      <c r="C184" s="117" t="s">
        <v>151</v>
      </c>
      <c r="D184" s="46"/>
      <c r="E184" s="149"/>
      <c r="F184" s="149"/>
      <c r="G184" s="149"/>
      <c r="H184" s="149"/>
    </row>
    <row r="185" spans="1:8" ht="11.25" customHeight="1">
      <c r="A185" s="223">
        <v>171</v>
      </c>
      <c r="B185" s="118"/>
      <c r="C185" s="25" t="s">
        <v>78</v>
      </c>
      <c r="D185" s="46"/>
      <c r="E185" s="146">
        <v>77911</v>
      </c>
      <c r="F185" s="146">
        <v>0</v>
      </c>
      <c r="G185" s="146">
        <v>-64793</v>
      </c>
      <c r="H185" s="151">
        <f t="shared" ref="H185:H195" si="6">SUM(E185:G185)</f>
        <v>13118</v>
      </c>
    </row>
    <row r="186" spans="1:8" ht="11.25" customHeight="1">
      <c r="A186" s="223">
        <v>277</v>
      </c>
      <c r="B186" s="118"/>
      <c r="C186" s="25" t="s">
        <v>90</v>
      </c>
      <c r="D186" s="46"/>
      <c r="E186" s="146">
        <v>0</v>
      </c>
      <c r="F186" s="146">
        <v>0</v>
      </c>
      <c r="G186" s="146">
        <v>0</v>
      </c>
      <c r="H186" s="151">
        <f t="shared" si="6"/>
        <v>0</v>
      </c>
    </row>
    <row r="187" spans="1:8" ht="11.25" customHeight="1">
      <c r="A187" s="223">
        <v>339</v>
      </c>
      <c r="B187" s="118"/>
      <c r="C187" s="25" t="s">
        <v>91</v>
      </c>
      <c r="D187" s="46"/>
      <c r="E187" s="146">
        <v>0</v>
      </c>
      <c r="F187" s="146">
        <v>0</v>
      </c>
      <c r="G187" s="146">
        <v>0</v>
      </c>
      <c r="H187" s="151">
        <f t="shared" si="6"/>
        <v>0</v>
      </c>
    </row>
    <row r="188" spans="1:8" ht="11.25" customHeight="1">
      <c r="A188" s="223">
        <v>345</v>
      </c>
      <c r="B188" s="118"/>
      <c r="C188" s="51" t="s">
        <v>97</v>
      </c>
      <c r="D188" s="46"/>
      <c r="E188" s="146">
        <v>8496.52</v>
      </c>
      <c r="F188" s="146">
        <v>6377.48</v>
      </c>
      <c r="G188" s="146">
        <v>0</v>
      </c>
      <c r="H188" s="151">
        <f t="shared" si="6"/>
        <v>14874</v>
      </c>
    </row>
    <row r="189" spans="1:8" ht="11.25" customHeight="1">
      <c r="A189" s="223">
        <v>315</v>
      </c>
      <c r="B189" s="118"/>
      <c r="C189" s="51" t="s">
        <v>55</v>
      </c>
      <c r="D189" s="46"/>
      <c r="E189" s="146">
        <v>0</v>
      </c>
      <c r="F189" s="146">
        <v>0</v>
      </c>
      <c r="G189" s="146">
        <v>0</v>
      </c>
      <c r="H189" s="151">
        <f t="shared" si="6"/>
        <v>0</v>
      </c>
    </row>
    <row r="190" spans="1:8" ht="11.25" customHeight="1">
      <c r="A190" s="223">
        <v>341</v>
      </c>
      <c r="B190" s="118"/>
      <c r="C190" s="51" t="s">
        <v>87</v>
      </c>
      <c r="D190" s="46"/>
      <c r="E190" s="146">
        <v>0</v>
      </c>
      <c r="F190" s="146">
        <v>0</v>
      </c>
      <c r="G190" s="146">
        <v>0</v>
      </c>
      <c r="H190" s="151">
        <f t="shared" si="6"/>
        <v>0</v>
      </c>
    </row>
    <row r="191" spans="1:8" ht="11.25" customHeight="1">
      <c r="A191" s="223">
        <v>101</v>
      </c>
      <c r="B191" s="118"/>
      <c r="C191" s="25" t="s">
        <v>88</v>
      </c>
      <c r="D191" s="46"/>
      <c r="E191" s="146">
        <v>13250061.130000001</v>
      </c>
      <c r="F191" s="146">
        <v>7602756</v>
      </c>
      <c r="G191" s="146">
        <v>-8565476</v>
      </c>
      <c r="H191" s="151">
        <f t="shared" si="6"/>
        <v>12287341.130000003</v>
      </c>
    </row>
    <row r="192" spans="1:8" ht="11.25" customHeight="1">
      <c r="A192" s="223">
        <v>361</v>
      </c>
      <c r="B192" s="118"/>
      <c r="C192" s="51" t="s">
        <v>95</v>
      </c>
      <c r="D192" s="46"/>
      <c r="E192" s="146">
        <v>0</v>
      </c>
      <c r="F192" s="146">
        <v>0</v>
      </c>
      <c r="G192" s="146">
        <v>0</v>
      </c>
      <c r="H192" s="151">
        <f t="shared" si="6"/>
        <v>0</v>
      </c>
    </row>
    <row r="193" spans="1:8" ht="11.25" customHeight="1">
      <c r="A193" s="223">
        <v>175</v>
      </c>
      <c r="B193" s="118"/>
      <c r="C193" s="25" t="s">
        <v>106</v>
      </c>
      <c r="D193" s="46"/>
      <c r="E193" s="146">
        <v>4640985.05</v>
      </c>
      <c r="F193" s="146">
        <v>511067</v>
      </c>
      <c r="G193" s="146">
        <v>-3247675</v>
      </c>
      <c r="H193" s="151">
        <f t="shared" si="6"/>
        <v>1904377.0499999998</v>
      </c>
    </row>
    <row r="194" spans="1:8" ht="11.25" customHeight="1">
      <c r="A194" s="223">
        <v>176</v>
      </c>
      <c r="B194" s="118"/>
      <c r="C194" s="25" t="s">
        <v>80</v>
      </c>
      <c r="D194" s="46"/>
      <c r="E194" s="146">
        <v>0</v>
      </c>
      <c r="F194" s="146">
        <v>167633</v>
      </c>
      <c r="G194" s="146">
        <v>0</v>
      </c>
      <c r="H194" s="151">
        <f t="shared" si="6"/>
        <v>167633</v>
      </c>
    </row>
    <row r="195" spans="1:8" ht="11.25" customHeight="1">
      <c r="A195" s="223" t="s">
        <v>190</v>
      </c>
      <c r="B195" s="51"/>
      <c r="C195" s="51" t="s">
        <v>195</v>
      </c>
      <c r="D195" s="46"/>
      <c r="E195" s="146">
        <v>0</v>
      </c>
      <c r="F195" s="146">
        <v>0</v>
      </c>
      <c r="G195" s="146">
        <v>0</v>
      </c>
      <c r="H195" s="151">
        <f t="shared" si="6"/>
        <v>0</v>
      </c>
    </row>
    <row r="196" spans="1:8" ht="11.25" customHeight="1">
      <c r="A196" s="223"/>
      <c r="B196" s="116"/>
      <c r="C196" s="51"/>
      <c r="D196" s="46"/>
      <c r="E196" s="123" t="s">
        <v>15</v>
      </c>
      <c r="F196" s="123" t="s">
        <v>15</v>
      </c>
      <c r="G196" s="123" t="s">
        <v>15</v>
      </c>
      <c r="H196" s="123" t="s">
        <v>15</v>
      </c>
    </row>
    <row r="197" spans="1:8" ht="11.25" customHeight="1">
      <c r="A197" s="223"/>
      <c r="B197" s="116"/>
      <c r="C197" s="117" t="s">
        <v>152</v>
      </c>
      <c r="D197" s="46"/>
      <c r="E197" s="149">
        <f>SUM(E185:E196)+E180+E171</f>
        <v>17977453.699999999</v>
      </c>
      <c r="F197" s="149">
        <f>SUM(F185:F196)+F180+F171</f>
        <v>8287833.4800000004</v>
      </c>
      <c r="G197" s="149">
        <f>SUM(G185:G196)+G180+G171</f>
        <v>-11877944</v>
      </c>
      <c r="H197" s="149">
        <f>SUM(H185:H196)+H180+H171</f>
        <v>14387343.180000003</v>
      </c>
    </row>
    <row r="198" spans="1:8" ht="11.25" customHeight="1">
      <c r="A198" s="223"/>
      <c r="B198" s="116"/>
      <c r="C198" s="51"/>
      <c r="D198" s="46"/>
      <c r="E198" s="123" t="s">
        <v>23</v>
      </c>
      <c r="F198" s="123" t="s">
        <v>23</v>
      </c>
      <c r="G198" s="123" t="s">
        <v>23</v>
      </c>
      <c r="H198" s="123" t="s">
        <v>23</v>
      </c>
    </row>
    <row r="199" spans="1:8" ht="11.25" customHeight="1">
      <c r="A199" s="223"/>
      <c r="B199" s="116"/>
      <c r="C199" s="51"/>
      <c r="D199" s="46"/>
      <c r="E199" s="149"/>
      <c r="F199" s="149"/>
      <c r="G199" s="149"/>
      <c r="H199" s="149"/>
    </row>
    <row r="200" spans="1:8" ht="11.25" customHeight="1">
      <c r="A200" s="223"/>
      <c r="B200" s="116"/>
      <c r="C200" s="51"/>
      <c r="D200" s="46"/>
      <c r="E200" s="149"/>
      <c r="F200" s="149"/>
      <c r="G200" s="149"/>
      <c r="H200" s="149"/>
    </row>
    <row r="201" spans="1:8" ht="11.25" customHeight="1">
      <c r="A201" s="223"/>
      <c r="B201" s="118"/>
      <c r="C201" s="117" t="s">
        <v>79</v>
      </c>
      <c r="D201" s="46"/>
      <c r="E201" s="149"/>
      <c r="F201" s="149"/>
      <c r="G201" s="149"/>
      <c r="H201" s="149"/>
    </row>
    <row r="202" spans="1:8" ht="11.25" customHeight="1">
      <c r="A202" s="223">
        <v>137</v>
      </c>
      <c r="B202" s="118"/>
      <c r="C202" s="25" t="s">
        <v>109</v>
      </c>
      <c r="D202" s="46"/>
      <c r="E202" s="146">
        <v>0</v>
      </c>
      <c r="F202" s="146">
        <v>0</v>
      </c>
      <c r="G202" s="146">
        <v>0</v>
      </c>
      <c r="H202" s="151">
        <f>SUM(E202:G202)</f>
        <v>0</v>
      </c>
    </row>
    <row r="203" spans="1:8" ht="11.25" customHeight="1">
      <c r="A203" s="223"/>
      <c r="B203" s="118"/>
      <c r="C203" s="25"/>
      <c r="D203" s="46"/>
      <c r="E203" s="153"/>
      <c r="F203" s="153"/>
      <c r="G203" s="153"/>
      <c r="H203" s="153"/>
    </row>
    <row r="204" spans="1:8" ht="11.25" customHeight="1">
      <c r="A204" s="223">
        <v>154</v>
      </c>
      <c r="B204" s="118"/>
      <c r="C204" s="25" t="s">
        <v>83</v>
      </c>
      <c r="D204" s="46"/>
      <c r="E204" s="146">
        <v>0</v>
      </c>
      <c r="F204" s="146">
        <v>0</v>
      </c>
      <c r="G204" s="146">
        <v>0</v>
      </c>
      <c r="H204" s="151">
        <f>SUM(E204:G204)</f>
        <v>0</v>
      </c>
    </row>
    <row r="205" spans="1:8" ht="11.25" customHeight="1">
      <c r="A205" s="223"/>
      <c r="B205" s="118"/>
      <c r="C205" s="29"/>
      <c r="D205" s="47"/>
      <c r="E205" s="148"/>
      <c r="F205" s="148"/>
      <c r="G205" s="148"/>
      <c r="H205" s="148"/>
    </row>
    <row r="206" spans="1:8" ht="11.25" customHeight="1">
      <c r="A206" s="223"/>
      <c r="B206" s="116"/>
      <c r="C206" s="51"/>
      <c r="D206" s="46"/>
      <c r="E206" s="123" t="s">
        <v>15</v>
      </c>
      <c r="F206" s="123" t="s">
        <v>15</v>
      </c>
      <c r="G206" s="123" t="s">
        <v>15</v>
      </c>
      <c r="H206" s="123" t="s">
        <v>15</v>
      </c>
    </row>
    <row r="207" spans="1:8" ht="11.25" customHeight="1">
      <c r="A207" s="223"/>
      <c r="B207" s="116"/>
      <c r="C207" s="118" t="s">
        <v>84</v>
      </c>
      <c r="D207" s="46"/>
      <c r="E207" s="149">
        <f>SUM(E202:E206)</f>
        <v>0</v>
      </c>
      <c r="F207" s="149">
        <f>SUM(F202:F206)</f>
        <v>0</v>
      </c>
      <c r="G207" s="149">
        <f>SUM(G202:G206)</f>
        <v>0</v>
      </c>
      <c r="H207" s="149">
        <f>SUM(H202:H206)</f>
        <v>0</v>
      </c>
    </row>
    <row r="208" spans="1:8" ht="11.25" customHeight="1">
      <c r="A208" s="223"/>
      <c r="B208" s="116"/>
      <c r="C208" s="51"/>
      <c r="D208" s="46"/>
      <c r="E208" s="123" t="s">
        <v>23</v>
      </c>
      <c r="F208" s="123" t="s">
        <v>23</v>
      </c>
      <c r="G208" s="123" t="s">
        <v>23</v>
      </c>
      <c r="H208" s="123" t="s">
        <v>23</v>
      </c>
    </row>
    <row r="209" spans="1:8" ht="11.25" customHeight="1">
      <c r="A209" s="223"/>
      <c r="B209" s="116"/>
      <c r="C209" s="51"/>
      <c r="D209" s="46"/>
      <c r="E209" s="149"/>
      <c r="F209" s="149"/>
      <c r="G209" s="149"/>
      <c r="H209" s="149"/>
    </row>
    <row r="210" spans="1:8" ht="11.25" customHeight="1">
      <c r="A210" s="223"/>
      <c r="B210" s="118"/>
      <c r="C210" s="117" t="s">
        <v>150</v>
      </c>
      <c r="D210" s="46"/>
      <c r="E210" s="149"/>
      <c r="F210" s="149"/>
      <c r="G210" s="149"/>
      <c r="H210" s="149"/>
    </row>
    <row r="211" spans="1:8" ht="11.25" customHeight="1">
      <c r="A211" s="223">
        <v>380</v>
      </c>
      <c r="B211" s="118"/>
      <c r="C211" s="25" t="s">
        <v>110</v>
      </c>
      <c r="D211" s="46"/>
      <c r="E211" s="146">
        <v>5051889.1500000004</v>
      </c>
      <c r="F211" s="146">
        <v>16178372</v>
      </c>
      <c r="G211" s="146">
        <v>-722198</v>
      </c>
      <c r="H211" s="151">
        <f t="shared" ref="H211:H222" si="7">SUM(E211:G211)</f>
        <v>20508063.149999999</v>
      </c>
    </row>
    <row r="212" spans="1:8" ht="11.25" customHeight="1">
      <c r="A212" s="223">
        <v>382</v>
      </c>
      <c r="B212" s="118"/>
      <c r="C212" s="25" t="s">
        <v>111</v>
      </c>
      <c r="D212" s="46"/>
      <c r="E212" s="146">
        <v>127025.18</v>
      </c>
      <c r="F212" s="146">
        <v>12860</v>
      </c>
      <c r="G212" s="146">
        <v>-55412</v>
      </c>
      <c r="H212" s="151">
        <f t="shared" si="7"/>
        <v>84473.18</v>
      </c>
    </row>
    <row r="213" spans="1:8" ht="11.25" customHeight="1">
      <c r="A213" s="223">
        <v>383</v>
      </c>
      <c r="B213" s="118"/>
      <c r="C213" s="25" t="s">
        <v>112</v>
      </c>
      <c r="D213" s="46"/>
      <c r="E213" s="146">
        <v>120022.66</v>
      </c>
      <c r="F213" s="146">
        <v>4255</v>
      </c>
      <c r="G213" s="146">
        <v>-53611</v>
      </c>
      <c r="H213" s="151">
        <f t="shared" si="7"/>
        <v>70666.66</v>
      </c>
    </row>
    <row r="214" spans="1:8" ht="11.25" customHeight="1">
      <c r="A214" s="223">
        <v>384</v>
      </c>
      <c r="B214" s="118"/>
      <c r="C214" s="25" t="s">
        <v>113</v>
      </c>
      <c r="D214" s="46"/>
      <c r="E214" s="146">
        <v>32989</v>
      </c>
      <c r="F214" s="146">
        <v>0</v>
      </c>
      <c r="G214" s="146">
        <v>-18534</v>
      </c>
      <c r="H214" s="151">
        <f t="shared" si="7"/>
        <v>14455</v>
      </c>
    </row>
    <row r="215" spans="1:8" ht="11.25" customHeight="1">
      <c r="A215" s="223">
        <v>385</v>
      </c>
      <c r="B215" s="118"/>
      <c r="C215" s="51" t="s">
        <v>108</v>
      </c>
      <c r="D215" s="46"/>
      <c r="E215" s="146">
        <v>839639.54</v>
      </c>
      <c r="F215" s="146">
        <v>1726600.46</v>
      </c>
      <c r="G215" s="146">
        <v>0</v>
      </c>
      <c r="H215" s="151">
        <f t="shared" si="7"/>
        <v>2566240</v>
      </c>
    </row>
    <row r="216" spans="1:8" ht="11.25" customHeight="1">
      <c r="A216" s="223">
        <v>386</v>
      </c>
      <c r="B216" s="118"/>
      <c r="C216" s="25" t="s">
        <v>114</v>
      </c>
      <c r="D216" s="46"/>
      <c r="E216" s="146">
        <v>1500220.69</v>
      </c>
      <c r="F216" s="146">
        <v>5826064</v>
      </c>
      <c r="G216" s="146">
        <v>-594543</v>
      </c>
      <c r="H216" s="151">
        <f t="shared" si="7"/>
        <v>6731741.6899999995</v>
      </c>
    </row>
    <row r="217" spans="1:8" ht="11.25" customHeight="1">
      <c r="A217" s="223">
        <v>388</v>
      </c>
      <c r="B217" s="118"/>
      <c r="C217" s="25" t="s">
        <v>126</v>
      </c>
      <c r="D217" s="46"/>
      <c r="E217" s="146">
        <v>87221.79</v>
      </c>
      <c r="F217" s="146">
        <v>-3028</v>
      </c>
      <c r="G217" s="146">
        <v>-13466</v>
      </c>
      <c r="H217" s="151">
        <f t="shared" si="7"/>
        <v>70727.789999999994</v>
      </c>
    </row>
    <row r="218" spans="1:8" ht="11.25" customHeight="1">
      <c r="A218" s="223">
        <v>393</v>
      </c>
      <c r="B218" s="118"/>
      <c r="C218" s="25" t="s">
        <v>122</v>
      </c>
      <c r="D218" s="46"/>
      <c r="E218" s="146">
        <f>110965.44</f>
        <v>110965.44</v>
      </c>
      <c r="F218" s="146">
        <v>73037</v>
      </c>
      <c r="G218" s="146">
        <v>-62000</v>
      </c>
      <c r="H218" s="151">
        <f t="shared" si="7"/>
        <v>122002.44</v>
      </c>
    </row>
    <row r="219" spans="1:8" ht="11.25" customHeight="1">
      <c r="A219" s="223">
        <v>370</v>
      </c>
      <c r="B219" s="118"/>
      <c r="C219" s="51" t="s">
        <v>99</v>
      </c>
      <c r="D219" s="46"/>
      <c r="E219" s="146">
        <f>198187.5</f>
        <v>198187.5</v>
      </c>
      <c r="F219" s="146">
        <v>43350</v>
      </c>
      <c r="G219" s="146">
        <v>-75424</v>
      </c>
      <c r="H219" s="151">
        <f t="shared" si="7"/>
        <v>166113.5</v>
      </c>
    </row>
    <row r="220" spans="1:8" ht="11.25" customHeight="1">
      <c r="A220" s="223">
        <v>369</v>
      </c>
      <c r="B220" s="118"/>
      <c r="C220" s="51" t="s">
        <v>100</v>
      </c>
      <c r="D220" s="46"/>
      <c r="E220" s="146">
        <f>3943236.42</f>
        <v>3943236.42</v>
      </c>
      <c r="F220" s="146">
        <v>-891412</v>
      </c>
      <c r="G220" s="146">
        <v>-3774</v>
      </c>
      <c r="H220" s="151">
        <f t="shared" si="7"/>
        <v>3048050.42</v>
      </c>
    </row>
    <row r="221" spans="1:8" ht="11.25" customHeight="1">
      <c r="A221" s="227">
        <v>396</v>
      </c>
      <c r="B221" s="43"/>
      <c r="C221" s="43" t="s">
        <v>133</v>
      </c>
      <c r="D221" s="46"/>
      <c r="E221" s="146">
        <v>0</v>
      </c>
      <c r="F221" s="146">
        <v>0</v>
      </c>
      <c r="G221" s="146">
        <v>0</v>
      </c>
      <c r="H221" s="151">
        <f t="shared" si="7"/>
        <v>0</v>
      </c>
    </row>
    <row r="222" spans="1:8" ht="11.25" customHeight="1">
      <c r="A222" s="227">
        <v>407</v>
      </c>
      <c r="B222" s="120"/>
      <c r="C222" s="43" t="s">
        <v>134</v>
      </c>
      <c r="D222" s="46"/>
      <c r="E222" s="146">
        <v>0</v>
      </c>
      <c r="F222" s="146">
        <v>0</v>
      </c>
      <c r="G222" s="146">
        <v>0</v>
      </c>
      <c r="H222" s="151">
        <f t="shared" si="7"/>
        <v>0</v>
      </c>
    </row>
    <row r="223" spans="1:8" ht="11.25" customHeight="1">
      <c r="A223" s="223"/>
      <c r="B223" s="126"/>
      <c r="C223" s="29"/>
      <c r="D223" s="47"/>
      <c r="E223" s="151"/>
      <c r="F223" s="151"/>
      <c r="G223" s="151"/>
      <c r="H223" s="151"/>
    </row>
    <row r="224" spans="1:8" ht="11.25" customHeight="1">
      <c r="A224" s="223"/>
      <c r="B224" s="116"/>
      <c r="C224" s="51"/>
      <c r="D224" s="46"/>
      <c r="E224" s="123" t="s">
        <v>15</v>
      </c>
      <c r="F224" s="123" t="s">
        <v>15</v>
      </c>
      <c r="G224" s="123" t="s">
        <v>15</v>
      </c>
      <c r="H224" s="123" t="s">
        <v>15</v>
      </c>
    </row>
    <row r="225" spans="1:17" ht="11.25" customHeight="1">
      <c r="A225" s="223"/>
      <c r="B225" s="116"/>
      <c r="C225" s="118" t="s">
        <v>116</v>
      </c>
      <c r="D225" s="46"/>
      <c r="E225" s="149">
        <f>SUM(E209:E224)</f>
        <v>12011397.370000001</v>
      </c>
      <c r="F225" s="149">
        <f>SUM(F209:F224)</f>
        <v>22970098.460000001</v>
      </c>
      <c r="G225" s="149">
        <f>SUM(G209:G224)</f>
        <v>-1598962</v>
      </c>
      <c r="H225" s="149">
        <f>SUM(H209:H224)</f>
        <v>33382533.829999998</v>
      </c>
    </row>
    <row r="226" spans="1:17" ht="11.25" customHeight="1">
      <c r="A226" s="223"/>
      <c r="B226" s="116"/>
      <c r="C226" s="51"/>
      <c r="D226" s="46"/>
      <c r="E226" s="123" t="s">
        <v>23</v>
      </c>
      <c r="F226" s="123" t="s">
        <v>23</v>
      </c>
      <c r="G226" s="123" t="s">
        <v>23</v>
      </c>
      <c r="H226" s="123" t="s">
        <v>23</v>
      </c>
    </row>
    <row r="227" spans="1:17" ht="11.25" customHeight="1">
      <c r="A227" s="223"/>
      <c r="B227" s="116"/>
      <c r="C227" s="51"/>
      <c r="D227" s="46"/>
      <c r="E227" s="123"/>
      <c r="F227" s="123"/>
      <c r="G227" s="123"/>
      <c r="H227" s="123"/>
    </row>
    <row r="228" spans="1:17" ht="11.25" customHeight="1">
      <c r="A228" s="223"/>
      <c r="B228" s="116"/>
      <c r="C228" s="51"/>
      <c r="D228" s="46"/>
      <c r="E228" s="123"/>
      <c r="F228" s="123"/>
      <c r="G228" s="123"/>
      <c r="H228" s="123"/>
    </row>
    <row r="229" spans="1:17" ht="11.25" customHeight="1">
      <c r="A229" s="223" t="s">
        <v>154</v>
      </c>
      <c r="B229" s="51"/>
      <c r="C229" s="51" t="s">
        <v>195</v>
      </c>
      <c r="D229" s="46"/>
      <c r="E229" s="147">
        <v>0</v>
      </c>
      <c r="F229" s="147">
        <v>0</v>
      </c>
      <c r="G229" s="147">
        <v>0</v>
      </c>
      <c r="H229" s="151">
        <f>SUM(E229:G229)</f>
        <v>0</v>
      </c>
    </row>
    <row r="230" spans="1:17" ht="11.25" customHeight="1">
      <c r="A230" s="223" t="s">
        <v>154</v>
      </c>
      <c r="B230" s="51"/>
      <c r="C230" s="51" t="s">
        <v>196</v>
      </c>
      <c r="D230" s="46"/>
      <c r="E230" s="147">
        <v>0</v>
      </c>
      <c r="F230" s="147">
        <v>0</v>
      </c>
      <c r="G230" s="147">
        <v>23015000</v>
      </c>
      <c r="H230" s="151">
        <f>SUM(E230:G230)</f>
        <v>23015000</v>
      </c>
    </row>
    <row r="231" spans="1:17" ht="11.25" customHeight="1">
      <c r="A231" s="223" t="s">
        <v>157</v>
      </c>
      <c r="B231" s="51"/>
      <c r="C231" s="51" t="s">
        <v>197</v>
      </c>
      <c r="D231" s="46"/>
      <c r="E231" s="147">
        <v>0</v>
      </c>
      <c r="F231" s="147">
        <v>0</v>
      </c>
      <c r="G231" s="147">
        <v>0</v>
      </c>
      <c r="H231" s="151">
        <f>SUM(E231:G231)</f>
        <v>0</v>
      </c>
    </row>
    <row r="232" spans="1:17" ht="11.25" customHeight="1">
      <c r="A232" s="223"/>
      <c r="B232" s="51"/>
      <c r="C232" s="51"/>
      <c r="D232" s="46"/>
      <c r="E232" s="120"/>
      <c r="F232" s="120"/>
      <c r="G232" s="120"/>
      <c r="H232" s="120"/>
    </row>
    <row r="233" spans="1:17" ht="11.25" customHeight="1">
      <c r="A233" s="124"/>
      <c r="B233" s="51"/>
      <c r="C233" s="51"/>
      <c r="D233" s="46"/>
      <c r="E233" s="120"/>
      <c r="F233" s="120"/>
      <c r="G233" s="120"/>
      <c r="H233" s="120"/>
    </row>
    <row r="234" spans="1:17" ht="11.25" customHeight="1">
      <c r="A234" s="124"/>
      <c r="B234" s="51"/>
      <c r="C234" s="51"/>
      <c r="D234" s="46"/>
      <c r="E234" s="20" t="s">
        <v>15</v>
      </c>
      <c r="F234" s="20" t="s">
        <v>15</v>
      </c>
      <c r="G234" s="20" t="s">
        <v>15</v>
      </c>
      <c r="H234" s="20" t="s">
        <v>15</v>
      </c>
      <c r="I234" s="207"/>
      <c r="K234" s="207"/>
      <c r="L234" s="207"/>
      <c r="M234" s="207"/>
      <c r="N234" s="207"/>
      <c r="O234" s="207"/>
      <c r="P234" s="207"/>
    </row>
    <row r="235" spans="1:17" s="3" customFormat="1" ht="11.25" customHeight="1">
      <c r="A235" s="125"/>
      <c r="B235" s="51"/>
      <c r="C235" s="118" t="s">
        <v>198</v>
      </c>
      <c r="D235" s="47"/>
      <c r="E235" s="154">
        <f>E231+E229+E195+E157+E144+E90+E78+E64+E55+E42+E32+E18+E230</f>
        <v>0</v>
      </c>
      <c r="F235" s="154">
        <f>F231+F229+F195+F157+F144+F90+F78+F64+F55+F42+F32+F18+F230</f>
        <v>0</v>
      </c>
      <c r="G235" s="154">
        <f>G231+G229+G195+G157+G144+G90+G78+G64+G55+G42+G32+G18+G230</f>
        <v>23015000</v>
      </c>
      <c r="H235" s="206">
        <f>H231+H229+H195+H157+H144+H90+H78+H64+H55+H42+H32+H18+H230</f>
        <v>23015000</v>
      </c>
      <c r="I235" s="44"/>
      <c r="J235" s="44"/>
      <c r="K235" s="44"/>
      <c r="L235" s="44"/>
      <c r="M235" s="44"/>
      <c r="N235" s="44"/>
      <c r="O235" s="44"/>
      <c r="Q235" s="36">
        <f>M235-O235</f>
        <v>0</v>
      </c>
    </row>
    <row r="236" spans="1:17" s="3" customFormat="1" ht="11.25" customHeight="1">
      <c r="A236" s="30"/>
      <c r="B236" s="21"/>
      <c r="C236" s="21"/>
      <c r="D236" s="47"/>
      <c r="E236" s="20" t="s">
        <v>23</v>
      </c>
      <c r="F236" s="20" t="s">
        <v>23</v>
      </c>
      <c r="G236" s="20" t="s">
        <v>23</v>
      </c>
      <c r="H236" s="20" t="s">
        <v>23</v>
      </c>
      <c r="I236" s="21"/>
      <c r="J236" s="9"/>
      <c r="K236" s="21"/>
      <c r="L236" s="21"/>
      <c r="M236" s="21"/>
      <c r="N236" s="213"/>
      <c r="O236" s="21"/>
    </row>
    <row r="237" spans="1:17" s="3" customFormat="1" ht="11.25" customHeight="1">
      <c r="A237" s="80"/>
      <c r="B237" s="23"/>
      <c r="C237" s="21"/>
      <c r="D237" s="47"/>
      <c r="E237" s="20"/>
      <c r="F237" s="20"/>
      <c r="G237" s="20"/>
      <c r="H237" s="20"/>
      <c r="I237" s="21"/>
      <c r="J237" s="9"/>
      <c r="K237" s="21"/>
      <c r="L237" s="21"/>
      <c r="M237" s="21"/>
      <c r="N237" s="213"/>
      <c r="O237" s="21"/>
    </row>
    <row r="238" spans="1:17" ht="15.75" customHeight="1">
      <c r="A238" s="30"/>
      <c r="B238" s="21"/>
      <c r="C238" s="24" t="s">
        <v>85</v>
      </c>
      <c r="D238" s="51"/>
      <c r="E238" s="154">
        <f>E20+E34+E44+E57+E66+E80+E92+E137+E146+E159+E207+E225+E197+E162+E229</f>
        <v>243404213</v>
      </c>
      <c r="F238" s="154">
        <f>F20+F34+F44+F57+F66+F80+F92+F137+F146+F159+F207+F225+F197+F162+F229+F230</f>
        <v>105682048.38000001</v>
      </c>
      <c r="G238" s="154">
        <f>G20+G34+G44+G57+G66+G80+G92+G137+G146+G159+G207+G225+G197+G162+G229+G230</f>
        <v>-72510429</v>
      </c>
      <c r="H238" s="154">
        <f>H20+H34+H44+H57+H66+H80+H92+H137+H146+H159+H207+H225+H197+H162+H229+H230</f>
        <v>276575832.38</v>
      </c>
    </row>
    <row r="239" spans="1:17" ht="11.25" customHeight="1">
      <c r="A239" s="21"/>
      <c r="B239" s="21"/>
      <c r="C239" s="21"/>
      <c r="D239" s="51"/>
      <c r="E239" s="123" t="s">
        <v>23</v>
      </c>
      <c r="F239" s="123" t="s">
        <v>23</v>
      </c>
      <c r="G239" s="123" t="s">
        <v>23</v>
      </c>
      <c r="H239" s="123" t="s">
        <v>23</v>
      </c>
    </row>
    <row r="240" spans="1:17" ht="11.25" customHeight="1">
      <c r="A240" s="21"/>
      <c r="B240" s="21"/>
      <c r="C240" s="21"/>
      <c r="D240" s="51"/>
      <c r="E240" s="123"/>
      <c r="F240" s="123"/>
      <c r="G240" s="123"/>
      <c r="H240" s="123"/>
    </row>
    <row r="241" spans="1:10" ht="11.25" customHeight="1">
      <c r="A241" s="21"/>
      <c r="B241" s="21"/>
      <c r="C241" s="61"/>
      <c r="D241" s="199"/>
      <c r="E241" s="200"/>
      <c r="F241" s="200"/>
      <c r="G241" s="200"/>
      <c r="H241" s="200"/>
      <c r="I241" s="62"/>
      <c r="J241" s="62"/>
    </row>
    <row r="242" spans="1:10" ht="12.75" customHeight="1">
      <c r="A242" s="21"/>
      <c r="B242" s="21"/>
      <c r="C242" s="249"/>
      <c r="D242" s="249" t="s">
        <v>231</v>
      </c>
      <c r="E242" s="248">
        <v>169554392</v>
      </c>
      <c r="F242" s="200"/>
      <c r="G242" s="200"/>
      <c r="H242" s="248">
        <v>260882714</v>
      </c>
      <c r="I242" s="62"/>
      <c r="J242" s="62"/>
    </row>
    <row r="243" spans="1:10" ht="11.25" customHeight="1">
      <c r="A243" s="2"/>
      <c r="C243" s="250"/>
      <c r="D243" s="249" t="s">
        <v>232</v>
      </c>
      <c r="E243" s="252">
        <v>73849822</v>
      </c>
      <c r="F243" s="200"/>
      <c r="G243" s="200"/>
      <c r="H243" s="252">
        <v>15693119</v>
      </c>
      <c r="I243" s="62"/>
      <c r="J243" s="62"/>
    </row>
    <row r="244" spans="1:10" ht="11.25" customHeight="1">
      <c r="A244" s="2"/>
      <c r="C244" s="251"/>
      <c r="D244" s="251"/>
      <c r="E244" s="201"/>
      <c r="F244" s="200"/>
      <c r="G244" s="200"/>
      <c r="H244" s="201"/>
      <c r="I244" s="62"/>
      <c r="J244" s="62"/>
    </row>
    <row r="245" spans="1:10" ht="11.25" customHeight="1" thickBot="1">
      <c r="A245" s="2"/>
      <c r="C245" s="250"/>
      <c r="D245" s="250" t="s">
        <v>11</v>
      </c>
      <c r="E245" s="204">
        <f>E242+E243</f>
        <v>243404214</v>
      </c>
      <c r="F245" s="200"/>
      <c r="G245" s="200"/>
      <c r="H245" s="204">
        <f>H242+H243</f>
        <v>276575833</v>
      </c>
      <c r="I245" s="62"/>
      <c r="J245" s="62"/>
    </row>
    <row r="246" spans="1:10" ht="11.25" customHeight="1" thickTop="1">
      <c r="A246" s="2"/>
      <c r="C246" s="63"/>
      <c r="D246" s="202"/>
      <c r="E246" s="203"/>
      <c r="F246" s="200"/>
      <c r="G246" s="200"/>
      <c r="H246" s="203"/>
      <c r="I246" s="62"/>
      <c r="J246" s="62"/>
    </row>
    <row r="247" spans="1:10" ht="11.25" customHeight="1">
      <c r="A247" s="2"/>
      <c r="C247" s="65"/>
      <c r="D247" s="202"/>
      <c r="E247" s="203"/>
      <c r="F247" s="200"/>
      <c r="G247" s="200"/>
      <c r="H247" s="203"/>
      <c r="I247" s="62"/>
      <c r="J247" s="62"/>
    </row>
    <row r="248" spans="1:10" ht="11.25" customHeight="1">
      <c r="A248" s="2"/>
      <c r="C248" s="2"/>
      <c r="D248" s="48"/>
      <c r="E248" s="55"/>
      <c r="F248" s="55"/>
      <c r="G248" s="55"/>
      <c r="H248" s="55"/>
    </row>
    <row r="249" spans="1:10" ht="11.25" customHeight="1">
      <c r="A249" s="2"/>
      <c r="C249" s="38"/>
      <c r="D249" s="48"/>
      <c r="E249" s="55"/>
      <c r="F249" s="55"/>
      <c r="G249" s="55"/>
      <c r="H249" s="55"/>
    </row>
    <row r="250" spans="1:10" ht="11.25" customHeight="1">
      <c r="A250" s="2"/>
      <c r="C250" s="2"/>
      <c r="D250" s="48"/>
      <c r="E250" s="55"/>
      <c r="F250" s="55"/>
      <c r="G250" s="55"/>
      <c r="H250" s="55"/>
    </row>
    <row r="251" spans="1:10" ht="11.25" customHeight="1">
      <c r="A251" s="2"/>
      <c r="C251" s="2"/>
      <c r="D251" s="45"/>
      <c r="E251" s="53"/>
      <c r="F251" s="53"/>
      <c r="G251" s="53"/>
      <c r="H251" s="53"/>
    </row>
    <row r="252" spans="1:10" ht="11.25" customHeight="1">
      <c r="A252" s="2"/>
      <c r="C252" s="2"/>
      <c r="D252" s="45"/>
      <c r="E252" s="56"/>
      <c r="F252" s="56"/>
      <c r="G252" s="56"/>
      <c r="H252" s="56"/>
    </row>
    <row r="253" spans="1:10" ht="11.25" customHeight="1">
      <c r="A253" s="2"/>
      <c r="C253" s="2"/>
      <c r="D253" s="45"/>
      <c r="E253" s="53"/>
      <c r="F253" s="53"/>
      <c r="G253" s="53"/>
      <c r="H253" s="53"/>
    </row>
    <row r="254" spans="1:10" ht="11.25" customHeight="1">
      <c r="E254" s="54"/>
      <c r="F254" s="54"/>
      <c r="G254" s="54"/>
      <c r="H254" s="54"/>
    </row>
    <row r="255" spans="1:10" ht="11.25" customHeight="1">
      <c r="B255" s="4"/>
      <c r="E255" s="11"/>
      <c r="F255" s="11"/>
      <c r="G255" s="11"/>
      <c r="H255" s="11"/>
    </row>
    <row r="256" spans="1:10" ht="11.25" customHeight="1">
      <c r="E256" s="11"/>
      <c r="F256" s="11"/>
      <c r="G256" s="11"/>
      <c r="H256" s="11"/>
    </row>
    <row r="257" spans="1:8" ht="11.25" customHeight="1">
      <c r="E257" s="11"/>
      <c r="F257" s="11"/>
      <c r="G257" s="11"/>
      <c r="H257" s="11"/>
    </row>
    <row r="258" spans="1:8" ht="11.25" customHeight="1">
      <c r="A258" s="20"/>
      <c r="B258" s="21"/>
      <c r="C258" s="20"/>
      <c r="D258" s="46"/>
      <c r="E258" s="16"/>
      <c r="F258" s="16"/>
      <c r="G258" s="16"/>
      <c r="H258" s="16"/>
    </row>
    <row r="262" spans="1:8">
      <c r="E262" s="37"/>
      <c r="F262" s="37"/>
      <c r="G262" s="37"/>
      <c r="H262" s="37"/>
    </row>
    <row r="263" spans="1:8">
      <c r="E263" s="37"/>
      <c r="F263" s="37"/>
      <c r="G263" s="37"/>
      <c r="H263" s="37"/>
    </row>
    <row r="264" spans="1:8">
      <c r="E264" s="36"/>
      <c r="F264" s="36"/>
      <c r="G264" s="36"/>
      <c r="H264" s="36"/>
    </row>
    <row r="289" spans="1:8">
      <c r="A289" s="2"/>
      <c r="B289" s="2"/>
      <c r="C289" s="2"/>
      <c r="D289" s="45"/>
      <c r="E289" s="2"/>
      <c r="F289" s="2"/>
      <c r="G289" s="2"/>
      <c r="H289" s="2"/>
    </row>
    <row r="290" spans="1:8">
      <c r="A290" s="2"/>
      <c r="B290" s="2"/>
      <c r="C290" s="2"/>
      <c r="D290" s="45"/>
      <c r="E290" s="2"/>
      <c r="F290" s="2"/>
      <c r="G290" s="2"/>
      <c r="H290" s="2"/>
    </row>
    <row r="291" spans="1:8">
      <c r="A291" s="2"/>
      <c r="B291" s="2"/>
      <c r="C291" s="2"/>
      <c r="D291" s="45"/>
      <c r="E291" s="2"/>
      <c r="F291" s="2"/>
      <c r="G291" s="2"/>
      <c r="H291" s="2"/>
    </row>
    <row r="292" spans="1:8">
      <c r="A292" s="2"/>
      <c r="B292" s="2"/>
      <c r="C292" s="2"/>
      <c r="D292" s="45"/>
      <c r="E292" s="2"/>
      <c r="F292" s="2"/>
      <c r="G292" s="2"/>
      <c r="H292" s="2"/>
    </row>
    <row r="293" spans="1:8">
      <c r="A293" s="2"/>
      <c r="B293" s="2"/>
      <c r="C293" s="2"/>
      <c r="D293" s="45"/>
      <c r="E293" s="2"/>
      <c r="F293" s="2"/>
      <c r="G293" s="2"/>
      <c r="H293" s="2"/>
    </row>
    <row r="294" spans="1:8">
      <c r="A294" s="2"/>
      <c r="B294" s="2"/>
      <c r="C294" s="2"/>
      <c r="D294" s="45"/>
      <c r="E294" s="2"/>
      <c r="F294" s="2"/>
      <c r="G294" s="2"/>
      <c r="H294" s="2"/>
    </row>
    <row r="295" spans="1:8">
      <c r="A295" s="2"/>
      <c r="B295" s="2"/>
      <c r="C295" s="2"/>
      <c r="D295" s="45"/>
      <c r="E295" s="2"/>
      <c r="F295" s="2"/>
      <c r="G295" s="2"/>
      <c r="H295" s="2"/>
    </row>
    <row r="296" spans="1:8">
      <c r="A296" s="2"/>
      <c r="B296" s="2"/>
      <c r="C296" s="2"/>
      <c r="D296" s="45"/>
      <c r="E296" s="2"/>
      <c r="F296" s="2"/>
      <c r="G296" s="2"/>
      <c r="H296" s="2"/>
    </row>
    <row r="297" spans="1:8">
      <c r="A297" s="2"/>
      <c r="B297" s="2"/>
      <c r="C297" s="2"/>
      <c r="D297" s="45"/>
      <c r="E297" s="2"/>
      <c r="F297" s="2"/>
      <c r="G297" s="2"/>
      <c r="H297" s="2"/>
    </row>
    <row r="298" spans="1:8">
      <c r="A298" s="2"/>
      <c r="B298" s="2"/>
      <c r="C298" s="2"/>
      <c r="D298" s="45"/>
      <c r="E298" s="2"/>
      <c r="F298" s="2"/>
      <c r="G298" s="2"/>
      <c r="H298" s="2"/>
    </row>
    <row r="299" spans="1:8">
      <c r="A299" s="2"/>
      <c r="B299" s="2"/>
      <c r="C299" s="2"/>
      <c r="D299" s="45"/>
      <c r="E299" s="2"/>
      <c r="F299" s="2"/>
      <c r="G299" s="2"/>
      <c r="H299" s="2"/>
    </row>
    <row r="300" spans="1:8">
      <c r="A300" s="2"/>
      <c r="B300" s="2"/>
      <c r="C300" s="2"/>
      <c r="D300" s="45"/>
      <c r="E300" s="2"/>
      <c r="F300" s="2"/>
      <c r="G300" s="2"/>
      <c r="H300" s="2"/>
    </row>
    <row r="301" spans="1:8">
      <c r="A301" s="2"/>
      <c r="B301" s="2"/>
      <c r="C301" s="2"/>
      <c r="D301" s="45"/>
      <c r="E301" s="2"/>
      <c r="F301" s="2"/>
      <c r="G301" s="2"/>
      <c r="H301" s="2"/>
    </row>
    <row r="302" spans="1:8">
      <c r="A302" s="2"/>
      <c r="B302" s="2"/>
      <c r="C302" s="2"/>
      <c r="D302" s="45"/>
      <c r="E302" s="2"/>
      <c r="F302" s="2"/>
      <c r="G302" s="2"/>
      <c r="H302" s="2"/>
    </row>
    <row r="303" spans="1:8">
      <c r="A303" s="2"/>
      <c r="B303" s="2"/>
      <c r="C303" s="2"/>
      <c r="D303" s="45"/>
      <c r="E303" s="2"/>
      <c r="F303" s="2"/>
      <c r="G303" s="2"/>
      <c r="H303" s="2"/>
    </row>
    <row r="304" spans="1:8">
      <c r="A304" s="2"/>
      <c r="B304" s="2"/>
      <c r="C304" s="2"/>
      <c r="D304" s="45"/>
      <c r="E304" s="2"/>
      <c r="F304" s="2"/>
      <c r="G304" s="2"/>
      <c r="H304" s="2"/>
    </row>
    <row r="305" spans="1:8">
      <c r="A305" s="2"/>
      <c r="B305" s="2"/>
      <c r="C305" s="2"/>
      <c r="D305" s="45"/>
      <c r="E305" s="2"/>
      <c r="F305" s="2"/>
      <c r="G305" s="2"/>
      <c r="H305" s="2"/>
    </row>
    <row r="306" spans="1:8">
      <c r="A306" s="2"/>
      <c r="B306" s="2"/>
      <c r="C306" s="2"/>
      <c r="D306" s="45"/>
      <c r="E306" s="2"/>
      <c r="F306" s="2"/>
      <c r="G306" s="2"/>
      <c r="H306" s="2"/>
    </row>
    <row r="307" spans="1:8">
      <c r="A307" s="2"/>
      <c r="B307" s="2"/>
      <c r="C307" s="2"/>
      <c r="D307" s="45"/>
      <c r="E307" s="2"/>
      <c r="F307" s="2"/>
      <c r="G307" s="2"/>
      <c r="H307" s="2"/>
    </row>
    <row r="308" spans="1:8">
      <c r="A308" s="2"/>
      <c r="B308" s="2"/>
      <c r="C308" s="2"/>
      <c r="D308" s="45"/>
      <c r="E308" s="2"/>
      <c r="F308" s="2"/>
      <c r="G308" s="2"/>
      <c r="H308" s="2"/>
    </row>
    <row r="309" spans="1:8">
      <c r="A309" s="2"/>
      <c r="B309" s="2"/>
      <c r="C309" s="2"/>
      <c r="D309" s="45"/>
      <c r="E309" s="2"/>
      <c r="F309" s="2"/>
      <c r="G309" s="2"/>
      <c r="H309" s="2"/>
    </row>
    <row r="310" spans="1:8">
      <c r="A310" s="2"/>
      <c r="B310" s="2"/>
      <c r="C310" s="2"/>
      <c r="D310" s="45"/>
      <c r="E310" s="2"/>
      <c r="F310" s="2"/>
      <c r="G310" s="2"/>
      <c r="H310" s="2"/>
    </row>
    <row r="311" spans="1:8">
      <c r="A311" s="2"/>
      <c r="B311" s="2"/>
      <c r="C311" s="2"/>
      <c r="D311" s="45"/>
      <c r="E311" s="2"/>
      <c r="F311" s="2"/>
      <c r="G311" s="2"/>
      <c r="H311" s="2"/>
    </row>
    <row r="312" spans="1:8">
      <c r="A312" s="2"/>
      <c r="B312" s="2"/>
      <c r="C312" s="2"/>
      <c r="D312" s="45"/>
      <c r="E312" s="2"/>
      <c r="F312" s="2"/>
      <c r="G312" s="2"/>
      <c r="H312" s="2"/>
    </row>
    <row r="313" spans="1:8">
      <c r="A313" s="2"/>
      <c r="B313" s="2"/>
      <c r="C313" s="2"/>
      <c r="D313" s="45"/>
      <c r="E313" s="2"/>
      <c r="F313" s="2"/>
      <c r="G313" s="2"/>
      <c r="H313" s="2"/>
    </row>
    <row r="314" spans="1:8">
      <c r="A314" s="2"/>
      <c r="B314" s="2"/>
      <c r="C314" s="2"/>
      <c r="D314" s="45"/>
      <c r="E314" s="2"/>
      <c r="F314" s="2"/>
      <c r="G314" s="2"/>
      <c r="H314" s="2"/>
    </row>
    <row r="315" spans="1:8">
      <c r="A315" s="2"/>
      <c r="B315" s="2"/>
      <c r="C315" s="2"/>
      <c r="D315" s="45"/>
      <c r="E315" s="2"/>
      <c r="F315" s="2"/>
      <c r="G315" s="2"/>
      <c r="H315" s="2"/>
    </row>
    <row r="316" spans="1:8">
      <c r="A316" s="2"/>
      <c r="B316" s="2"/>
      <c r="C316" s="2"/>
      <c r="D316" s="45"/>
      <c r="E316" s="2"/>
      <c r="F316" s="2"/>
      <c r="G316" s="2"/>
      <c r="H316" s="2"/>
    </row>
    <row r="317" spans="1:8">
      <c r="A317" s="2"/>
      <c r="B317" s="2"/>
      <c r="C317" s="2"/>
      <c r="D317" s="45"/>
      <c r="E317" s="2"/>
      <c r="F317" s="2"/>
      <c r="G317" s="2"/>
      <c r="H317" s="2"/>
    </row>
    <row r="318" spans="1:8">
      <c r="A318" s="2"/>
      <c r="B318" s="2"/>
      <c r="C318" s="2"/>
      <c r="D318" s="45"/>
      <c r="E318" s="2"/>
      <c r="F318" s="2"/>
      <c r="G318" s="2"/>
      <c r="H318" s="2"/>
    </row>
    <row r="319" spans="1:8">
      <c r="A319" s="2"/>
      <c r="B319" s="2"/>
      <c r="C319" s="2"/>
      <c r="D319" s="45"/>
      <c r="E319" s="2"/>
      <c r="F319" s="2"/>
      <c r="G319" s="2"/>
      <c r="H319" s="2"/>
    </row>
    <row r="320" spans="1:8">
      <c r="A320" s="2"/>
      <c r="B320" s="2"/>
      <c r="C320" s="2"/>
      <c r="D320" s="45"/>
      <c r="E320" s="2"/>
      <c r="F320" s="2"/>
      <c r="G320" s="2"/>
      <c r="H320" s="2"/>
    </row>
    <row r="321" spans="1:8">
      <c r="A321" s="2"/>
      <c r="B321" s="2"/>
      <c r="C321" s="2"/>
      <c r="D321" s="45"/>
      <c r="E321" s="2"/>
      <c r="F321" s="2"/>
      <c r="G321" s="2"/>
      <c r="H321" s="2"/>
    </row>
    <row r="322" spans="1:8">
      <c r="A322" s="2"/>
      <c r="B322" s="2"/>
      <c r="C322" s="2"/>
      <c r="D322" s="45"/>
      <c r="E322" s="2"/>
      <c r="F322" s="2"/>
      <c r="G322" s="2"/>
      <c r="H322" s="2"/>
    </row>
    <row r="323" spans="1:8">
      <c r="A323" s="2"/>
      <c r="B323" s="2"/>
      <c r="C323" s="2"/>
      <c r="D323" s="45"/>
      <c r="E323" s="2"/>
      <c r="F323" s="2"/>
      <c r="G323" s="2"/>
      <c r="H323" s="2"/>
    </row>
    <row r="324" spans="1:8">
      <c r="A324" s="2"/>
      <c r="B324" s="2"/>
      <c r="C324" s="2"/>
      <c r="D324" s="45"/>
      <c r="E324" s="2"/>
      <c r="F324" s="2"/>
      <c r="G324" s="2"/>
      <c r="H324" s="2"/>
    </row>
    <row r="325" spans="1:8">
      <c r="A325" s="2"/>
      <c r="B325" s="2"/>
      <c r="C325" s="2"/>
      <c r="D325" s="45"/>
      <c r="E325" s="2"/>
      <c r="F325" s="2"/>
      <c r="G325" s="2"/>
      <c r="H325" s="2"/>
    </row>
    <row r="326" spans="1:8">
      <c r="A326" s="2"/>
      <c r="B326" s="2"/>
      <c r="C326" s="2"/>
      <c r="D326" s="45"/>
      <c r="E326" s="2"/>
      <c r="F326" s="2"/>
      <c r="G326" s="2"/>
      <c r="H326" s="2"/>
    </row>
    <row r="327" spans="1:8">
      <c r="A327" s="2"/>
      <c r="B327" s="2"/>
      <c r="C327" s="2"/>
      <c r="D327" s="45"/>
      <c r="E327" s="2"/>
      <c r="F327" s="2"/>
      <c r="G327" s="2"/>
      <c r="H327" s="2"/>
    </row>
    <row r="328" spans="1:8">
      <c r="A328" s="2"/>
      <c r="B328" s="2"/>
      <c r="C328" s="2"/>
      <c r="D328" s="45"/>
      <c r="E328" s="2"/>
      <c r="F328" s="2"/>
      <c r="G328" s="2"/>
      <c r="H328" s="2"/>
    </row>
    <row r="329" spans="1:8">
      <c r="A329" s="2"/>
      <c r="B329" s="2"/>
      <c r="C329" s="2"/>
      <c r="D329" s="45"/>
      <c r="E329" s="2"/>
      <c r="F329" s="2"/>
      <c r="G329" s="2"/>
      <c r="H329" s="2"/>
    </row>
    <row r="330" spans="1:8">
      <c r="A330" s="2"/>
      <c r="B330" s="2"/>
      <c r="C330" s="2"/>
      <c r="D330" s="45"/>
      <c r="E330" s="2"/>
      <c r="F330" s="2"/>
      <c r="G330" s="2"/>
      <c r="H330" s="2"/>
    </row>
    <row r="331" spans="1:8">
      <c r="A331" s="2"/>
      <c r="B331" s="2"/>
      <c r="C331" s="2"/>
      <c r="D331" s="45"/>
      <c r="E331" s="2"/>
      <c r="F331" s="2"/>
      <c r="G331" s="2"/>
      <c r="H331" s="2"/>
    </row>
    <row r="332" spans="1:8">
      <c r="A332" s="2"/>
      <c r="B332" s="2"/>
      <c r="C332" s="2"/>
      <c r="D332" s="45"/>
      <c r="E332" s="2"/>
      <c r="F332" s="2"/>
      <c r="G332" s="2"/>
      <c r="H332" s="2"/>
    </row>
    <row r="333" spans="1:8">
      <c r="A333" s="2"/>
      <c r="B333" s="2"/>
      <c r="C333" s="2"/>
      <c r="D333" s="45"/>
      <c r="E333" s="2"/>
      <c r="F333" s="2"/>
      <c r="G333" s="2"/>
      <c r="H333" s="2"/>
    </row>
    <row r="334" spans="1:8">
      <c r="A334" s="2"/>
      <c r="B334" s="2"/>
      <c r="C334" s="2"/>
      <c r="D334" s="45"/>
      <c r="E334" s="2"/>
      <c r="F334" s="2"/>
      <c r="G334" s="2"/>
      <c r="H334" s="2"/>
    </row>
    <row r="335" spans="1:8">
      <c r="A335" s="2"/>
      <c r="B335" s="2"/>
      <c r="C335" s="2"/>
      <c r="D335" s="45"/>
      <c r="E335" s="2"/>
      <c r="F335" s="2"/>
      <c r="G335" s="2"/>
      <c r="H335" s="2"/>
    </row>
    <row r="336" spans="1:8">
      <c r="A336" s="2"/>
      <c r="B336" s="2"/>
      <c r="C336" s="2"/>
      <c r="D336" s="45"/>
      <c r="E336" s="2"/>
      <c r="F336" s="2"/>
      <c r="G336" s="2"/>
      <c r="H336" s="2"/>
    </row>
    <row r="337" spans="1:8">
      <c r="A337" s="2"/>
      <c r="B337" s="2"/>
      <c r="C337" s="2"/>
      <c r="D337" s="45"/>
      <c r="E337" s="2"/>
      <c r="F337" s="2"/>
      <c r="G337" s="2"/>
      <c r="H337" s="2"/>
    </row>
    <row r="338" spans="1:8">
      <c r="A338" s="2"/>
      <c r="B338" s="2"/>
      <c r="C338" s="2"/>
      <c r="D338" s="45"/>
      <c r="E338" s="2"/>
      <c r="F338" s="2"/>
      <c r="G338" s="2"/>
      <c r="H338" s="2"/>
    </row>
    <row r="339" spans="1:8">
      <c r="A339" s="2"/>
      <c r="B339" s="2"/>
      <c r="C339" s="2"/>
      <c r="D339" s="45"/>
      <c r="E339" s="2"/>
      <c r="F339" s="2"/>
      <c r="G339" s="2"/>
      <c r="H339" s="2"/>
    </row>
    <row r="340" spans="1:8">
      <c r="A340" s="2"/>
      <c r="B340" s="2"/>
      <c r="C340" s="2"/>
      <c r="D340" s="45"/>
      <c r="E340" s="2"/>
      <c r="F340" s="2"/>
      <c r="G340" s="2"/>
      <c r="H340" s="2"/>
    </row>
    <row r="341" spans="1:8">
      <c r="A341" s="2"/>
      <c r="B341" s="2"/>
      <c r="C341" s="2"/>
      <c r="D341" s="45"/>
      <c r="E341" s="2"/>
      <c r="F341" s="2"/>
      <c r="G341" s="2"/>
      <c r="H341" s="2"/>
    </row>
    <row r="342" spans="1:8">
      <c r="A342" s="2"/>
      <c r="B342" s="2"/>
      <c r="C342" s="2"/>
      <c r="D342" s="45"/>
      <c r="E342" s="2"/>
      <c r="F342" s="2"/>
      <c r="G342" s="2"/>
      <c r="H342" s="2"/>
    </row>
    <row r="343" spans="1:8">
      <c r="A343" s="2"/>
      <c r="B343" s="2"/>
      <c r="C343" s="2"/>
      <c r="D343" s="45"/>
      <c r="E343" s="2"/>
      <c r="F343" s="2"/>
      <c r="G343" s="2"/>
      <c r="H343" s="2"/>
    </row>
    <row r="344" spans="1:8">
      <c r="A344" s="2"/>
      <c r="B344" s="2"/>
      <c r="C344" s="2"/>
      <c r="D344" s="45"/>
      <c r="E344" s="2"/>
      <c r="F344" s="2"/>
      <c r="G344" s="2"/>
      <c r="H344" s="2"/>
    </row>
    <row r="345" spans="1:8">
      <c r="A345" s="2"/>
      <c r="B345" s="2"/>
      <c r="C345" s="2"/>
      <c r="D345" s="45"/>
      <c r="E345" s="2"/>
      <c r="F345" s="2"/>
      <c r="G345" s="2"/>
      <c r="H345" s="2"/>
    </row>
    <row r="346" spans="1:8">
      <c r="A346" s="2"/>
      <c r="B346" s="2"/>
      <c r="C346" s="2"/>
      <c r="D346" s="45"/>
      <c r="E346" s="2"/>
      <c r="F346" s="2"/>
      <c r="G346" s="2"/>
      <c r="H346" s="2"/>
    </row>
    <row r="347" spans="1:8">
      <c r="A347" s="2"/>
      <c r="B347" s="2"/>
      <c r="C347" s="2"/>
      <c r="D347" s="45"/>
      <c r="E347" s="2"/>
      <c r="F347" s="2"/>
      <c r="G347" s="2"/>
      <c r="H347" s="2"/>
    </row>
    <row r="348" spans="1:8">
      <c r="A348" s="2"/>
      <c r="B348" s="2"/>
      <c r="C348" s="2"/>
      <c r="D348" s="45"/>
      <c r="E348" s="2"/>
      <c r="F348" s="2"/>
      <c r="G348" s="2"/>
      <c r="H348" s="2"/>
    </row>
    <row r="349" spans="1:8">
      <c r="A349" s="2"/>
      <c r="B349" s="2"/>
      <c r="C349" s="2"/>
      <c r="D349" s="45"/>
      <c r="E349" s="2"/>
      <c r="F349" s="2"/>
      <c r="G349" s="2"/>
      <c r="H349" s="2"/>
    </row>
    <row r="350" spans="1:8">
      <c r="A350" s="2"/>
      <c r="B350" s="2"/>
      <c r="C350" s="2"/>
      <c r="D350" s="45"/>
      <c r="E350" s="2"/>
      <c r="F350" s="2"/>
      <c r="G350" s="2"/>
      <c r="H350" s="2"/>
    </row>
    <row r="351" spans="1:8">
      <c r="A351" s="2"/>
      <c r="B351" s="2"/>
      <c r="C351" s="2"/>
      <c r="D351" s="45"/>
      <c r="E351" s="2"/>
      <c r="F351" s="2"/>
      <c r="G351" s="2"/>
      <c r="H351" s="2"/>
    </row>
    <row r="352" spans="1:8">
      <c r="A352" s="2"/>
      <c r="B352" s="2"/>
      <c r="C352" s="2"/>
      <c r="D352" s="45"/>
      <c r="E352" s="2"/>
      <c r="F352" s="2"/>
      <c r="G352" s="2"/>
      <c r="H352" s="2"/>
    </row>
    <row r="353" spans="1:8">
      <c r="A353" s="2"/>
      <c r="B353" s="2"/>
      <c r="C353" s="2"/>
      <c r="D353" s="45"/>
      <c r="E353" s="2"/>
      <c r="F353" s="2"/>
      <c r="G353" s="2"/>
      <c r="H353" s="2"/>
    </row>
    <row r="354" spans="1:8">
      <c r="A354" s="2"/>
      <c r="B354" s="2"/>
      <c r="C354" s="2"/>
      <c r="D354" s="45"/>
      <c r="E354" s="2"/>
      <c r="F354" s="2"/>
      <c r="G354" s="2"/>
      <c r="H354" s="2"/>
    </row>
    <row r="355" spans="1:8">
      <c r="A355" s="2"/>
      <c r="B355" s="2"/>
      <c r="C355" s="2"/>
      <c r="D355" s="45"/>
      <c r="E355" s="2"/>
      <c r="F355" s="2"/>
      <c r="G355" s="2"/>
      <c r="H355" s="2"/>
    </row>
    <row r="356" spans="1:8">
      <c r="A356" s="2"/>
      <c r="B356" s="2"/>
      <c r="C356" s="2"/>
      <c r="D356" s="45"/>
      <c r="E356" s="2"/>
      <c r="F356" s="2"/>
      <c r="G356" s="2"/>
      <c r="H356" s="2"/>
    </row>
    <row r="357" spans="1:8">
      <c r="A357" s="2"/>
      <c r="B357" s="2"/>
      <c r="C357" s="2"/>
      <c r="D357" s="45"/>
      <c r="E357" s="2"/>
      <c r="F357" s="2"/>
      <c r="G357" s="2"/>
      <c r="H357" s="2"/>
    </row>
    <row r="358" spans="1:8">
      <c r="A358" s="2"/>
      <c r="B358" s="2"/>
      <c r="C358" s="2"/>
      <c r="D358" s="45"/>
      <c r="E358" s="2"/>
      <c r="F358" s="2"/>
      <c r="G358" s="2"/>
      <c r="H358" s="2"/>
    </row>
    <row r="359" spans="1:8">
      <c r="A359" s="2"/>
      <c r="B359" s="2"/>
      <c r="C359" s="2"/>
      <c r="D359" s="45"/>
      <c r="E359" s="2"/>
      <c r="F359" s="2"/>
      <c r="G359" s="2"/>
      <c r="H359" s="2"/>
    </row>
    <row r="360" spans="1:8">
      <c r="A360" s="2"/>
      <c r="B360" s="2"/>
      <c r="C360" s="2"/>
      <c r="D360" s="45"/>
      <c r="E360" s="2"/>
      <c r="F360" s="2"/>
      <c r="G360" s="2"/>
      <c r="H360" s="2"/>
    </row>
    <row r="361" spans="1:8">
      <c r="A361" s="2"/>
      <c r="B361" s="2"/>
      <c r="C361" s="2"/>
      <c r="D361" s="45"/>
      <c r="E361" s="2"/>
      <c r="F361" s="2"/>
      <c r="G361" s="2"/>
      <c r="H361" s="2"/>
    </row>
    <row r="362" spans="1:8">
      <c r="A362" s="2"/>
      <c r="B362" s="2"/>
      <c r="C362" s="2"/>
      <c r="D362" s="45"/>
      <c r="E362" s="2"/>
      <c r="F362" s="2"/>
      <c r="G362" s="2"/>
      <c r="H362" s="2"/>
    </row>
    <row r="363" spans="1:8">
      <c r="A363" s="2"/>
      <c r="B363" s="2"/>
      <c r="C363" s="2"/>
      <c r="D363" s="45"/>
      <c r="E363" s="2"/>
      <c r="F363" s="2"/>
      <c r="G363" s="2"/>
      <c r="H363" s="2"/>
    </row>
    <row r="364" spans="1:8">
      <c r="A364" s="2"/>
      <c r="B364" s="2"/>
      <c r="C364" s="2"/>
      <c r="D364" s="45"/>
      <c r="E364" s="2"/>
      <c r="F364" s="2"/>
      <c r="G364" s="2"/>
      <c r="H364" s="2"/>
    </row>
    <row r="365" spans="1:8">
      <c r="A365" s="2"/>
      <c r="B365" s="2"/>
      <c r="C365" s="2"/>
      <c r="D365" s="45"/>
      <c r="E365" s="2"/>
      <c r="F365" s="2"/>
      <c r="G365" s="2"/>
      <c r="H365" s="2"/>
    </row>
    <row r="366" spans="1:8">
      <c r="A366" s="2"/>
      <c r="B366" s="2"/>
      <c r="C366" s="2"/>
      <c r="D366" s="45"/>
      <c r="E366" s="2"/>
      <c r="F366" s="2"/>
      <c r="G366" s="2"/>
      <c r="H366" s="2"/>
    </row>
    <row r="367" spans="1:8">
      <c r="A367" s="2"/>
      <c r="B367" s="2"/>
      <c r="C367" s="2"/>
      <c r="D367" s="45"/>
      <c r="E367" s="2"/>
      <c r="F367" s="2"/>
      <c r="G367" s="2"/>
      <c r="H367" s="2"/>
    </row>
    <row r="368" spans="1:8">
      <c r="A368" s="2"/>
      <c r="B368" s="2"/>
      <c r="C368" s="2"/>
      <c r="D368" s="45"/>
      <c r="E368" s="2"/>
      <c r="F368" s="2"/>
      <c r="G368" s="2"/>
      <c r="H368" s="2"/>
    </row>
    <row r="369" spans="1:8">
      <c r="A369" s="2"/>
      <c r="B369" s="2"/>
      <c r="C369" s="2"/>
      <c r="D369" s="45"/>
      <c r="E369" s="2"/>
      <c r="F369" s="2"/>
      <c r="G369" s="2"/>
      <c r="H369" s="2"/>
    </row>
    <row r="370" spans="1:8">
      <c r="A370" s="2"/>
      <c r="B370" s="2"/>
      <c r="C370" s="2"/>
      <c r="D370" s="45"/>
      <c r="E370" s="2"/>
      <c r="F370" s="2"/>
      <c r="G370" s="2"/>
      <c r="H370" s="2"/>
    </row>
    <row r="371" spans="1:8">
      <c r="A371" s="2"/>
      <c r="B371" s="2"/>
      <c r="C371" s="2"/>
      <c r="D371" s="45"/>
      <c r="E371" s="2"/>
      <c r="F371" s="2"/>
      <c r="G371" s="2"/>
      <c r="H371" s="2"/>
    </row>
    <row r="372" spans="1:8">
      <c r="A372" s="2"/>
      <c r="B372" s="2"/>
      <c r="C372" s="2"/>
      <c r="D372" s="45"/>
      <c r="E372" s="2"/>
      <c r="F372" s="2"/>
      <c r="G372" s="2"/>
      <c r="H372" s="2"/>
    </row>
    <row r="373" spans="1:8">
      <c r="A373" s="2"/>
      <c r="B373" s="2"/>
      <c r="C373" s="2"/>
      <c r="D373" s="45"/>
      <c r="E373" s="2"/>
      <c r="F373" s="2"/>
      <c r="G373" s="2"/>
      <c r="H373" s="2"/>
    </row>
    <row r="374" spans="1:8">
      <c r="A374" s="2"/>
      <c r="B374" s="2"/>
      <c r="C374" s="2"/>
      <c r="D374" s="45"/>
      <c r="E374" s="2"/>
      <c r="F374" s="2"/>
      <c r="G374" s="2"/>
      <c r="H374" s="2"/>
    </row>
    <row r="375" spans="1:8">
      <c r="A375" s="2"/>
      <c r="B375" s="2"/>
      <c r="C375" s="2"/>
      <c r="D375" s="45"/>
      <c r="E375" s="2"/>
      <c r="F375" s="2"/>
      <c r="G375" s="2"/>
      <c r="H375" s="2"/>
    </row>
    <row r="376" spans="1:8">
      <c r="A376" s="2"/>
      <c r="B376" s="2"/>
      <c r="C376" s="2"/>
      <c r="D376" s="45"/>
      <c r="E376" s="2"/>
      <c r="F376" s="2"/>
      <c r="G376" s="2"/>
      <c r="H376" s="2"/>
    </row>
    <row r="377" spans="1:8">
      <c r="A377" s="2"/>
      <c r="B377" s="2"/>
      <c r="C377" s="2"/>
      <c r="D377" s="45"/>
      <c r="E377" s="2"/>
      <c r="F377" s="2"/>
      <c r="G377" s="2"/>
      <c r="H377" s="2"/>
    </row>
    <row r="378" spans="1:8">
      <c r="A378" s="2"/>
      <c r="B378" s="2"/>
      <c r="C378" s="2"/>
      <c r="D378" s="45"/>
      <c r="E378" s="2"/>
      <c r="F378" s="2"/>
      <c r="G378" s="2"/>
      <c r="H378" s="2"/>
    </row>
    <row r="379" spans="1:8">
      <c r="A379" s="2"/>
      <c r="B379" s="2"/>
      <c r="C379" s="2"/>
      <c r="D379" s="45"/>
      <c r="E379" s="2"/>
      <c r="F379" s="2"/>
      <c r="G379" s="2"/>
      <c r="H379" s="2"/>
    </row>
    <row r="380" spans="1:8">
      <c r="A380" s="2"/>
      <c r="B380" s="2"/>
      <c r="C380" s="2"/>
      <c r="D380" s="45"/>
      <c r="E380" s="2"/>
      <c r="F380" s="2"/>
      <c r="G380" s="2"/>
      <c r="H380" s="2"/>
    </row>
    <row r="381" spans="1:8">
      <c r="A381" s="2"/>
      <c r="B381" s="2"/>
      <c r="C381" s="2"/>
      <c r="D381" s="45"/>
      <c r="E381" s="2"/>
      <c r="F381" s="2"/>
      <c r="G381" s="2"/>
      <c r="H381" s="2"/>
    </row>
    <row r="382" spans="1:8">
      <c r="A382" s="2"/>
      <c r="B382" s="2"/>
      <c r="C382" s="2"/>
      <c r="D382" s="45"/>
      <c r="E382" s="2"/>
      <c r="F382" s="2"/>
      <c r="G382" s="2"/>
      <c r="H382" s="2"/>
    </row>
    <row r="383" spans="1:8">
      <c r="A383" s="2"/>
      <c r="B383" s="2"/>
      <c r="C383" s="2"/>
      <c r="D383" s="45"/>
      <c r="E383" s="2"/>
      <c r="F383" s="2"/>
      <c r="G383" s="2"/>
      <c r="H383" s="2"/>
    </row>
    <row r="384" spans="1:8">
      <c r="A384" s="2"/>
      <c r="B384" s="2"/>
      <c r="C384" s="2"/>
      <c r="D384" s="45"/>
      <c r="E384" s="2"/>
      <c r="F384" s="2"/>
      <c r="G384" s="2"/>
      <c r="H384" s="2"/>
    </row>
    <row r="385" spans="1:8">
      <c r="A385" s="2"/>
      <c r="B385" s="2"/>
      <c r="C385" s="2"/>
      <c r="D385" s="45"/>
      <c r="E385" s="2"/>
      <c r="F385" s="2"/>
      <c r="G385" s="2"/>
      <c r="H385" s="2"/>
    </row>
    <row r="386" spans="1:8">
      <c r="A386" s="2"/>
      <c r="B386" s="2"/>
      <c r="C386" s="2"/>
      <c r="D386" s="45"/>
      <c r="E386" s="2"/>
      <c r="F386" s="2"/>
      <c r="G386" s="2"/>
      <c r="H386" s="2"/>
    </row>
    <row r="387" spans="1:8">
      <c r="A387" s="2"/>
      <c r="B387" s="2"/>
      <c r="C387" s="2"/>
      <c r="D387" s="45"/>
      <c r="E387" s="2"/>
      <c r="F387" s="2"/>
      <c r="G387" s="2"/>
      <c r="H387" s="2"/>
    </row>
    <row r="388" spans="1:8">
      <c r="A388" s="2"/>
      <c r="B388" s="2"/>
      <c r="C388" s="2"/>
      <c r="D388" s="45"/>
      <c r="E388" s="2"/>
      <c r="F388" s="2"/>
      <c r="G388" s="2"/>
      <c r="H388" s="2"/>
    </row>
    <row r="389" spans="1:8">
      <c r="A389" s="2"/>
      <c r="B389" s="2"/>
      <c r="C389" s="2"/>
      <c r="D389" s="45"/>
      <c r="E389" s="2"/>
      <c r="F389" s="2"/>
      <c r="G389" s="2"/>
      <c r="H389" s="2"/>
    </row>
    <row r="390" spans="1:8">
      <c r="A390" s="2"/>
      <c r="B390" s="2"/>
      <c r="C390" s="2"/>
      <c r="D390" s="45"/>
      <c r="E390" s="2"/>
      <c r="F390" s="2"/>
      <c r="G390" s="2"/>
      <c r="H390" s="2"/>
    </row>
    <row r="391" spans="1:8">
      <c r="A391" s="2"/>
      <c r="B391" s="2"/>
      <c r="C391" s="2"/>
      <c r="D391" s="45"/>
      <c r="E391" s="2"/>
      <c r="F391" s="2"/>
      <c r="G391" s="2"/>
      <c r="H391" s="2"/>
    </row>
    <row r="392" spans="1:8">
      <c r="A392" s="2"/>
      <c r="B392" s="2"/>
      <c r="C392" s="2"/>
      <c r="D392" s="45"/>
      <c r="E392" s="2"/>
      <c r="F392" s="2"/>
      <c r="G392" s="2"/>
      <c r="H392" s="2"/>
    </row>
    <row r="393" spans="1:8">
      <c r="A393" s="2"/>
      <c r="B393" s="2"/>
      <c r="C393" s="2"/>
      <c r="D393" s="45"/>
      <c r="E393" s="2"/>
      <c r="F393" s="2"/>
      <c r="G393" s="2"/>
      <c r="H393" s="2"/>
    </row>
    <row r="394" spans="1:8">
      <c r="A394" s="2"/>
      <c r="B394" s="2"/>
      <c r="C394" s="2"/>
      <c r="D394" s="45"/>
      <c r="E394" s="2"/>
      <c r="F394" s="2"/>
      <c r="G394" s="2"/>
      <c r="H394" s="2"/>
    </row>
    <row r="395" spans="1:8">
      <c r="A395" s="2"/>
      <c r="B395" s="2"/>
      <c r="C395" s="2"/>
      <c r="D395" s="45"/>
      <c r="E395" s="2"/>
      <c r="F395" s="2"/>
      <c r="G395" s="2"/>
      <c r="H395" s="2"/>
    </row>
    <row r="396" spans="1:8">
      <c r="A396" s="2"/>
      <c r="B396" s="2"/>
      <c r="C396" s="2"/>
      <c r="D396" s="45"/>
      <c r="E396" s="2"/>
      <c r="F396" s="2"/>
      <c r="G396" s="2"/>
      <c r="H396" s="2"/>
    </row>
    <row r="397" spans="1:8">
      <c r="A397" s="2"/>
      <c r="B397" s="2"/>
      <c r="C397" s="2"/>
      <c r="D397" s="45"/>
      <c r="E397" s="2"/>
      <c r="F397" s="2"/>
      <c r="G397" s="2"/>
      <c r="H397" s="2"/>
    </row>
    <row r="398" spans="1:8">
      <c r="A398" s="2"/>
      <c r="B398" s="2"/>
      <c r="C398" s="2"/>
      <c r="D398" s="45"/>
      <c r="E398" s="2"/>
      <c r="F398" s="2"/>
      <c r="G398" s="2"/>
      <c r="H398" s="2"/>
    </row>
    <row r="399" spans="1:8">
      <c r="A399" s="2"/>
      <c r="B399" s="2"/>
      <c r="C399" s="2"/>
      <c r="D399" s="45"/>
      <c r="E399" s="2"/>
      <c r="F399" s="2"/>
      <c r="G399" s="2"/>
      <c r="H399" s="2"/>
    </row>
    <row r="400" spans="1:8">
      <c r="A400" s="2"/>
      <c r="B400" s="2"/>
      <c r="C400" s="2"/>
      <c r="D400" s="45"/>
      <c r="E400" s="2"/>
      <c r="F400" s="2"/>
      <c r="G400" s="2"/>
      <c r="H400" s="2"/>
    </row>
    <row r="401" spans="1:8">
      <c r="A401" s="2"/>
      <c r="B401" s="2"/>
      <c r="C401" s="2"/>
      <c r="D401" s="45"/>
      <c r="E401" s="2"/>
      <c r="F401" s="2"/>
      <c r="G401" s="2"/>
      <c r="H401" s="2"/>
    </row>
    <row r="402" spans="1:8">
      <c r="A402" s="2"/>
      <c r="B402" s="2"/>
      <c r="C402" s="2"/>
      <c r="D402" s="45"/>
      <c r="E402" s="2"/>
      <c r="F402" s="2"/>
      <c r="G402" s="2"/>
      <c r="H402" s="2"/>
    </row>
    <row r="403" spans="1:8">
      <c r="A403" s="2"/>
      <c r="B403" s="2"/>
      <c r="C403" s="2"/>
      <c r="D403" s="45"/>
      <c r="E403" s="2"/>
      <c r="F403" s="2"/>
      <c r="G403" s="2"/>
      <c r="H403" s="2"/>
    </row>
    <row r="404" spans="1:8">
      <c r="A404" s="2"/>
      <c r="B404" s="2"/>
      <c r="C404" s="2"/>
      <c r="D404" s="45"/>
      <c r="E404" s="2"/>
      <c r="F404" s="2"/>
      <c r="G404" s="2"/>
      <c r="H404" s="2"/>
    </row>
    <row r="405" spans="1:8">
      <c r="A405" s="2"/>
      <c r="B405" s="2"/>
      <c r="C405" s="2"/>
      <c r="D405" s="45"/>
      <c r="E405" s="2"/>
      <c r="F405" s="2"/>
      <c r="G405" s="2"/>
      <c r="H405" s="2"/>
    </row>
    <row r="406" spans="1:8">
      <c r="A406" s="2"/>
      <c r="B406" s="2"/>
      <c r="C406" s="2"/>
      <c r="D406" s="45"/>
      <c r="E406" s="2"/>
      <c r="F406" s="2"/>
      <c r="G406" s="2"/>
      <c r="H406" s="2"/>
    </row>
    <row r="407" spans="1:8">
      <c r="A407" s="2"/>
      <c r="B407" s="2"/>
      <c r="C407" s="2"/>
      <c r="D407" s="45"/>
      <c r="E407" s="2"/>
      <c r="F407" s="2"/>
      <c r="G407" s="2"/>
      <c r="H407" s="2"/>
    </row>
    <row r="408" spans="1:8">
      <c r="A408" s="2"/>
      <c r="B408" s="2"/>
      <c r="C408" s="2"/>
      <c r="D408" s="45"/>
      <c r="E408" s="2"/>
      <c r="F408" s="2"/>
      <c r="G408" s="2"/>
      <c r="H408" s="2"/>
    </row>
    <row r="409" spans="1:8">
      <c r="A409" s="2"/>
      <c r="B409" s="2"/>
      <c r="C409" s="2"/>
      <c r="D409" s="45"/>
      <c r="E409" s="2"/>
      <c r="F409" s="2"/>
      <c r="G409" s="2"/>
      <c r="H409" s="2"/>
    </row>
    <row r="410" spans="1:8">
      <c r="A410" s="2"/>
      <c r="B410" s="2"/>
      <c r="C410" s="2"/>
      <c r="D410" s="45"/>
      <c r="E410" s="2"/>
      <c r="F410" s="2"/>
      <c r="G410" s="2"/>
      <c r="H410" s="2"/>
    </row>
    <row r="411" spans="1:8">
      <c r="A411" s="2"/>
      <c r="B411" s="2"/>
      <c r="C411" s="2"/>
      <c r="D411" s="45"/>
      <c r="E411" s="2"/>
      <c r="F411" s="2"/>
      <c r="G411" s="2"/>
      <c r="H411" s="2"/>
    </row>
    <row r="412" spans="1:8">
      <c r="A412" s="2"/>
      <c r="B412" s="2"/>
      <c r="C412" s="2"/>
      <c r="D412" s="45"/>
      <c r="E412" s="2"/>
      <c r="F412" s="2"/>
      <c r="G412" s="2"/>
      <c r="H412" s="2"/>
    </row>
    <row r="413" spans="1:8">
      <c r="A413" s="2"/>
      <c r="B413" s="2"/>
      <c r="C413" s="2"/>
      <c r="D413" s="45"/>
      <c r="E413" s="2"/>
      <c r="F413" s="2"/>
      <c r="G413" s="2"/>
      <c r="H413" s="2"/>
    </row>
    <row r="414" spans="1:8">
      <c r="A414" s="2"/>
      <c r="B414" s="2"/>
      <c r="C414" s="2"/>
      <c r="D414" s="45"/>
      <c r="E414" s="2"/>
      <c r="F414" s="2"/>
      <c r="G414" s="2"/>
      <c r="H414" s="2"/>
    </row>
    <row r="415" spans="1:8">
      <c r="A415" s="2"/>
      <c r="B415" s="2"/>
      <c r="C415" s="2"/>
      <c r="D415" s="45"/>
      <c r="E415" s="2"/>
      <c r="F415" s="2"/>
      <c r="G415" s="2"/>
      <c r="H415" s="2"/>
    </row>
    <row r="416" spans="1:8">
      <c r="A416" s="2"/>
      <c r="B416" s="2"/>
      <c r="C416" s="2"/>
      <c r="D416" s="45"/>
      <c r="E416" s="2"/>
      <c r="F416" s="2"/>
      <c r="G416" s="2"/>
      <c r="H416" s="2"/>
    </row>
    <row r="417" spans="1:8">
      <c r="A417" s="2"/>
      <c r="B417" s="2"/>
      <c r="C417" s="2"/>
      <c r="D417" s="45"/>
      <c r="E417" s="2"/>
      <c r="F417" s="2"/>
      <c r="G417" s="2"/>
      <c r="H417" s="2"/>
    </row>
    <row r="418" spans="1:8">
      <c r="A418" s="2"/>
      <c r="B418" s="2"/>
      <c r="C418" s="2"/>
      <c r="D418" s="45"/>
      <c r="E418" s="2"/>
      <c r="F418" s="2"/>
      <c r="G418" s="2"/>
      <c r="H418" s="2"/>
    </row>
    <row r="419" spans="1:8">
      <c r="A419" s="2"/>
      <c r="B419" s="2"/>
      <c r="C419" s="2"/>
      <c r="D419" s="45"/>
      <c r="E419" s="2"/>
      <c r="F419" s="2"/>
      <c r="G419" s="2"/>
      <c r="H419" s="2"/>
    </row>
    <row r="420" spans="1:8">
      <c r="A420" s="2"/>
      <c r="B420" s="2"/>
      <c r="C420" s="2"/>
      <c r="D420" s="45"/>
      <c r="E420" s="2"/>
      <c r="F420" s="2"/>
      <c r="G420" s="2"/>
      <c r="H420" s="2"/>
    </row>
    <row r="421" spans="1:8">
      <c r="A421" s="2"/>
      <c r="B421" s="2"/>
      <c r="C421" s="2"/>
      <c r="D421" s="45"/>
      <c r="E421" s="2"/>
      <c r="F421" s="2"/>
      <c r="G421" s="2"/>
      <c r="H421" s="2"/>
    </row>
    <row r="422" spans="1:8">
      <c r="A422" s="2"/>
      <c r="B422" s="2"/>
      <c r="C422" s="2"/>
      <c r="D422" s="45"/>
      <c r="E422" s="2"/>
      <c r="F422" s="2"/>
      <c r="G422" s="2"/>
      <c r="H422" s="2"/>
    </row>
    <row r="423" spans="1:8">
      <c r="A423" s="2"/>
      <c r="B423" s="2"/>
      <c r="C423" s="2"/>
      <c r="D423" s="45"/>
      <c r="E423" s="2"/>
      <c r="F423" s="2"/>
      <c r="G423" s="2"/>
      <c r="H423" s="2"/>
    </row>
    <row r="424" spans="1:8">
      <c r="A424" s="2"/>
      <c r="B424" s="2"/>
      <c r="C424" s="2"/>
      <c r="D424" s="45"/>
      <c r="E424" s="2"/>
      <c r="F424" s="2"/>
      <c r="G424" s="2"/>
      <c r="H424" s="2"/>
    </row>
    <row r="425" spans="1:8">
      <c r="A425" s="2"/>
      <c r="B425" s="2"/>
      <c r="C425" s="2"/>
      <c r="D425" s="45"/>
      <c r="E425" s="2"/>
      <c r="F425" s="2"/>
      <c r="G425" s="2"/>
      <c r="H425" s="2"/>
    </row>
    <row r="426" spans="1:8">
      <c r="A426" s="2"/>
      <c r="B426" s="2"/>
      <c r="C426" s="2"/>
      <c r="D426" s="45"/>
      <c r="E426" s="2"/>
      <c r="F426" s="2"/>
      <c r="G426" s="2"/>
      <c r="H426" s="2"/>
    </row>
    <row r="427" spans="1:8">
      <c r="A427" s="2"/>
      <c r="B427" s="2"/>
      <c r="C427" s="2"/>
      <c r="D427" s="45"/>
      <c r="E427" s="2"/>
      <c r="F427" s="2"/>
      <c r="G427" s="2"/>
      <c r="H427" s="2"/>
    </row>
    <row r="428" spans="1:8">
      <c r="A428" s="2"/>
      <c r="B428" s="2"/>
      <c r="C428" s="2"/>
      <c r="D428" s="45"/>
      <c r="E428" s="2"/>
      <c r="F428" s="2"/>
      <c r="G428" s="2"/>
      <c r="H428" s="2"/>
    </row>
    <row r="429" spans="1:8">
      <c r="A429" s="2"/>
      <c r="B429" s="2"/>
      <c r="C429" s="2"/>
      <c r="D429" s="45"/>
      <c r="E429" s="2"/>
      <c r="F429" s="2"/>
      <c r="G429" s="2"/>
      <c r="H429" s="2"/>
    </row>
    <row r="430" spans="1:8">
      <c r="A430" s="2"/>
      <c r="B430" s="2"/>
      <c r="C430" s="2"/>
      <c r="D430" s="45"/>
      <c r="E430" s="2"/>
      <c r="F430" s="2"/>
      <c r="G430" s="2"/>
      <c r="H430" s="2"/>
    </row>
    <row r="431" spans="1:8">
      <c r="A431" s="2"/>
      <c r="B431" s="2"/>
      <c r="C431" s="2"/>
      <c r="D431" s="45"/>
      <c r="E431" s="2"/>
      <c r="F431" s="2"/>
      <c r="G431" s="2"/>
      <c r="H431" s="2"/>
    </row>
    <row r="432" spans="1:8">
      <c r="A432" s="2"/>
      <c r="B432" s="2"/>
      <c r="C432" s="2"/>
      <c r="D432" s="45"/>
      <c r="E432" s="2"/>
      <c r="F432" s="2"/>
      <c r="G432" s="2"/>
      <c r="H432" s="2"/>
    </row>
    <row r="433" spans="1:8">
      <c r="A433" s="2"/>
      <c r="B433" s="2"/>
      <c r="C433" s="2"/>
      <c r="D433" s="45"/>
      <c r="E433" s="2"/>
      <c r="F433" s="2"/>
      <c r="G433" s="2"/>
      <c r="H433" s="2"/>
    </row>
    <row r="434" spans="1:8">
      <c r="A434" s="2"/>
      <c r="B434" s="2"/>
      <c r="C434" s="2"/>
      <c r="D434" s="45"/>
      <c r="E434" s="2"/>
      <c r="F434" s="2"/>
      <c r="G434" s="2"/>
      <c r="H434" s="2"/>
    </row>
    <row r="435" spans="1:8">
      <c r="A435" s="2"/>
      <c r="B435" s="2"/>
      <c r="C435" s="2"/>
      <c r="D435" s="45"/>
      <c r="E435" s="2"/>
      <c r="F435" s="2"/>
      <c r="G435" s="2"/>
      <c r="H435" s="2"/>
    </row>
    <row r="436" spans="1:8">
      <c r="A436" s="2"/>
      <c r="B436" s="2"/>
      <c r="C436" s="2"/>
      <c r="D436" s="45"/>
      <c r="E436" s="2"/>
      <c r="F436" s="2"/>
      <c r="G436" s="2"/>
      <c r="H436" s="2"/>
    </row>
    <row r="437" spans="1:8">
      <c r="A437" s="2"/>
      <c r="B437" s="2"/>
      <c r="C437" s="2"/>
      <c r="D437" s="45"/>
      <c r="E437" s="2"/>
      <c r="F437" s="2"/>
      <c r="G437" s="2"/>
      <c r="H437" s="2"/>
    </row>
    <row r="438" spans="1:8">
      <c r="A438" s="2"/>
      <c r="B438" s="2"/>
      <c r="C438" s="2"/>
      <c r="D438" s="45"/>
      <c r="E438" s="2"/>
      <c r="F438" s="2"/>
      <c r="G438" s="2"/>
      <c r="H438" s="2"/>
    </row>
    <row r="439" spans="1:8">
      <c r="A439" s="2"/>
      <c r="B439" s="2"/>
      <c r="C439" s="2"/>
      <c r="D439" s="45"/>
      <c r="E439" s="2"/>
      <c r="F439" s="2"/>
      <c r="G439" s="2"/>
      <c r="H439" s="2"/>
    </row>
    <row r="440" spans="1:8">
      <c r="A440" s="2"/>
      <c r="B440" s="2"/>
      <c r="C440" s="2"/>
      <c r="D440" s="45"/>
      <c r="E440" s="2"/>
      <c r="F440" s="2"/>
      <c r="G440" s="2"/>
      <c r="H440" s="2"/>
    </row>
    <row r="441" spans="1:8">
      <c r="A441" s="2"/>
      <c r="B441" s="2"/>
      <c r="C441" s="2"/>
      <c r="D441" s="45"/>
      <c r="E441" s="2"/>
      <c r="F441" s="2"/>
      <c r="G441" s="2"/>
      <c r="H441" s="2"/>
    </row>
    <row r="442" spans="1:8">
      <c r="A442" s="2"/>
      <c r="B442" s="2"/>
      <c r="C442" s="2"/>
      <c r="D442" s="45"/>
      <c r="E442" s="2"/>
      <c r="F442" s="2"/>
      <c r="G442" s="2"/>
      <c r="H442" s="2"/>
    </row>
    <row r="443" spans="1:8">
      <c r="A443" s="2"/>
      <c r="B443" s="2"/>
      <c r="C443" s="2"/>
      <c r="D443" s="45"/>
      <c r="E443" s="2"/>
      <c r="F443" s="2"/>
      <c r="G443" s="2"/>
      <c r="H443" s="2"/>
    </row>
    <row r="444" spans="1:8">
      <c r="A444" s="2"/>
      <c r="B444" s="2"/>
      <c r="C444" s="2"/>
      <c r="D444" s="45"/>
      <c r="E444" s="2"/>
      <c r="F444" s="2"/>
      <c r="G444" s="2"/>
      <c r="H444" s="2"/>
    </row>
    <row r="445" spans="1:8">
      <c r="A445" s="2"/>
      <c r="B445" s="2"/>
      <c r="C445" s="2"/>
      <c r="D445" s="45"/>
      <c r="E445" s="2"/>
      <c r="F445" s="2"/>
      <c r="G445" s="2"/>
      <c r="H445" s="2"/>
    </row>
    <row r="446" spans="1:8">
      <c r="A446" s="2"/>
      <c r="B446" s="2"/>
      <c r="C446" s="2"/>
      <c r="D446" s="45"/>
      <c r="E446" s="2"/>
      <c r="F446" s="2"/>
      <c r="G446" s="2"/>
      <c r="H446" s="2"/>
    </row>
    <row r="447" spans="1:8">
      <c r="A447" s="2"/>
      <c r="B447" s="2"/>
      <c r="C447" s="2"/>
      <c r="D447" s="45"/>
      <c r="E447" s="2"/>
      <c r="F447" s="2"/>
      <c r="G447" s="2"/>
      <c r="H447" s="2"/>
    </row>
    <row r="448" spans="1:8">
      <c r="A448" s="2"/>
      <c r="B448" s="2"/>
      <c r="C448" s="2"/>
      <c r="D448" s="45"/>
      <c r="E448" s="2"/>
      <c r="F448" s="2"/>
      <c r="G448" s="2"/>
      <c r="H448" s="2"/>
    </row>
    <row r="449" spans="1:8">
      <c r="A449" s="2"/>
      <c r="B449" s="2"/>
      <c r="C449" s="2"/>
      <c r="D449" s="45"/>
      <c r="E449" s="2"/>
      <c r="F449" s="2"/>
      <c r="G449" s="2"/>
      <c r="H449" s="2"/>
    </row>
    <row r="450" spans="1:8">
      <c r="A450" s="2"/>
      <c r="B450" s="2"/>
      <c r="C450" s="2"/>
      <c r="D450" s="45"/>
      <c r="E450" s="2"/>
      <c r="F450" s="2"/>
      <c r="G450" s="2"/>
      <c r="H450" s="2"/>
    </row>
    <row r="451" spans="1:8">
      <c r="A451" s="2"/>
      <c r="B451" s="2"/>
      <c r="C451" s="2"/>
      <c r="D451" s="45"/>
      <c r="E451" s="2"/>
      <c r="F451" s="2"/>
      <c r="G451" s="2"/>
      <c r="H451" s="2"/>
    </row>
    <row r="452" spans="1:8">
      <c r="A452" s="2"/>
      <c r="B452" s="2"/>
      <c r="C452" s="2"/>
      <c r="D452" s="45"/>
      <c r="E452" s="2"/>
      <c r="F452" s="2"/>
      <c r="G452" s="2"/>
      <c r="H452" s="2"/>
    </row>
    <row r="453" spans="1:8">
      <c r="A453" s="2"/>
      <c r="B453" s="2"/>
      <c r="C453" s="2"/>
      <c r="D453" s="45"/>
      <c r="E453" s="2"/>
      <c r="F453" s="2"/>
      <c r="G453" s="2"/>
      <c r="H453" s="2"/>
    </row>
    <row r="454" spans="1:8">
      <c r="A454" s="2"/>
      <c r="B454" s="2"/>
      <c r="C454" s="2"/>
      <c r="D454" s="45"/>
      <c r="E454" s="2"/>
      <c r="F454" s="2"/>
      <c r="G454" s="2"/>
      <c r="H454" s="2"/>
    </row>
    <row r="455" spans="1:8">
      <c r="A455" s="2"/>
      <c r="B455" s="2"/>
      <c r="C455" s="2"/>
      <c r="D455" s="45"/>
      <c r="E455" s="2"/>
      <c r="F455" s="2"/>
      <c r="G455" s="2"/>
      <c r="H455" s="2"/>
    </row>
    <row r="456" spans="1:8">
      <c r="A456" s="2"/>
      <c r="B456" s="2"/>
      <c r="C456" s="2"/>
      <c r="D456" s="45"/>
      <c r="E456" s="2"/>
      <c r="F456" s="2"/>
      <c r="G456" s="2"/>
      <c r="H456" s="2"/>
    </row>
    <row r="457" spans="1:8">
      <c r="A457" s="2"/>
      <c r="B457" s="2"/>
      <c r="C457" s="2"/>
      <c r="D457" s="45"/>
      <c r="E457" s="2"/>
      <c r="F457" s="2"/>
      <c r="G457" s="2"/>
      <c r="H457" s="2"/>
    </row>
    <row r="458" spans="1:8">
      <c r="A458" s="2"/>
      <c r="B458" s="2"/>
      <c r="C458" s="2"/>
      <c r="D458" s="45"/>
      <c r="E458" s="2"/>
      <c r="F458" s="2"/>
      <c r="G458" s="2"/>
      <c r="H458" s="2"/>
    </row>
    <row r="459" spans="1:8">
      <c r="A459" s="2"/>
      <c r="B459" s="2"/>
      <c r="C459" s="2"/>
      <c r="D459" s="45"/>
      <c r="E459" s="2"/>
      <c r="F459" s="2"/>
      <c r="G459" s="2"/>
      <c r="H459" s="2"/>
    </row>
    <row r="460" spans="1:8">
      <c r="A460" s="2"/>
      <c r="B460" s="2"/>
      <c r="C460" s="2"/>
      <c r="D460" s="45"/>
      <c r="E460" s="2"/>
      <c r="F460" s="2"/>
      <c r="G460" s="2"/>
      <c r="H460" s="2"/>
    </row>
    <row r="461" spans="1:8">
      <c r="A461" s="2"/>
      <c r="B461" s="2"/>
      <c r="C461" s="2"/>
      <c r="D461" s="45"/>
      <c r="E461" s="2"/>
      <c r="F461" s="2"/>
      <c r="G461" s="2"/>
      <c r="H461" s="2"/>
    </row>
    <row r="462" spans="1:8">
      <c r="A462" s="2"/>
      <c r="B462" s="2"/>
      <c r="C462" s="2"/>
      <c r="D462" s="45"/>
      <c r="E462" s="2"/>
      <c r="F462" s="2"/>
      <c r="G462" s="2"/>
      <c r="H462" s="2"/>
    </row>
    <row r="463" spans="1:8">
      <c r="A463" s="2"/>
      <c r="B463" s="2"/>
      <c r="C463" s="2"/>
      <c r="D463" s="45"/>
      <c r="E463" s="2"/>
      <c r="F463" s="2"/>
      <c r="G463" s="2"/>
      <c r="H463" s="2"/>
    </row>
    <row r="464" spans="1:8">
      <c r="A464" s="2"/>
      <c r="B464" s="2"/>
      <c r="C464" s="2"/>
      <c r="D464" s="45"/>
      <c r="E464" s="2"/>
      <c r="F464" s="2"/>
      <c r="G464" s="2"/>
      <c r="H464" s="2"/>
    </row>
    <row r="465" spans="1:8">
      <c r="A465" s="2"/>
      <c r="B465" s="2"/>
      <c r="C465" s="2"/>
      <c r="D465" s="45"/>
      <c r="E465" s="2"/>
      <c r="F465" s="2"/>
      <c r="G465" s="2"/>
      <c r="H465" s="2"/>
    </row>
    <row r="466" spans="1:8">
      <c r="A466" s="2"/>
      <c r="B466" s="2"/>
      <c r="C466" s="2"/>
      <c r="D466" s="45"/>
      <c r="E466" s="2"/>
      <c r="F466" s="2"/>
      <c r="G466" s="2"/>
      <c r="H466" s="2"/>
    </row>
    <row r="467" spans="1:8">
      <c r="A467" s="2"/>
      <c r="B467" s="2"/>
      <c r="C467" s="2"/>
      <c r="D467" s="45"/>
      <c r="E467" s="2"/>
      <c r="F467" s="2"/>
      <c r="G467" s="2"/>
      <c r="H467" s="2"/>
    </row>
    <row r="468" spans="1:8">
      <c r="A468" s="2"/>
      <c r="B468" s="2"/>
      <c r="C468" s="2"/>
      <c r="D468" s="45"/>
      <c r="E468" s="2"/>
      <c r="F468" s="2"/>
      <c r="G468" s="2"/>
      <c r="H468" s="2"/>
    </row>
    <row r="469" spans="1:8">
      <c r="A469" s="2"/>
      <c r="B469" s="2"/>
      <c r="C469" s="2"/>
      <c r="D469" s="45"/>
      <c r="E469" s="2"/>
      <c r="F469" s="2"/>
      <c r="G469" s="2"/>
      <c r="H469" s="2"/>
    </row>
    <row r="470" spans="1:8">
      <c r="A470" s="2"/>
      <c r="B470" s="2"/>
      <c r="C470" s="2"/>
      <c r="D470" s="45"/>
      <c r="E470" s="2"/>
      <c r="F470" s="2"/>
      <c r="G470" s="2"/>
      <c r="H470" s="2"/>
    </row>
    <row r="471" spans="1:8">
      <c r="A471" s="2"/>
      <c r="B471" s="2"/>
      <c r="C471" s="2"/>
      <c r="D471" s="45"/>
      <c r="E471" s="2"/>
      <c r="F471" s="2"/>
      <c r="G471" s="2"/>
      <c r="H471" s="2"/>
    </row>
    <row r="472" spans="1:8">
      <c r="A472" s="2"/>
      <c r="B472" s="2"/>
      <c r="C472" s="2"/>
      <c r="D472" s="45"/>
      <c r="E472" s="2"/>
      <c r="F472" s="2"/>
      <c r="G472" s="2"/>
      <c r="H472" s="2"/>
    </row>
    <row r="473" spans="1:8">
      <c r="A473" s="2"/>
      <c r="B473" s="2"/>
      <c r="C473" s="2"/>
      <c r="D473" s="45"/>
      <c r="E473" s="2"/>
      <c r="F473" s="2"/>
      <c r="G473" s="2"/>
      <c r="H473" s="2"/>
    </row>
    <row r="474" spans="1:8">
      <c r="A474" s="2"/>
      <c r="B474" s="2"/>
      <c r="C474" s="2"/>
      <c r="D474" s="45"/>
      <c r="E474" s="2"/>
      <c r="F474" s="2"/>
      <c r="G474" s="2"/>
      <c r="H474" s="2"/>
    </row>
    <row r="475" spans="1:8">
      <c r="A475" s="2"/>
      <c r="B475" s="2"/>
      <c r="C475" s="2"/>
      <c r="D475" s="45"/>
      <c r="E475" s="2"/>
      <c r="F475" s="2"/>
      <c r="G475" s="2"/>
      <c r="H475" s="2"/>
    </row>
    <row r="476" spans="1:8">
      <c r="A476" s="2"/>
      <c r="B476" s="2"/>
      <c r="C476" s="2"/>
      <c r="D476" s="45"/>
      <c r="E476" s="2"/>
      <c r="F476" s="2"/>
      <c r="G476" s="2"/>
      <c r="H476" s="2"/>
    </row>
    <row r="477" spans="1:8">
      <c r="A477" s="2"/>
      <c r="B477" s="2"/>
      <c r="C477" s="2"/>
      <c r="D477" s="45"/>
      <c r="E477" s="2"/>
      <c r="F477" s="2"/>
      <c r="G477" s="2"/>
      <c r="H477" s="2"/>
    </row>
    <row r="478" spans="1:8">
      <c r="A478" s="2"/>
      <c r="B478" s="2"/>
      <c r="C478" s="2"/>
      <c r="D478" s="45"/>
      <c r="E478" s="2"/>
      <c r="F478" s="2"/>
      <c r="G478" s="2"/>
      <c r="H478" s="2"/>
    </row>
    <row r="479" spans="1:8">
      <c r="A479" s="2"/>
      <c r="B479" s="2"/>
      <c r="C479" s="2"/>
      <c r="D479" s="45"/>
      <c r="E479" s="2"/>
      <c r="F479" s="2"/>
      <c r="G479" s="2"/>
      <c r="H479" s="2"/>
    </row>
    <row r="480" spans="1:8">
      <c r="A480" s="2"/>
      <c r="B480" s="2"/>
      <c r="C480" s="2"/>
      <c r="D480" s="45"/>
      <c r="E480" s="2"/>
      <c r="F480" s="2"/>
      <c r="G480" s="2"/>
      <c r="H480" s="2"/>
    </row>
    <row r="481" spans="1:8">
      <c r="A481" s="2"/>
      <c r="B481" s="2"/>
      <c r="C481" s="2"/>
      <c r="D481" s="45"/>
      <c r="E481" s="2"/>
      <c r="F481" s="2"/>
      <c r="G481" s="2"/>
      <c r="H481" s="2"/>
    </row>
    <row r="482" spans="1:8">
      <c r="A482" s="2"/>
      <c r="B482" s="2"/>
      <c r="C482" s="2"/>
      <c r="D482" s="45"/>
      <c r="E482" s="2"/>
      <c r="F482" s="2"/>
      <c r="G482" s="2"/>
      <c r="H482" s="2"/>
    </row>
    <row r="483" spans="1:8">
      <c r="A483" s="2"/>
      <c r="B483" s="2"/>
      <c r="C483" s="2"/>
      <c r="D483" s="45"/>
      <c r="E483" s="2"/>
      <c r="F483" s="2"/>
      <c r="G483" s="2"/>
      <c r="H483" s="2"/>
    </row>
    <row r="484" spans="1:8">
      <c r="A484" s="2"/>
      <c r="B484" s="2"/>
      <c r="C484" s="2"/>
      <c r="D484" s="45"/>
      <c r="E484" s="2"/>
      <c r="F484" s="2"/>
      <c r="G484" s="2"/>
      <c r="H484" s="2"/>
    </row>
    <row r="485" spans="1:8">
      <c r="A485" s="2"/>
      <c r="B485" s="2"/>
      <c r="C485" s="2"/>
      <c r="D485" s="45"/>
      <c r="E485" s="2"/>
      <c r="F485" s="2"/>
      <c r="G485" s="2"/>
      <c r="H485" s="2"/>
    </row>
    <row r="486" spans="1:8">
      <c r="A486" s="2"/>
      <c r="B486" s="2"/>
      <c r="C486" s="2"/>
      <c r="D486" s="45"/>
      <c r="E486" s="2"/>
      <c r="F486" s="2"/>
      <c r="G486" s="2"/>
      <c r="H486" s="2"/>
    </row>
    <row r="487" spans="1:8">
      <c r="A487" s="2"/>
      <c r="B487" s="2"/>
      <c r="C487" s="2"/>
      <c r="D487" s="45"/>
      <c r="E487" s="2"/>
      <c r="F487" s="2"/>
      <c r="G487" s="2"/>
      <c r="H487" s="2"/>
    </row>
    <row r="488" spans="1:8">
      <c r="A488" s="2"/>
      <c r="B488" s="2"/>
      <c r="C488" s="2"/>
      <c r="D488" s="45"/>
      <c r="E488" s="2"/>
      <c r="F488" s="2"/>
      <c r="G488" s="2"/>
      <c r="H488" s="2"/>
    </row>
    <row r="489" spans="1:8">
      <c r="A489" s="2"/>
      <c r="B489" s="2"/>
      <c r="C489" s="2"/>
      <c r="D489" s="45"/>
      <c r="E489" s="2"/>
      <c r="F489" s="2"/>
      <c r="G489" s="2"/>
      <c r="H489" s="2"/>
    </row>
    <row r="490" spans="1:8">
      <c r="A490" s="2"/>
      <c r="B490" s="2"/>
      <c r="C490" s="2"/>
      <c r="D490" s="45"/>
      <c r="E490" s="2"/>
      <c r="F490" s="2"/>
      <c r="G490" s="2"/>
      <c r="H490" s="2"/>
    </row>
    <row r="491" spans="1:8">
      <c r="A491" s="2"/>
      <c r="B491" s="2"/>
      <c r="C491" s="2"/>
      <c r="D491" s="45"/>
      <c r="E491" s="2"/>
      <c r="F491" s="2"/>
      <c r="G491" s="2"/>
      <c r="H491" s="2"/>
    </row>
    <row r="492" spans="1:8">
      <c r="A492" s="2"/>
      <c r="B492" s="2"/>
      <c r="C492" s="2"/>
      <c r="D492" s="45"/>
      <c r="E492" s="2"/>
      <c r="F492" s="2"/>
      <c r="G492" s="2"/>
      <c r="H492" s="2"/>
    </row>
    <row r="493" spans="1:8">
      <c r="A493" s="2"/>
      <c r="B493" s="2"/>
      <c r="C493" s="2"/>
      <c r="D493" s="45"/>
      <c r="E493" s="2"/>
      <c r="F493" s="2"/>
      <c r="G493" s="2"/>
      <c r="H493" s="2"/>
    </row>
    <row r="494" spans="1:8">
      <c r="A494" s="2"/>
      <c r="B494" s="2"/>
      <c r="C494" s="2"/>
      <c r="D494" s="45"/>
      <c r="E494" s="2"/>
      <c r="F494" s="2"/>
      <c r="G494" s="2"/>
      <c r="H494" s="2"/>
    </row>
    <row r="495" spans="1:8">
      <c r="A495" s="2"/>
      <c r="B495" s="2"/>
      <c r="C495" s="2"/>
      <c r="D495" s="45"/>
      <c r="E495" s="2"/>
      <c r="F495" s="2"/>
      <c r="G495" s="2"/>
      <c r="H495" s="2"/>
    </row>
    <row r="496" spans="1:8">
      <c r="A496" s="2"/>
      <c r="B496" s="2"/>
      <c r="C496" s="2"/>
      <c r="D496" s="45"/>
      <c r="E496" s="2"/>
      <c r="F496" s="2"/>
      <c r="G496" s="2"/>
      <c r="H496" s="2"/>
    </row>
    <row r="497" spans="1:8">
      <c r="A497" s="2"/>
      <c r="B497" s="2"/>
      <c r="C497" s="2"/>
      <c r="D497" s="45"/>
      <c r="E497" s="2"/>
      <c r="F497" s="2"/>
      <c r="G497" s="2"/>
      <c r="H497" s="2"/>
    </row>
    <row r="498" spans="1:8">
      <c r="A498" s="2"/>
      <c r="B498" s="2"/>
      <c r="C498" s="2"/>
      <c r="D498" s="45"/>
      <c r="E498" s="2"/>
      <c r="F498" s="2"/>
      <c r="G498" s="2"/>
      <c r="H498" s="2"/>
    </row>
    <row r="499" spans="1:8">
      <c r="A499" s="2"/>
      <c r="B499" s="2"/>
      <c r="C499" s="2"/>
      <c r="D499" s="45"/>
      <c r="E499" s="2"/>
      <c r="F499" s="2"/>
      <c r="G499" s="2"/>
      <c r="H499" s="2"/>
    </row>
    <row r="500" spans="1:8">
      <c r="A500" s="2"/>
      <c r="B500" s="2"/>
      <c r="C500" s="2"/>
      <c r="D500" s="45"/>
      <c r="E500" s="2"/>
      <c r="F500" s="2"/>
      <c r="G500" s="2"/>
      <c r="H500" s="2"/>
    </row>
    <row r="501" spans="1:8">
      <c r="A501" s="2"/>
      <c r="B501" s="2"/>
      <c r="C501" s="2"/>
      <c r="D501" s="45"/>
      <c r="E501" s="2"/>
      <c r="F501" s="2"/>
      <c r="G501" s="2"/>
      <c r="H501" s="2"/>
    </row>
    <row r="502" spans="1:8">
      <c r="A502" s="2"/>
      <c r="B502" s="2"/>
      <c r="C502" s="2"/>
      <c r="D502" s="45"/>
      <c r="E502" s="2"/>
      <c r="F502" s="2"/>
      <c r="G502" s="2"/>
      <c r="H502" s="2"/>
    </row>
    <row r="503" spans="1:8">
      <c r="A503" s="2"/>
      <c r="B503" s="2"/>
      <c r="C503" s="2"/>
      <c r="D503" s="45"/>
      <c r="E503" s="2"/>
      <c r="F503" s="2"/>
      <c r="G503" s="2"/>
      <c r="H503" s="2"/>
    </row>
    <row r="504" spans="1:8">
      <c r="A504" s="2"/>
      <c r="B504" s="2"/>
      <c r="C504" s="2"/>
      <c r="D504" s="45"/>
      <c r="E504" s="2"/>
      <c r="F504" s="2"/>
      <c r="G504" s="2"/>
      <c r="H504" s="2"/>
    </row>
    <row r="505" spans="1:8">
      <c r="A505" s="2"/>
      <c r="B505" s="2"/>
      <c r="C505" s="2"/>
      <c r="D505" s="45"/>
      <c r="E505" s="2"/>
      <c r="F505" s="2"/>
      <c r="G505" s="2"/>
      <c r="H505" s="2"/>
    </row>
    <row r="506" spans="1:8">
      <c r="A506" s="2"/>
      <c r="B506" s="2"/>
      <c r="C506" s="2"/>
      <c r="D506" s="45"/>
      <c r="E506" s="2"/>
      <c r="F506" s="2"/>
      <c r="G506" s="2"/>
      <c r="H506" s="2"/>
    </row>
    <row r="507" spans="1:8">
      <c r="A507" s="2"/>
      <c r="B507" s="2"/>
      <c r="C507" s="2"/>
      <c r="D507" s="45"/>
      <c r="E507" s="2"/>
      <c r="F507" s="2"/>
      <c r="G507" s="2"/>
      <c r="H507" s="2"/>
    </row>
    <row r="508" spans="1:8">
      <c r="A508" s="2"/>
      <c r="B508" s="2"/>
      <c r="C508" s="2"/>
      <c r="D508" s="45"/>
      <c r="E508" s="2"/>
      <c r="F508" s="2"/>
      <c r="G508" s="2"/>
      <c r="H508" s="2"/>
    </row>
    <row r="509" spans="1:8">
      <c r="A509" s="2"/>
      <c r="B509" s="2"/>
      <c r="C509" s="2"/>
      <c r="D509" s="45"/>
      <c r="E509" s="2"/>
      <c r="F509" s="2"/>
      <c r="G509" s="2"/>
      <c r="H509" s="2"/>
    </row>
    <row r="510" spans="1:8">
      <c r="A510" s="2"/>
      <c r="B510" s="2"/>
      <c r="C510" s="2"/>
      <c r="D510" s="45"/>
      <c r="E510" s="2"/>
      <c r="F510" s="2"/>
      <c r="G510" s="2"/>
      <c r="H510" s="2"/>
    </row>
    <row r="511" spans="1:8">
      <c r="A511" s="2"/>
      <c r="B511" s="2"/>
      <c r="C511" s="2"/>
      <c r="D511" s="45"/>
      <c r="E511" s="2"/>
      <c r="F511" s="2"/>
      <c r="G511" s="2"/>
      <c r="H511" s="2"/>
    </row>
    <row r="512" spans="1:8">
      <c r="A512" s="2"/>
      <c r="B512" s="2"/>
      <c r="C512" s="2"/>
      <c r="D512" s="45"/>
      <c r="E512" s="2"/>
      <c r="F512" s="2"/>
      <c r="G512" s="2"/>
      <c r="H512" s="2"/>
    </row>
    <row r="513" spans="1:8">
      <c r="A513" s="2"/>
      <c r="B513" s="2"/>
      <c r="C513" s="2"/>
      <c r="D513" s="45"/>
      <c r="E513" s="2"/>
      <c r="F513" s="2"/>
      <c r="G513" s="2"/>
      <c r="H513" s="2"/>
    </row>
    <row r="514" spans="1:8">
      <c r="A514" s="2"/>
      <c r="B514" s="2"/>
      <c r="C514" s="2"/>
      <c r="D514" s="45"/>
      <c r="E514" s="2"/>
      <c r="F514" s="2"/>
      <c r="G514" s="2"/>
      <c r="H514" s="2"/>
    </row>
    <row r="515" spans="1:8">
      <c r="A515" s="2"/>
      <c r="B515" s="2"/>
      <c r="C515" s="2"/>
      <c r="D515" s="45"/>
      <c r="E515" s="2"/>
      <c r="F515" s="2"/>
      <c r="G515" s="2"/>
      <c r="H515" s="2"/>
    </row>
    <row r="516" spans="1:8">
      <c r="A516" s="2"/>
      <c r="B516" s="2"/>
      <c r="C516" s="2"/>
      <c r="D516" s="45"/>
      <c r="E516" s="2"/>
      <c r="F516" s="2"/>
      <c r="G516" s="2"/>
      <c r="H516" s="2"/>
    </row>
    <row r="517" spans="1:8">
      <c r="A517" s="2"/>
      <c r="B517" s="2"/>
      <c r="C517" s="2"/>
      <c r="D517" s="45"/>
      <c r="E517" s="2"/>
      <c r="F517" s="2"/>
      <c r="G517" s="2"/>
      <c r="H517" s="2"/>
    </row>
    <row r="518" spans="1:8">
      <c r="A518" s="2"/>
      <c r="B518" s="2"/>
      <c r="C518" s="2"/>
      <c r="D518" s="45"/>
      <c r="E518" s="2"/>
      <c r="F518" s="2"/>
      <c r="G518" s="2"/>
      <c r="H518" s="2"/>
    </row>
    <row r="519" spans="1:8">
      <c r="A519" s="2"/>
      <c r="B519" s="2"/>
      <c r="C519" s="2"/>
      <c r="D519" s="45"/>
      <c r="E519" s="2"/>
      <c r="F519" s="2"/>
      <c r="G519" s="2"/>
      <c r="H519" s="2"/>
    </row>
    <row r="520" spans="1:8">
      <c r="A520" s="2"/>
      <c r="B520" s="2"/>
      <c r="C520" s="2"/>
      <c r="D520" s="45"/>
      <c r="E520" s="2"/>
      <c r="F520" s="2"/>
      <c r="G520" s="2"/>
      <c r="H520" s="2"/>
    </row>
    <row r="521" spans="1:8">
      <c r="A521" s="2"/>
      <c r="B521" s="2"/>
      <c r="C521" s="2"/>
      <c r="D521" s="45"/>
      <c r="E521" s="2"/>
      <c r="F521" s="2"/>
      <c r="G521" s="2"/>
      <c r="H521" s="2"/>
    </row>
    <row r="522" spans="1:8">
      <c r="A522" s="2"/>
      <c r="B522" s="2"/>
      <c r="C522" s="2"/>
      <c r="D522" s="45"/>
      <c r="E522" s="2"/>
      <c r="F522" s="2"/>
      <c r="G522" s="2"/>
      <c r="H522" s="2"/>
    </row>
    <row r="523" spans="1:8">
      <c r="A523" s="2"/>
      <c r="B523" s="2"/>
      <c r="C523" s="2"/>
      <c r="D523" s="45"/>
      <c r="E523" s="2"/>
      <c r="F523" s="2"/>
      <c r="G523" s="2"/>
      <c r="H523" s="2"/>
    </row>
    <row r="524" spans="1:8">
      <c r="A524" s="2"/>
      <c r="B524" s="2"/>
      <c r="C524" s="2"/>
      <c r="D524" s="45"/>
      <c r="E524" s="2"/>
      <c r="F524" s="2"/>
      <c r="G524" s="2"/>
      <c r="H524" s="2"/>
    </row>
    <row r="525" spans="1:8">
      <c r="A525" s="2"/>
      <c r="B525" s="2"/>
      <c r="C525" s="2"/>
      <c r="D525" s="45"/>
      <c r="E525" s="2"/>
      <c r="F525" s="2"/>
      <c r="G525" s="2"/>
      <c r="H525" s="2"/>
    </row>
    <row r="526" spans="1:8">
      <c r="A526" s="2"/>
      <c r="B526" s="2"/>
      <c r="C526" s="2"/>
      <c r="D526" s="45"/>
      <c r="E526" s="2"/>
      <c r="F526" s="2"/>
      <c r="G526" s="2"/>
      <c r="H526" s="2"/>
    </row>
    <row r="527" spans="1:8">
      <c r="A527" s="2"/>
      <c r="B527" s="2"/>
      <c r="C527" s="2"/>
      <c r="D527" s="45"/>
      <c r="E527" s="2"/>
      <c r="F527" s="2"/>
      <c r="G527" s="2"/>
      <c r="H527" s="2"/>
    </row>
    <row r="528" spans="1:8">
      <c r="A528" s="2"/>
      <c r="B528" s="2"/>
      <c r="C528" s="2"/>
      <c r="D528" s="45"/>
      <c r="E528" s="2"/>
      <c r="F528" s="2"/>
      <c r="G528" s="2"/>
      <c r="H528" s="2"/>
    </row>
    <row r="529" spans="1:8">
      <c r="A529" s="2"/>
      <c r="B529" s="2"/>
      <c r="C529" s="2"/>
      <c r="D529" s="45"/>
      <c r="E529" s="2"/>
      <c r="F529" s="2"/>
      <c r="G529" s="2"/>
      <c r="H529" s="2"/>
    </row>
    <row r="530" spans="1:8">
      <c r="A530" s="2"/>
      <c r="B530" s="2"/>
      <c r="C530" s="2"/>
      <c r="D530" s="45"/>
      <c r="E530" s="2"/>
      <c r="F530" s="2"/>
      <c r="G530" s="2"/>
      <c r="H530" s="2"/>
    </row>
    <row r="531" spans="1:8">
      <c r="A531" s="2"/>
      <c r="B531" s="2"/>
      <c r="C531" s="2"/>
      <c r="D531" s="45"/>
      <c r="E531" s="2"/>
      <c r="F531" s="2"/>
      <c r="G531" s="2"/>
      <c r="H531" s="2"/>
    </row>
    <row r="532" spans="1:8">
      <c r="A532" s="2"/>
      <c r="B532" s="2"/>
      <c r="C532" s="2"/>
      <c r="D532" s="45"/>
      <c r="E532" s="2"/>
      <c r="F532" s="2"/>
      <c r="G532" s="2"/>
      <c r="H532" s="2"/>
    </row>
    <row r="533" spans="1:8">
      <c r="A533" s="2"/>
      <c r="B533" s="2"/>
      <c r="C533" s="2"/>
      <c r="D533" s="45"/>
      <c r="E533" s="2"/>
      <c r="F533" s="2"/>
      <c r="G533" s="2"/>
      <c r="H533" s="2"/>
    </row>
    <row r="534" spans="1:8">
      <c r="A534" s="2"/>
      <c r="B534" s="2"/>
      <c r="C534" s="2"/>
      <c r="D534" s="45"/>
      <c r="E534" s="2"/>
      <c r="F534" s="2"/>
      <c r="G534" s="2"/>
      <c r="H534" s="2"/>
    </row>
    <row r="535" spans="1:8">
      <c r="A535" s="2"/>
      <c r="B535" s="2"/>
      <c r="C535" s="2"/>
      <c r="D535" s="45"/>
      <c r="E535" s="2"/>
      <c r="F535" s="2"/>
      <c r="G535" s="2"/>
      <c r="H535" s="2"/>
    </row>
    <row r="536" spans="1:8">
      <c r="A536" s="2"/>
      <c r="B536" s="2"/>
      <c r="C536" s="2"/>
      <c r="D536" s="45"/>
      <c r="E536" s="2"/>
      <c r="F536" s="2"/>
      <c r="G536" s="2"/>
      <c r="H536" s="2"/>
    </row>
    <row r="537" spans="1:8">
      <c r="A537" s="2"/>
      <c r="B537" s="2"/>
      <c r="C537" s="2"/>
      <c r="D537" s="45"/>
      <c r="E537" s="2"/>
      <c r="F537" s="2"/>
      <c r="G537" s="2"/>
      <c r="H537" s="2"/>
    </row>
    <row r="538" spans="1:8">
      <c r="A538" s="2"/>
      <c r="B538" s="2"/>
      <c r="C538" s="2"/>
      <c r="D538" s="45"/>
      <c r="E538" s="2"/>
      <c r="F538" s="2"/>
      <c r="G538" s="2"/>
      <c r="H538" s="2"/>
    </row>
    <row r="539" spans="1:8">
      <c r="A539" s="2"/>
      <c r="B539" s="2"/>
      <c r="C539" s="2"/>
      <c r="D539" s="45"/>
      <c r="E539" s="2"/>
      <c r="F539" s="2"/>
      <c r="G539" s="2"/>
      <c r="H539" s="2"/>
    </row>
    <row r="540" spans="1:8">
      <c r="A540" s="2"/>
      <c r="B540" s="2"/>
      <c r="C540" s="2"/>
      <c r="D540" s="45"/>
      <c r="E540" s="2"/>
      <c r="F540" s="2"/>
      <c r="G540" s="2"/>
      <c r="H540" s="2"/>
    </row>
    <row r="541" spans="1:8">
      <c r="A541" s="2"/>
      <c r="B541" s="2"/>
      <c r="C541" s="2"/>
      <c r="D541" s="45"/>
      <c r="E541" s="2"/>
      <c r="F541" s="2"/>
      <c r="G541" s="2"/>
      <c r="H541" s="2"/>
    </row>
    <row r="542" spans="1:8">
      <c r="A542" s="2"/>
      <c r="B542" s="2"/>
      <c r="C542" s="2"/>
      <c r="D542" s="45"/>
      <c r="E542" s="2"/>
      <c r="F542" s="2"/>
      <c r="G542" s="2"/>
      <c r="H542" s="2"/>
    </row>
    <row r="543" spans="1:8">
      <c r="A543" s="2"/>
      <c r="B543" s="2"/>
      <c r="C543" s="2"/>
      <c r="D543" s="45"/>
      <c r="E543" s="2"/>
      <c r="F543" s="2"/>
      <c r="G543" s="2"/>
      <c r="H543" s="2"/>
    </row>
    <row r="544" spans="1:8">
      <c r="A544" s="2"/>
      <c r="B544" s="2"/>
      <c r="C544" s="2"/>
      <c r="D544" s="45"/>
      <c r="E544" s="2"/>
      <c r="F544" s="2"/>
      <c r="G544" s="2"/>
      <c r="H544" s="2"/>
    </row>
    <row r="545" spans="1:8">
      <c r="A545" s="2"/>
      <c r="B545" s="2"/>
      <c r="C545" s="2"/>
      <c r="D545" s="45"/>
      <c r="E545" s="2"/>
      <c r="F545" s="2"/>
      <c r="G545" s="2"/>
      <c r="H545" s="2"/>
    </row>
    <row r="546" spans="1:8">
      <c r="A546" s="2"/>
      <c r="B546" s="2"/>
      <c r="C546" s="2"/>
      <c r="D546" s="45"/>
      <c r="E546" s="2"/>
      <c r="F546" s="2"/>
      <c r="G546" s="2"/>
      <c r="H546" s="2"/>
    </row>
    <row r="547" spans="1:8">
      <c r="A547" s="2"/>
      <c r="B547" s="2"/>
      <c r="C547" s="2"/>
      <c r="D547" s="45"/>
      <c r="E547" s="2"/>
      <c r="F547" s="2"/>
      <c r="G547" s="2"/>
      <c r="H547" s="2"/>
    </row>
    <row r="548" spans="1:8">
      <c r="A548" s="2"/>
      <c r="B548" s="2"/>
      <c r="C548" s="2"/>
      <c r="D548" s="45"/>
      <c r="E548" s="2"/>
      <c r="F548" s="2"/>
      <c r="G548" s="2"/>
      <c r="H548" s="2"/>
    </row>
    <row r="549" spans="1:8">
      <c r="A549" s="2"/>
      <c r="B549" s="2"/>
      <c r="C549" s="2"/>
      <c r="D549" s="45"/>
      <c r="E549" s="2"/>
      <c r="F549" s="2"/>
      <c r="G549" s="2"/>
      <c r="H549" s="2"/>
    </row>
    <row r="550" spans="1:8">
      <c r="A550" s="2"/>
      <c r="B550" s="2"/>
      <c r="C550" s="2"/>
      <c r="D550" s="45"/>
      <c r="E550" s="2"/>
      <c r="F550" s="2"/>
      <c r="G550" s="2"/>
      <c r="H550" s="2"/>
    </row>
    <row r="551" spans="1:8">
      <c r="A551" s="2"/>
      <c r="B551" s="2"/>
      <c r="C551" s="2"/>
      <c r="D551" s="45"/>
      <c r="E551" s="2"/>
      <c r="F551" s="2"/>
      <c r="G551" s="2"/>
      <c r="H551" s="2"/>
    </row>
    <row r="552" spans="1:8">
      <c r="A552" s="2"/>
      <c r="B552" s="2"/>
      <c r="C552" s="2"/>
      <c r="D552" s="45"/>
      <c r="E552" s="2"/>
      <c r="F552" s="2"/>
      <c r="G552" s="2"/>
      <c r="H552" s="2"/>
    </row>
    <row r="553" spans="1:8">
      <c r="A553" s="2"/>
      <c r="B553" s="2"/>
      <c r="C553" s="2"/>
      <c r="D553" s="45"/>
      <c r="E553" s="2"/>
      <c r="F553" s="2"/>
      <c r="G553" s="2"/>
      <c r="H553" s="2"/>
    </row>
    <row r="554" spans="1:8">
      <c r="A554" s="2"/>
      <c r="B554" s="2"/>
      <c r="C554" s="2"/>
      <c r="D554" s="45"/>
      <c r="E554" s="2"/>
      <c r="F554" s="2"/>
      <c r="G554" s="2"/>
      <c r="H554" s="2"/>
    </row>
    <row r="555" spans="1:8">
      <c r="A555" s="2"/>
      <c r="B555" s="2"/>
      <c r="C555" s="2"/>
      <c r="D555" s="45"/>
      <c r="E555" s="2"/>
      <c r="F555" s="2"/>
      <c r="G555" s="2"/>
      <c r="H555" s="2"/>
    </row>
    <row r="556" spans="1:8">
      <c r="A556" s="2"/>
      <c r="B556" s="2"/>
      <c r="C556" s="2"/>
      <c r="D556" s="45"/>
      <c r="E556" s="2"/>
      <c r="F556" s="2"/>
      <c r="G556" s="2"/>
      <c r="H556" s="2"/>
    </row>
    <row r="557" spans="1:8">
      <c r="A557" s="2"/>
      <c r="B557" s="2"/>
      <c r="C557" s="2"/>
      <c r="D557" s="45"/>
      <c r="E557" s="2"/>
      <c r="F557" s="2"/>
      <c r="G557" s="2"/>
      <c r="H557" s="2"/>
    </row>
    <row r="558" spans="1:8">
      <c r="A558" s="2"/>
      <c r="B558" s="2"/>
      <c r="C558" s="2"/>
      <c r="D558" s="45"/>
      <c r="E558" s="2"/>
      <c r="F558" s="2"/>
      <c r="G558" s="2"/>
      <c r="H558" s="2"/>
    </row>
    <row r="559" spans="1:8">
      <c r="A559" s="2"/>
      <c r="B559" s="2"/>
      <c r="C559" s="2"/>
      <c r="D559" s="45"/>
      <c r="E559" s="2"/>
      <c r="F559" s="2"/>
      <c r="G559" s="2"/>
      <c r="H559" s="2"/>
    </row>
    <row r="560" spans="1:8">
      <c r="A560" s="2"/>
      <c r="B560" s="2"/>
      <c r="C560" s="2"/>
      <c r="D560" s="45"/>
      <c r="E560" s="2"/>
      <c r="F560" s="2"/>
      <c r="G560" s="2"/>
      <c r="H560" s="2"/>
    </row>
    <row r="561" spans="1:8">
      <c r="A561" s="2"/>
      <c r="B561" s="2"/>
      <c r="C561" s="2"/>
      <c r="D561" s="45"/>
      <c r="E561" s="2"/>
      <c r="F561" s="2"/>
      <c r="G561" s="2"/>
      <c r="H561" s="2"/>
    </row>
    <row r="562" spans="1:8">
      <c r="A562" s="2"/>
      <c r="B562" s="2"/>
      <c r="C562" s="2"/>
      <c r="D562" s="45"/>
      <c r="E562" s="2"/>
      <c r="F562" s="2"/>
      <c r="G562" s="2"/>
      <c r="H562" s="2"/>
    </row>
    <row r="563" spans="1:8">
      <c r="A563" s="2"/>
      <c r="B563" s="2"/>
      <c r="C563" s="2"/>
      <c r="D563" s="45"/>
      <c r="E563" s="2"/>
      <c r="F563" s="2"/>
      <c r="G563" s="2"/>
      <c r="H563" s="2"/>
    </row>
    <row r="564" spans="1:8">
      <c r="A564" s="2"/>
      <c r="B564" s="2"/>
      <c r="C564" s="2"/>
      <c r="D564" s="45"/>
      <c r="E564" s="2"/>
      <c r="F564" s="2"/>
      <c r="G564" s="2"/>
      <c r="H564" s="2"/>
    </row>
    <row r="565" spans="1:8">
      <c r="A565" s="2"/>
      <c r="B565" s="2"/>
      <c r="C565" s="2"/>
      <c r="D565" s="45"/>
      <c r="E565" s="2"/>
      <c r="F565" s="2"/>
      <c r="G565" s="2"/>
      <c r="H565" s="2"/>
    </row>
    <row r="566" spans="1:8">
      <c r="A566" s="2"/>
      <c r="B566" s="2"/>
      <c r="C566" s="2"/>
      <c r="D566" s="45"/>
      <c r="E566" s="2"/>
      <c r="F566" s="2"/>
      <c r="G566" s="2"/>
      <c r="H566" s="2"/>
    </row>
    <row r="567" spans="1:8">
      <c r="A567" s="2"/>
      <c r="B567" s="2"/>
      <c r="C567" s="2"/>
      <c r="D567" s="45"/>
      <c r="E567" s="2"/>
      <c r="F567" s="2"/>
      <c r="G567" s="2"/>
      <c r="H567" s="2"/>
    </row>
    <row r="568" spans="1:8">
      <c r="A568" s="2"/>
      <c r="B568" s="2"/>
      <c r="C568" s="2"/>
      <c r="D568" s="45"/>
      <c r="E568" s="2"/>
      <c r="F568" s="2"/>
      <c r="G568" s="2"/>
      <c r="H568" s="2"/>
    </row>
    <row r="569" spans="1:8">
      <c r="A569" s="2"/>
      <c r="B569" s="2"/>
      <c r="C569" s="2"/>
      <c r="D569" s="45"/>
      <c r="E569" s="2"/>
      <c r="F569" s="2"/>
      <c r="G569" s="2"/>
      <c r="H569" s="2"/>
    </row>
    <row r="570" spans="1:8">
      <c r="A570" s="2"/>
      <c r="B570" s="2"/>
      <c r="C570" s="2"/>
      <c r="D570" s="45"/>
      <c r="E570" s="2"/>
      <c r="F570" s="2"/>
      <c r="G570" s="2"/>
      <c r="H570" s="2"/>
    </row>
    <row r="571" spans="1:8">
      <c r="A571" s="2"/>
      <c r="B571" s="2"/>
      <c r="C571" s="2"/>
      <c r="D571" s="45"/>
      <c r="E571" s="2"/>
      <c r="F571" s="2"/>
      <c r="G571" s="2"/>
      <c r="H571" s="2"/>
    </row>
    <row r="572" spans="1:8">
      <c r="A572" s="2"/>
      <c r="B572" s="2"/>
      <c r="C572" s="2"/>
      <c r="D572" s="45"/>
      <c r="E572" s="2"/>
      <c r="F572" s="2"/>
      <c r="G572" s="2"/>
      <c r="H572" s="2"/>
    </row>
    <row r="573" spans="1:8">
      <c r="A573" s="2"/>
      <c r="B573" s="2"/>
      <c r="C573" s="2"/>
      <c r="D573" s="45"/>
      <c r="E573" s="2"/>
      <c r="F573" s="2"/>
      <c r="G573" s="2"/>
      <c r="H573" s="2"/>
    </row>
    <row r="574" spans="1:8">
      <c r="A574" s="2"/>
      <c r="B574" s="2"/>
      <c r="C574" s="2"/>
      <c r="D574" s="45"/>
      <c r="E574" s="2"/>
      <c r="F574" s="2"/>
      <c r="G574" s="2"/>
      <c r="H574" s="2"/>
    </row>
    <row r="575" spans="1:8">
      <c r="A575" s="2"/>
      <c r="B575" s="2"/>
      <c r="C575" s="2"/>
      <c r="D575" s="45"/>
      <c r="E575" s="2"/>
      <c r="F575" s="2"/>
      <c r="G575" s="2"/>
      <c r="H575" s="2"/>
    </row>
    <row r="576" spans="1:8">
      <c r="A576" s="2"/>
      <c r="B576" s="2"/>
      <c r="C576" s="2"/>
      <c r="D576" s="45"/>
      <c r="E576" s="2"/>
      <c r="F576" s="2"/>
      <c r="G576" s="2"/>
      <c r="H576" s="2"/>
    </row>
    <row r="577" spans="1:8">
      <c r="A577" s="2"/>
      <c r="B577" s="2"/>
      <c r="C577" s="2"/>
      <c r="D577" s="45"/>
      <c r="E577" s="2"/>
      <c r="F577" s="2"/>
      <c r="G577" s="2"/>
      <c r="H577" s="2"/>
    </row>
    <row r="578" spans="1:8">
      <c r="A578" s="2"/>
      <c r="B578" s="2"/>
      <c r="C578" s="2"/>
      <c r="D578" s="45"/>
      <c r="E578" s="2"/>
      <c r="F578" s="2"/>
      <c r="G578" s="2"/>
      <c r="H578" s="2"/>
    </row>
    <row r="579" spans="1:8">
      <c r="A579" s="2"/>
      <c r="B579" s="2"/>
      <c r="C579" s="2"/>
      <c r="D579" s="45"/>
      <c r="E579" s="2"/>
      <c r="F579" s="2"/>
      <c r="G579" s="2"/>
      <c r="H579" s="2"/>
    </row>
    <row r="580" spans="1:8">
      <c r="A580" s="2"/>
      <c r="B580" s="2"/>
      <c r="C580" s="2"/>
      <c r="D580" s="45"/>
      <c r="E580" s="2"/>
      <c r="F580" s="2"/>
      <c r="G580" s="2"/>
      <c r="H580" s="2"/>
    </row>
    <row r="581" spans="1:8">
      <c r="A581" s="2"/>
      <c r="B581" s="2"/>
      <c r="C581" s="2"/>
      <c r="D581" s="45"/>
      <c r="E581" s="2"/>
      <c r="F581" s="2"/>
      <c r="G581" s="2"/>
      <c r="H581" s="2"/>
    </row>
    <row r="582" spans="1:8">
      <c r="A582" s="2"/>
      <c r="B582" s="2"/>
      <c r="C582" s="2"/>
      <c r="D582" s="45"/>
      <c r="E582" s="2"/>
      <c r="F582" s="2"/>
      <c r="G582" s="2"/>
      <c r="H582" s="2"/>
    </row>
    <row r="583" spans="1:8">
      <c r="A583" s="2"/>
      <c r="B583" s="2"/>
      <c r="C583" s="2"/>
      <c r="D583" s="45"/>
      <c r="E583" s="2"/>
      <c r="F583" s="2"/>
      <c r="G583" s="2"/>
      <c r="H583" s="2"/>
    </row>
    <row r="584" spans="1:8">
      <c r="A584" s="2"/>
      <c r="B584" s="2"/>
      <c r="C584" s="2"/>
      <c r="D584" s="45"/>
      <c r="E584" s="2"/>
      <c r="F584" s="2"/>
      <c r="G584" s="2"/>
      <c r="H584" s="2"/>
    </row>
    <row r="585" spans="1:8">
      <c r="A585" s="2"/>
      <c r="B585" s="2"/>
      <c r="C585" s="2"/>
      <c r="D585" s="45"/>
      <c r="E585" s="2"/>
      <c r="F585" s="2"/>
      <c r="G585" s="2"/>
      <c r="H585" s="2"/>
    </row>
    <row r="586" spans="1:8">
      <c r="A586" s="2"/>
      <c r="B586" s="2"/>
      <c r="C586" s="2"/>
      <c r="D586" s="45"/>
      <c r="E586" s="2"/>
      <c r="F586" s="2"/>
      <c r="G586" s="2"/>
      <c r="H586" s="2"/>
    </row>
    <row r="587" spans="1:8">
      <c r="A587" s="2"/>
      <c r="B587" s="2"/>
      <c r="C587" s="2"/>
      <c r="D587" s="45"/>
      <c r="E587" s="2"/>
      <c r="F587" s="2"/>
      <c r="G587" s="2"/>
      <c r="H587" s="2"/>
    </row>
    <row r="588" spans="1:8">
      <c r="A588" s="2"/>
      <c r="B588" s="2"/>
      <c r="C588" s="2"/>
      <c r="D588" s="45"/>
      <c r="E588" s="2"/>
      <c r="F588" s="2"/>
      <c r="G588" s="2"/>
      <c r="H588" s="2"/>
    </row>
    <row r="589" spans="1:8">
      <c r="A589" s="2"/>
      <c r="B589" s="2"/>
      <c r="C589" s="2"/>
      <c r="D589" s="45"/>
      <c r="E589" s="2"/>
      <c r="F589" s="2"/>
      <c r="G589" s="2"/>
      <c r="H589" s="2"/>
    </row>
    <row r="590" spans="1:8">
      <c r="A590" s="2"/>
      <c r="B590" s="2"/>
      <c r="C590" s="2"/>
      <c r="D590" s="45"/>
      <c r="E590" s="2"/>
      <c r="F590" s="2"/>
      <c r="G590" s="2"/>
      <c r="H590" s="2"/>
    </row>
    <row r="591" spans="1:8">
      <c r="A591" s="2"/>
      <c r="B591" s="2"/>
      <c r="C591" s="2"/>
      <c r="D591" s="45"/>
      <c r="E591" s="2"/>
      <c r="F591" s="2"/>
      <c r="G591" s="2"/>
      <c r="H591" s="2"/>
    </row>
    <row r="592" spans="1:8">
      <c r="A592" s="2"/>
      <c r="B592" s="2"/>
      <c r="C592" s="2"/>
      <c r="D592" s="45"/>
      <c r="E592" s="2"/>
      <c r="F592" s="2"/>
      <c r="G592" s="2"/>
      <c r="H592" s="2"/>
    </row>
    <row r="593" spans="1:8">
      <c r="A593" s="2"/>
      <c r="B593" s="2"/>
      <c r="C593" s="2"/>
      <c r="D593" s="45"/>
      <c r="E593" s="2"/>
      <c r="F593" s="2"/>
      <c r="G593" s="2"/>
      <c r="H593" s="2"/>
    </row>
    <row r="594" spans="1:8">
      <c r="A594" s="2"/>
      <c r="B594" s="2"/>
      <c r="C594" s="2"/>
      <c r="D594" s="45"/>
      <c r="E594" s="2"/>
      <c r="F594" s="2"/>
      <c r="G594" s="2"/>
      <c r="H594" s="2"/>
    </row>
    <row r="595" spans="1:8">
      <c r="A595" s="2"/>
      <c r="B595" s="2"/>
      <c r="C595" s="2"/>
      <c r="D595" s="45"/>
      <c r="E595" s="2"/>
      <c r="F595" s="2"/>
      <c r="G595" s="2"/>
      <c r="H595" s="2"/>
    </row>
    <row r="596" spans="1:8">
      <c r="A596" s="2"/>
      <c r="B596" s="2"/>
      <c r="C596" s="2"/>
      <c r="D596" s="45"/>
      <c r="E596" s="2"/>
      <c r="F596" s="2"/>
      <c r="G596" s="2"/>
      <c r="H596" s="2"/>
    </row>
    <row r="597" spans="1:8">
      <c r="A597" s="2"/>
      <c r="B597" s="2"/>
      <c r="C597" s="2"/>
      <c r="D597" s="45"/>
      <c r="E597" s="2"/>
      <c r="F597" s="2"/>
      <c r="G597" s="2"/>
      <c r="H597" s="2"/>
    </row>
    <row r="598" spans="1:8">
      <c r="A598" s="2"/>
      <c r="B598" s="2"/>
      <c r="C598" s="2"/>
      <c r="D598" s="45"/>
      <c r="E598" s="2"/>
      <c r="F598" s="2"/>
      <c r="G598" s="2"/>
      <c r="H598" s="2"/>
    </row>
    <row r="599" spans="1:8">
      <c r="A599" s="2"/>
      <c r="B599" s="2"/>
      <c r="C599" s="2"/>
      <c r="D599" s="45"/>
      <c r="E599" s="2"/>
      <c r="F599" s="2"/>
      <c r="G599" s="2"/>
      <c r="H599" s="2"/>
    </row>
    <row r="600" spans="1:8">
      <c r="A600" s="2"/>
      <c r="B600" s="2"/>
      <c r="C600" s="2"/>
      <c r="D600" s="45"/>
      <c r="E600" s="2"/>
      <c r="F600" s="2"/>
      <c r="G600" s="2"/>
      <c r="H600" s="2"/>
    </row>
    <row r="601" spans="1:8">
      <c r="A601" s="2"/>
      <c r="B601" s="2"/>
      <c r="C601" s="2"/>
      <c r="D601" s="45"/>
      <c r="E601" s="2"/>
      <c r="F601" s="2"/>
      <c r="G601" s="2"/>
      <c r="H601" s="2"/>
    </row>
    <row r="602" spans="1:8">
      <c r="A602" s="2"/>
      <c r="B602" s="2"/>
      <c r="C602" s="2"/>
      <c r="D602" s="45"/>
      <c r="E602" s="2"/>
      <c r="F602" s="2"/>
      <c r="G602" s="2"/>
      <c r="H602" s="2"/>
    </row>
    <row r="603" spans="1:8">
      <c r="A603" s="2"/>
      <c r="B603" s="2"/>
      <c r="C603" s="2"/>
      <c r="D603" s="45"/>
      <c r="E603" s="2"/>
      <c r="F603" s="2"/>
      <c r="G603" s="2"/>
      <c r="H603" s="2"/>
    </row>
    <row r="604" spans="1:8">
      <c r="A604" s="2"/>
      <c r="B604" s="2"/>
      <c r="C604" s="2"/>
      <c r="D604" s="45"/>
      <c r="E604" s="2"/>
      <c r="F604" s="2"/>
      <c r="G604" s="2"/>
      <c r="H604" s="2"/>
    </row>
    <row r="605" spans="1:8">
      <c r="A605" s="2"/>
      <c r="B605" s="2"/>
      <c r="C605" s="2"/>
      <c r="D605" s="45"/>
      <c r="E605" s="2"/>
      <c r="F605" s="2"/>
      <c r="G605" s="2"/>
      <c r="H605" s="2"/>
    </row>
    <row r="606" spans="1:8">
      <c r="A606" s="2"/>
      <c r="B606" s="2"/>
      <c r="C606" s="2"/>
      <c r="D606" s="45"/>
      <c r="E606" s="2"/>
      <c r="F606" s="2"/>
      <c r="G606" s="2"/>
      <c r="H606" s="2"/>
    </row>
    <row r="607" spans="1:8">
      <c r="A607" s="2"/>
      <c r="B607" s="2"/>
      <c r="C607" s="2"/>
      <c r="D607" s="45"/>
      <c r="E607" s="2"/>
      <c r="F607" s="2"/>
      <c r="G607" s="2"/>
      <c r="H607" s="2"/>
    </row>
    <row r="608" spans="1:8">
      <c r="A608" s="2"/>
      <c r="B608" s="2"/>
      <c r="C608" s="2"/>
      <c r="D608" s="45"/>
      <c r="E608" s="2"/>
      <c r="F608" s="2"/>
      <c r="G608" s="2"/>
      <c r="H608" s="2"/>
    </row>
    <row r="609" spans="1:8">
      <c r="A609" s="2"/>
      <c r="B609" s="2"/>
      <c r="C609" s="2"/>
      <c r="D609" s="45"/>
      <c r="E609" s="2"/>
      <c r="F609" s="2"/>
      <c r="G609" s="2"/>
      <c r="H609" s="2"/>
    </row>
    <row r="610" spans="1:8">
      <c r="A610" s="2"/>
      <c r="B610" s="2"/>
      <c r="C610" s="2"/>
      <c r="D610" s="45"/>
      <c r="E610" s="2"/>
      <c r="F610" s="2"/>
      <c r="G610" s="2"/>
      <c r="H610" s="2"/>
    </row>
    <row r="611" spans="1:8">
      <c r="A611" s="2"/>
      <c r="B611" s="2"/>
      <c r="C611" s="2"/>
      <c r="D611" s="45"/>
      <c r="E611" s="2"/>
      <c r="F611" s="2"/>
      <c r="G611" s="2"/>
      <c r="H611" s="2"/>
    </row>
    <row r="612" spans="1:8">
      <c r="A612" s="2"/>
      <c r="B612" s="2"/>
      <c r="C612" s="2"/>
      <c r="D612" s="45"/>
      <c r="E612" s="2"/>
      <c r="F612" s="2"/>
      <c r="G612" s="2"/>
      <c r="H612" s="2"/>
    </row>
    <row r="613" spans="1:8">
      <c r="A613" s="2"/>
      <c r="B613" s="2"/>
      <c r="C613" s="2"/>
      <c r="D613" s="45"/>
      <c r="E613" s="2"/>
      <c r="F613" s="2"/>
      <c r="G613" s="2"/>
      <c r="H613" s="2"/>
    </row>
    <row r="614" spans="1:8">
      <c r="A614" s="2"/>
      <c r="B614" s="2"/>
      <c r="C614" s="2"/>
      <c r="D614" s="45"/>
      <c r="E614" s="2"/>
      <c r="F614" s="2"/>
      <c r="G614" s="2"/>
      <c r="H614" s="2"/>
    </row>
    <row r="615" spans="1:8">
      <c r="A615" s="2"/>
      <c r="B615" s="2"/>
      <c r="C615" s="2"/>
      <c r="D615" s="45"/>
      <c r="E615" s="2"/>
      <c r="F615" s="2"/>
      <c r="G615" s="2"/>
      <c r="H615" s="2"/>
    </row>
    <row r="616" spans="1:8">
      <c r="A616" s="2"/>
      <c r="B616" s="2"/>
      <c r="C616" s="2"/>
      <c r="D616" s="45"/>
      <c r="E616" s="2"/>
      <c r="F616" s="2"/>
      <c r="G616" s="2"/>
      <c r="H616" s="2"/>
    </row>
    <row r="617" spans="1:8">
      <c r="A617" s="2"/>
      <c r="B617" s="2"/>
      <c r="C617" s="2"/>
      <c r="D617" s="45"/>
      <c r="E617" s="2"/>
      <c r="F617" s="2"/>
      <c r="G617" s="2"/>
      <c r="H617" s="2"/>
    </row>
    <row r="618" spans="1:8">
      <c r="A618" s="2"/>
      <c r="B618" s="2"/>
      <c r="C618" s="2"/>
      <c r="D618" s="45"/>
      <c r="E618" s="2"/>
      <c r="F618" s="2"/>
      <c r="G618" s="2"/>
      <c r="H618" s="2"/>
    </row>
    <row r="619" spans="1:8">
      <c r="A619" s="2"/>
      <c r="B619" s="2"/>
      <c r="C619" s="2"/>
      <c r="D619" s="45"/>
      <c r="E619" s="2"/>
      <c r="F619" s="2"/>
      <c r="G619" s="2"/>
      <c r="H619" s="2"/>
    </row>
    <row r="620" spans="1:8">
      <c r="A620" s="2"/>
      <c r="B620" s="2"/>
      <c r="C620" s="2"/>
      <c r="D620" s="45"/>
      <c r="E620" s="2"/>
      <c r="F620" s="2"/>
      <c r="G620" s="2"/>
      <c r="H620" s="2"/>
    </row>
    <row r="621" spans="1:8">
      <c r="A621" s="2"/>
      <c r="B621" s="2"/>
      <c r="C621" s="2"/>
      <c r="D621" s="45"/>
      <c r="E621" s="2"/>
      <c r="F621" s="2"/>
      <c r="G621" s="2"/>
      <c r="H621" s="2"/>
    </row>
    <row r="622" spans="1:8">
      <c r="A622" s="2"/>
      <c r="B622" s="2"/>
      <c r="C622" s="2"/>
      <c r="D622" s="45"/>
      <c r="E622" s="2"/>
      <c r="F622" s="2"/>
      <c r="G622" s="2"/>
      <c r="H622" s="2"/>
    </row>
    <row r="623" spans="1:8">
      <c r="A623" s="2"/>
      <c r="B623" s="2"/>
      <c r="C623" s="2"/>
      <c r="D623" s="45"/>
      <c r="E623" s="2"/>
      <c r="F623" s="2"/>
      <c r="G623" s="2"/>
      <c r="H623" s="2"/>
    </row>
    <row r="624" spans="1:8">
      <c r="A624" s="2"/>
      <c r="B624" s="2"/>
      <c r="C624" s="2"/>
      <c r="D624" s="45"/>
      <c r="E624" s="2"/>
      <c r="F624" s="2"/>
      <c r="G624" s="2"/>
      <c r="H624" s="2"/>
    </row>
    <row r="625" spans="1:8">
      <c r="A625" s="2"/>
      <c r="B625" s="2"/>
      <c r="C625" s="2"/>
      <c r="D625" s="45"/>
      <c r="E625" s="2"/>
      <c r="F625" s="2"/>
      <c r="G625" s="2"/>
      <c r="H625" s="2"/>
    </row>
    <row r="626" spans="1:8">
      <c r="A626" s="2"/>
      <c r="B626" s="2"/>
      <c r="C626" s="2"/>
      <c r="D626" s="45"/>
      <c r="E626" s="2"/>
      <c r="F626" s="2"/>
      <c r="G626" s="2"/>
      <c r="H626" s="2"/>
    </row>
    <row r="627" spans="1:8">
      <c r="A627" s="2"/>
      <c r="B627" s="2"/>
      <c r="C627" s="2"/>
      <c r="D627" s="45"/>
      <c r="E627" s="2"/>
      <c r="F627" s="2"/>
      <c r="G627" s="2"/>
      <c r="H627" s="2"/>
    </row>
    <row r="628" spans="1:8">
      <c r="A628" s="2"/>
      <c r="B628" s="2"/>
      <c r="C628" s="2"/>
      <c r="D628" s="45"/>
      <c r="E628" s="2"/>
      <c r="F628" s="2"/>
      <c r="G628" s="2"/>
      <c r="H628" s="2"/>
    </row>
    <row r="629" spans="1:8">
      <c r="A629" s="2"/>
      <c r="B629" s="2"/>
      <c r="C629" s="2"/>
      <c r="D629" s="45"/>
      <c r="E629" s="2"/>
      <c r="F629" s="2"/>
      <c r="G629" s="2"/>
      <c r="H629" s="2"/>
    </row>
    <row r="630" spans="1:8">
      <c r="A630" s="2"/>
      <c r="B630" s="2"/>
      <c r="C630" s="2"/>
      <c r="D630" s="45"/>
      <c r="E630" s="2"/>
      <c r="F630" s="2"/>
      <c r="G630" s="2"/>
      <c r="H630" s="2"/>
    </row>
    <row r="631" spans="1:8">
      <c r="A631" s="2"/>
      <c r="B631" s="2"/>
      <c r="C631" s="2"/>
      <c r="D631" s="45"/>
      <c r="E631" s="2"/>
      <c r="F631" s="2"/>
      <c r="G631" s="2"/>
      <c r="H631" s="2"/>
    </row>
    <row r="632" spans="1:8">
      <c r="A632" s="2"/>
      <c r="B632" s="2"/>
      <c r="C632" s="2"/>
      <c r="D632" s="45"/>
      <c r="E632" s="2"/>
      <c r="F632" s="2"/>
      <c r="G632" s="2"/>
      <c r="H632" s="2"/>
    </row>
    <row r="633" spans="1:8">
      <c r="A633" s="2"/>
      <c r="B633" s="2"/>
      <c r="C633" s="2"/>
      <c r="D633" s="45"/>
      <c r="E633" s="2"/>
      <c r="F633" s="2"/>
      <c r="G633" s="2"/>
      <c r="H633" s="2"/>
    </row>
    <row r="634" spans="1:8">
      <c r="A634" s="2"/>
      <c r="B634" s="2"/>
      <c r="C634" s="2"/>
      <c r="D634" s="45"/>
      <c r="E634" s="2"/>
      <c r="F634" s="2"/>
      <c r="G634" s="2"/>
      <c r="H634" s="2"/>
    </row>
    <row r="635" spans="1:8">
      <c r="A635" s="2"/>
      <c r="B635" s="2"/>
      <c r="C635" s="2"/>
      <c r="D635" s="45"/>
      <c r="E635" s="2"/>
      <c r="F635" s="2"/>
      <c r="G635" s="2"/>
      <c r="H635" s="2"/>
    </row>
    <row r="636" spans="1:8">
      <c r="A636" s="2"/>
      <c r="B636" s="2"/>
      <c r="C636" s="2"/>
      <c r="D636" s="45"/>
      <c r="E636" s="2"/>
      <c r="F636" s="2"/>
      <c r="G636" s="2"/>
      <c r="H636" s="2"/>
    </row>
    <row r="637" spans="1:8">
      <c r="A637" s="2"/>
      <c r="B637" s="2"/>
      <c r="C637" s="2"/>
      <c r="D637" s="45"/>
      <c r="E637" s="2"/>
      <c r="F637" s="2"/>
      <c r="G637" s="2"/>
      <c r="H637" s="2"/>
    </row>
    <row r="638" spans="1:8">
      <c r="A638" s="2"/>
      <c r="B638" s="2"/>
      <c r="C638" s="2"/>
      <c r="D638" s="45"/>
      <c r="E638" s="2"/>
      <c r="F638" s="2"/>
      <c r="G638" s="2"/>
      <c r="H638" s="2"/>
    </row>
    <row r="639" spans="1:8">
      <c r="A639" s="2"/>
      <c r="B639" s="2"/>
      <c r="C639" s="2"/>
      <c r="D639" s="45"/>
      <c r="E639" s="2"/>
      <c r="F639" s="2"/>
      <c r="G639" s="2"/>
      <c r="H639" s="2"/>
    </row>
    <row r="640" spans="1:8">
      <c r="A640" s="2"/>
      <c r="B640" s="2"/>
      <c r="C640" s="2"/>
      <c r="D640" s="45"/>
      <c r="E640" s="2"/>
      <c r="F640" s="2"/>
      <c r="G640" s="2"/>
      <c r="H640" s="2"/>
    </row>
    <row r="641" spans="1:8">
      <c r="A641" s="2"/>
      <c r="B641" s="2"/>
      <c r="C641" s="2"/>
      <c r="D641" s="45"/>
      <c r="E641" s="2"/>
      <c r="F641" s="2"/>
      <c r="G641" s="2"/>
      <c r="H641" s="2"/>
    </row>
    <row r="642" spans="1:8">
      <c r="A642" s="2"/>
      <c r="B642" s="2"/>
      <c r="C642" s="2"/>
      <c r="D642" s="45"/>
      <c r="E642" s="2"/>
      <c r="F642" s="2"/>
      <c r="G642" s="2"/>
      <c r="H642" s="2"/>
    </row>
    <row r="643" spans="1:8">
      <c r="A643" s="2"/>
      <c r="B643" s="2"/>
      <c r="C643" s="2"/>
      <c r="D643" s="45"/>
      <c r="E643" s="2"/>
      <c r="F643" s="2"/>
      <c r="G643" s="2"/>
      <c r="H643" s="2"/>
    </row>
    <row r="644" spans="1:8">
      <c r="A644" s="2"/>
      <c r="B644" s="2"/>
      <c r="C644" s="2"/>
      <c r="D644" s="45"/>
      <c r="E644" s="2"/>
      <c r="F644" s="2"/>
      <c r="G644" s="2"/>
      <c r="H644" s="2"/>
    </row>
    <row r="645" spans="1:8">
      <c r="A645" s="2"/>
      <c r="B645" s="2"/>
      <c r="C645" s="2"/>
      <c r="D645" s="45"/>
      <c r="E645" s="2"/>
      <c r="F645" s="2"/>
      <c r="G645" s="2"/>
      <c r="H645" s="2"/>
    </row>
    <row r="646" spans="1:8">
      <c r="A646" s="2"/>
      <c r="B646" s="2"/>
      <c r="C646" s="2"/>
      <c r="D646" s="45"/>
      <c r="E646" s="2"/>
      <c r="F646" s="2"/>
      <c r="G646" s="2"/>
      <c r="H646" s="2"/>
    </row>
    <row r="647" spans="1:8">
      <c r="A647" s="2"/>
      <c r="B647" s="2"/>
      <c r="C647" s="2"/>
      <c r="D647" s="45"/>
      <c r="E647" s="2"/>
      <c r="F647" s="2"/>
      <c r="G647" s="2"/>
      <c r="H647" s="2"/>
    </row>
    <row r="648" spans="1:8">
      <c r="A648" s="2"/>
      <c r="B648" s="2"/>
      <c r="C648" s="2"/>
      <c r="D648" s="45"/>
      <c r="E648" s="2"/>
      <c r="F648" s="2"/>
      <c r="G648" s="2"/>
      <c r="H648" s="2"/>
    </row>
    <row r="649" spans="1:8">
      <c r="A649" s="2"/>
      <c r="B649" s="2"/>
      <c r="C649" s="2"/>
      <c r="D649" s="45"/>
      <c r="E649" s="2"/>
      <c r="F649" s="2"/>
      <c r="G649" s="2"/>
      <c r="H649" s="2"/>
    </row>
    <row r="650" spans="1:8">
      <c r="A650" s="2"/>
      <c r="B650" s="2"/>
      <c r="C650" s="2"/>
      <c r="D650" s="45"/>
      <c r="E650" s="2"/>
      <c r="F650" s="2"/>
      <c r="G650" s="2"/>
      <c r="H650" s="2"/>
    </row>
    <row r="651" spans="1:8">
      <c r="A651" s="2"/>
      <c r="B651" s="2"/>
      <c r="C651" s="2"/>
      <c r="D651" s="45"/>
      <c r="E651" s="2"/>
      <c r="F651" s="2"/>
      <c r="G651" s="2"/>
      <c r="H651" s="2"/>
    </row>
    <row r="652" spans="1:8">
      <c r="A652" s="2"/>
      <c r="B652" s="2"/>
      <c r="C652" s="2"/>
      <c r="D652" s="45"/>
      <c r="E652" s="2"/>
      <c r="F652" s="2"/>
      <c r="G652" s="2"/>
      <c r="H652" s="2"/>
    </row>
    <row r="653" spans="1:8">
      <c r="A653" s="2"/>
      <c r="B653" s="2"/>
      <c r="C653" s="2"/>
      <c r="D653" s="45"/>
      <c r="E653" s="2"/>
      <c r="F653" s="2"/>
      <c r="G653" s="2"/>
      <c r="H653" s="2"/>
    </row>
    <row r="654" spans="1:8">
      <c r="A654" s="2"/>
      <c r="B654" s="2"/>
      <c r="C654" s="2"/>
      <c r="D654" s="45"/>
      <c r="E654" s="2"/>
      <c r="F654" s="2"/>
      <c r="G654" s="2"/>
      <c r="H654" s="2"/>
    </row>
    <row r="655" spans="1:8">
      <c r="A655" s="2"/>
      <c r="B655" s="2"/>
      <c r="C655" s="2"/>
      <c r="D655" s="45"/>
      <c r="E655" s="2"/>
      <c r="F655" s="2"/>
      <c r="G655" s="2"/>
      <c r="H655" s="2"/>
    </row>
    <row r="656" spans="1:8">
      <c r="A656" s="2"/>
      <c r="B656" s="2"/>
      <c r="C656" s="2"/>
      <c r="D656" s="45"/>
      <c r="E656" s="2"/>
      <c r="F656" s="2"/>
      <c r="G656" s="2"/>
      <c r="H656" s="2"/>
    </row>
    <row r="657" spans="1:8">
      <c r="A657" s="2"/>
      <c r="B657" s="2"/>
      <c r="C657" s="2"/>
      <c r="D657" s="45"/>
      <c r="E657" s="2"/>
      <c r="F657" s="2"/>
      <c r="G657" s="2"/>
      <c r="H657" s="2"/>
    </row>
    <row r="658" spans="1:8">
      <c r="A658" s="2"/>
      <c r="B658" s="2"/>
      <c r="C658" s="2"/>
      <c r="D658" s="45"/>
      <c r="E658" s="2"/>
      <c r="F658" s="2"/>
      <c r="G658" s="2"/>
      <c r="H658" s="2"/>
    </row>
    <row r="659" spans="1:8">
      <c r="A659" s="2"/>
      <c r="B659" s="2"/>
      <c r="C659" s="2"/>
      <c r="D659" s="45"/>
      <c r="E659" s="2"/>
      <c r="F659" s="2"/>
      <c r="G659" s="2"/>
      <c r="H659" s="2"/>
    </row>
    <row r="660" spans="1:8">
      <c r="A660" s="2"/>
      <c r="B660" s="2"/>
      <c r="C660" s="2"/>
      <c r="D660" s="45"/>
      <c r="E660" s="2"/>
      <c r="F660" s="2"/>
      <c r="G660" s="2"/>
      <c r="H660" s="2"/>
    </row>
    <row r="661" spans="1:8">
      <c r="A661" s="2"/>
      <c r="B661" s="2"/>
      <c r="C661" s="2"/>
      <c r="D661" s="45"/>
      <c r="E661" s="2"/>
      <c r="F661" s="2"/>
      <c r="G661" s="2"/>
      <c r="H661" s="2"/>
    </row>
    <row r="662" spans="1:8">
      <c r="A662" s="2"/>
      <c r="B662" s="2"/>
      <c r="C662" s="2"/>
      <c r="D662" s="45"/>
      <c r="E662" s="2"/>
      <c r="F662" s="2"/>
      <c r="G662" s="2"/>
      <c r="H662" s="2"/>
    </row>
    <row r="663" spans="1:8">
      <c r="A663" s="2"/>
      <c r="B663" s="2"/>
      <c r="C663" s="2"/>
      <c r="D663" s="45"/>
      <c r="E663" s="2"/>
      <c r="F663" s="2"/>
      <c r="G663" s="2"/>
      <c r="H663" s="2"/>
    </row>
    <row r="664" spans="1:8">
      <c r="A664" s="2"/>
      <c r="B664" s="2"/>
      <c r="C664" s="2"/>
      <c r="D664" s="45"/>
      <c r="E664" s="2"/>
      <c r="F664" s="2"/>
      <c r="G664" s="2"/>
      <c r="H664" s="2"/>
    </row>
    <row r="665" spans="1:8">
      <c r="A665" s="2"/>
      <c r="B665" s="2"/>
      <c r="C665" s="2"/>
      <c r="D665" s="45"/>
      <c r="E665" s="2"/>
      <c r="F665" s="2"/>
      <c r="G665" s="2"/>
      <c r="H665" s="2"/>
    </row>
    <row r="666" spans="1:8">
      <c r="A666" s="2"/>
      <c r="B666" s="2"/>
      <c r="C666" s="2"/>
      <c r="D666" s="45"/>
      <c r="E666" s="2"/>
      <c r="F666" s="2"/>
      <c r="G666" s="2"/>
      <c r="H666" s="2"/>
    </row>
    <row r="667" spans="1:8">
      <c r="A667" s="2"/>
      <c r="B667" s="2"/>
      <c r="C667" s="2"/>
      <c r="D667" s="45"/>
      <c r="E667" s="2"/>
      <c r="F667" s="2"/>
      <c r="G667" s="2"/>
      <c r="H667" s="2"/>
    </row>
    <row r="668" spans="1:8">
      <c r="A668" s="2"/>
      <c r="B668" s="2"/>
      <c r="C668" s="2"/>
      <c r="D668" s="45"/>
      <c r="E668" s="2"/>
      <c r="F668" s="2"/>
      <c r="G668" s="2"/>
      <c r="H668" s="2"/>
    </row>
    <row r="669" spans="1:8">
      <c r="A669" s="2"/>
      <c r="B669" s="2"/>
      <c r="C669" s="2"/>
      <c r="D669" s="45"/>
      <c r="E669" s="2"/>
      <c r="F669" s="2"/>
      <c r="G669" s="2"/>
      <c r="H669" s="2"/>
    </row>
    <row r="670" spans="1:8">
      <c r="A670" s="2"/>
      <c r="B670" s="2"/>
      <c r="C670" s="2"/>
      <c r="D670" s="45"/>
      <c r="E670" s="2"/>
      <c r="F670" s="2"/>
      <c r="G670" s="2"/>
      <c r="H670" s="2"/>
    </row>
    <row r="671" spans="1:8">
      <c r="A671" s="2"/>
      <c r="B671" s="2"/>
      <c r="C671" s="2"/>
      <c r="D671" s="45"/>
      <c r="E671" s="2"/>
      <c r="F671" s="2"/>
      <c r="G671" s="2"/>
      <c r="H671" s="2"/>
    </row>
    <row r="672" spans="1:8">
      <c r="A672" s="2"/>
      <c r="B672" s="2"/>
      <c r="C672" s="2"/>
      <c r="D672" s="45"/>
      <c r="E672" s="2"/>
      <c r="F672" s="2"/>
      <c r="G672" s="2"/>
      <c r="H672" s="2"/>
    </row>
    <row r="673" spans="1:8">
      <c r="A673" s="2"/>
      <c r="B673" s="2"/>
      <c r="C673" s="2"/>
      <c r="D673" s="45"/>
      <c r="E673" s="2"/>
      <c r="F673" s="2"/>
      <c r="G673" s="2"/>
      <c r="H673" s="2"/>
    </row>
    <row r="674" spans="1:8">
      <c r="A674" s="2"/>
      <c r="B674" s="2"/>
      <c r="C674" s="2"/>
      <c r="D674" s="45"/>
      <c r="E674" s="2"/>
      <c r="F674" s="2"/>
      <c r="G674" s="2"/>
      <c r="H674" s="2"/>
    </row>
    <row r="675" spans="1:8">
      <c r="A675" s="2"/>
      <c r="B675" s="2"/>
      <c r="C675" s="2"/>
      <c r="D675" s="45"/>
      <c r="E675" s="2"/>
      <c r="F675" s="2"/>
      <c r="G675" s="2"/>
      <c r="H675" s="2"/>
    </row>
    <row r="676" spans="1:8">
      <c r="A676" s="2"/>
      <c r="B676" s="2"/>
      <c r="C676" s="2"/>
      <c r="D676" s="45"/>
      <c r="E676" s="2"/>
      <c r="F676" s="2"/>
      <c r="G676" s="2"/>
      <c r="H676" s="2"/>
    </row>
    <row r="677" spans="1:8">
      <c r="A677" s="2"/>
      <c r="B677" s="2"/>
      <c r="C677" s="2"/>
      <c r="D677" s="45"/>
      <c r="E677" s="2"/>
      <c r="F677" s="2"/>
      <c r="G677" s="2"/>
      <c r="H677" s="2"/>
    </row>
    <row r="678" spans="1:8">
      <c r="A678" s="2"/>
      <c r="B678" s="2"/>
      <c r="C678" s="2"/>
      <c r="D678" s="45"/>
      <c r="E678" s="2"/>
      <c r="F678" s="2"/>
      <c r="G678" s="2"/>
      <c r="H678" s="2"/>
    </row>
    <row r="679" spans="1:8">
      <c r="A679" s="2"/>
      <c r="B679" s="2"/>
      <c r="C679" s="2"/>
      <c r="D679" s="45"/>
      <c r="E679" s="2"/>
      <c r="F679" s="2"/>
      <c r="G679" s="2"/>
      <c r="H679" s="2"/>
    </row>
    <row r="680" spans="1:8">
      <c r="A680" s="2"/>
      <c r="B680" s="2"/>
      <c r="C680" s="2"/>
      <c r="D680" s="45"/>
      <c r="E680" s="2"/>
      <c r="F680" s="2"/>
      <c r="G680" s="2"/>
      <c r="H680" s="2"/>
    </row>
    <row r="681" spans="1:8">
      <c r="A681" s="2"/>
      <c r="B681" s="2"/>
      <c r="C681" s="2"/>
      <c r="D681" s="45"/>
      <c r="E681" s="2"/>
      <c r="F681" s="2"/>
      <c r="G681" s="2"/>
      <c r="H681" s="2"/>
    </row>
    <row r="682" spans="1:8">
      <c r="A682" s="2"/>
      <c r="B682" s="2"/>
      <c r="C682" s="2"/>
      <c r="D682" s="45"/>
      <c r="E682" s="2"/>
      <c r="F682" s="2"/>
      <c r="G682" s="2"/>
      <c r="H682" s="2"/>
    </row>
    <row r="683" spans="1:8">
      <c r="A683" s="2"/>
      <c r="B683" s="2"/>
      <c r="C683" s="2"/>
      <c r="D683" s="45"/>
      <c r="E683" s="2"/>
      <c r="F683" s="2"/>
      <c r="G683" s="2"/>
      <c r="H683" s="2"/>
    </row>
    <row r="684" spans="1:8">
      <c r="A684" s="2"/>
      <c r="B684" s="2"/>
      <c r="C684" s="2"/>
      <c r="D684" s="45"/>
      <c r="E684" s="2"/>
      <c r="F684" s="2"/>
      <c r="G684" s="2"/>
      <c r="H684" s="2"/>
    </row>
    <row r="685" spans="1:8">
      <c r="A685" s="2"/>
      <c r="B685" s="2"/>
      <c r="C685" s="2"/>
      <c r="D685" s="45"/>
      <c r="E685" s="2"/>
      <c r="F685" s="2"/>
      <c r="G685" s="2"/>
      <c r="H685" s="2"/>
    </row>
    <row r="686" spans="1:8">
      <c r="A686" s="2"/>
      <c r="B686" s="2"/>
      <c r="C686" s="2"/>
      <c r="D686" s="45"/>
      <c r="E686" s="2"/>
      <c r="F686" s="2"/>
      <c r="G686" s="2"/>
      <c r="H686" s="2"/>
    </row>
    <row r="687" spans="1:8">
      <c r="A687" s="2"/>
      <c r="B687" s="2"/>
      <c r="C687" s="2"/>
      <c r="D687" s="45"/>
      <c r="E687" s="2"/>
      <c r="F687" s="2"/>
      <c r="G687" s="2"/>
      <c r="H687" s="2"/>
    </row>
    <row r="688" spans="1:8">
      <c r="A688" s="2"/>
      <c r="B688" s="2"/>
      <c r="C688" s="2"/>
      <c r="D688" s="45"/>
      <c r="E688" s="2"/>
      <c r="F688" s="2"/>
      <c r="G688" s="2"/>
      <c r="H688" s="2"/>
    </row>
    <row r="689" spans="1:8">
      <c r="A689" s="2"/>
      <c r="B689" s="2"/>
      <c r="C689" s="2"/>
      <c r="D689" s="45"/>
      <c r="E689" s="2"/>
      <c r="F689" s="2"/>
      <c r="G689" s="2"/>
      <c r="H689" s="2"/>
    </row>
    <row r="690" spans="1:8">
      <c r="A690" s="2"/>
      <c r="B690" s="2"/>
      <c r="C690" s="2"/>
      <c r="D690" s="45"/>
      <c r="E690" s="2"/>
      <c r="F690" s="2"/>
      <c r="G690" s="2"/>
      <c r="H690" s="2"/>
    </row>
    <row r="691" spans="1:8">
      <c r="A691" s="2"/>
      <c r="B691" s="2"/>
      <c r="C691" s="2"/>
      <c r="D691" s="45"/>
      <c r="E691" s="2"/>
      <c r="F691" s="2"/>
      <c r="G691" s="2"/>
      <c r="H691" s="2"/>
    </row>
    <row r="692" spans="1:8">
      <c r="A692" s="2"/>
      <c r="B692" s="2"/>
      <c r="C692" s="2"/>
      <c r="D692" s="45"/>
      <c r="E692" s="2"/>
      <c r="F692" s="2"/>
      <c r="G692" s="2"/>
      <c r="H692" s="2"/>
    </row>
    <row r="693" spans="1:8">
      <c r="A693" s="2"/>
      <c r="B693" s="2"/>
      <c r="C693" s="2"/>
      <c r="D693" s="45"/>
      <c r="E693" s="2"/>
      <c r="F693" s="2"/>
      <c r="G693" s="2"/>
      <c r="H693" s="2"/>
    </row>
    <row r="694" spans="1:8">
      <c r="A694" s="2"/>
      <c r="B694" s="2"/>
      <c r="C694" s="2"/>
      <c r="D694" s="45"/>
      <c r="E694" s="2"/>
      <c r="F694" s="2"/>
      <c r="G694" s="2"/>
      <c r="H694" s="2"/>
    </row>
    <row r="695" spans="1:8">
      <c r="A695" s="2"/>
      <c r="B695" s="2"/>
      <c r="C695" s="2"/>
      <c r="D695" s="45"/>
      <c r="E695" s="2"/>
      <c r="F695" s="2"/>
      <c r="G695" s="2"/>
      <c r="H695" s="2"/>
    </row>
    <row r="696" spans="1:8">
      <c r="A696" s="2"/>
      <c r="B696" s="2"/>
      <c r="C696" s="2"/>
      <c r="D696" s="45"/>
      <c r="E696" s="2"/>
      <c r="F696" s="2"/>
      <c r="G696" s="2"/>
      <c r="H696" s="2"/>
    </row>
    <row r="697" spans="1:8">
      <c r="A697" s="2"/>
      <c r="B697" s="2"/>
      <c r="C697" s="2"/>
      <c r="D697" s="45"/>
      <c r="E697" s="2"/>
      <c r="F697" s="2"/>
      <c r="G697" s="2"/>
      <c r="H697" s="2"/>
    </row>
    <row r="698" spans="1:8">
      <c r="A698" s="2"/>
      <c r="B698" s="2"/>
      <c r="C698" s="2"/>
      <c r="D698" s="45"/>
      <c r="E698" s="2"/>
      <c r="F698" s="2"/>
      <c r="G698" s="2"/>
      <c r="H698" s="2"/>
    </row>
    <row r="699" spans="1:8">
      <c r="A699" s="2"/>
      <c r="B699" s="2"/>
      <c r="C699" s="2"/>
      <c r="D699" s="45"/>
      <c r="E699" s="2"/>
      <c r="F699" s="2"/>
      <c r="G699" s="2"/>
      <c r="H699" s="2"/>
    </row>
    <row r="700" spans="1:8">
      <c r="A700" s="2"/>
      <c r="B700" s="2"/>
      <c r="C700" s="2"/>
      <c r="D700" s="45"/>
      <c r="E700" s="2"/>
      <c r="F700" s="2"/>
      <c r="G700" s="2"/>
      <c r="H700" s="2"/>
    </row>
    <row r="701" spans="1:8">
      <c r="A701" s="2"/>
      <c r="B701" s="2"/>
      <c r="C701" s="2"/>
      <c r="D701" s="45"/>
      <c r="E701" s="2"/>
      <c r="F701" s="2"/>
      <c r="G701" s="2"/>
      <c r="H701" s="2"/>
    </row>
    <row r="702" spans="1:8">
      <c r="A702" s="2"/>
      <c r="B702" s="2"/>
      <c r="C702" s="2"/>
      <c r="D702" s="45"/>
      <c r="E702" s="2"/>
      <c r="F702" s="2"/>
      <c r="G702" s="2"/>
      <c r="H702" s="2"/>
    </row>
    <row r="703" spans="1:8">
      <c r="A703" s="2"/>
      <c r="B703" s="2"/>
      <c r="C703" s="2"/>
      <c r="D703" s="45"/>
      <c r="E703" s="2"/>
      <c r="F703" s="2"/>
      <c r="G703" s="2"/>
      <c r="H703" s="2"/>
    </row>
    <row r="704" spans="1:8">
      <c r="A704" s="2"/>
      <c r="B704" s="2"/>
      <c r="C704" s="2"/>
      <c r="D704" s="45"/>
      <c r="E704" s="2"/>
      <c r="F704" s="2"/>
      <c r="G704" s="2"/>
      <c r="H704" s="2"/>
    </row>
    <row r="705" spans="1:8">
      <c r="A705" s="2"/>
      <c r="B705" s="2"/>
      <c r="C705" s="2"/>
      <c r="D705" s="45"/>
      <c r="E705" s="2"/>
      <c r="F705" s="2"/>
      <c r="G705" s="2"/>
      <c r="H705" s="2"/>
    </row>
    <row r="706" spans="1:8">
      <c r="A706" s="2"/>
      <c r="B706" s="2"/>
      <c r="C706" s="2"/>
      <c r="D706" s="45"/>
      <c r="E706" s="2"/>
      <c r="F706" s="2"/>
      <c r="G706" s="2"/>
      <c r="H706" s="2"/>
    </row>
    <row r="707" spans="1:8">
      <c r="A707" s="2"/>
      <c r="B707" s="2"/>
      <c r="C707" s="2"/>
      <c r="D707" s="45"/>
      <c r="E707" s="2"/>
      <c r="F707" s="2"/>
      <c r="G707" s="2"/>
      <c r="H707" s="2"/>
    </row>
    <row r="708" spans="1:8">
      <c r="A708" s="2"/>
      <c r="B708" s="2"/>
      <c r="C708" s="2"/>
      <c r="D708" s="45"/>
      <c r="E708" s="2"/>
      <c r="F708" s="2"/>
      <c r="G708" s="2"/>
      <c r="H708" s="2"/>
    </row>
    <row r="709" spans="1:8">
      <c r="A709" s="2"/>
      <c r="B709" s="2"/>
      <c r="C709" s="2"/>
      <c r="D709" s="45"/>
      <c r="E709" s="2"/>
      <c r="F709" s="2"/>
      <c r="G709" s="2"/>
      <c r="H709" s="2"/>
    </row>
    <row r="710" spans="1:8">
      <c r="A710" s="2"/>
      <c r="B710" s="2"/>
      <c r="C710" s="2"/>
      <c r="D710" s="45"/>
      <c r="E710" s="2"/>
      <c r="F710" s="2"/>
      <c r="G710" s="2"/>
      <c r="H710" s="2"/>
    </row>
  </sheetData>
  <customSheetViews>
    <customSheetView guid="{E12DB1D1-4CA9-4233-AA3F-145F3123159F}" showPageBreaks="1">
      <pane xSplit="3" ySplit="13" topLeftCell="D14" activePane="bottomRight" state="frozen"/>
      <selection pane="bottomRight" activeCell="A238" sqref="A238:IV238"/>
      <rowBreaks count="3" manualBreakCount="3">
        <brk id="84" max="16383" man="1"/>
        <brk id="140" max="16383" man="1"/>
        <brk id="184" max="16383" man="1"/>
      </rowBreaks>
      <pageMargins left="0.75" right="0.25" top="0.75" bottom="0.25" header="0.3" footer="0.3"/>
      <pageSetup scale="50" orientation="landscape" r:id="rId1"/>
    </customSheetView>
    <customSheetView guid="{D6BCA3A9-E889-4D9C-A952-89F589327511}" showPageBreaks="1" printArea="1">
      <rowBreaks count="4" manualBreakCount="4">
        <brk id="82" max="7" man="1"/>
        <brk id="138" max="7" man="1"/>
        <brk id="182" max="7" man="1"/>
        <brk id="239" max="7" man="1"/>
      </rowBreaks>
      <pageMargins left="0.75" right="0.25" top="0.75" bottom="0.25" header="0.3" footer="0.3"/>
      <pageSetup scale="55" orientation="landscape" r:id="rId2"/>
    </customSheetView>
  </customSheetViews>
  <mergeCells count="4">
    <mergeCell ref="E8:H8"/>
    <mergeCell ref="A1:D1"/>
    <mergeCell ref="A2:D2"/>
    <mergeCell ref="A3:D3"/>
  </mergeCells>
  <pageMargins left="0.75" right="0.25" top="0.75" bottom="0.25" header="0.3" footer="0.3"/>
  <pageSetup scale="55" orientation="landscape" r:id="rId3"/>
  <rowBreaks count="4" manualBreakCount="4">
    <brk id="82" max="8" man="1"/>
    <brk id="138" max="8" man="1"/>
    <brk id="182" max="8" man="1"/>
    <brk id="24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706"/>
  <sheetViews>
    <sheetView zoomScaleNormal="100" workbookViewId="0">
      <selection sqref="A1:D1"/>
    </sheetView>
  </sheetViews>
  <sheetFormatPr defaultRowHeight="12.75"/>
  <cols>
    <col min="1" max="1" width="7.7109375" style="3" customWidth="1"/>
    <col min="2" max="2" width="3.7109375" style="3" customWidth="1"/>
    <col min="3" max="3" width="35.7109375" style="3" customWidth="1"/>
    <col min="4" max="4" width="7.7109375" style="39" customWidth="1"/>
    <col min="5" max="8" width="14.7109375" style="3" customWidth="1"/>
    <col min="9" max="11" width="1.7109375" customWidth="1"/>
    <col min="12" max="18" width="14.7109375" customWidth="1"/>
    <col min="19" max="19" width="1.7109375" customWidth="1"/>
    <col min="20" max="20" width="14.7109375" customWidth="1"/>
    <col min="21" max="24" width="0.85546875" customWidth="1"/>
    <col min="25" max="31" width="14.7109375" customWidth="1"/>
    <col min="32" max="32" width="1.7109375" customWidth="1"/>
    <col min="33" max="33" width="14.7109375" customWidth="1"/>
    <col min="34" max="37" width="0.85546875" customWidth="1"/>
    <col min="38" max="44" width="14.7109375" customWidth="1"/>
    <col min="45" max="45" width="1.7109375" customWidth="1"/>
    <col min="46" max="46" width="14.7109375" customWidth="1"/>
    <col min="47" max="50" width="0.85546875" customWidth="1"/>
  </cols>
  <sheetData>
    <row r="1" spans="1:46" ht="15.75" customHeight="1">
      <c r="A1" s="260" t="s">
        <v>4</v>
      </c>
      <c r="B1" s="260"/>
      <c r="C1" s="260"/>
      <c r="D1" s="260"/>
      <c r="E1" s="1"/>
      <c r="F1" s="1"/>
      <c r="G1" s="1"/>
      <c r="H1" s="1"/>
    </row>
    <row r="2" spans="1:46" ht="15.75" customHeight="1">
      <c r="A2" s="260" t="s">
        <v>5</v>
      </c>
      <c r="B2" s="260"/>
      <c r="C2" s="260"/>
      <c r="D2" s="260"/>
      <c r="E2" s="1"/>
      <c r="F2" s="1"/>
      <c r="G2" s="1"/>
      <c r="H2" s="1"/>
    </row>
    <row r="3" spans="1:46" ht="15.75" customHeight="1">
      <c r="A3" s="261" t="str">
        <f>+Payments!A3</f>
        <v>AS OF DECEMBER 31, 2013</v>
      </c>
      <c r="B3" s="261"/>
      <c r="C3" s="261"/>
      <c r="D3" s="261"/>
      <c r="E3" s="1"/>
      <c r="F3" s="1"/>
      <c r="G3" s="1"/>
      <c r="H3" s="1"/>
    </row>
    <row r="4" spans="1:46" ht="11.25" customHeight="1">
      <c r="A4" s="2"/>
      <c r="B4" s="2"/>
      <c r="C4" s="2"/>
      <c r="D4" s="45"/>
      <c r="E4" s="2"/>
      <c r="F4" s="2"/>
      <c r="G4" s="2"/>
      <c r="H4" s="2"/>
    </row>
    <row r="5" spans="1:46" ht="11.25" customHeight="1">
      <c r="A5" s="2"/>
      <c r="B5" s="2"/>
      <c r="C5" s="2"/>
      <c r="D5" s="45"/>
      <c r="E5" s="2"/>
      <c r="F5" s="2"/>
      <c r="G5" s="2"/>
      <c r="H5" s="2"/>
    </row>
    <row r="6" spans="1:46" ht="11.25" customHeight="1">
      <c r="A6" s="2"/>
      <c r="B6" s="2"/>
      <c r="C6" s="2"/>
      <c r="D6" s="144"/>
      <c r="E6" s="144"/>
      <c r="F6" s="144"/>
      <c r="G6" s="144"/>
      <c r="H6" s="144"/>
    </row>
    <row r="7" spans="1:46" ht="11.25" customHeight="1">
      <c r="A7" s="2"/>
      <c r="B7" s="2"/>
      <c r="C7" s="2"/>
      <c r="D7" s="144"/>
      <c r="E7" s="240"/>
      <c r="F7" s="172"/>
      <c r="G7" s="172"/>
      <c r="H7" s="241"/>
      <c r="L7" s="231"/>
      <c r="M7" s="232"/>
      <c r="N7" s="232"/>
      <c r="O7" s="232"/>
      <c r="P7" s="232"/>
      <c r="Q7" s="232"/>
      <c r="R7" s="232"/>
      <c r="S7" s="232"/>
      <c r="T7" s="233"/>
      <c r="Y7" s="231"/>
      <c r="Z7" s="232"/>
      <c r="AA7" s="232"/>
      <c r="AB7" s="232"/>
      <c r="AC7" s="232"/>
      <c r="AD7" s="232"/>
      <c r="AE7" s="232"/>
      <c r="AF7" s="232"/>
      <c r="AG7" s="233"/>
      <c r="AL7" s="231"/>
      <c r="AM7" s="232"/>
      <c r="AN7" s="232"/>
      <c r="AO7" s="232"/>
      <c r="AP7" s="232"/>
      <c r="AQ7" s="232"/>
      <c r="AR7" s="232"/>
      <c r="AS7" s="232"/>
      <c r="AT7" s="233"/>
    </row>
    <row r="8" spans="1:46" ht="11.25" customHeight="1">
      <c r="A8" s="2"/>
      <c r="B8" s="2"/>
      <c r="C8" s="2"/>
      <c r="D8" s="144"/>
      <c r="E8" s="262" t="s">
        <v>223</v>
      </c>
      <c r="F8" s="263"/>
      <c r="G8" s="263"/>
      <c r="H8" s="264"/>
      <c r="L8" s="265" t="s">
        <v>225</v>
      </c>
      <c r="M8" s="266"/>
      <c r="N8" s="266"/>
      <c r="O8" s="266"/>
      <c r="P8" s="266"/>
      <c r="Q8" s="266"/>
      <c r="R8" s="266"/>
      <c r="S8" s="266"/>
      <c r="T8" s="267"/>
      <c r="Y8" s="265" t="s">
        <v>219</v>
      </c>
      <c r="Z8" s="266"/>
      <c r="AA8" s="266"/>
      <c r="AB8" s="266"/>
      <c r="AC8" s="266"/>
      <c r="AD8" s="266"/>
      <c r="AE8" s="266"/>
      <c r="AF8" s="266"/>
      <c r="AG8" s="267"/>
      <c r="AL8" s="265" t="s">
        <v>230</v>
      </c>
      <c r="AM8" s="266"/>
      <c r="AN8" s="266"/>
      <c r="AO8" s="266"/>
      <c r="AP8" s="266"/>
      <c r="AQ8" s="266"/>
      <c r="AR8" s="266"/>
      <c r="AS8" s="266"/>
      <c r="AT8" s="267"/>
    </row>
    <row r="9" spans="1:46" ht="11.25" customHeight="1">
      <c r="A9" s="2"/>
      <c r="B9" s="2"/>
      <c r="C9" s="2"/>
      <c r="D9" s="144"/>
      <c r="E9" s="242"/>
      <c r="F9" s="170"/>
      <c r="G9" s="170"/>
      <c r="H9" s="243"/>
      <c r="L9" s="234"/>
      <c r="M9" s="235"/>
      <c r="N9" s="235"/>
      <c r="O9" s="235"/>
      <c r="P9" s="235"/>
      <c r="Q9" s="235"/>
      <c r="R9" s="235"/>
      <c r="S9" s="235"/>
      <c r="T9" s="236"/>
      <c r="Y9" s="234"/>
      <c r="Z9" s="235"/>
      <c r="AA9" s="235"/>
      <c r="AB9" s="235"/>
      <c r="AC9" s="235"/>
      <c r="AD9" s="235"/>
      <c r="AE9" s="235"/>
      <c r="AF9" s="235"/>
      <c r="AG9" s="236"/>
      <c r="AL9" s="234"/>
      <c r="AM9" s="235"/>
      <c r="AN9" s="235"/>
      <c r="AO9" s="235"/>
      <c r="AP9" s="235"/>
      <c r="AQ9" s="235"/>
      <c r="AR9" s="235"/>
      <c r="AS9" s="235"/>
      <c r="AT9" s="236"/>
    </row>
    <row r="10" spans="1:46" ht="11.25" customHeight="1">
      <c r="A10" s="2"/>
      <c r="B10" s="2"/>
      <c r="C10" s="2"/>
      <c r="D10" s="144"/>
      <c r="E10" s="135"/>
      <c r="F10" s="135"/>
      <c r="G10" s="135"/>
      <c r="H10" s="135"/>
      <c r="L10" s="237" t="s">
        <v>222</v>
      </c>
      <c r="M10" s="237" t="s">
        <v>221</v>
      </c>
      <c r="N10" s="237" t="s">
        <v>222</v>
      </c>
      <c r="O10" s="237" t="s">
        <v>222</v>
      </c>
      <c r="P10" s="237" t="s">
        <v>222</v>
      </c>
      <c r="Q10" s="237" t="s">
        <v>220</v>
      </c>
      <c r="R10" s="237" t="s">
        <v>222</v>
      </c>
      <c r="S10" s="228"/>
      <c r="T10" s="142" t="s">
        <v>11</v>
      </c>
      <c r="Y10" s="237" t="s">
        <v>222</v>
      </c>
      <c r="Z10" s="237" t="s">
        <v>221</v>
      </c>
      <c r="AA10" s="237" t="s">
        <v>222</v>
      </c>
      <c r="AB10" s="237" t="s">
        <v>222</v>
      </c>
      <c r="AC10" s="237" t="s">
        <v>222</v>
      </c>
      <c r="AD10" s="237" t="s">
        <v>220</v>
      </c>
      <c r="AE10" s="237" t="s">
        <v>222</v>
      </c>
      <c r="AF10" s="228"/>
      <c r="AG10" s="142" t="s">
        <v>11</v>
      </c>
      <c r="AL10" s="237" t="s">
        <v>222</v>
      </c>
      <c r="AM10" s="237" t="s">
        <v>221</v>
      </c>
      <c r="AN10" s="237" t="s">
        <v>222</v>
      </c>
      <c r="AO10" s="237" t="s">
        <v>222</v>
      </c>
      <c r="AP10" s="237" t="s">
        <v>222</v>
      </c>
      <c r="AQ10" s="237" t="s">
        <v>220</v>
      </c>
      <c r="AR10" s="237" t="s">
        <v>222</v>
      </c>
      <c r="AS10" s="228"/>
      <c r="AT10" s="142" t="s">
        <v>11</v>
      </c>
    </row>
    <row r="11" spans="1:46" ht="11.25" customHeight="1">
      <c r="A11" s="18"/>
      <c r="B11" s="19"/>
      <c r="C11" s="19"/>
      <c r="D11" s="144"/>
      <c r="E11" s="142" t="s">
        <v>26</v>
      </c>
      <c r="F11" s="142" t="s">
        <v>208</v>
      </c>
      <c r="G11" s="142" t="s">
        <v>233</v>
      </c>
      <c r="H11" s="142" t="s">
        <v>26</v>
      </c>
      <c r="L11" s="142" t="s">
        <v>214</v>
      </c>
      <c r="M11" s="142" t="s">
        <v>213</v>
      </c>
      <c r="N11" s="142" t="s">
        <v>227</v>
      </c>
      <c r="O11" s="142" t="s">
        <v>119</v>
      </c>
      <c r="P11" s="142" t="s">
        <v>142</v>
      </c>
      <c r="Q11" s="142" t="s">
        <v>211</v>
      </c>
      <c r="R11" s="142" t="s">
        <v>216</v>
      </c>
      <c r="S11" s="229"/>
      <c r="T11" s="142" t="s">
        <v>217</v>
      </c>
      <c r="Y11" s="142" t="s">
        <v>214</v>
      </c>
      <c r="Z11" s="142" t="s">
        <v>213</v>
      </c>
      <c r="AA11" s="142" t="s">
        <v>227</v>
      </c>
      <c r="AB11" s="142" t="s">
        <v>119</v>
      </c>
      <c r="AC11" s="142" t="s">
        <v>142</v>
      </c>
      <c r="AD11" s="142" t="s">
        <v>211</v>
      </c>
      <c r="AE11" s="142" t="s">
        <v>216</v>
      </c>
      <c r="AF11" s="229"/>
      <c r="AG11" s="142" t="s">
        <v>217</v>
      </c>
      <c r="AL11" s="142" t="s">
        <v>214</v>
      </c>
      <c r="AM11" s="142" t="s">
        <v>213</v>
      </c>
      <c r="AN11" s="142" t="s">
        <v>227</v>
      </c>
      <c r="AO11" s="142" t="s">
        <v>119</v>
      </c>
      <c r="AP11" s="142" t="s">
        <v>142</v>
      </c>
      <c r="AQ11" s="142" t="s">
        <v>211</v>
      </c>
      <c r="AR11" s="142" t="s">
        <v>216</v>
      </c>
      <c r="AS11" s="229"/>
      <c r="AT11" s="142" t="s">
        <v>217</v>
      </c>
    </row>
    <row r="12" spans="1:46" ht="11.25" customHeight="1">
      <c r="A12" s="157" t="s">
        <v>31</v>
      </c>
      <c r="B12" s="118"/>
      <c r="C12" s="118" t="s">
        <v>12</v>
      </c>
      <c r="D12" s="144"/>
      <c r="E12" s="143" t="s">
        <v>224</v>
      </c>
      <c r="F12" s="143"/>
      <c r="G12" s="143" t="s">
        <v>234</v>
      </c>
      <c r="H12" s="143" t="s">
        <v>178</v>
      </c>
      <c r="L12" s="143" t="s">
        <v>215</v>
      </c>
      <c r="M12" s="143" t="s">
        <v>212</v>
      </c>
      <c r="N12" s="143" t="s">
        <v>212</v>
      </c>
      <c r="O12" s="143" t="s">
        <v>226</v>
      </c>
      <c r="P12" s="143" t="s">
        <v>141</v>
      </c>
      <c r="Q12" s="143" t="s">
        <v>212</v>
      </c>
      <c r="R12" s="143" t="s">
        <v>141</v>
      </c>
      <c r="S12" s="230"/>
      <c r="T12" s="143" t="s">
        <v>218</v>
      </c>
      <c r="Y12" s="143" t="s">
        <v>215</v>
      </c>
      <c r="Z12" s="143" t="s">
        <v>212</v>
      </c>
      <c r="AA12" s="143" t="s">
        <v>212</v>
      </c>
      <c r="AB12" s="143" t="s">
        <v>226</v>
      </c>
      <c r="AC12" s="143" t="s">
        <v>141</v>
      </c>
      <c r="AD12" s="143" t="s">
        <v>212</v>
      </c>
      <c r="AE12" s="143" t="s">
        <v>141</v>
      </c>
      <c r="AF12" s="230"/>
      <c r="AG12" s="143" t="s">
        <v>218</v>
      </c>
      <c r="AL12" s="143" t="s">
        <v>215</v>
      </c>
      <c r="AM12" s="143" t="s">
        <v>212</v>
      </c>
      <c r="AN12" s="143" t="s">
        <v>212</v>
      </c>
      <c r="AO12" s="143" t="s">
        <v>226</v>
      </c>
      <c r="AP12" s="143" t="s">
        <v>141</v>
      </c>
      <c r="AQ12" s="143" t="s">
        <v>212</v>
      </c>
      <c r="AR12" s="143" t="s">
        <v>141</v>
      </c>
      <c r="AS12" s="230"/>
      <c r="AT12" s="143" t="s">
        <v>229</v>
      </c>
    </row>
    <row r="13" spans="1:46" ht="11.25" customHeight="1">
      <c r="A13" s="40" t="s">
        <v>15</v>
      </c>
      <c r="B13" s="2"/>
      <c r="C13" s="5" t="s">
        <v>15</v>
      </c>
      <c r="D13" s="144"/>
      <c r="E13" s="184" t="s">
        <v>15</v>
      </c>
      <c r="F13" s="184" t="s">
        <v>15</v>
      </c>
      <c r="G13" s="184" t="s">
        <v>15</v>
      </c>
      <c r="H13" s="184" t="s">
        <v>15</v>
      </c>
      <c r="L13" s="184" t="s">
        <v>15</v>
      </c>
      <c r="M13" s="184" t="s">
        <v>15</v>
      </c>
      <c r="N13" s="184" t="s">
        <v>15</v>
      </c>
      <c r="O13" s="184" t="s">
        <v>15</v>
      </c>
      <c r="P13" s="184" t="s">
        <v>15</v>
      </c>
      <c r="Q13" s="184" t="s">
        <v>15</v>
      </c>
      <c r="R13" s="184" t="s">
        <v>15</v>
      </c>
      <c r="S13" s="141"/>
      <c r="T13" s="184" t="s">
        <v>15</v>
      </c>
      <c r="Y13" s="184" t="s">
        <v>15</v>
      </c>
      <c r="Z13" s="184" t="s">
        <v>15</v>
      </c>
      <c r="AA13" s="184" t="s">
        <v>15</v>
      </c>
      <c r="AB13" s="184" t="s">
        <v>15</v>
      </c>
      <c r="AC13" s="184" t="s">
        <v>15</v>
      </c>
      <c r="AD13" s="184" t="s">
        <v>15</v>
      </c>
      <c r="AE13" s="184" t="s">
        <v>15</v>
      </c>
      <c r="AF13" s="141"/>
      <c r="AG13" s="184" t="s">
        <v>15</v>
      </c>
      <c r="AL13" s="184" t="s">
        <v>15</v>
      </c>
      <c r="AM13" s="184" t="s">
        <v>15</v>
      </c>
      <c r="AN13" s="184" t="s">
        <v>15</v>
      </c>
      <c r="AO13" s="184" t="s">
        <v>15</v>
      </c>
      <c r="AP13" s="184" t="s">
        <v>15</v>
      </c>
      <c r="AQ13" s="184" t="s">
        <v>15</v>
      </c>
      <c r="AR13" s="184" t="s">
        <v>15</v>
      </c>
      <c r="AS13" s="141"/>
      <c r="AT13" s="184" t="s">
        <v>15</v>
      </c>
    </row>
    <row r="14" spans="1:46" ht="11.25" customHeight="1">
      <c r="A14" s="22"/>
      <c r="B14" s="21"/>
      <c r="C14" s="20"/>
      <c r="D14" s="46"/>
      <c r="E14" s="119"/>
      <c r="F14" s="119"/>
      <c r="G14" s="119"/>
      <c r="H14" s="119"/>
      <c r="L14" s="119"/>
      <c r="M14" s="119"/>
      <c r="N14" s="119"/>
      <c r="O14" s="119"/>
      <c r="P14" s="119"/>
      <c r="Q14" s="119"/>
      <c r="R14" s="119"/>
      <c r="S14" s="125"/>
      <c r="T14" s="119"/>
      <c r="Y14" s="119"/>
      <c r="Z14" s="119"/>
      <c r="AA14" s="119"/>
      <c r="AB14" s="119"/>
      <c r="AC14" s="119"/>
      <c r="AD14" s="119"/>
      <c r="AE14" s="119"/>
      <c r="AF14" s="125"/>
      <c r="AG14" s="119"/>
      <c r="AL14" s="119"/>
      <c r="AM14" s="119"/>
      <c r="AN14" s="119"/>
      <c r="AO14" s="119"/>
      <c r="AP14" s="119"/>
      <c r="AQ14" s="119"/>
      <c r="AR14" s="119"/>
      <c r="AS14" s="125"/>
      <c r="AT14" s="119"/>
    </row>
    <row r="15" spans="1:46" ht="11.25" customHeight="1">
      <c r="A15" s="115"/>
      <c r="B15" s="116"/>
      <c r="C15" s="117" t="s">
        <v>16</v>
      </c>
      <c r="D15" s="46"/>
      <c r="E15" s="148"/>
      <c r="F15" s="148"/>
      <c r="G15" s="148"/>
      <c r="H15" s="148"/>
      <c r="L15" s="148"/>
      <c r="M15" s="148"/>
      <c r="N15" s="148"/>
      <c r="O15" s="148"/>
      <c r="P15" s="148"/>
      <c r="Q15" s="148"/>
      <c r="R15" s="148"/>
      <c r="S15" s="148"/>
      <c r="T15" s="148"/>
      <c r="Y15" s="148"/>
      <c r="Z15" s="148"/>
      <c r="AA15" s="148"/>
      <c r="AB15" s="148"/>
      <c r="AC15" s="148"/>
      <c r="AD15" s="148"/>
      <c r="AE15" s="148"/>
      <c r="AF15" s="148"/>
      <c r="AG15" s="148"/>
      <c r="AL15" s="148"/>
      <c r="AM15" s="148"/>
      <c r="AN15" s="148"/>
      <c r="AO15" s="148"/>
      <c r="AP15" s="148"/>
      <c r="AQ15" s="148"/>
      <c r="AR15" s="148"/>
      <c r="AS15" s="148"/>
      <c r="AT15" s="148"/>
    </row>
    <row r="16" spans="1:46" ht="11.25" customHeight="1">
      <c r="A16" s="223">
        <v>260</v>
      </c>
      <c r="B16" s="118"/>
      <c r="C16" s="51" t="s">
        <v>32</v>
      </c>
      <c r="D16" s="46"/>
      <c r="E16" s="151">
        <f>T16</f>
        <v>4288</v>
      </c>
      <c r="F16" s="146">
        <v>0</v>
      </c>
      <c r="G16" s="151">
        <f>H16-F16-E16</f>
        <v>6979</v>
      </c>
      <c r="H16" s="151">
        <f>AG16</f>
        <v>11267</v>
      </c>
      <c r="L16" s="146">
        <f>4288-357</f>
        <v>3931</v>
      </c>
      <c r="M16" s="146">
        <v>357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51"/>
      <c r="T16" s="151">
        <f>SUM(L16:R16)</f>
        <v>4288</v>
      </c>
      <c r="Y16" s="146">
        <v>10884</v>
      </c>
      <c r="Z16" s="146">
        <v>383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51"/>
      <c r="AG16" s="151">
        <f>SUM(Y16:AE16)</f>
        <v>11267</v>
      </c>
      <c r="AL16" s="151">
        <f t="shared" ref="AL16:AR18" si="0">Y16-L16</f>
        <v>6953</v>
      </c>
      <c r="AM16" s="151">
        <f t="shared" si="0"/>
        <v>26</v>
      </c>
      <c r="AN16" s="151">
        <f t="shared" si="0"/>
        <v>0</v>
      </c>
      <c r="AO16" s="151">
        <f t="shared" si="0"/>
        <v>0</v>
      </c>
      <c r="AP16" s="151">
        <f t="shared" si="0"/>
        <v>0</v>
      </c>
      <c r="AQ16" s="151">
        <f t="shared" si="0"/>
        <v>0</v>
      </c>
      <c r="AR16" s="151">
        <f t="shared" si="0"/>
        <v>0</v>
      </c>
      <c r="AS16" s="151"/>
      <c r="AT16" s="151">
        <f>SUM(AL16:AR16)</f>
        <v>6979</v>
      </c>
    </row>
    <row r="17" spans="1:46" ht="11.25" customHeight="1">
      <c r="A17" s="223">
        <v>230</v>
      </c>
      <c r="B17" s="51"/>
      <c r="C17" s="51" t="s">
        <v>33</v>
      </c>
      <c r="D17" s="46"/>
      <c r="E17" s="151">
        <f>T17</f>
        <v>4234</v>
      </c>
      <c r="F17" s="146">
        <v>993</v>
      </c>
      <c r="G17" s="151">
        <f>H17-F17-E17</f>
        <v>10274</v>
      </c>
      <c r="H17" s="151">
        <f>AG17</f>
        <v>15501</v>
      </c>
      <c r="L17" s="146">
        <v>0</v>
      </c>
      <c r="M17" s="146">
        <v>560</v>
      </c>
      <c r="N17" s="146">
        <v>3674</v>
      </c>
      <c r="O17" s="146">
        <v>0</v>
      </c>
      <c r="P17" s="146">
        <v>0</v>
      </c>
      <c r="Q17" s="146">
        <v>0</v>
      </c>
      <c r="R17" s="146">
        <v>0</v>
      </c>
      <c r="S17" s="151"/>
      <c r="T17" s="151">
        <f>SUM(L17:R17)</f>
        <v>4234</v>
      </c>
      <c r="Y17" s="146">
        <v>10608</v>
      </c>
      <c r="Z17" s="146">
        <v>602</v>
      </c>
      <c r="AA17" s="146">
        <v>4291</v>
      </c>
      <c r="AB17" s="146">
        <v>0</v>
      </c>
      <c r="AC17" s="146">
        <v>0</v>
      </c>
      <c r="AD17" s="146">
        <v>0</v>
      </c>
      <c r="AE17" s="146">
        <v>0</v>
      </c>
      <c r="AF17" s="151"/>
      <c r="AG17" s="151">
        <f>SUM(Y17:AE17)</f>
        <v>15501</v>
      </c>
      <c r="AL17" s="151">
        <f t="shared" si="0"/>
        <v>10608</v>
      </c>
      <c r="AM17" s="151">
        <f t="shared" si="0"/>
        <v>42</v>
      </c>
      <c r="AN17" s="151">
        <f t="shared" si="0"/>
        <v>617</v>
      </c>
      <c r="AO17" s="151">
        <f t="shared" si="0"/>
        <v>0</v>
      </c>
      <c r="AP17" s="151">
        <f t="shared" si="0"/>
        <v>0</v>
      </c>
      <c r="AQ17" s="151">
        <f t="shared" si="0"/>
        <v>0</v>
      </c>
      <c r="AR17" s="151">
        <f t="shared" si="0"/>
        <v>0</v>
      </c>
      <c r="AS17" s="151"/>
      <c r="AT17" s="151">
        <f>SUM(AL17:AR17)</f>
        <v>11267</v>
      </c>
    </row>
    <row r="18" spans="1:46" ht="11.25" customHeight="1">
      <c r="A18" s="223" t="s">
        <v>199</v>
      </c>
      <c r="B18" s="51"/>
      <c r="C18" s="51" t="s">
        <v>195</v>
      </c>
      <c r="E18" s="151">
        <f>T18</f>
        <v>0</v>
      </c>
      <c r="F18" s="146">
        <v>0</v>
      </c>
      <c r="G18" s="151">
        <f>H18-F18-E18</f>
        <v>0</v>
      </c>
      <c r="H18" s="151">
        <f>AG18</f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51"/>
      <c r="T18" s="151">
        <f>SUM(L18:R18)</f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51"/>
      <c r="AG18" s="151">
        <f>SUM(Y18:AE18)</f>
        <v>0</v>
      </c>
      <c r="AL18" s="151">
        <f t="shared" si="0"/>
        <v>0</v>
      </c>
      <c r="AM18" s="151">
        <f t="shared" si="0"/>
        <v>0</v>
      </c>
      <c r="AN18" s="151">
        <f t="shared" si="0"/>
        <v>0</v>
      </c>
      <c r="AO18" s="151">
        <f t="shared" si="0"/>
        <v>0</v>
      </c>
      <c r="AP18" s="151">
        <f t="shared" si="0"/>
        <v>0</v>
      </c>
      <c r="AQ18" s="151">
        <f t="shared" si="0"/>
        <v>0</v>
      </c>
      <c r="AR18" s="151">
        <f t="shared" si="0"/>
        <v>0</v>
      </c>
      <c r="AS18" s="151"/>
      <c r="AT18" s="151">
        <f>SUM(AL18:AR18)</f>
        <v>0</v>
      </c>
    </row>
    <row r="19" spans="1:46" ht="11.25" customHeight="1">
      <c r="A19" s="223"/>
      <c r="B19" s="51"/>
      <c r="C19" s="51"/>
      <c r="D19" s="46"/>
      <c r="E19" s="123" t="s">
        <v>15</v>
      </c>
      <c r="F19" s="123" t="s">
        <v>15</v>
      </c>
      <c r="G19" s="123" t="s">
        <v>15</v>
      </c>
      <c r="H19" s="123" t="s">
        <v>15</v>
      </c>
      <c r="L19" s="123" t="s">
        <v>15</v>
      </c>
      <c r="M19" s="123" t="s">
        <v>15</v>
      </c>
      <c r="N19" s="123" t="s">
        <v>15</v>
      </c>
      <c r="O19" s="123" t="s">
        <v>15</v>
      </c>
      <c r="P19" s="123" t="s">
        <v>15</v>
      </c>
      <c r="Q19" s="123" t="s">
        <v>15</v>
      </c>
      <c r="R19" s="123" t="s">
        <v>15</v>
      </c>
      <c r="S19" s="125"/>
      <c r="T19" s="123" t="s">
        <v>15</v>
      </c>
      <c r="Y19" s="123" t="s">
        <v>15</v>
      </c>
      <c r="Z19" s="123" t="s">
        <v>15</v>
      </c>
      <c r="AA19" s="123" t="s">
        <v>15</v>
      </c>
      <c r="AB19" s="123" t="s">
        <v>15</v>
      </c>
      <c r="AC19" s="123" t="s">
        <v>15</v>
      </c>
      <c r="AD19" s="123" t="s">
        <v>15</v>
      </c>
      <c r="AE19" s="123" t="s">
        <v>15</v>
      </c>
      <c r="AF19" s="125"/>
      <c r="AG19" s="123" t="s">
        <v>15</v>
      </c>
      <c r="AL19" s="123" t="s">
        <v>15</v>
      </c>
      <c r="AM19" s="123" t="s">
        <v>15</v>
      </c>
      <c r="AN19" s="123" t="s">
        <v>15</v>
      </c>
      <c r="AO19" s="123" t="s">
        <v>15</v>
      </c>
      <c r="AP19" s="123" t="s">
        <v>15</v>
      </c>
      <c r="AQ19" s="123" t="s">
        <v>15</v>
      </c>
      <c r="AR19" s="123" t="s">
        <v>15</v>
      </c>
      <c r="AS19" s="125"/>
      <c r="AT19" s="123" t="s">
        <v>15</v>
      </c>
    </row>
    <row r="20" spans="1:46" ht="11.25" customHeight="1">
      <c r="A20" s="223"/>
      <c r="B20" s="51"/>
      <c r="C20" s="118" t="s">
        <v>34</v>
      </c>
      <c r="D20" s="46" t="s">
        <v>148</v>
      </c>
      <c r="E20" s="149">
        <f>SUM(E16:E18)</f>
        <v>8522</v>
      </c>
      <c r="F20" s="149">
        <f>SUM(F16:F18)</f>
        <v>993</v>
      </c>
      <c r="G20" s="149">
        <f>SUM(G16:G18)</f>
        <v>17253</v>
      </c>
      <c r="H20" s="149">
        <f>SUM(H16:H18)</f>
        <v>26768</v>
      </c>
      <c r="L20" s="149">
        <f t="shared" ref="L20:R20" si="1">SUM(L16:L18)</f>
        <v>3931</v>
      </c>
      <c r="M20" s="149">
        <f t="shared" si="1"/>
        <v>917</v>
      </c>
      <c r="N20" s="149">
        <f t="shared" si="1"/>
        <v>3674</v>
      </c>
      <c r="O20" s="149">
        <f t="shared" si="1"/>
        <v>0</v>
      </c>
      <c r="P20" s="149">
        <f t="shared" si="1"/>
        <v>0</v>
      </c>
      <c r="Q20" s="149">
        <f t="shared" si="1"/>
        <v>0</v>
      </c>
      <c r="R20" s="149">
        <f t="shared" si="1"/>
        <v>0</v>
      </c>
      <c r="S20" s="148"/>
      <c r="T20" s="149">
        <f>SUM(T16:T18)</f>
        <v>8522</v>
      </c>
      <c r="Y20" s="149">
        <f t="shared" ref="Y20:AE20" si="2">SUM(Y16:Y18)</f>
        <v>21492</v>
      </c>
      <c r="Z20" s="149">
        <f t="shared" si="2"/>
        <v>985</v>
      </c>
      <c r="AA20" s="149">
        <f t="shared" si="2"/>
        <v>4291</v>
      </c>
      <c r="AB20" s="149">
        <f t="shared" si="2"/>
        <v>0</v>
      </c>
      <c r="AC20" s="149">
        <f t="shared" si="2"/>
        <v>0</v>
      </c>
      <c r="AD20" s="149">
        <f t="shared" si="2"/>
        <v>0</v>
      </c>
      <c r="AE20" s="149">
        <f t="shared" si="2"/>
        <v>0</v>
      </c>
      <c r="AF20" s="148"/>
      <c r="AG20" s="149">
        <f>SUM(AG16:AG18)</f>
        <v>26768</v>
      </c>
      <c r="AL20" s="149">
        <f t="shared" ref="AL20:AR20" si="3">SUM(AL16:AL18)</f>
        <v>17561</v>
      </c>
      <c r="AM20" s="149">
        <f t="shared" si="3"/>
        <v>68</v>
      </c>
      <c r="AN20" s="149">
        <f t="shared" si="3"/>
        <v>617</v>
      </c>
      <c r="AO20" s="149">
        <f t="shared" si="3"/>
        <v>0</v>
      </c>
      <c r="AP20" s="149">
        <f t="shared" si="3"/>
        <v>0</v>
      </c>
      <c r="AQ20" s="149">
        <f t="shared" si="3"/>
        <v>0</v>
      </c>
      <c r="AR20" s="149">
        <f t="shared" si="3"/>
        <v>0</v>
      </c>
      <c r="AS20" s="148"/>
      <c r="AT20" s="149">
        <f>SUM(AT16:AT18)</f>
        <v>18246</v>
      </c>
    </row>
    <row r="21" spans="1:46" ht="11.25" customHeight="1">
      <c r="A21" s="223"/>
      <c r="B21" s="51"/>
      <c r="C21" s="51"/>
      <c r="D21" s="46"/>
      <c r="E21" s="123" t="s">
        <v>23</v>
      </c>
      <c r="F21" s="123" t="s">
        <v>23</v>
      </c>
      <c r="G21" s="123" t="s">
        <v>23</v>
      </c>
      <c r="H21" s="123" t="s">
        <v>23</v>
      </c>
      <c r="L21" s="123" t="s">
        <v>23</v>
      </c>
      <c r="M21" s="123" t="s">
        <v>23</v>
      </c>
      <c r="N21" s="123" t="s">
        <v>23</v>
      </c>
      <c r="O21" s="123" t="s">
        <v>23</v>
      </c>
      <c r="P21" s="123" t="s">
        <v>23</v>
      </c>
      <c r="Q21" s="123" t="s">
        <v>23</v>
      </c>
      <c r="R21" s="123" t="s">
        <v>23</v>
      </c>
      <c r="S21" s="125"/>
      <c r="T21" s="123" t="s">
        <v>23</v>
      </c>
      <c r="Y21" s="123" t="s">
        <v>23</v>
      </c>
      <c r="Z21" s="123" t="s">
        <v>23</v>
      </c>
      <c r="AA21" s="123" t="s">
        <v>23</v>
      </c>
      <c r="AB21" s="123" t="s">
        <v>23</v>
      </c>
      <c r="AC21" s="123" t="s">
        <v>23</v>
      </c>
      <c r="AD21" s="123" t="s">
        <v>23</v>
      </c>
      <c r="AE21" s="123" t="s">
        <v>23</v>
      </c>
      <c r="AF21" s="125"/>
      <c r="AG21" s="123" t="s">
        <v>23</v>
      </c>
      <c r="AL21" s="123" t="s">
        <v>23</v>
      </c>
      <c r="AM21" s="123" t="s">
        <v>23</v>
      </c>
      <c r="AN21" s="123" t="s">
        <v>23</v>
      </c>
      <c r="AO21" s="123" t="s">
        <v>23</v>
      </c>
      <c r="AP21" s="123" t="s">
        <v>23</v>
      </c>
      <c r="AQ21" s="123" t="s">
        <v>23</v>
      </c>
      <c r="AR21" s="123" t="s">
        <v>23</v>
      </c>
      <c r="AS21" s="125"/>
      <c r="AT21" s="123" t="s">
        <v>23</v>
      </c>
    </row>
    <row r="22" spans="1:46" ht="11.25" customHeight="1">
      <c r="A22" s="223"/>
      <c r="B22" s="51"/>
      <c r="C22" s="51"/>
      <c r="D22" s="46"/>
      <c r="E22" s="123"/>
      <c r="F22" s="123"/>
      <c r="G22" s="123"/>
      <c r="H22" s="123"/>
      <c r="L22" s="123"/>
      <c r="M22" s="123"/>
      <c r="N22" s="123"/>
      <c r="O22" s="123"/>
      <c r="P22" s="123"/>
      <c r="Q22" s="123"/>
      <c r="R22" s="123"/>
      <c r="S22" s="125"/>
      <c r="T22" s="123"/>
      <c r="Y22" s="123"/>
      <c r="Z22" s="123"/>
      <c r="AA22" s="123"/>
      <c r="AB22" s="123"/>
      <c r="AC22" s="123"/>
      <c r="AD22" s="123"/>
      <c r="AE22" s="123"/>
      <c r="AF22" s="125"/>
      <c r="AG22" s="123"/>
      <c r="AL22" s="123"/>
      <c r="AM22" s="123"/>
      <c r="AN22" s="123"/>
      <c r="AO22" s="123"/>
      <c r="AP22" s="123"/>
      <c r="AQ22" s="123"/>
      <c r="AR22" s="123"/>
      <c r="AS22" s="125"/>
      <c r="AT22" s="123"/>
    </row>
    <row r="23" spans="1:46" ht="11.25" customHeight="1">
      <c r="A23" s="223"/>
      <c r="B23" s="51"/>
      <c r="C23" s="51"/>
      <c r="D23" s="46"/>
      <c r="E23" s="149"/>
      <c r="F23" s="149"/>
      <c r="G23" s="149"/>
      <c r="H23" s="149"/>
      <c r="L23" s="149"/>
      <c r="M23" s="149"/>
      <c r="N23" s="149"/>
      <c r="O23" s="149"/>
      <c r="P23" s="149"/>
      <c r="Q23" s="149"/>
      <c r="R23" s="149"/>
      <c r="S23" s="148"/>
      <c r="T23" s="149"/>
      <c r="Y23" s="149"/>
      <c r="Z23" s="149"/>
      <c r="AA23" s="149"/>
      <c r="AB23" s="149"/>
      <c r="AC23" s="149"/>
      <c r="AD23" s="149"/>
      <c r="AE23" s="149"/>
      <c r="AF23" s="148"/>
      <c r="AG23" s="149"/>
      <c r="AL23" s="149"/>
      <c r="AM23" s="149"/>
      <c r="AN23" s="149"/>
      <c r="AO23" s="149"/>
      <c r="AP23" s="149"/>
      <c r="AQ23" s="149"/>
      <c r="AR23" s="149"/>
      <c r="AS23" s="148"/>
      <c r="AT23" s="149"/>
    </row>
    <row r="24" spans="1:46" ht="11.25" customHeight="1">
      <c r="A24" s="223"/>
      <c r="B24" s="51"/>
      <c r="C24" s="117" t="s">
        <v>17</v>
      </c>
      <c r="D24" s="46"/>
      <c r="E24" s="149"/>
      <c r="F24" s="149"/>
      <c r="G24" s="149"/>
      <c r="H24" s="149"/>
      <c r="L24" s="149"/>
      <c r="M24" s="149"/>
      <c r="N24" s="149"/>
      <c r="O24" s="149"/>
      <c r="P24" s="149"/>
      <c r="Q24" s="149"/>
      <c r="R24" s="149"/>
      <c r="S24" s="148"/>
      <c r="T24" s="149"/>
      <c r="Y24" s="149"/>
      <c r="Z24" s="149"/>
      <c r="AA24" s="149"/>
      <c r="AB24" s="149"/>
      <c r="AC24" s="149"/>
      <c r="AD24" s="149"/>
      <c r="AE24" s="149"/>
      <c r="AF24" s="148"/>
      <c r="AG24" s="149"/>
      <c r="AL24" s="149"/>
      <c r="AM24" s="149"/>
      <c r="AN24" s="149"/>
      <c r="AO24" s="149"/>
      <c r="AP24" s="149"/>
      <c r="AQ24" s="149"/>
      <c r="AR24" s="149"/>
      <c r="AS24" s="148"/>
      <c r="AT24" s="149"/>
    </row>
    <row r="25" spans="1:46" ht="11.25" customHeight="1">
      <c r="A25" s="223">
        <v>215</v>
      </c>
      <c r="B25" s="51"/>
      <c r="C25" s="51" t="s">
        <v>35</v>
      </c>
      <c r="D25" s="46"/>
      <c r="E25" s="151">
        <f t="shared" ref="E25:E32" si="4">T25</f>
        <v>11025631</v>
      </c>
      <c r="F25" s="146">
        <v>277533</v>
      </c>
      <c r="G25" s="151">
        <f t="shared" ref="G25:G32" si="5">H25-F25-E25</f>
        <v>4178641</v>
      </c>
      <c r="H25" s="151">
        <f t="shared" ref="H25:H32" si="6">AG25</f>
        <v>15481805</v>
      </c>
      <c r="L25" s="146">
        <f>7045402-2376630</f>
        <v>4668772</v>
      </c>
      <c r="M25" s="146">
        <v>2376630</v>
      </c>
      <c r="N25" s="146">
        <v>2926682</v>
      </c>
      <c r="O25" s="146">
        <v>0</v>
      </c>
      <c r="P25" s="146">
        <v>973500</v>
      </c>
      <c r="Q25" s="146">
        <v>0</v>
      </c>
      <c r="R25" s="146">
        <v>80047</v>
      </c>
      <c r="S25" s="151"/>
      <c r="T25" s="151">
        <f t="shared" ref="T25:T32" si="7">SUM(L25:R25)</f>
        <v>11025631</v>
      </c>
      <c r="Y25" s="146">
        <v>9369908</v>
      </c>
      <c r="Z25" s="146">
        <v>2552912</v>
      </c>
      <c r="AA25" s="146">
        <v>2425391</v>
      </c>
      <c r="AB25" s="146">
        <v>0</v>
      </c>
      <c r="AC25" s="146">
        <v>973500</v>
      </c>
      <c r="AD25" s="146">
        <v>0</v>
      </c>
      <c r="AE25" s="146">
        <v>160094</v>
      </c>
      <c r="AF25" s="151"/>
      <c r="AG25" s="151">
        <f t="shared" ref="AG25:AG32" si="8">SUM(Y25:AE25)</f>
        <v>15481805</v>
      </c>
      <c r="AL25" s="151">
        <f t="shared" ref="AL25:AL32" si="9">Y25-L25</f>
        <v>4701136</v>
      </c>
      <c r="AM25" s="151">
        <f t="shared" ref="AM25:AM32" si="10">Z25-M25</f>
        <v>176282</v>
      </c>
      <c r="AN25" s="151">
        <f t="shared" ref="AN25:AN32" si="11">AA25-N25</f>
        <v>-501291</v>
      </c>
      <c r="AO25" s="151">
        <f t="shared" ref="AO25:AO32" si="12">AB25-O25</f>
        <v>0</v>
      </c>
      <c r="AP25" s="151">
        <f t="shared" ref="AP25:AP32" si="13">AC25-P25</f>
        <v>0</v>
      </c>
      <c r="AQ25" s="151">
        <f t="shared" ref="AQ25:AQ32" si="14">AD25-Q25</f>
        <v>0</v>
      </c>
      <c r="AR25" s="151">
        <f t="shared" ref="AR25:AR32" si="15">AE25-R25</f>
        <v>80047</v>
      </c>
      <c r="AS25" s="151"/>
      <c r="AT25" s="151">
        <f t="shared" ref="AT25:AT32" si="16">SUM(AL25:AR25)</f>
        <v>4456174</v>
      </c>
    </row>
    <row r="26" spans="1:46" ht="11.25" customHeight="1">
      <c r="A26" s="223">
        <v>150</v>
      </c>
      <c r="B26" s="51"/>
      <c r="C26" s="51" t="s">
        <v>32</v>
      </c>
      <c r="D26" s="46"/>
      <c r="E26" s="151">
        <f t="shared" si="4"/>
        <v>331577</v>
      </c>
      <c r="F26" s="146">
        <v>0</v>
      </c>
      <c r="G26" s="151">
        <f t="shared" si="5"/>
        <v>-243782</v>
      </c>
      <c r="H26" s="151">
        <f t="shared" si="6"/>
        <v>87795</v>
      </c>
      <c r="L26" s="146">
        <f>331577-81733</f>
        <v>249844</v>
      </c>
      <c r="M26" s="146">
        <v>81733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51"/>
      <c r="T26" s="151">
        <f t="shared" si="7"/>
        <v>331577</v>
      </c>
      <c r="Y26" s="146">
        <v>0</v>
      </c>
      <c r="Z26" s="146">
        <v>87795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51"/>
      <c r="AG26" s="151">
        <f t="shared" si="8"/>
        <v>87795</v>
      </c>
      <c r="AL26" s="151">
        <f t="shared" si="9"/>
        <v>-249844</v>
      </c>
      <c r="AM26" s="151">
        <f t="shared" si="10"/>
        <v>6062</v>
      </c>
      <c r="AN26" s="151">
        <f t="shared" si="11"/>
        <v>0</v>
      </c>
      <c r="AO26" s="151">
        <f t="shared" si="12"/>
        <v>0</v>
      </c>
      <c r="AP26" s="151">
        <f t="shared" si="13"/>
        <v>0</v>
      </c>
      <c r="AQ26" s="151">
        <f t="shared" si="14"/>
        <v>0</v>
      </c>
      <c r="AR26" s="151">
        <f t="shared" si="15"/>
        <v>0</v>
      </c>
      <c r="AS26" s="151"/>
      <c r="AT26" s="151">
        <f t="shared" si="16"/>
        <v>-243782</v>
      </c>
    </row>
    <row r="27" spans="1:46" ht="11.25" customHeight="1">
      <c r="A27" s="223">
        <v>140</v>
      </c>
      <c r="B27" s="51"/>
      <c r="C27" s="51" t="s">
        <v>33</v>
      </c>
      <c r="D27" s="46"/>
      <c r="E27" s="151">
        <f t="shared" si="4"/>
        <v>1334584</v>
      </c>
      <c r="F27" s="146">
        <v>66787</v>
      </c>
      <c r="G27" s="151">
        <f t="shared" si="5"/>
        <v>4461020</v>
      </c>
      <c r="H27" s="151">
        <f t="shared" si="6"/>
        <v>5862391</v>
      </c>
      <c r="L27" s="146">
        <f>838038-24123</f>
        <v>813915</v>
      </c>
      <c r="M27" s="146">
        <v>24123</v>
      </c>
      <c r="N27" s="146">
        <v>495546</v>
      </c>
      <c r="O27" s="146">
        <v>0</v>
      </c>
      <c r="P27" s="146">
        <v>0</v>
      </c>
      <c r="Q27" s="146">
        <v>0</v>
      </c>
      <c r="R27" s="146">
        <v>1000</v>
      </c>
      <c r="S27" s="151"/>
      <c r="T27" s="151">
        <f t="shared" si="7"/>
        <v>1334584</v>
      </c>
      <c r="Y27" s="146">
        <v>891708</v>
      </c>
      <c r="Z27" s="146">
        <v>25912</v>
      </c>
      <c r="AA27" s="146">
        <v>486223</v>
      </c>
      <c r="AB27" s="146">
        <v>0</v>
      </c>
      <c r="AC27" s="146">
        <v>0</v>
      </c>
      <c r="AD27" s="146">
        <v>4450348</v>
      </c>
      <c r="AE27" s="146">
        <v>8200</v>
      </c>
      <c r="AF27" s="151"/>
      <c r="AG27" s="151">
        <f t="shared" si="8"/>
        <v>5862391</v>
      </c>
      <c r="AL27" s="151">
        <f t="shared" si="9"/>
        <v>77793</v>
      </c>
      <c r="AM27" s="151">
        <f t="shared" si="10"/>
        <v>1789</v>
      </c>
      <c r="AN27" s="151">
        <f t="shared" si="11"/>
        <v>-9323</v>
      </c>
      <c r="AO27" s="151">
        <f t="shared" si="12"/>
        <v>0</v>
      </c>
      <c r="AP27" s="151">
        <f t="shared" si="13"/>
        <v>0</v>
      </c>
      <c r="AQ27" s="151">
        <f t="shared" si="14"/>
        <v>4450348</v>
      </c>
      <c r="AR27" s="151">
        <f t="shared" si="15"/>
        <v>7200</v>
      </c>
      <c r="AS27" s="151"/>
      <c r="AT27" s="151">
        <f t="shared" si="16"/>
        <v>4527807</v>
      </c>
    </row>
    <row r="28" spans="1:46" ht="11.25" customHeight="1">
      <c r="A28" s="224">
        <v>410</v>
      </c>
      <c r="B28" s="120"/>
      <c r="C28" s="42" t="s">
        <v>163</v>
      </c>
      <c r="D28" s="46"/>
      <c r="E28" s="151">
        <f t="shared" si="4"/>
        <v>0</v>
      </c>
      <c r="F28" s="146">
        <v>0</v>
      </c>
      <c r="G28" s="151">
        <f t="shared" si="5"/>
        <v>0</v>
      </c>
      <c r="H28" s="151">
        <f t="shared" si="6"/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51"/>
      <c r="T28" s="151">
        <f t="shared" si="7"/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51"/>
      <c r="AG28" s="151">
        <f t="shared" si="8"/>
        <v>0</v>
      </c>
      <c r="AL28" s="151">
        <f t="shared" si="9"/>
        <v>0</v>
      </c>
      <c r="AM28" s="151">
        <f t="shared" si="10"/>
        <v>0</v>
      </c>
      <c r="AN28" s="151">
        <f t="shared" si="11"/>
        <v>0</v>
      </c>
      <c r="AO28" s="151">
        <f t="shared" si="12"/>
        <v>0</v>
      </c>
      <c r="AP28" s="151">
        <f t="shared" si="13"/>
        <v>0</v>
      </c>
      <c r="AQ28" s="151">
        <f t="shared" si="14"/>
        <v>0</v>
      </c>
      <c r="AR28" s="151">
        <f t="shared" si="15"/>
        <v>0</v>
      </c>
      <c r="AS28" s="151"/>
      <c r="AT28" s="151">
        <f t="shared" si="16"/>
        <v>0</v>
      </c>
    </row>
    <row r="29" spans="1:46" ht="11.25" customHeight="1">
      <c r="A29" s="223">
        <v>125</v>
      </c>
      <c r="B29" s="51"/>
      <c r="C29" s="51" t="s">
        <v>36</v>
      </c>
      <c r="D29" s="46"/>
      <c r="E29" s="151">
        <f t="shared" si="4"/>
        <v>0</v>
      </c>
      <c r="F29" s="146">
        <v>0</v>
      </c>
      <c r="G29" s="151">
        <f t="shared" si="5"/>
        <v>0</v>
      </c>
      <c r="H29" s="151">
        <f t="shared" si="6"/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51"/>
      <c r="T29" s="151">
        <f t="shared" si="7"/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0</v>
      </c>
      <c r="AF29" s="151"/>
      <c r="AG29" s="151">
        <f t="shared" si="8"/>
        <v>0</v>
      </c>
      <c r="AL29" s="151">
        <f t="shared" si="9"/>
        <v>0</v>
      </c>
      <c r="AM29" s="151">
        <f t="shared" si="10"/>
        <v>0</v>
      </c>
      <c r="AN29" s="151">
        <f t="shared" si="11"/>
        <v>0</v>
      </c>
      <c r="AO29" s="151">
        <f t="shared" si="12"/>
        <v>0</v>
      </c>
      <c r="AP29" s="151">
        <f t="shared" si="13"/>
        <v>0</v>
      </c>
      <c r="AQ29" s="151">
        <f t="shared" si="14"/>
        <v>0</v>
      </c>
      <c r="AR29" s="151">
        <f t="shared" si="15"/>
        <v>0</v>
      </c>
      <c r="AS29" s="151"/>
      <c r="AT29" s="151">
        <f t="shared" si="16"/>
        <v>0</v>
      </c>
    </row>
    <row r="30" spans="1:46" ht="11.25" customHeight="1">
      <c r="A30" s="223">
        <v>217</v>
      </c>
      <c r="B30" s="51"/>
      <c r="C30" s="51" t="s">
        <v>37</v>
      </c>
      <c r="D30" s="46"/>
      <c r="E30" s="151">
        <f t="shared" si="4"/>
        <v>0</v>
      </c>
      <c r="F30" s="146">
        <v>0</v>
      </c>
      <c r="G30" s="151">
        <f t="shared" si="5"/>
        <v>0</v>
      </c>
      <c r="H30" s="151">
        <f t="shared" si="6"/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51"/>
      <c r="T30" s="151">
        <f t="shared" si="7"/>
        <v>0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46">
        <v>0</v>
      </c>
      <c r="AF30" s="151"/>
      <c r="AG30" s="151">
        <f t="shared" si="8"/>
        <v>0</v>
      </c>
      <c r="AL30" s="151">
        <f t="shared" si="9"/>
        <v>0</v>
      </c>
      <c r="AM30" s="151">
        <f t="shared" si="10"/>
        <v>0</v>
      </c>
      <c r="AN30" s="151">
        <f t="shared" si="11"/>
        <v>0</v>
      </c>
      <c r="AO30" s="151">
        <f t="shared" si="12"/>
        <v>0</v>
      </c>
      <c r="AP30" s="151">
        <f t="shared" si="13"/>
        <v>0</v>
      </c>
      <c r="AQ30" s="151">
        <f t="shared" si="14"/>
        <v>0</v>
      </c>
      <c r="AR30" s="151">
        <f t="shared" si="15"/>
        <v>0</v>
      </c>
      <c r="AS30" s="151"/>
      <c r="AT30" s="151">
        <f t="shared" si="16"/>
        <v>0</v>
      </c>
    </row>
    <row r="31" spans="1:46" ht="11.25" customHeight="1">
      <c r="A31" s="223">
        <v>225</v>
      </c>
      <c r="B31" s="51"/>
      <c r="C31" s="51" t="s">
        <v>38</v>
      </c>
      <c r="D31" s="46"/>
      <c r="E31" s="151">
        <f t="shared" si="4"/>
        <v>0</v>
      </c>
      <c r="F31" s="146">
        <v>0</v>
      </c>
      <c r="G31" s="151">
        <f t="shared" si="5"/>
        <v>0</v>
      </c>
      <c r="H31" s="151">
        <f t="shared" si="6"/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51"/>
      <c r="T31" s="151">
        <f t="shared" si="7"/>
        <v>0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151"/>
      <c r="AG31" s="151">
        <f t="shared" si="8"/>
        <v>0</v>
      </c>
      <c r="AL31" s="151">
        <f t="shared" si="9"/>
        <v>0</v>
      </c>
      <c r="AM31" s="151">
        <f t="shared" si="10"/>
        <v>0</v>
      </c>
      <c r="AN31" s="151">
        <f t="shared" si="11"/>
        <v>0</v>
      </c>
      <c r="AO31" s="151">
        <f t="shared" si="12"/>
        <v>0</v>
      </c>
      <c r="AP31" s="151">
        <f t="shared" si="13"/>
        <v>0</v>
      </c>
      <c r="AQ31" s="151">
        <f t="shared" si="14"/>
        <v>0</v>
      </c>
      <c r="AR31" s="151">
        <f t="shared" si="15"/>
        <v>0</v>
      </c>
      <c r="AS31" s="151"/>
      <c r="AT31" s="151">
        <f t="shared" si="16"/>
        <v>0</v>
      </c>
    </row>
    <row r="32" spans="1:46" ht="11.25" customHeight="1">
      <c r="A32" s="223" t="s">
        <v>165</v>
      </c>
      <c r="B32" s="51"/>
      <c r="C32" s="51" t="s">
        <v>195</v>
      </c>
      <c r="D32" s="46"/>
      <c r="E32" s="151">
        <f t="shared" si="4"/>
        <v>0</v>
      </c>
      <c r="F32" s="146">
        <v>0</v>
      </c>
      <c r="G32" s="151">
        <f t="shared" si="5"/>
        <v>0</v>
      </c>
      <c r="H32" s="151">
        <f t="shared" si="6"/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51"/>
      <c r="T32" s="151">
        <f t="shared" si="7"/>
        <v>0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v>0</v>
      </c>
      <c r="AE32" s="146">
        <v>0</v>
      </c>
      <c r="AF32" s="151"/>
      <c r="AG32" s="151">
        <f t="shared" si="8"/>
        <v>0</v>
      </c>
      <c r="AL32" s="151">
        <f t="shared" si="9"/>
        <v>0</v>
      </c>
      <c r="AM32" s="151">
        <f t="shared" si="10"/>
        <v>0</v>
      </c>
      <c r="AN32" s="151">
        <f t="shared" si="11"/>
        <v>0</v>
      </c>
      <c r="AO32" s="151">
        <f t="shared" si="12"/>
        <v>0</v>
      </c>
      <c r="AP32" s="151">
        <f t="shared" si="13"/>
        <v>0</v>
      </c>
      <c r="AQ32" s="151">
        <f t="shared" si="14"/>
        <v>0</v>
      </c>
      <c r="AR32" s="151">
        <f t="shared" si="15"/>
        <v>0</v>
      </c>
      <c r="AS32" s="151"/>
      <c r="AT32" s="151">
        <f t="shared" si="16"/>
        <v>0</v>
      </c>
    </row>
    <row r="33" spans="1:46" ht="11.25" customHeight="1">
      <c r="A33" s="223"/>
      <c r="B33" s="51"/>
      <c r="C33" s="51"/>
      <c r="D33" s="46"/>
      <c r="E33" s="123" t="s">
        <v>15</v>
      </c>
      <c r="F33" s="123" t="s">
        <v>15</v>
      </c>
      <c r="G33" s="123" t="s">
        <v>15</v>
      </c>
      <c r="H33" s="123" t="s">
        <v>15</v>
      </c>
      <c r="L33" s="123" t="s">
        <v>15</v>
      </c>
      <c r="M33" s="123" t="s">
        <v>15</v>
      </c>
      <c r="N33" s="123" t="s">
        <v>15</v>
      </c>
      <c r="O33" s="123" t="s">
        <v>15</v>
      </c>
      <c r="P33" s="123" t="s">
        <v>15</v>
      </c>
      <c r="Q33" s="123" t="s">
        <v>15</v>
      </c>
      <c r="R33" s="123" t="s">
        <v>15</v>
      </c>
      <c r="S33" s="125"/>
      <c r="T33" s="123" t="s">
        <v>15</v>
      </c>
      <c r="Y33" s="123" t="s">
        <v>15</v>
      </c>
      <c r="Z33" s="123" t="s">
        <v>15</v>
      </c>
      <c r="AA33" s="123" t="s">
        <v>15</v>
      </c>
      <c r="AB33" s="123" t="s">
        <v>15</v>
      </c>
      <c r="AC33" s="123" t="s">
        <v>15</v>
      </c>
      <c r="AD33" s="123" t="s">
        <v>15</v>
      </c>
      <c r="AE33" s="123" t="s">
        <v>15</v>
      </c>
      <c r="AF33" s="125"/>
      <c r="AG33" s="123" t="s">
        <v>15</v>
      </c>
      <c r="AL33" s="123" t="s">
        <v>15</v>
      </c>
      <c r="AM33" s="123" t="s">
        <v>15</v>
      </c>
      <c r="AN33" s="123" t="s">
        <v>15</v>
      </c>
      <c r="AO33" s="123" t="s">
        <v>15</v>
      </c>
      <c r="AP33" s="123" t="s">
        <v>15</v>
      </c>
      <c r="AQ33" s="123" t="s">
        <v>15</v>
      </c>
      <c r="AR33" s="123" t="s">
        <v>15</v>
      </c>
      <c r="AS33" s="125"/>
      <c r="AT33" s="123" t="s">
        <v>15</v>
      </c>
    </row>
    <row r="34" spans="1:46" ht="11.25" customHeight="1">
      <c r="A34" s="225"/>
      <c r="B34" s="116"/>
      <c r="C34" s="122" t="s">
        <v>39</v>
      </c>
      <c r="D34" s="46" t="s">
        <v>149</v>
      </c>
      <c r="E34" s="149">
        <f>SUM(E25:E32)</f>
        <v>12691792</v>
      </c>
      <c r="F34" s="149">
        <f>SUM(F25:F32)</f>
        <v>344320</v>
      </c>
      <c r="G34" s="149">
        <f>SUM(G25:G32)</f>
        <v>8395879</v>
      </c>
      <c r="H34" s="149">
        <f>SUM(H25:H32)</f>
        <v>21431991</v>
      </c>
      <c r="L34" s="149">
        <f t="shared" ref="L34:R34" si="17">SUM(L25:L32)</f>
        <v>5732531</v>
      </c>
      <c r="M34" s="149">
        <f t="shared" si="17"/>
        <v>2482486</v>
      </c>
      <c r="N34" s="149">
        <f t="shared" si="17"/>
        <v>3422228</v>
      </c>
      <c r="O34" s="149">
        <f t="shared" si="17"/>
        <v>0</v>
      </c>
      <c r="P34" s="149">
        <f t="shared" si="17"/>
        <v>973500</v>
      </c>
      <c r="Q34" s="149">
        <f t="shared" si="17"/>
        <v>0</v>
      </c>
      <c r="R34" s="149">
        <f t="shared" si="17"/>
        <v>81047</v>
      </c>
      <c r="S34" s="148"/>
      <c r="T34" s="149">
        <f>SUM(T25:T32)</f>
        <v>12691792</v>
      </c>
      <c r="Y34" s="149">
        <f t="shared" ref="Y34:AE34" si="18">SUM(Y25:Y32)</f>
        <v>10261616</v>
      </c>
      <c r="Z34" s="149">
        <f t="shared" si="18"/>
        <v>2666619</v>
      </c>
      <c r="AA34" s="149">
        <f t="shared" si="18"/>
        <v>2911614</v>
      </c>
      <c r="AB34" s="149">
        <f t="shared" si="18"/>
        <v>0</v>
      </c>
      <c r="AC34" s="149">
        <f t="shared" si="18"/>
        <v>973500</v>
      </c>
      <c r="AD34" s="149">
        <f t="shared" si="18"/>
        <v>4450348</v>
      </c>
      <c r="AE34" s="149">
        <f t="shared" si="18"/>
        <v>168294</v>
      </c>
      <c r="AF34" s="148"/>
      <c r="AG34" s="149">
        <f>SUM(AG25:AG32)</f>
        <v>21431991</v>
      </c>
      <c r="AL34" s="149">
        <f t="shared" ref="AL34:AR34" si="19">SUM(AL25:AL32)</f>
        <v>4529085</v>
      </c>
      <c r="AM34" s="149">
        <f t="shared" si="19"/>
        <v>184133</v>
      </c>
      <c r="AN34" s="149">
        <f t="shared" si="19"/>
        <v>-510614</v>
      </c>
      <c r="AO34" s="149">
        <f t="shared" si="19"/>
        <v>0</v>
      </c>
      <c r="AP34" s="149">
        <f t="shared" si="19"/>
        <v>0</v>
      </c>
      <c r="AQ34" s="149">
        <f t="shared" si="19"/>
        <v>4450348</v>
      </c>
      <c r="AR34" s="149">
        <f t="shared" si="19"/>
        <v>87247</v>
      </c>
      <c r="AS34" s="148"/>
      <c r="AT34" s="149">
        <f>SUM(AT25:AT32)</f>
        <v>8740199</v>
      </c>
    </row>
    <row r="35" spans="1:46" ht="11.25" customHeight="1">
      <c r="A35" s="223"/>
      <c r="B35" s="51"/>
      <c r="C35" s="51"/>
      <c r="D35" s="46"/>
      <c r="E35" s="123" t="s">
        <v>23</v>
      </c>
      <c r="F35" s="123" t="s">
        <v>23</v>
      </c>
      <c r="G35" s="123" t="s">
        <v>23</v>
      </c>
      <c r="H35" s="123" t="s">
        <v>23</v>
      </c>
      <c r="L35" s="123" t="s">
        <v>23</v>
      </c>
      <c r="M35" s="123" t="s">
        <v>23</v>
      </c>
      <c r="N35" s="123" t="s">
        <v>23</v>
      </c>
      <c r="O35" s="123" t="s">
        <v>23</v>
      </c>
      <c r="P35" s="123" t="s">
        <v>23</v>
      </c>
      <c r="Q35" s="123" t="s">
        <v>23</v>
      </c>
      <c r="R35" s="123" t="s">
        <v>23</v>
      </c>
      <c r="S35" s="125"/>
      <c r="T35" s="123" t="s">
        <v>23</v>
      </c>
      <c r="Y35" s="123" t="s">
        <v>23</v>
      </c>
      <c r="Z35" s="123" t="s">
        <v>23</v>
      </c>
      <c r="AA35" s="123" t="s">
        <v>23</v>
      </c>
      <c r="AB35" s="123" t="s">
        <v>23</v>
      </c>
      <c r="AC35" s="123" t="s">
        <v>23</v>
      </c>
      <c r="AD35" s="123" t="s">
        <v>23</v>
      </c>
      <c r="AE35" s="123" t="s">
        <v>23</v>
      </c>
      <c r="AF35" s="125"/>
      <c r="AG35" s="123" t="s">
        <v>23</v>
      </c>
      <c r="AL35" s="123" t="s">
        <v>23</v>
      </c>
      <c r="AM35" s="123" t="s">
        <v>23</v>
      </c>
      <c r="AN35" s="123" t="s">
        <v>23</v>
      </c>
      <c r="AO35" s="123" t="s">
        <v>23</v>
      </c>
      <c r="AP35" s="123" t="s">
        <v>23</v>
      </c>
      <c r="AQ35" s="123" t="s">
        <v>23</v>
      </c>
      <c r="AR35" s="123" t="s">
        <v>23</v>
      </c>
      <c r="AS35" s="125"/>
      <c r="AT35" s="123" t="s">
        <v>23</v>
      </c>
    </row>
    <row r="36" spans="1:46" ht="11.25" customHeight="1">
      <c r="A36" s="223"/>
      <c r="B36" s="51"/>
      <c r="C36" s="51"/>
      <c r="D36" s="46"/>
      <c r="E36" s="123"/>
      <c r="F36" s="123"/>
      <c r="G36" s="123"/>
      <c r="H36" s="123"/>
      <c r="L36" s="123"/>
      <c r="M36" s="123"/>
      <c r="N36" s="123"/>
      <c r="O36" s="123"/>
      <c r="P36" s="123"/>
      <c r="Q36" s="123"/>
      <c r="R36" s="123"/>
      <c r="S36" s="125"/>
      <c r="T36" s="123"/>
      <c r="Y36" s="123"/>
      <c r="Z36" s="123"/>
      <c r="AA36" s="123"/>
      <c r="AB36" s="123"/>
      <c r="AC36" s="123"/>
      <c r="AD36" s="123"/>
      <c r="AE36" s="123"/>
      <c r="AF36" s="125"/>
      <c r="AG36" s="123"/>
      <c r="AL36" s="123"/>
      <c r="AM36" s="123"/>
      <c r="AN36" s="123"/>
      <c r="AO36" s="123"/>
      <c r="AP36" s="123"/>
      <c r="AQ36" s="123"/>
      <c r="AR36" s="123"/>
      <c r="AS36" s="125"/>
      <c r="AT36" s="123"/>
    </row>
    <row r="37" spans="1:46" ht="11.25" customHeight="1">
      <c r="A37" s="223"/>
      <c r="B37" s="51"/>
      <c r="C37" s="123"/>
      <c r="D37" s="46"/>
      <c r="E37" s="123"/>
      <c r="F37" s="123"/>
      <c r="G37" s="123"/>
      <c r="H37" s="123"/>
      <c r="L37" s="123"/>
      <c r="M37" s="123"/>
      <c r="N37" s="123"/>
      <c r="O37" s="123"/>
      <c r="P37" s="123"/>
      <c r="Q37" s="123"/>
      <c r="R37" s="123"/>
      <c r="S37" s="125"/>
      <c r="T37" s="123"/>
      <c r="Y37" s="123"/>
      <c r="Z37" s="123"/>
      <c r="AA37" s="123"/>
      <c r="AB37" s="123"/>
      <c r="AC37" s="123"/>
      <c r="AD37" s="123"/>
      <c r="AE37" s="123"/>
      <c r="AF37" s="125"/>
      <c r="AG37" s="123"/>
      <c r="AL37" s="123"/>
      <c r="AM37" s="123"/>
      <c r="AN37" s="123"/>
      <c r="AO37" s="123"/>
      <c r="AP37" s="123"/>
      <c r="AQ37" s="123"/>
      <c r="AR37" s="123"/>
      <c r="AS37" s="125"/>
      <c r="AT37" s="123"/>
    </row>
    <row r="38" spans="1:46" ht="11.25" customHeight="1">
      <c r="A38" s="223"/>
      <c r="B38" s="116"/>
      <c r="C38" s="117" t="s">
        <v>18</v>
      </c>
      <c r="D38" s="46"/>
      <c r="E38" s="149"/>
      <c r="F38" s="149"/>
      <c r="G38" s="149"/>
      <c r="H38" s="149"/>
      <c r="L38" s="149"/>
      <c r="M38" s="149"/>
      <c r="N38" s="149"/>
      <c r="O38" s="149"/>
      <c r="P38" s="149"/>
      <c r="Q38" s="149"/>
      <c r="R38" s="149"/>
      <c r="S38" s="148"/>
      <c r="T38" s="149"/>
      <c r="Y38" s="149"/>
      <c r="Z38" s="149"/>
      <c r="AA38" s="149"/>
      <c r="AB38" s="149"/>
      <c r="AC38" s="149"/>
      <c r="AD38" s="149"/>
      <c r="AE38" s="149"/>
      <c r="AF38" s="148"/>
      <c r="AG38" s="149"/>
      <c r="AL38" s="149"/>
      <c r="AM38" s="149"/>
      <c r="AN38" s="149"/>
      <c r="AO38" s="149"/>
      <c r="AP38" s="149"/>
      <c r="AQ38" s="149"/>
      <c r="AR38" s="149"/>
      <c r="AS38" s="148"/>
      <c r="AT38" s="149"/>
    </row>
    <row r="39" spans="1:46" ht="11.25" customHeight="1">
      <c r="A39" s="223">
        <v>117</v>
      </c>
      <c r="B39" s="51"/>
      <c r="C39" s="51" t="s">
        <v>35</v>
      </c>
      <c r="D39" s="46"/>
      <c r="E39" s="151">
        <f>T39</f>
        <v>113912</v>
      </c>
      <c r="F39" s="146">
        <v>72980</v>
      </c>
      <c r="G39" s="151">
        <f>H39-F39-E39</f>
        <v>-5579</v>
      </c>
      <c r="H39" s="151">
        <f>AG39</f>
        <v>181313</v>
      </c>
      <c r="L39" s="146">
        <v>0</v>
      </c>
      <c r="M39" s="146">
        <v>5626</v>
      </c>
      <c r="N39" s="146">
        <v>108286</v>
      </c>
      <c r="O39" s="146">
        <v>0</v>
      </c>
      <c r="P39" s="146">
        <v>0</v>
      </c>
      <c r="Q39" s="146">
        <v>0</v>
      </c>
      <c r="R39" s="146">
        <v>0</v>
      </c>
      <c r="S39" s="151"/>
      <c r="T39" s="151">
        <f>SUM(L39:R39)</f>
        <v>113912</v>
      </c>
      <c r="Y39" s="146">
        <v>0</v>
      </c>
      <c r="Z39" s="146">
        <v>6043</v>
      </c>
      <c r="AA39" s="146">
        <v>175270</v>
      </c>
      <c r="AB39" s="146">
        <v>0</v>
      </c>
      <c r="AC39" s="146">
        <v>0</v>
      </c>
      <c r="AD39" s="146">
        <v>0</v>
      </c>
      <c r="AE39" s="146">
        <v>0</v>
      </c>
      <c r="AF39" s="151"/>
      <c r="AG39" s="151">
        <f>SUM(Y39:AE39)</f>
        <v>181313</v>
      </c>
      <c r="AL39" s="151">
        <f t="shared" ref="AL39:AR42" si="20">Y39-L39</f>
        <v>0</v>
      </c>
      <c r="AM39" s="151">
        <f t="shared" si="20"/>
        <v>417</v>
      </c>
      <c r="AN39" s="151">
        <f t="shared" si="20"/>
        <v>66984</v>
      </c>
      <c r="AO39" s="151">
        <f t="shared" si="20"/>
        <v>0</v>
      </c>
      <c r="AP39" s="151">
        <f t="shared" si="20"/>
        <v>0</v>
      </c>
      <c r="AQ39" s="151">
        <f t="shared" si="20"/>
        <v>0</v>
      </c>
      <c r="AR39" s="151">
        <f t="shared" si="20"/>
        <v>0</v>
      </c>
      <c r="AS39" s="151"/>
      <c r="AT39" s="151">
        <f>SUM(AL39:AR39)</f>
        <v>67401</v>
      </c>
    </row>
    <row r="40" spans="1:46" ht="11.25" customHeight="1">
      <c r="A40" s="223">
        <v>180</v>
      </c>
      <c r="B40" s="51"/>
      <c r="C40" s="51" t="s">
        <v>32</v>
      </c>
      <c r="D40" s="46"/>
      <c r="E40" s="151">
        <f>T40</f>
        <v>7508</v>
      </c>
      <c r="F40" s="146">
        <v>0</v>
      </c>
      <c r="G40" s="151">
        <f>H40-F40-E40</f>
        <v>557</v>
      </c>
      <c r="H40" s="151">
        <f>AG40</f>
        <v>8065</v>
      </c>
      <c r="L40" s="146">
        <v>0</v>
      </c>
      <c r="M40" s="146">
        <v>7508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51"/>
      <c r="T40" s="151">
        <f>SUM(L40:R40)</f>
        <v>7508</v>
      </c>
      <c r="Y40" s="146">
        <v>0</v>
      </c>
      <c r="Z40" s="146">
        <v>8065</v>
      </c>
      <c r="AA40" s="146">
        <v>0</v>
      </c>
      <c r="AB40" s="146">
        <v>0</v>
      </c>
      <c r="AC40" s="146">
        <v>0</v>
      </c>
      <c r="AD40" s="146">
        <v>0</v>
      </c>
      <c r="AE40" s="146">
        <v>0</v>
      </c>
      <c r="AF40" s="151"/>
      <c r="AG40" s="151">
        <f>SUM(Y40:AE40)</f>
        <v>8065</v>
      </c>
      <c r="AL40" s="151">
        <f t="shared" si="20"/>
        <v>0</v>
      </c>
      <c r="AM40" s="151">
        <f t="shared" si="20"/>
        <v>557</v>
      </c>
      <c r="AN40" s="151">
        <f t="shared" si="20"/>
        <v>0</v>
      </c>
      <c r="AO40" s="151">
        <f t="shared" si="20"/>
        <v>0</v>
      </c>
      <c r="AP40" s="151">
        <f t="shared" si="20"/>
        <v>0</v>
      </c>
      <c r="AQ40" s="151">
        <f t="shared" si="20"/>
        <v>0</v>
      </c>
      <c r="AR40" s="151">
        <f t="shared" si="20"/>
        <v>0</v>
      </c>
      <c r="AS40" s="151"/>
      <c r="AT40" s="151">
        <f>SUM(AL40:AR40)</f>
        <v>557</v>
      </c>
    </row>
    <row r="41" spans="1:46" ht="11.25" customHeight="1">
      <c r="A41" s="223">
        <v>110</v>
      </c>
      <c r="B41" s="51"/>
      <c r="C41" s="51" t="s">
        <v>33</v>
      </c>
      <c r="D41" s="46"/>
      <c r="E41" s="151">
        <f>T41</f>
        <v>38703</v>
      </c>
      <c r="F41" s="146">
        <v>12403</v>
      </c>
      <c r="G41" s="151">
        <f>H41-F41-E41</f>
        <v>-8448</v>
      </c>
      <c r="H41" s="151">
        <f>AG41</f>
        <v>42658</v>
      </c>
      <c r="L41" s="146">
        <v>0</v>
      </c>
      <c r="M41" s="146">
        <v>0</v>
      </c>
      <c r="N41" s="146">
        <v>38703</v>
      </c>
      <c r="O41" s="146">
        <v>0</v>
      </c>
      <c r="P41" s="146">
        <v>0</v>
      </c>
      <c r="Q41" s="146">
        <v>0</v>
      </c>
      <c r="R41" s="146">
        <v>0</v>
      </c>
      <c r="S41" s="151"/>
      <c r="T41" s="151">
        <f>SUM(L41:R41)</f>
        <v>38703</v>
      </c>
      <c r="Y41" s="146">
        <v>0</v>
      </c>
      <c r="Z41" s="146">
        <v>0</v>
      </c>
      <c r="AA41" s="146">
        <v>40258</v>
      </c>
      <c r="AB41" s="146">
        <v>0</v>
      </c>
      <c r="AC41" s="146">
        <v>0</v>
      </c>
      <c r="AD41" s="146">
        <v>0</v>
      </c>
      <c r="AE41" s="146">
        <v>2400</v>
      </c>
      <c r="AF41" s="151"/>
      <c r="AG41" s="151">
        <f>SUM(Y41:AE41)</f>
        <v>42658</v>
      </c>
      <c r="AL41" s="151">
        <f t="shared" si="20"/>
        <v>0</v>
      </c>
      <c r="AM41" s="151">
        <f t="shared" si="20"/>
        <v>0</v>
      </c>
      <c r="AN41" s="151">
        <f t="shared" si="20"/>
        <v>1555</v>
      </c>
      <c r="AO41" s="151">
        <f t="shared" si="20"/>
        <v>0</v>
      </c>
      <c r="AP41" s="151">
        <f t="shared" si="20"/>
        <v>0</v>
      </c>
      <c r="AQ41" s="151">
        <f t="shared" si="20"/>
        <v>0</v>
      </c>
      <c r="AR41" s="151">
        <f t="shared" si="20"/>
        <v>2400</v>
      </c>
      <c r="AS41" s="151"/>
      <c r="AT41" s="151">
        <f>SUM(AL41:AR41)</f>
        <v>3955</v>
      </c>
    </row>
    <row r="42" spans="1:46" ht="11.25" customHeight="1">
      <c r="A42" s="223" t="s">
        <v>199</v>
      </c>
      <c r="B42" s="51"/>
      <c r="C42" s="51" t="s">
        <v>195</v>
      </c>
      <c r="D42" s="46"/>
      <c r="E42" s="151">
        <f>T42</f>
        <v>0</v>
      </c>
      <c r="F42" s="146">
        <v>0</v>
      </c>
      <c r="G42" s="151">
        <f>H42-F42-E42</f>
        <v>0</v>
      </c>
      <c r="H42" s="151">
        <f>AG42</f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51"/>
      <c r="T42" s="151">
        <f>SUM(L42:R42)</f>
        <v>0</v>
      </c>
      <c r="Y42" s="146">
        <v>0</v>
      </c>
      <c r="Z42" s="146">
        <v>0</v>
      </c>
      <c r="AA42" s="146">
        <v>0</v>
      </c>
      <c r="AB42" s="146">
        <v>0</v>
      </c>
      <c r="AC42" s="146">
        <v>0</v>
      </c>
      <c r="AD42" s="146">
        <v>0</v>
      </c>
      <c r="AE42" s="146">
        <v>0</v>
      </c>
      <c r="AF42" s="151"/>
      <c r="AG42" s="151">
        <f>SUM(Y42:AE42)</f>
        <v>0</v>
      </c>
      <c r="AL42" s="151">
        <f t="shared" si="20"/>
        <v>0</v>
      </c>
      <c r="AM42" s="151">
        <f t="shared" si="20"/>
        <v>0</v>
      </c>
      <c r="AN42" s="151">
        <f t="shared" si="20"/>
        <v>0</v>
      </c>
      <c r="AO42" s="151">
        <f t="shared" si="20"/>
        <v>0</v>
      </c>
      <c r="AP42" s="151">
        <f t="shared" si="20"/>
        <v>0</v>
      </c>
      <c r="AQ42" s="151">
        <f t="shared" si="20"/>
        <v>0</v>
      </c>
      <c r="AR42" s="151">
        <f t="shared" si="20"/>
        <v>0</v>
      </c>
      <c r="AS42" s="151"/>
      <c r="AT42" s="151">
        <f>SUM(AL42:AR42)</f>
        <v>0</v>
      </c>
    </row>
    <row r="43" spans="1:46" ht="11.25" customHeight="1">
      <c r="A43" s="223"/>
      <c r="B43" s="51"/>
      <c r="C43" s="51"/>
      <c r="D43" s="46"/>
      <c r="E43" s="123" t="s">
        <v>15</v>
      </c>
      <c r="F43" s="123" t="s">
        <v>15</v>
      </c>
      <c r="G43" s="123" t="s">
        <v>15</v>
      </c>
      <c r="H43" s="123" t="s">
        <v>15</v>
      </c>
      <c r="L43" s="123" t="s">
        <v>15</v>
      </c>
      <c r="M43" s="123" t="s">
        <v>15</v>
      </c>
      <c r="N43" s="123" t="s">
        <v>15</v>
      </c>
      <c r="O43" s="123" t="s">
        <v>15</v>
      </c>
      <c r="P43" s="123" t="s">
        <v>15</v>
      </c>
      <c r="Q43" s="123" t="s">
        <v>15</v>
      </c>
      <c r="R43" s="123" t="s">
        <v>15</v>
      </c>
      <c r="S43" s="125"/>
      <c r="T43" s="123" t="s">
        <v>15</v>
      </c>
      <c r="Y43" s="123" t="s">
        <v>15</v>
      </c>
      <c r="Z43" s="123" t="s">
        <v>15</v>
      </c>
      <c r="AA43" s="123" t="s">
        <v>15</v>
      </c>
      <c r="AB43" s="123" t="s">
        <v>15</v>
      </c>
      <c r="AC43" s="123" t="s">
        <v>15</v>
      </c>
      <c r="AD43" s="123" t="s">
        <v>15</v>
      </c>
      <c r="AE43" s="123" t="s">
        <v>15</v>
      </c>
      <c r="AF43" s="125"/>
      <c r="AG43" s="123" t="s">
        <v>15</v>
      </c>
      <c r="AL43" s="123" t="s">
        <v>15</v>
      </c>
      <c r="AM43" s="123" t="s">
        <v>15</v>
      </c>
      <c r="AN43" s="123" t="s">
        <v>15</v>
      </c>
      <c r="AO43" s="123" t="s">
        <v>15</v>
      </c>
      <c r="AP43" s="123" t="s">
        <v>15</v>
      </c>
      <c r="AQ43" s="123" t="s">
        <v>15</v>
      </c>
      <c r="AR43" s="123" t="s">
        <v>15</v>
      </c>
      <c r="AS43" s="125"/>
      <c r="AT43" s="123" t="s">
        <v>15</v>
      </c>
    </row>
    <row r="44" spans="1:46" ht="11.25" customHeight="1">
      <c r="A44" s="223"/>
      <c r="B44" s="116"/>
      <c r="C44" s="122" t="s">
        <v>40</v>
      </c>
      <c r="D44" s="46"/>
      <c r="E44" s="149">
        <f>SUM(E39:E42)</f>
        <v>160123</v>
      </c>
      <c r="F44" s="149">
        <f>SUM(F39:F42)</f>
        <v>85383</v>
      </c>
      <c r="G44" s="149">
        <f>SUM(G39:G42)</f>
        <v>-13470</v>
      </c>
      <c r="H44" s="149">
        <f>SUM(H39:H42)</f>
        <v>232036</v>
      </c>
      <c r="L44" s="149">
        <f t="shared" ref="L44:R44" si="21">SUM(L39:L42)</f>
        <v>0</v>
      </c>
      <c r="M44" s="149">
        <f t="shared" si="21"/>
        <v>13134</v>
      </c>
      <c r="N44" s="149">
        <f t="shared" si="21"/>
        <v>146989</v>
      </c>
      <c r="O44" s="149">
        <f t="shared" si="21"/>
        <v>0</v>
      </c>
      <c r="P44" s="149">
        <f t="shared" si="21"/>
        <v>0</v>
      </c>
      <c r="Q44" s="149">
        <f t="shared" si="21"/>
        <v>0</v>
      </c>
      <c r="R44" s="149">
        <f t="shared" si="21"/>
        <v>0</v>
      </c>
      <c r="S44" s="148"/>
      <c r="T44" s="149">
        <f>SUM(T39:T42)</f>
        <v>160123</v>
      </c>
      <c r="Y44" s="149">
        <f t="shared" ref="Y44:AE44" si="22">SUM(Y39:Y42)</f>
        <v>0</v>
      </c>
      <c r="Z44" s="149">
        <f t="shared" si="22"/>
        <v>14108</v>
      </c>
      <c r="AA44" s="149">
        <f t="shared" si="22"/>
        <v>215528</v>
      </c>
      <c r="AB44" s="149">
        <f t="shared" si="22"/>
        <v>0</v>
      </c>
      <c r="AC44" s="149">
        <f t="shared" si="22"/>
        <v>0</v>
      </c>
      <c r="AD44" s="149">
        <f t="shared" si="22"/>
        <v>0</v>
      </c>
      <c r="AE44" s="149">
        <f t="shared" si="22"/>
        <v>2400</v>
      </c>
      <c r="AF44" s="148"/>
      <c r="AG44" s="149">
        <f>SUM(AG39:AG42)</f>
        <v>232036</v>
      </c>
      <c r="AL44" s="149">
        <f t="shared" ref="AL44:AR44" si="23">SUM(AL39:AL42)</f>
        <v>0</v>
      </c>
      <c r="AM44" s="149">
        <f t="shared" si="23"/>
        <v>974</v>
      </c>
      <c r="AN44" s="149">
        <f t="shared" si="23"/>
        <v>68539</v>
      </c>
      <c r="AO44" s="149">
        <f t="shared" si="23"/>
        <v>0</v>
      </c>
      <c r="AP44" s="149">
        <f t="shared" si="23"/>
        <v>0</v>
      </c>
      <c r="AQ44" s="149">
        <f t="shared" si="23"/>
        <v>0</v>
      </c>
      <c r="AR44" s="149">
        <f t="shared" si="23"/>
        <v>2400</v>
      </c>
      <c r="AS44" s="148"/>
      <c r="AT44" s="149">
        <f>SUM(AT39:AT42)</f>
        <v>71913</v>
      </c>
    </row>
    <row r="45" spans="1:46" ht="11.25" customHeight="1">
      <c r="A45" s="223"/>
      <c r="B45" s="51"/>
      <c r="C45" s="51"/>
      <c r="D45" s="46"/>
      <c r="E45" s="123" t="s">
        <v>23</v>
      </c>
      <c r="F45" s="123" t="s">
        <v>23</v>
      </c>
      <c r="G45" s="123" t="s">
        <v>23</v>
      </c>
      <c r="H45" s="123" t="s">
        <v>23</v>
      </c>
      <c r="L45" s="123" t="s">
        <v>23</v>
      </c>
      <c r="M45" s="123" t="s">
        <v>23</v>
      </c>
      <c r="N45" s="123" t="s">
        <v>23</v>
      </c>
      <c r="O45" s="123" t="s">
        <v>23</v>
      </c>
      <c r="P45" s="123" t="s">
        <v>23</v>
      </c>
      <c r="Q45" s="123" t="s">
        <v>23</v>
      </c>
      <c r="R45" s="123" t="s">
        <v>23</v>
      </c>
      <c r="S45" s="125"/>
      <c r="T45" s="123" t="s">
        <v>23</v>
      </c>
      <c r="Y45" s="123" t="s">
        <v>23</v>
      </c>
      <c r="Z45" s="123" t="s">
        <v>23</v>
      </c>
      <c r="AA45" s="123" t="s">
        <v>23</v>
      </c>
      <c r="AB45" s="123" t="s">
        <v>23</v>
      </c>
      <c r="AC45" s="123" t="s">
        <v>23</v>
      </c>
      <c r="AD45" s="123" t="s">
        <v>23</v>
      </c>
      <c r="AE45" s="123" t="s">
        <v>23</v>
      </c>
      <c r="AF45" s="125"/>
      <c r="AG45" s="123" t="s">
        <v>23</v>
      </c>
      <c r="AL45" s="123" t="s">
        <v>23</v>
      </c>
      <c r="AM45" s="123" t="s">
        <v>23</v>
      </c>
      <c r="AN45" s="123" t="s">
        <v>23</v>
      </c>
      <c r="AO45" s="123" t="s">
        <v>23</v>
      </c>
      <c r="AP45" s="123" t="s">
        <v>23</v>
      </c>
      <c r="AQ45" s="123" t="s">
        <v>23</v>
      </c>
      <c r="AR45" s="123" t="s">
        <v>23</v>
      </c>
      <c r="AS45" s="125"/>
      <c r="AT45" s="123" t="s">
        <v>23</v>
      </c>
    </row>
    <row r="46" spans="1:46" ht="11.25" customHeight="1">
      <c r="A46" s="223"/>
      <c r="B46" s="51"/>
      <c r="C46" s="51"/>
      <c r="D46" s="46"/>
      <c r="E46" s="123"/>
      <c r="F46" s="123"/>
      <c r="G46" s="123"/>
      <c r="H46" s="123"/>
      <c r="L46" s="123"/>
      <c r="M46" s="123"/>
      <c r="N46" s="123"/>
      <c r="O46" s="123"/>
      <c r="P46" s="123"/>
      <c r="Q46" s="123"/>
      <c r="R46" s="123"/>
      <c r="S46" s="125"/>
      <c r="T46" s="123"/>
      <c r="Y46" s="123"/>
      <c r="Z46" s="123"/>
      <c r="AA46" s="123"/>
      <c r="AB46" s="123"/>
      <c r="AC46" s="123"/>
      <c r="AD46" s="123"/>
      <c r="AE46" s="123"/>
      <c r="AF46" s="125"/>
      <c r="AG46" s="123"/>
      <c r="AL46" s="123"/>
      <c r="AM46" s="123"/>
      <c r="AN46" s="123"/>
      <c r="AO46" s="123"/>
      <c r="AP46" s="123"/>
      <c r="AQ46" s="123"/>
      <c r="AR46" s="123"/>
      <c r="AS46" s="125"/>
      <c r="AT46" s="123"/>
    </row>
    <row r="47" spans="1:46" ht="11.25" customHeight="1">
      <c r="A47" s="223"/>
      <c r="B47" s="51"/>
      <c r="C47" s="51"/>
      <c r="D47" s="46"/>
      <c r="E47" s="149"/>
      <c r="F47" s="149"/>
      <c r="G47" s="149"/>
      <c r="H47" s="149"/>
      <c r="L47" s="149"/>
      <c r="M47" s="149"/>
      <c r="N47" s="149"/>
      <c r="O47" s="149"/>
      <c r="P47" s="149"/>
      <c r="Q47" s="149"/>
      <c r="R47" s="149"/>
      <c r="S47" s="148"/>
      <c r="T47" s="149"/>
      <c r="Y47" s="149"/>
      <c r="Z47" s="149"/>
      <c r="AA47" s="149"/>
      <c r="AB47" s="149"/>
      <c r="AC47" s="149"/>
      <c r="AD47" s="149"/>
      <c r="AE47" s="149"/>
      <c r="AF47" s="148"/>
      <c r="AG47" s="149"/>
      <c r="AL47" s="149"/>
      <c r="AM47" s="149"/>
      <c r="AN47" s="149"/>
      <c r="AO47" s="149"/>
      <c r="AP47" s="149"/>
      <c r="AQ47" s="149"/>
      <c r="AR47" s="149"/>
      <c r="AS47" s="148"/>
      <c r="AT47" s="149"/>
    </row>
    <row r="48" spans="1:46" ht="11.25" customHeight="1">
      <c r="A48" s="223"/>
      <c r="B48" s="51"/>
      <c r="C48" s="117" t="s">
        <v>19</v>
      </c>
      <c r="D48" s="46"/>
      <c r="E48" s="149"/>
      <c r="F48" s="149"/>
      <c r="G48" s="149"/>
      <c r="H48" s="149"/>
      <c r="L48" s="149"/>
      <c r="M48" s="149"/>
      <c r="N48" s="149"/>
      <c r="O48" s="149"/>
      <c r="P48" s="149"/>
      <c r="Q48" s="149"/>
      <c r="R48" s="149"/>
      <c r="S48" s="148"/>
      <c r="T48" s="149"/>
      <c r="Y48" s="149"/>
      <c r="Z48" s="149"/>
      <c r="AA48" s="149"/>
      <c r="AB48" s="149"/>
      <c r="AC48" s="149"/>
      <c r="AD48" s="149"/>
      <c r="AE48" s="149"/>
      <c r="AF48" s="148"/>
      <c r="AG48" s="149"/>
      <c r="AL48" s="149"/>
      <c r="AM48" s="149"/>
      <c r="AN48" s="149"/>
      <c r="AO48" s="149"/>
      <c r="AP48" s="149"/>
      <c r="AQ48" s="149"/>
      <c r="AR48" s="149"/>
      <c r="AS48" s="148"/>
      <c r="AT48" s="149"/>
    </row>
    <row r="49" spans="1:46" ht="11.25" customHeight="1">
      <c r="A49" s="223">
        <v>132</v>
      </c>
      <c r="B49" s="51"/>
      <c r="C49" s="51" t="s">
        <v>35</v>
      </c>
      <c r="D49" s="46"/>
      <c r="E49" s="151">
        <f t="shared" ref="E49:E55" si="24">T49</f>
        <v>768140</v>
      </c>
      <c r="F49" s="146">
        <v>256754</v>
      </c>
      <c r="G49" s="151">
        <f t="shared" ref="G49:G55" si="25">H49-F49-E49</f>
        <v>-109459</v>
      </c>
      <c r="H49" s="151">
        <f t="shared" ref="H49:H55" si="26">AG49</f>
        <v>915435</v>
      </c>
      <c r="L49" s="146">
        <v>0</v>
      </c>
      <c r="M49" s="146">
        <v>0</v>
      </c>
      <c r="N49" s="146">
        <v>768140</v>
      </c>
      <c r="O49" s="146">
        <v>0</v>
      </c>
      <c r="P49" s="146">
        <v>0</v>
      </c>
      <c r="Q49" s="146">
        <v>0</v>
      </c>
      <c r="R49" s="146">
        <v>0</v>
      </c>
      <c r="S49" s="151"/>
      <c r="T49" s="151">
        <f t="shared" ref="T49:T55" si="27">SUM(L49:R49)</f>
        <v>768140</v>
      </c>
      <c r="Y49" s="146">
        <v>0</v>
      </c>
      <c r="Z49" s="146">
        <v>0</v>
      </c>
      <c r="AA49" s="146">
        <v>915435</v>
      </c>
      <c r="AB49" s="146">
        <v>0</v>
      </c>
      <c r="AC49" s="146">
        <v>0</v>
      </c>
      <c r="AD49" s="146">
        <v>0</v>
      </c>
      <c r="AE49" s="146">
        <v>0</v>
      </c>
      <c r="AF49" s="151"/>
      <c r="AG49" s="151">
        <f t="shared" ref="AG49:AG55" si="28">SUM(Y49:AE49)</f>
        <v>915435</v>
      </c>
      <c r="AL49" s="151">
        <f t="shared" ref="AL49:AL55" si="29">Y49-L49</f>
        <v>0</v>
      </c>
      <c r="AM49" s="151">
        <f t="shared" ref="AM49:AM55" si="30">Z49-M49</f>
        <v>0</v>
      </c>
      <c r="AN49" s="151">
        <f t="shared" ref="AN49:AN55" si="31">AA49-N49</f>
        <v>147295</v>
      </c>
      <c r="AO49" s="151">
        <f t="shared" ref="AO49:AO55" si="32">AB49-O49</f>
        <v>0</v>
      </c>
      <c r="AP49" s="151">
        <f t="shared" ref="AP49:AP55" si="33">AC49-P49</f>
        <v>0</v>
      </c>
      <c r="AQ49" s="151">
        <f t="shared" ref="AQ49:AQ55" si="34">AD49-Q49</f>
        <v>0</v>
      </c>
      <c r="AR49" s="151">
        <f t="shared" ref="AR49:AR55" si="35">AE49-R49</f>
        <v>0</v>
      </c>
      <c r="AS49" s="151"/>
      <c r="AT49" s="151">
        <f t="shared" ref="AT49:AT55" si="36">SUM(AL49:AR49)</f>
        <v>147295</v>
      </c>
    </row>
    <row r="50" spans="1:46" ht="11.25" customHeight="1">
      <c r="A50" s="223">
        <v>190</v>
      </c>
      <c r="B50" s="51"/>
      <c r="C50" s="51" t="s">
        <v>41</v>
      </c>
      <c r="D50" s="46"/>
      <c r="E50" s="151">
        <f t="shared" si="24"/>
        <v>1211435</v>
      </c>
      <c r="F50" s="146">
        <v>120360</v>
      </c>
      <c r="G50" s="151">
        <f t="shared" si="25"/>
        <v>-69828</v>
      </c>
      <c r="H50" s="151">
        <f t="shared" si="26"/>
        <v>1261967</v>
      </c>
      <c r="L50" s="146">
        <v>0</v>
      </c>
      <c r="M50" s="146">
        <v>0</v>
      </c>
      <c r="N50" s="146">
        <v>1211435</v>
      </c>
      <c r="O50" s="146">
        <v>0</v>
      </c>
      <c r="P50" s="146">
        <v>0</v>
      </c>
      <c r="Q50" s="146">
        <v>0</v>
      </c>
      <c r="R50" s="146">
        <v>0</v>
      </c>
      <c r="S50" s="151"/>
      <c r="T50" s="151">
        <f t="shared" si="27"/>
        <v>1211435</v>
      </c>
      <c r="Y50" s="146">
        <v>0</v>
      </c>
      <c r="Z50" s="146">
        <v>0</v>
      </c>
      <c r="AA50" s="146">
        <v>1261967</v>
      </c>
      <c r="AB50" s="146">
        <v>0</v>
      </c>
      <c r="AC50" s="146">
        <v>0</v>
      </c>
      <c r="AD50" s="146">
        <v>0</v>
      </c>
      <c r="AE50" s="146">
        <v>0</v>
      </c>
      <c r="AF50" s="151"/>
      <c r="AG50" s="151">
        <f t="shared" si="28"/>
        <v>1261967</v>
      </c>
      <c r="AL50" s="151">
        <f t="shared" si="29"/>
        <v>0</v>
      </c>
      <c r="AM50" s="151">
        <f t="shared" si="30"/>
        <v>0</v>
      </c>
      <c r="AN50" s="151">
        <f t="shared" si="31"/>
        <v>50532</v>
      </c>
      <c r="AO50" s="151">
        <f t="shared" si="32"/>
        <v>0</v>
      </c>
      <c r="AP50" s="151">
        <f t="shared" si="33"/>
        <v>0</v>
      </c>
      <c r="AQ50" s="151">
        <f t="shared" si="34"/>
        <v>0</v>
      </c>
      <c r="AR50" s="151">
        <f t="shared" si="35"/>
        <v>0</v>
      </c>
      <c r="AS50" s="151"/>
      <c r="AT50" s="151">
        <f t="shared" si="36"/>
        <v>50532</v>
      </c>
    </row>
    <row r="51" spans="1:46" ht="11.25" customHeight="1">
      <c r="A51" s="223">
        <v>120</v>
      </c>
      <c r="B51" s="51"/>
      <c r="C51" s="51" t="s">
        <v>32</v>
      </c>
      <c r="D51" s="46"/>
      <c r="E51" s="151">
        <f t="shared" si="24"/>
        <v>0</v>
      </c>
      <c r="F51" s="146">
        <v>0</v>
      </c>
      <c r="G51" s="151">
        <f t="shared" si="25"/>
        <v>0</v>
      </c>
      <c r="H51" s="151">
        <f t="shared" si="26"/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6">
        <v>0</v>
      </c>
      <c r="R51" s="146">
        <v>0</v>
      </c>
      <c r="S51" s="151"/>
      <c r="T51" s="151">
        <f t="shared" si="27"/>
        <v>0</v>
      </c>
      <c r="Y51" s="146">
        <v>0</v>
      </c>
      <c r="Z51" s="146">
        <v>0</v>
      </c>
      <c r="AA51" s="146">
        <v>0</v>
      </c>
      <c r="AB51" s="146">
        <v>0</v>
      </c>
      <c r="AC51" s="146">
        <v>0</v>
      </c>
      <c r="AD51" s="146">
        <v>0</v>
      </c>
      <c r="AE51" s="146">
        <v>0</v>
      </c>
      <c r="AF51" s="151"/>
      <c r="AG51" s="151">
        <f t="shared" si="28"/>
        <v>0</v>
      </c>
      <c r="AL51" s="151">
        <f t="shared" si="29"/>
        <v>0</v>
      </c>
      <c r="AM51" s="151">
        <f t="shared" si="30"/>
        <v>0</v>
      </c>
      <c r="AN51" s="151">
        <f t="shared" si="31"/>
        <v>0</v>
      </c>
      <c r="AO51" s="151">
        <f t="shared" si="32"/>
        <v>0</v>
      </c>
      <c r="AP51" s="151">
        <f t="shared" si="33"/>
        <v>0</v>
      </c>
      <c r="AQ51" s="151">
        <f t="shared" si="34"/>
        <v>0</v>
      </c>
      <c r="AR51" s="151">
        <f t="shared" si="35"/>
        <v>0</v>
      </c>
      <c r="AS51" s="151"/>
      <c r="AT51" s="151">
        <f t="shared" si="36"/>
        <v>0</v>
      </c>
    </row>
    <row r="52" spans="1:46" ht="11.25" customHeight="1">
      <c r="A52" s="223">
        <v>170</v>
      </c>
      <c r="B52" s="51"/>
      <c r="C52" s="51" t="s">
        <v>33</v>
      </c>
      <c r="D52" s="46"/>
      <c r="E52" s="151">
        <f t="shared" si="24"/>
        <v>507500</v>
      </c>
      <c r="F52" s="146">
        <v>27732</v>
      </c>
      <c r="G52" s="151">
        <f t="shared" si="25"/>
        <v>-125513</v>
      </c>
      <c r="H52" s="151">
        <f t="shared" si="26"/>
        <v>409719</v>
      </c>
      <c r="L52" s="146">
        <v>0</v>
      </c>
      <c r="M52" s="146">
        <v>0</v>
      </c>
      <c r="N52" s="146">
        <v>494300</v>
      </c>
      <c r="O52" s="146">
        <v>0</v>
      </c>
      <c r="P52" s="146">
        <v>0</v>
      </c>
      <c r="Q52" s="146">
        <v>0</v>
      </c>
      <c r="R52" s="146">
        <v>13200</v>
      </c>
      <c r="S52" s="151"/>
      <c r="T52" s="151">
        <f t="shared" si="27"/>
        <v>507500</v>
      </c>
      <c r="Y52" s="146">
        <v>0</v>
      </c>
      <c r="Z52" s="146">
        <v>0</v>
      </c>
      <c r="AA52" s="146">
        <v>394119</v>
      </c>
      <c r="AB52" s="146">
        <v>0</v>
      </c>
      <c r="AC52" s="146">
        <v>0</v>
      </c>
      <c r="AD52" s="146">
        <v>0</v>
      </c>
      <c r="AE52" s="146">
        <v>15600</v>
      </c>
      <c r="AF52" s="151"/>
      <c r="AG52" s="151">
        <f t="shared" si="28"/>
        <v>409719</v>
      </c>
      <c r="AL52" s="151">
        <f t="shared" si="29"/>
        <v>0</v>
      </c>
      <c r="AM52" s="151">
        <f t="shared" si="30"/>
        <v>0</v>
      </c>
      <c r="AN52" s="151">
        <f t="shared" si="31"/>
        <v>-100181</v>
      </c>
      <c r="AO52" s="151">
        <f t="shared" si="32"/>
        <v>0</v>
      </c>
      <c r="AP52" s="151">
        <f t="shared" si="33"/>
        <v>0</v>
      </c>
      <c r="AQ52" s="151">
        <f t="shared" si="34"/>
        <v>0</v>
      </c>
      <c r="AR52" s="151">
        <f t="shared" si="35"/>
        <v>2400</v>
      </c>
      <c r="AS52" s="151"/>
      <c r="AT52" s="151">
        <f t="shared" si="36"/>
        <v>-97781</v>
      </c>
    </row>
    <row r="53" spans="1:46" ht="11.25" customHeight="1">
      <c r="A53" s="223">
        <v>280</v>
      </c>
      <c r="B53" s="51"/>
      <c r="C53" s="51" t="s">
        <v>42</v>
      </c>
      <c r="D53" s="46"/>
      <c r="E53" s="151">
        <f t="shared" si="24"/>
        <v>0</v>
      </c>
      <c r="F53" s="146">
        <v>0</v>
      </c>
      <c r="G53" s="151">
        <f t="shared" si="25"/>
        <v>0</v>
      </c>
      <c r="H53" s="151">
        <f t="shared" si="26"/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6">
        <v>0</v>
      </c>
      <c r="R53" s="146">
        <v>0</v>
      </c>
      <c r="S53" s="151"/>
      <c r="T53" s="151">
        <f t="shared" si="27"/>
        <v>0</v>
      </c>
      <c r="Y53" s="146">
        <v>0</v>
      </c>
      <c r="Z53" s="146">
        <v>0</v>
      </c>
      <c r="AA53" s="146">
        <v>0</v>
      </c>
      <c r="AB53" s="146">
        <v>0</v>
      </c>
      <c r="AC53" s="146">
        <v>0</v>
      </c>
      <c r="AD53" s="146">
        <v>0</v>
      </c>
      <c r="AE53" s="146">
        <v>0</v>
      </c>
      <c r="AF53" s="151"/>
      <c r="AG53" s="151">
        <f t="shared" si="28"/>
        <v>0</v>
      </c>
      <c r="AL53" s="151">
        <f t="shared" si="29"/>
        <v>0</v>
      </c>
      <c r="AM53" s="151">
        <f t="shared" si="30"/>
        <v>0</v>
      </c>
      <c r="AN53" s="151">
        <f t="shared" si="31"/>
        <v>0</v>
      </c>
      <c r="AO53" s="151">
        <f t="shared" si="32"/>
        <v>0</v>
      </c>
      <c r="AP53" s="151">
        <f t="shared" si="33"/>
        <v>0</v>
      </c>
      <c r="AQ53" s="151">
        <f t="shared" si="34"/>
        <v>0</v>
      </c>
      <c r="AR53" s="151">
        <f t="shared" si="35"/>
        <v>0</v>
      </c>
      <c r="AS53" s="151"/>
      <c r="AT53" s="151">
        <f t="shared" si="36"/>
        <v>0</v>
      </c>
    </row>
    <row r="54" spans="1:46" ht="11.25" customHeight="1">
      <c r="A54" s="223">
        <v>202</v>
      </c>
      <c r="B54" s="51"/>
      <c r="C54" s="51" t="s">
        <v>43</v>
      </c>
      <c r="D54" s="46"/>
      <c r="E54" s="151">
        <f t="shared" si="24"/>
        <v>0</v>
      </c>
      <c r="F54" s="146">
        <v>0</v>
      </c>
      <c r="G54" s="151">
        <f t="shared" si="25"/>
        <v>0</v>
      </c>
      <c r="H54" s="151">
        <f t="shared" si="26"/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51"/>
      <c r="T54" s="151">
        <f t="shared" si="27"/>
        <v>0</v>
      </c>
      <c r="Y54" s="146">
        <v>0</v>
      </c>
      <c r="Z54" s="146">
        <v>0</v>
      </c>
      <c r="AA54" s="146">
        <v>0</v>
      </c>
      <c r="AB54" s="146">
        <v>0</v>
      </c>
      <c r="AC54" s="146">
        <v>0</v>
      </c>
      <c r="AD54" s="146">
        <v>0</v>
      </c>
      <c r="AE54" s="146">
        <v>0</v>
      </c>
      <c r="AF54" s="151"/>
      <c r="AG54" s="151">
        <f t="shared" si="28"/>
        <v>0</v>
      </c>
      <c r="AL54" s="151">
        <f t="shared" si="29"/>
        <v>0</v>
      </c>
      <c r="AM54" s="151">
        <f t="shared" si="30"/>
        <v>0</v>
      </c>
      <c r="AN54" s="151">
        <f t="shared" si="31"/>
        <v>0</v>
      </c>
      <c r="AO54" s="151">
        <f t="shared" si="32"/>
        <v>0</v>
      </c>
      <c r="AP54" s="151">
        <f t="shared" si="33"/>
        <v>0</v>
      </c>
      <c r="AQ54" s="151">
        <f t="shared" si="34"/>
        <v>0</v>
      </c>
      <c r="AR54" s="151">
        <f t="shared" si="35"/>
        <v>0</v>
      </c>
      <c r="AS54" s="151"/>
      <c r="AT54" s="151">
        <f t="shared" si="36"/>
        <v>0</v>
      </c>
    </row>
    <row r="55" spans="1:46" ht="11.25" customHeight="1">
      <c r="A55" s="223" t="s">
        <v>164</v>
      </c>
      <c r="B55" s="51"/>
      <c r="C55" s="51" t="s">
        <v>195</v>
      </c>
      <c r="D55" s="46"/>
      <c r="E55" s="151">
        <f t="shared" si="24"/>
        <v>0</v>
      </c>
      <c r="F55" s="146">
        <v>0</v>
      </c>
      <c r="G55" s="151">
        <f t="shared" si="25"/>
        <v>0</v>
      </c>
      <c r="H55" s="151">
        <f t="shared" si="26"/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51"/>
      <c r="T55" s="151">
        <f t="shared" si="27"/>
        <v>0</v>
      </c>
      <c r="Y55" s="146">
        <v>0</v>
      </c>
      <c r="Z55" s="146">
        <v>0</v>
      </c>
      <c r="AA55" s="146">
        <v>0</v>
      </c>
      <c r="AB55" s="146">
        <v>0</v>
      </c>
      <c r="AC55" s="146">
        <v>0</v>
      </c>
      <c r="AD55" s="146">
        <v>0</v>
      </c>
      <c r="AE55" s="146">
        <v>0</v>
      </c>
      <c r="AF55" s="151"/>
      <c r="AG55" s="151">
        <f t="shared" si="28"/>
        <v>0</v>
      </c>
      <c r="AL55" s="151">
        <f t="shared" si="29"/>
        <v>0</v>
      </c>
      <c r="AM55" s="151">
        <f t="shared" si="30"/>
        <v>0</v>
      </c>
      <c r="AN55" s="151">
        <f t="shared" si="31"/>
        <v>0</v>
      </c>
      <c r="AO55" s="151">
        <f t="shared" si="32"/>
        <v>0</v>
      </c>
      <c r="AP55" s="151">
        <f t="shared" si="33"/>
        <v>0</v>
      </c>
      <c r="AQ55" s="151">
        <f t="shared" si="34"/>
        <v>0</v>
      </c>
      <c r="AR55" s="151">
        <f t="shared" si="35"/>
        <v>0</v>
      </c>
      <c r="AS55" s="151"/>
      <c r="AT55" s="151">
        <f t="shared" si="36"/>
        <v>0</v>
      </c>
    </row>
    <row r="56" spans="1:46" ht="11.25" customHeight="1">
      <c r="A56" s="223"/>
      <c r="B56" s="51"/>
      <c r="C56" s="51"/>
      <c r="D56" s="46"/>
      <c r="E56" s="123" t="s">
        <v>15</v>
      </c>
      <c r="F56" s="123" t="s">
        <v>15</v>
      </c>
      <c r="G56" s="123" t="s">
        <v>15</v>
      </c>
      <c r="H56" s="123" t="s">
        <v>15</v>
      </c>
      <c r="L56" s="123" t="s">
        <v>15</v>
      </c>
      <c r="M56" s="123" t="s">
        <v>15</v>
      </c>
      <c r="N56" s="123" t="s">
        <v>15</v>
      </c>
      <c r="O56" s="123" t="s">
        <v>15</v>
      </c>
      <c r="P56" s="123" t="s">
        <v>15</v>
      </c>
      <c r="Q56" s="123" t="s">
        <v>15</v>
      </c>
      <c r="R56" s="123" t="s">
        <v>15</v>
      </c>
      <c r="S56" s="125"/>
      <c r="T56" s="123" t="s">
        <v>15</v>
      </c>
      <c r="Y56" s="123" t="s">
        <v>15</v>
      </c>
      <c r="Z56" s="123" t="s">
        <v>15</v>
      </c>
      <c r="AA56" s="123" t="s">
        <v>15</v>
      </c>
      <c r="AB56" s="123" t="s">
        <v>15</v>
      </c>
      <c r="AC56" s="123" t="s">
        <v>15</v>
      </c>
      <c r="AD56" s="123" t="s">
        <v>15</v>
      </c>
      <c r="AE56" s="123" t="s">
        <v>15</v>
      </c>
      <c r="AF56" s="125"/>
      <c r="AG56" s="123" t="s">
        <v>15</v>
      </c>
      <c r="AL56" s="123" t="s">
        <v>15</v>
      </c>
      <c r="AM56" s="123" t="s">
        <v>15</v>
      </c>
      <c r="AN56" s="123" t="s">
        <v>15</v>
      </c>
      <c r="AO56" s="123" t="s">
        <v>15</v>
      </c>
      <c r="AP56" s="123" t="s">
        <v>15</v>
      </c>
      <c r="AQ56" s="123" t="s">
        <v>15</v>
      </c>
      <c r="AR56" s="123" t="s">
        <v>15</v>
      </c>
      <c r="AS56" s="125"/>
      <c r="AT56" s="123" t="s">
        <v>15</v>
      </c>
    </row>
    <row r="57" spans="1:46" ht="11.25" customHeight="1">
      <c r="A57" s="223"/>
      <c r="B57" s="116"/>
      <c r="C57" s="118" t="s">
        <v>44</v>
      </c>
      <c r="D57" s="46"/>
      <c r="E57" s="149">
        <f>SUM(E49:E55)</f>
        <v>2487075</v>
      </c>
      <c r="F57" s="149">
        <f>SUM(F49:F55)</f>
        <v>404846</v>
      </c>
      <c r="G57" s="149">
        <f>SUM(G49:G55)</f>
        <v>-304800</v>
      </c>
      <c r="H57" s="149">
        <f>SUM(H49:H55)</f>
        <v>2587121</v>
      </c>
      <c r="L57" s="149">
        <f t="shared" ref="L57:R57" si="37">SUM(L49:L55)</f>
        <v>0</v>
      </c>
      <c r="M57" s="149">
        <f t="shared" si="37"/>
        <v>0</v>
      </c>
      <c r="N57" s="149">
        <f t="shared" si="37"/>
        <v>2473875</v>
      </c>
      <c r="O57" s="149">
        <f t="shared" si="37"/>
        <v>0</v>
      </c>
      <c r="P57" s="149">
        <f t="shared" si="37"/>
        <v>0</v>
      </c>
      <c r="Q57" s="149">
        <f t="shared" si="37"/>
        <v>0</v>
      </c>
      <c r="R57" s="149">
        <f t="shared" si="37"/>
        <v>13200</v>
      </c>
      <c r="S57" s="148"/>
      <c r="T57" s="149">
        <f>SUM(T49:T55)</f>
        <v>2487075</v>
      </c>
      <c r="Y57" s="149">
        <f t="shared" ref="Y57:AE57" si="38">SUM(Y49:Y55)</f>
        <v>0</v>
      </c>
      <c r="Z57" s="149">
        <f t="shared" si="38"/>
        <v>0</v>
      </c>
      <c r="AA57" s="149">
        <f t="shared" si="38"/>
        <v>2571521</v>
      </c>
      <c r="AB57" s="149">
        <f t="shared" si="38"/>
        <v>0</v>
      </c>
      <c r="AC57" s="149">
        <f t="shared" si="38"/>
        <v>0</v>
      </c>
      <c r="AD57" s="149">
        <f t="shared" si="38"/>
        <v>0</v>
      </c>
      <c r="AE57" s="149">
        <f t="shared" si="38"/>
        <v>15600</v>
      </c>
      <c r="AF57" s="148"/>
      <c r="AG57" s="149">
        <f>SUM(AG49:AG55)</f>
        <v>2587121</v>
      </c>
      <c r="AL57" s="149">
        <f t="shared" ref="AL57:AR57" si="39">SUM(AL49:AL55)</f>
        <v>0</v>
      </c>
      <c r="AM57" s="149">
        <f t="shared" si="39"/>
        <v>0</v>
      </c>
      <c r="AN57" s="149">
        <f t="shared" si="39"/>
        <v>97646</v>
      </c>
      <c r="AO57" s="149">
        <f t="shared" si="39"/>
        <v>0</v>
      </c>
      <c r="AP57" s="149">
        <f t="shared" si="39"/>
        <v>0</v>
      </c>
      <c r="AQ57" s="149">
        <f t="shared" si="39"/>
        <v>0</v>
      </c>
      <c r="AR57" s="149">
        <f t="shared" si="39"/>
        <v>2400</v>
      </c>
      <c r="AS57" s="148"/>
      <c r="AT57" s="149">
        <f>SUM(AT49:AT55)</f>
        <v>100046</v>
      </c>
    </row>
    <row r="58" spans="1:46" ht="11.25" customHeight="1">
      <c r="A58" s="223"/>
      <c r="B58" s="51"/>
      <c r="C58" s="51"/>
      <c r="D58" s="46"/>
      <c r="E58" s="123" t="s">
        <v>23</v>
      </c>
      <c r="F58" s="20" t="s">
        <v>23</v>
      </c>
      <c r="G58" s="20" t="s">
        <v>23</v>
      </c>
      <c r="H58" s="123" t="s">
        <v>23</v>
      </c>
      <c r="L58" s="20" t="s">
        <v>23</v>
      </c>
      <c r="M58" s="20" t="s">
        <v>23</v>
      </c>
      <c r="N58" s="20" t="s">
        <v>23</v>
      </c>
      <c r="O58" s="20" t="s">
        <v>23</v>
      </c>
      <c r="P58" s="20" t="s">
        <v>23</v>
      </c>
      <c r="Q58" s="20" t="s">
        <v>23</v>
      </c>
      <c r="R58" s="20" t="s">
        <v>23</v>
      </c>
      <c r="S58" s="30"/>
      <c r="T58" s="20" t="s">
        <v>23</v>
      </c>
      <c r="Y58" s="20" t="s">
        <v>23</v>
      </c>
      <c r="Z58" s="20" t="s">
        <v>23</v>
      </c>
      <c r="AA58" s="20" t="s">
        <v>23</v>
      </c>
      <c r="AB58" s="20" t="s">
        <v>23</v>
      </c>
      <c r="AC58" s="20" t="s">
        <v>23</v>
      </c>
      <c r="AD58" s="20" t="s">
        <v>23</v>
      </c>
      <c r="AE58" s="20" t="s">
        <v>23</v>
      </c>
      <c r="AF58" s="30"/>
      <c r="AG58" s="20" t="s">
        <v>23</v>
      </c>
      <c r="AL58" s="20" t="s">
        <v>23</v>
      </c>
      <c r="AM58" s="20" t="s">
        <v>23</v>
      </c>
      <c r="AN58" s="20" t="s">
        <v>23</v>
      </c>
      <c r="AO58" s="20" t="s">
        <v>23</v>
      </c>
      <c r="AP58" s="20" t="s">
        <v>23</v>
      </c>
      <c r="AQ58" s="20" t="s">
        <v>23</v>
      </c>
      <c r="AR58" s="20" t="s">
        <v>23</v>
      </c>
      <c r="AS58" s="30"/>
      <c r="AT58" s="20" t="s">
        <v>23</v>
      </c>
    </row>
    <row r="59" spans="1:46" ht="11.25" customHeight="1">
      <c r="A59" s="223"/>
      <c r="B59" s="51"/>
      <c r="C59" s="51"/>
      <c r="D59" s="46"/>
      <c r="E59" s="149"/>
      <c r="F59" s="149"/>
      <c r="G59" s="149"/>
      <c r="H59" s="149"/>
      <c r="L59" s="149"/>
      <c r="M59" s="149"/>
      <c r="N59" s="149"/>
      <c r="O59" s="149"/>
      <c r="P59" s="149"/>
      <c r="Q59" s="149"/>
      <c r="R59" s="149"/>
      <c r="S59" s="148"/>
      <c r="T59" s="149"/>
      <c r="Y59" s="149"/>
      <c r="Z59" s="149"/>
      <c r="AA59" s="149"/>
      <c r="AB59" s="149"/>
      <c r="AC59" s="149"/>
      <c r="AD59" s="149"/>
      <c r="AE59" s="149"/>
      <c r="AF59" s="148"/>
      <c r="AG59" s="149"/>
      <c r="AL59" s="149"/>
      <c r="AM59" s="149"/>
      <c r="AN59" s="149"/>
      <c r="AO59" s="149"/>
      <c r="AP59" s="149"/>
      <c r="AQ59" s="149"/>
      <c r="AR59" s="149"/>
      <c r="AS59" s="148"/>
      <c r="AT59" s="149"/>
    </row>
    <row r="60" spans="1:46" ht="11.25" customHeight="1">
      <c r="A60" s="223"/>
      <c r="B60" s="51"/>
      <c r="C60" s="51"/>
      <c r="D60" s="46"/>
      <c r="E60" s="149"/>
      <c r="F60" s="149"/>
      <c r="G60" s="149"/>
      <c r="H60" s="149"/>
      <c r="L60" s="149"/>
      <c r="M60" s="149"/>
      <c r="N60" s="149"/>
      <c r="O60" s="149"/>
      <c r="P60" s="149"/>
      <c r="Q60" s="149"/>
      <c r="R60" s="149"/>
      <c r="S60" s="148"/>
      <c r="T60" s="149"/>
      <c r="Y60" s="149"/>
      <c r="Z60" s="149"/>
      <c r="AA60" s="149"/>
      <c r="AB60" s="149"/>
      <c r="AC60" s="149"/>
      <c r="AD60" s="149"/>
      <c r="AE60" s="149"/>
      <c r="AF60" s="148"/>
      <c r="AG60" s="149"/>
      <c r="AL60" s="149"/>
      <c r="AM60" s="149"/>
      <c r="AN60" s="149"/>
      <c r="AO60" s="149"/>
      <c r="AP60" s="149"/>
      <c r="AQ60" s="149"/>
      <c r="AR60" s="149"/>
      <c r="AS60" s="148"/>
      <c r="AT60" s="149"/>
    </row>
    <row r="61" spans="1:46" ht="11.25" customHeight="1">
      <c r="A61" s="223"/>
      <c r="B61" s="116"/>
      <c r="C61" s="117" t="s">
        <v>20</v>
      </c>
      <c r="D61" s="46"/>
      <c r="E61" s="149"/>
      <c r="F61" s="149"/>
      <c r="G61" s="149"/>
      <c r="H61" s="149"/>
      <c r="L61" s="149"/>
      <c r="M61" s="149"/>
      <c r="N61" s="149"/>
      <c r="O61" s="149"/>
      <c r="P61" s="149"/>
      <c r="Q61" s="149"/>
      <c r="R61" s="149"/>
      <c r="S61" s="148"/>
      <c r="T61" s="149"/>
      <c r="Y61" s="149"/>
      <c r="Z61" s="149"/>
      <c r="AA61" s="149"/>
      <c r="AB61" s="149"/>
      <c r="AC61" s="149"/>
      <c r="AD61" s="149"/>
      <c r="AE61" s="149"/>
      <c r="AF61" s="148"/>
      <c r="AG61" s="149"/>
      <c r="AL61" s="149"/>
      <c r="AM61" s="149"/>
      <c r="AN61" s="149"/>
      <c r="AO61" s="149"/>
      <c r="AP61" s="149"/>
      <c r="AQ61" s="149"/>
      <c r="AR61" s="149"/>
      <c r="AS61" s="148"/>
      <c r="AT61" s="149"/>
    </row>
    <row r="62" spans="1:46" ht="11.25" customHeight="1">
      <c r="A62" s="223">
        <v>200</v>
      </c>
      <c r="B62" s="118"/>
      <c r="C62" s="51" t="s">
        <v>32</v>
      </c>
      <c r="D62" s="46"/>
      <c r="E62" s="151">
        <f>T62</f>
        <v>8159</v>
      </c>
      <c r="F62" s="146">
        <v>0</v>
      </c>
      <c r="G62" s="151">
        <f>H62-F62-E62</f>
        <v>-2199</v>
      </c>
      <c r="H62" s="151">
        <f>AG62</f>
        <v>5960</v>
      </c>
      <c r="L62" s="146">
        <f>8159-94</f>
        <v>8065</v>
      </c>
      <c r="M62" s="146">
        <v>94</v>
      </c>
      <c r="N62" s="146">
        <v>0</v>
      </c>
      <c r="O62" s="146">
        <v>0</v>
      </c>
      <c r="P62" s="146">
        <v>0</v>
      </c>
      <c r="Q62" s="146">
        <v>0</v>
      </c>
      <c r="R62" s="146">
        <v>0</v>
      </c>
      <c r="S62" s="151"/>
      <c r="T62" s="151">
        <f>SUM(L62:R62)</f>
        <v>8159</v>
      </c>
      <c r="Y62" s="146">
        <v>5859</v>
      </c>
      <c r="Z62" s="146">
        <v>101</v>
      </c>
      <c r="AA62" s="146">
        <v>0</v>
      </c>
      <c r="AB62" s="146">
        <v>0</v>
      </c>
      <c r="AC62" s="146">
        <v>0</v>
      </c>
      <c r="AD62" s="146">
        <v>0</v>
      </c>
      <c r="AE62" s="146">
        <v>0</v>
      </c>
      <c r="AF62" s="151"/>
      <c r="AG62" s="151">
        <f>SUM(Y62:AE62)</f>
        <v>5960</v>
      </c>
      <c r="AL62" s="151">
        <f t="shared" ref="AL62:AR64" si="40">Y62-L62</f>
        <v>-2206</v>
      </c>
      <c r="AM62" s="151">
        <f t="shared" si="40"/>
        <v>7</v>
      </c>
      <c r="AN62" s="151">
        <f t="shared" si="40"/>
        <v>0</v>
      </c>
      <c r="AO62" s="151">
        <f t="shared" si="40"/>
        <v>0</v>
      </c>
      <c r="AP62" s="151">
        <f t="shared" si="40"/>
        <v>0</v>
      </c>
      <c r="AQ62" s="151">
        <f t="shared" si="40"/>
        <v>0</v>
      </c>
      <c r="AR62" s="151">
        <f t="shared" si="40"/>
        <v>0</v>
      </c>
      <c r="AS62" s="151"/>
      <c r="AT62" s="151">
        <f>SUM(AL62:AR62)</f>
        <v>-2199</v>
      </c>
    </row>
    <row r="63" spans="1:46" ht="11.25" customHeight="1">
      <c r="A63" s="223">
        <v>210</v>
      </c>
      <c r="B63" s="51"/>
      <c r="C63" s="51" t="s">
        <v>33</v>
      </c>
      <c r="D63" s="46"/>
      <c r="E63" s="151">
        <f>T63</f>
        <v>26087</v>
      </c>
      <c r="F63" s="146">
        <v>1730</v>
      </c>
      <c r="G63" s="151">
        <f>H63-F63-E63</f>
        <v>-14919</v>
      </c>
      <c r="H63" s="151">
        <f>AG63</f>
        <v>12898</v>
      </c>
      <c r="L63" s="146">
        <v>20416</v>
      </c>
      <c r="M63" s="146">
        <v>0</v>
      </c>
      <c r="N63" s="146">
        <v>5671</v>
      </c>
      <c r="O63" s="146">
        <v>0</v>
      </c>
      <c r="P63" s="146">
        <v>0</v>
      </c>
      <c r="Q63" s="146">
        <v>0</v>
      </c>
      <c r="R63" s="146">
        <v>0</v>
      </c>
      <c r="S63" s="151"/>
      <c r="T63" s="151">
        <f>SUM(L63:R63)</f>
        <v>26087</v>
      </c>
      <c r="Y63" s="146">
        <v>6012</v>
      </c>
      <c r="Z63" s="146">
        <v>0</v>
      </c>
      <c r="AA63" s="146">
        <v>6886</v>
      </c>
      <c r="AB63" s="146">
        <v>0</v>
      </c>
      <c r="AC63" s="146">
        <v>0</v>
      </c>
      <c r="AD63" s="146">
        <v>0</v>
      </c>
      <c r="AE63" s="146">
        <v>0</v>
      </c>
      <c r="AF63" s="151"/>
      <c r="AG63" s="151">
        <f>SUM(Y63:AE63)</f>
        <v>12898</v>
      </c>
      <c r="AL63" s="151">
        <f t="shared" si="40"/>
        <v>-14404</v>
      </c>
      <c r="AM63" s="151">
        <f t="shared" si="40"/>
        <v>0</v>
      </c>
      <c r="AN63" s="151">
        <f t="shared" si="40"/>
        <v>1215</v>
      </c>
      <c r="AO63" s="151">
        <f t="shared" si="40"/>
        <v>0</v>
      </c>
      <c r="AP63" s="151">
        <f t="shared" si="40"/>
        <v>0</v>
      </c>
      <c r="AQ63" s="151">
        <f t="shared" si="40"/>
        <v>0</v>
      </c>
      <c r="AR63" s="151">
        <f t="shared" si="40"/>
        <v>0</v>
      </c>
      <c r="AS63" s="151"/>
      <c r="AT63" s="151">
        <f>SUM(AL63:AR63)</f>
        <v>-13189</v>
      </c>
    </row>
    <row r="64" spans="1:46" ht="11.25" customHeight="1">
      <c r="A64" s="223" t="s">
        <v>199</v>
      </c>
      <c r="B64" s="51"/>
      <c r="C64" s="51" t="s">
        <v>195</v>
      </c>
      <c r="D64" s="46"/>
      <c r="E64" s="151">
        <f>T64</f>
        <v>0</v>
      </c>
      <c r="F64" s="146">
        <v>0</v>
      </c>
      <c r="G64" s="151">
        <f>H64-F64-E64</f>
        <v>0</v>
      </c>
      <c r="H64" s="151">
        <f>AG64</f>
        <v>0</v>
      </c>
      <c r="L64" s="146">
        <v>0</v>
      </c>
      <c r="M64" s="146">
        <v>0</v>
      </c>
      <c r="N64" s="146">
        <v>0</v>
      </c>
      <c r="O64" s="146">
        <v>0</v>
      </c>
      <c r="P64" s="146">
        <v>0</v>
      </c>
      <c r="Q64" s="146">
        <v>0</v>
      </c>
      <c r="R64" s="146">
        <v>0</v>
      </c>
      <c r="S64" s="151"/>
      <c r="T64" s="151">
        <f>SUM(L64:R64)</f>
        <v>0</v>
      </c>
      <c r="Y64" s="146">
        <v>0</v>
      </c>
      <c r="Z64" s="146">
        <v>0</v>
      </c>
      <c r="AA64" s="146">
        <v>0</v>
      </c>
      <c r="AB64" s="146">
        <v>0</v>
      </c>
      <c r="AC64" s="146">
        <v>0</v>
      </c>
      <c r="AD64" s="146">
        <v>0</v>
      </c>
      <c r="AE64" s="146">
        <v>0</v>
      </c>
      <c r="AF64" s="151"/>
      <c r="AG64" s="151">
        <f>SUM(Y64:AE64)</f>
        <v>0</v>
      </c>
      <c r="AL64" s="151">
        <f t="shared" si="40"/>
        <v>0</v>
      </c>
      <c r="AM64" s="151">
        <f t="shared" si="40"/>
        <v>0</v>
      </c>
      <c r="AN64" s="151">
        <f t="shared" si="40"/>
        <v>0</v>
      </c>
      <c r="AO64" s="151">
        <f t="shared" si="40"/>
        <v>0</v>
      </c>
      <c r="AP64" s="151">
        <f t="shared" si="40"/>
        <v>0</v>
      </c>
      <c r="AQ64" s="151">
        <f t="shared" si="40"/>
        <v>0</v>
      </c>
      <c r="AR64" s="151">
        <f t="shared" si="40"/>
        <v>0</v>
      </c>
      <c r="AS64" s="151"/>
      <c r="AT64" s="151">
        <f>SUM(AL64:AR64)</f>
        <v>0</v>
      </c>
    </row>
    <row r="65" spans="1:46" ht="11.25" customHeight="1">
      <c r="A65" s="223"/>
      <c r="B65" s="51"/>
      <c r="C65" s="51"/>
      <c r="D65" s="46"/>
      <c r="E65" s="123" t="s">
        <v>15</v>
      </c>
      <c r="F65" s="123" t="s">
        <v>15</v>
      </c>
      <c r="G65" s="123" t="s">
        <v>15</v>
      </c>
      <c r="H65" s="123" t="s">
        <v>15</v>
      </c>
      <c r="L65" s="123" t="s">
        <v>15</v>
      </c>
      <c r="M65" s="123" t="s">
        <v>15</v>
      </c>
      <c r="N65" s="123" t="s">
        <v>15</v>
      </c>
      <c r="O65" s="123" t="s">
        <v>15</v>
      </c>
      <c r="P65" s="123" t="s">
        <v>15</v>
      </c>
      <c r="Q65" s="123" t="s">
        <v>15</v>
      </c>
      <c r="R65" s="123" t="s">
        <v>15</v>
      </c>
      <c r="S65" s="125"/>
      <c r="T65" s="123" t="s">
        <v>15</v>
      </c>
      <c r="Y65" s="123" t="s">
        <v>15</v>
      </c>
      <c r="Z65" s="123" t="s">
        <v>15</v>
      </c>
      <c r="AA65" s="123" t="s">
        <v>15</v>
      </c>
      <c r="AB65" s="123" t="s">
        <v>15</v>
      </c>
      <c r="AC65" s="123" t="s">
        <v>15</v>
      </c>
      <c r="AD65" s="123" t="s">
        <v>15</v>
      </c>
      <c r="AE65" s="123" t="s">
        <v>15</v>
      </c>
      <c r="AF65" s="125"/>
      <c r="AG65" s="123" t="s">
        <v>15</v>
      </c>
      <c r="AL65" s="123" t="s">
        <v>15</v>
      </c>
      <c r="AM65" s="123" t="s">
        <v>15</v>
      </c>
      <c r="AN65" s="123" t="s">
        <v>15</v>
      </c>
      <c r="AO65" s="123" t="s">
        <v>15</v>
      </c>
      <c r="AP65" s="123" t="s">
        <v>15</v>
      </c>
      <c r="AQ65" s="123" t="s">
        <v>15</v>
      </c>
      <c r="AR65" s="123" t="s">
        <v>15</v>
      </c>
      <c r="AS65" s="125"/>
      <c r="AT65" s="123" t="s">
        <v>15</v>
      </c>
    </row>
    <row r="66" spans="1:46" ht="11.25" customHeight="1">
      <c r="A66" s="223"/>
      <c r="B66" s="51"/>
      <c r="C66" s="118" t="s">
        <v>45</v>
      </c>
      <c r="D66" s="46"/>
      <c r="E66" s="149">
        <f>SUM(E62:E64)</f>
        <v>34246</v>
      </c>
      <c r="F66" s="149">
        <f>SUM(F62:F64)</f>
        <v>1730</v>
      </c>
      <c r="G66" s="149">
        <f>SUM(G62:G64)</f>
        <v>-17118</v>
      </c>
      <c r="H66" s="149">
        <f>SUM(H62:H64)</f>
        <v>18858</v>
      </c>
      <c r="L66" s="149">
        <f t="shared" ref="L66:R66" si="41">SUM(L62:L64)</f>
        <v>28481</v>
      </c>
      <c r="M66" s="149">
        <f t="shared" si="41"/>
        <v>94</v>
      </c>
      <c r="N66" s="149">
        <f t="shared" si="41"/>
        <v>5671</v>
      </c>
      <c r="O66" s="149">
        <f t="shared" si="41"/>
        <v>0</v>
      </c>
      <c r="P66" s="149">
        <f t="shared" si="41"/>
        <v>0</v>
      </c>
      <c r="Q66" s="149">
        <f t="shared" si="41"/>
        <v>0</v>
      </c>
      <c r="R66" s="149">
        <f t="shared" si="41"/>
        <v>0</v>
      </c>
      <c r="S66" s="148"/>
      <c r="T66" s="149">
        <f>SUM(T62:T64)</f>
        <v>34246</v>
      </c>
      <c r="Y66" s="149">
        <f t="shared" ref="Y66:AE66" si="42">SUM(Y62:Y64)</f>
        <v>11871</v>
      </c>
      <c r="Z66" s="149">
        <f t="shared" si="42"/>
        <v>101</v>
      </c>
      <c r="AA66" s="149">
        <f t="shared" si="42"/>
        <v>6886</v>
      </c>
      <c r="AB66" s="149">
        <f t="shared" si="42"/>
        <v>0</v>
      </c>
      <c r="AC66" s="149">
        <f t="shared" si="42"/>
        <v>0</v>
      </c>
      <c r="AD66" s="149">
        <f t="shared" si="42"/>
        <v>0</v>
      </c>
      <c r="AE66" s="149">
        <f t="shared" si="42"/>
        <v>0</v>
      </c>
      <c r="AF66" s="148"/>
      <c r="AG66" s="149">
        <f>SUM(AG62:AG64)</f>
        <v>18858</v>
      </c>
      <c r="AL66" s="149">
        <f t="shared" ref="AL66:AR66" si="43">SUM(AL62:AL64)</f>
        <v>-16610</v>
      </c>
      <c r="AM66" s="149">
        <f t="shared" si="43"/>
        <v>7</v>
      </c>
      <c r="AN66" s="149">
        <f t="shared" si="43"/>
        <v>1215</v>
      </c>
      <c r="AO66" s="149">
        <f t="shared" si="43"/>
        <v>0</v>
      </c>
      <c r="AP66" s="149">
        <f t="shared" si="43"/>
        <v>0</v>
      </c>
      <c r="AQ66" s="149">
        <f t="shared" si="43"/>
        <v>0</v>
      </c>
      <c r="AR66" s="149">
        <f t="shared" si="43"/>
        <v>0</v>
      </c>
      <c r="AS66" s="148"/>
      <c r="AT66" s="149">
        <f>SUM(AT62:AT64)</f>
        <v>-15388</v>
      </c>
    </row>
    <row r="67" spans="1:46" ht="11.25" customHeight="1">
      <c r="A67" s="223"/>
      <c r="B67" s="51"/>
      <c r="C67" s="51"/>
      <c r="D67" s="46"/>
      <c r="E67" s="123" t="s">
        <v>23</v>
      </c>
      <c r="F67" s="20" t="s">
        <v>23</v>
      </c>
      <c r="G67" s="20" t="s">
        <v>23</v>
      </c>
      <c r="H67" s="123" t="s">
        <v>23</v>
      </c>
      <c r="L67" s="20" t="s">
        <v>23</v>
      </c>
      <c r="M67" s="20" t="s">
        <v>23</v>
      </c>
      <c r="N67" s="20" t="s">
        <v>23</v>
      </c>
      <c r="O67" s="20" t="s">
        <v>23</v>
      </c>
      <c r="P67" s="20" t="s">
        <v>23</v>
      </c>
      <c r="Q67" s="20" t="s">
        <v>23</v>
      </c>
      <c r="R67" s="20" t="s">
        <v>23</v>
      </c>
      <c r="S67" s="30"/>
      <c r="T67" s="20" t="s">
        <v>23</v>
      </c>
      <c r="Y67" s="20" t="s">
        <v>23</v>
      </c>
      <c r="Z67" s="20" t="s">
        <v>23</v>
      </c>
      <c r="AA67" s="20" t="s">
        <v>23</v>
      </c>
      <c r="AB67" s="20" t="s">
        <v>23</v>
      </c>
      <c r="AC67" s="20" t="s">
        <v>23</v>
      </c>
      <c r="AD67" s="20" t="s">
        <v>23</v>
      </c>
      <c r="AE67" s="20" t="s">
        <v>23</v>
      </c>
      <c r="AF67" s="30"/>
      <c r="AG67" s="20" t="s">
        <v>23</v>
      </c>
      <c r="AL67" s="20" t="s">
        <v>23</v>
      </c>
      <c r="AM67" s="20" t="s">
        <v>23</v>
      </c>
      <c r="AN67" s="20" t="s">
        <v>23</v>
      </c>
      <c r="AO67" s="20" t="s">
        <v>23</v>
      </c>
      <c r="AP67" s="20" t="s">
        <v>23</v>
      </c>
      <c r="AQ67" s="20" t="s">
        <v>23</v>
      </c>
      <c r="AR67" s="20" t="s">
        <v>23</v>
      </c>
      <c r="AS67" s="30"/>
      <c r="AT67" s="20" t="s">
        <v>23</v>
      </c>
    </row>
    <row r="68" spans="1:46" ht="11.25" customHeight="1">
      <c r="A68" s="223"/>
      <c r="B68" s="51"/>
      <c r="C68" s="51"/>
      <c r="D68" s="46"/>
      <c r="E68" s="123"/>
      <c r="F68" s="123"/>
      <c r="G68" s="123"/>
      <c r="H68" s="123"/>
      <c r="L68" s="123"/>
      <c r="M68" s="123"/>
      <c r="N68" s="123"/>
      <c r="O68" s="123"/>
      <c r="P68" s="123"/>
      <c r="Q68" s="123"/>
      <c r="R68" s="123"/>
      <c r="S68" s="125"/>
      <c r="T68" s="123"/>
      <c r="Y68" s="123"/>
      <c r="Z68" s="123"/>
      <c r="AA68" s="123"/>
      <c r="AB68" s="123"/>
      <c r="AC68" s="123"/>
      <c r="AD68" s="123"/>
      <c r="AE68" s="123"/>
      <c r="AF68" s="125"/>
      <c r="AG68" s="123"/>
      <c r="AL68" s="123"/>
      <c r="AM68" s="123"/>
      <c r="AN68" s="123"/>
      <c r="AO68" s="123"/>
      <c r="AP68" s="123"/>
      <c r="AQ68" s="123"/>
      <c r="AR68" s="123"/>
      <c r="AS68" s="125"/>
      <c r="AT68" s="123"/>
    </row>
    <row r="69" spans="1:46" ht="11.25" customHeight="1">
      <c r="A69" s="223"/>
      <c r="B69" s="51"/>
      <c r="C69" s="51"/>
      <c r="D69" s="46"/>
      <c r="E69" s="149"/>
      <c r="F69" s="149"/>
      <c r="G69" s="149"/>
      <c r="H69" s="149"/>
      <c r="L69" s="149"/>
      <c r="M69" s="149"/>
      <c r="N69" s="149"/>
      <c r="O69" s="149"/>
      <c r="P69" s="149"/>
      <c r="Q69" s="149"/>
      <c r="R69" s="149"/>
      <c r="S69" s="148"/>
      <c r="T69" s="149"/>
      <c r="Y69" s="149"/>
      <c r="Z69" s="149"/>
      <c r="AA69" s="149"/>
      <c r="AB69" s="149"/>
      <c r="AC69" s="149"/>
      <c r="AD69" s="149"/>
      <c r="AE69" s="149"/>
      <c r="AF69" s="148"/>
      <c r="AG69" s="149"/>
      <c r="AL69" s="149"/>
      <c r="AM69" s="149"/>
      <c r="AN69" s="149"/>
      <c r="AO69" s="149"/>
      <c r="AP69" s="149"/>
      <c r="AQ69" s="149"/>
      <c r="AR69" s="149"/>
      <c r="AS69" s="148"/>
      <c r="AT69" s="149"/>
    </row>
    <row r="70" spans="1:46" ht="11.25" customHeight="1">
      <c r="A70" s="223"/>
      <c r="B70" s="51"/>
      <c r="C70" s="117" t="s">
        <v>21</v>
      </c>
      <c r="D70" s="46"/>
      <c r="E70" s="149"/>
      <c r="F70" s="149"/>
      <c r="G70" s="149"/>
      <c r="H70" s="149"/>
      <c r="L70" s="149"/>
      <c r="M70" s="149"/>
      <c r="N70" s="149"/>
      <c r="O70" s="149"/>
      <c r="P70" s="149"/>
      <c r="Q70" s="149"/>
      <c r="R70" s="149"/>
      <c r="S70" s="148"/>
      <c r="T70" s="149"/>
      <c r="Y70" s="149"/>
      <c r="Z70" s="149"/>
      <c r="AA70" s="149"/>
      <c r="AB70" s="149"/>
      <c r="AC70" s="149"/>
      <c r="AD70" s="149"/>
      <c r="AE70" s="149"/>
      <c r="AF70" s="148"/>
      <c r="AG70" s="149"/>
      <c r="AL70" s="149"/>
      <c r="AM70" s="149"/>
      <c r="AN70" s="149"/>
      <c r="AO70" s="149"/>
      <c r="AP70" s="149"/>
      <c r="AQ70" s="149"/>
      <c r="AR70" s="149"/>
      <c r="AS70" s="148"/>
      <c r="AT70" s="149"/>
    </row>
    <row r="71" spans="1:46" ht="11.25" customHeight="1">
      <c r="A71" s="223">
        <v>181</v>
      </c>
      <c r="B71" s="51"/>
      <c r="C71" s="51" t="s">
        <v>35</v>
      </c>
      <c r="D71" s="46"/>
      <c r="E71" s="151">
        <f>T71</f>
        <v>19699511</v>
      </c>
      <c r="F71" s="146">
        <v>295807</v>
      </c>
      <c r="G71" s="151">
        <f>H71-F71-E71</f>
        <v>-933056</v>
      </c>
      <c r="H71" s="151">
        <f>AG71</f>
        <v>19062262</v>
      </c>
      <c r="L71" s="146">
        <f>18709837-2065445</f>
        <v>16644392</v>
      </c>
      <c r="M71" s="146">
        <v>2065445</v>
      </c>
      <c r="N71" s="146">
        <v>989674</v>
      </c>
      <c r="O71" s="146">
        <v>0</v>
      </c>
      <c r="P71" s="146">
        <v>0</v>
      </c>
      <c r="Q71" s="146">
        <v>0</v>
      </c>
      <c r="R71" s="146">
        <v>0</v>
      </c>
      <c r="S71" s="151"/>
      <c r="T71" s="151">
        <f>SUM(L71:R71)</f>
        <v>19699511</v>
      </c>
      <c r="Y71" s="146">
        <v>15666012</v>
      </c>
      <c r="Z71" s="146">
        <v>2218646</v>
      </c>
      <c r="AA71" s="146">
        <v>1177604</v>
      </c>
      <c r="AB71" s="146">
        <v>0</v>
      </c>
      <c r="AC71" s="146">
        <v>0</v>
      </c>
      <c r="AD71" s="146">
        <v>0</v>
      </c>
      <c r="AE71" s="146">
        <v>0</v>
      </c>
      <c r="AF71" s="151"/>
      <c r="AG71" s="151">
        <f>SUM(Y71:AE71)</f>
        <v>19062262</v>
      </c>
      <c r="AL71" s="151">
        <f t="shared" ref="AL71:AL78" si="44">Y71-L71</f>
        <v>-978380</v>
      </c>
      <c r="AM71" s="151">
        <f t="shared" ref="AM71:AM78" si="45">Z71-M71</f>
        <v>153201</v>
      </c>
      <c r="AN71" s="151">
        <f t="shared" ref="AN71:AN78" si="46">AA71-N71</f>
        <v>187930</v>
      </c>
      <c r="AO71" s="151">
        <f t="shared" ref="AO71:AO78" si="47">AB71-O71</f>
        <v>0</v>
      </c>
      <c r="AP71" s="151">
        <f t="shared" ref="AP71:AP78" si="48">AC71-P71</f>
        <v>0</v>
      </c>
      <c r="AQ71" s="151">
        <f t="shared" ref="AQ71:AQ78" si="49">AD71-Q71</f>
        <v>0</v>
      </c>
      <c r="AR71" s="151">
        <f t="shared" ref="AR71:AR78" si="50">AE71-R71</f>
        <v>0</v>
      </c>
      <c r="AS71" s="151"/>
      <c r="AT71" s="151">
        <f>SUM(AL71:AR71)</f>
        <v>-637249</v>
      </c>
    </row>
    <row r="72" spans="1:46" ht="11.25" customHeight="1">
      <c r="A72" s="223">
        <v>160</v>
      </c>
      <c r="B72" s="51"/>
      <c r="C72" s="51" t="s">
        <v>32</v>
      </c>
      <c r="D72" s="46"/>
      <c r="E72" s="151">
        <f>T72</f>
        <v>509767</v>
      </c>
      <c r="F72" s="146">
        <v>0</v>
      </c>
      <c r="G72" s="151">
        <f>H72-F72-E72</f>
        <v>-161722</v>
      </c>
      <c r="H72" s="151">
        <f>AG72</f>
        <v>348045</v>
      </c>
      <c r="L72" s="146">
        <f>509767-3403</f>
        <v>506364</v>
      </c>
      <c r="M72" s="146">
        <v>3403</v>
      </c>
      <c r="N72" s="146">
        <v>0</v>
      </c>
      <c r="O72" s="146">
        <v>0</v>
      </c>
      <c r="P72" s="146">
        <v>0</v>
      </c>
      <c r="Q72" s="146">
        <v>0</v>
      </c>
      <c r="R72" s="146">
        <v>0</v>
      </c>
      <c r="S72" s="151"/>
      <c r="T72" s="151">
        <f>SUM(L72:R72)</f>
        <v>509767</v>
      </c>
      <c r="Y72" s="146">
        <v>344390</v>
      </c>
      <c r="Z72" s="146">
        <v>3655</v>
      </c>
      <c r="AA72" s="146">
        <v>0</v>
      </c>
      <c r="AB72" s="146">
        <v>0</v>
      </c>
      <c r="AC72" s="146">
        <v>0</v>
      </c>
      <c r="AD72" s="146">
        <v>0</v>
      </c>
      <c r="AE72" s="146">
        <v>0</v>
      </c>
      <c r="AF72" s="151"/>
      <c r="AG72" s="151">
        <f>SUM(Y72:AE72)</f>
        <v>348045</v>
      </c>
      <c r="AL72" s="151">
        <f t="shared" si="44"/>
        <v>-161974</v>
      </c>
      <c r="AM72" s="151">
        <f t="shared" si="45"/>
        <v>252</v>
      </c>
      <c r="AN72" s="151">
        <f t="shared" si="46"/>
        <v>0</v>
      </c>
      <c r="AO72" s="151">
        <f t="shared" si="47"/>
        <v>0</v>
      </c>
      <c r="AP72" s="151">
        <f t="shared" si="48"/>
        <v>0</v>
      </c>
      <c r="AQ72" s="151">
        <f t="shared" si="49"/>
        <v>0</v>
      </c>
      <c r="AR72" s="151">
        <f t="shared" si="50"/>
        <v>0</v>
      </c>
      <c r="AS72" s="151"/>
      <c r="AT72" s="151">
        <f>SUM(AL72:AR72)</f>
        <v>-161722</v>
      </c>
    </row>
    <row r="73" spans="1:46" ht="11.25" customHeight="1">
      <c r="A73" s="223">
        <v>250</v>
      </c>
      <c r="B73" s="51"/>
      <c r="C73" s="51" t="s">
        <v>33</v>
      </c>
      <c r="D73" s="46"/>
      <c r="E73" s="151">
        <f>T73</f>
        <v>1103098</v>
      </c>
      <c r="F73" s="146">
        <v>52205</v>
      </c>
      <c r="G73" s="151">
        <f>H73-F73-E73</f>
        <v>-565378</v>
      </c>
      <c r="H73" s="151">
        <f>AG73</f>
        <v>589925</v>
      </c>
      <c r="L73" s="146">
        <v>544240</v>
      </c>
      <c r="M73" s="146">
        <v>0</v>
      </c>
      <c r="N73" s="146">
        <v>548858</v>
      </c>
      <c r="O73" s="146">
        <v>0</v>
      </c>
      <c r="P73" s="146">
        <v>0</v>
      </c>
      <c r="Q73" s="146">
        <v>0</v>
      </c>
      <c r="R73" s="146">
        <v>10000</v>
      </c>
      <c r="S73" s="151"/>
      <c r="T73" s="151">
        <f>SUM(L73:R73)</f>
        <v>1103098</v>
      </c>
      <c r="Y73" s="146">
        <v>53808</v>
      </c>
      <c r="Z73" s="146">
        <v>0</v>
      </c>
      <c r="AA73" s="146">
        <v>526117</v>
      </c>
      <c r="AB73" s="146">
        <v>0</v>
      </c>
      <c r="AC73" s="146">
        <v>0</v>
      </c>
      <c r="AD73" s="146">
        <v>0</v>
      </c>
      <c r="AE73" s="146">
        <v>10000</v>
      </c>
      <c r="AF73" s="151"/>
      <c r="AG73" s="151">
        <f>SUM(Y73:AE73)</f>
        <v>589925</v>
      </c>
      <c r="AL73" s="151">
        <f t="shared" si="44"/>
        <v>-490432</v>
      </c>
      <c r="AM73" s="151">
        <f t="shared" si="45"/>
        <v>0</v>
      </c>
      <c r="AN73" s="151">
        <f t="shared" si="46"/>
        <v>-22741</v>
      </c>
      <c r="AO73" s="151">
        <f t="shared" si="47"/>
        <v>0</v>
      </c>
      <c r="AP73" s="151">
        <f t="shared" si="48"/>
        <v>0</v>
      </c>
      <c r="AQ73" s="151">
        <f t="shared" si="49"/>
        <v>0</v>
      </c>
      <c r="AR73" s="151">
        <f t="shared" si="50"/>
        <v>0</v>
      </c>
      <c r="AS73" s="151"/>
      <c r="AT73" s="151">
        <f>SUM(AL73:AR73)</f>
        <v>-513173</v>
      </c>
    </row>
    <row r="74" spans="1:46" ht="11.25" customHeight="1">
      <c r="A74" s="225"/>
      <c r="B74" s="120"/>
      <c r="C74" s="120"/>
      <c r="E74" s="120"/>
      <c r="F74" s="120"/>
      <c r="G74" s="151"/>
      <c r="H74" s="151"/>
      <c r="I74" s="85"/>
      <c r="J74" s="85"/>
      <c r="K74" s="85"/>
      <c r="L74" s="151"/>
      <c r="M74" s="151"/>
      <c r="N74" s="151"/>
      <c r="O74" s="151"/>
      <c r="P74" s="151"/>
      <c r="Q74" s="151"/>
      <c r="R74" s="151"/>
      <c r="S74" s="151"/>
      <c r="T74" s="151"/>
      <c r="Y74" s="151"/>
      <c r="Z74" s="151"/>
      <c r="AA74" s="151"/>
      <c r="AB74" s="151"/>
      <c r="AC74" s="151"/>
      <c r="AD74" s="151"/>
      <c r="AE74" s="151"/>
      <c r="AF74" s="151"/>
      <c r="AG74" s="151"/>
      <c r="AL74" s="151">
        <f t="shared" si="44"/>
        <v>0</v>
      </c>
      <c r="AM74" s="151">
        <f t="shared" si="45"/>
        <v>0</v>
      </c>
      <c r="AN74" s="151">
        <f t="shared" si="46"/>
        <v>0</v>
      </c>
      <c r="AO74" s="151">
        <f t="shared" si="47"/>
        <v>0</v>
      </c>
      <c r="AP74" s="151">
        <f t="shared" si="48"/>
        <v>0</v>
      </c>
      <c r="AQ74" s="151">
        <f t="shared" si="49"/>
        <v>0</v>
      </c>
      <c r="AR74" s="151">
        <f t="shared" si="50"/>
        <v>0</v>
      </c>
      <c r="AS74" s="151"/>
      <c r="AT74" s="151"/>
    </row>
    <row r="75" spans="1:46" ht="11.25" customHeight="1">
      <c r="A75" s="226">
        <v>290</v>
      </c>
      <c r="B75" s="120"/>
      <c r="C75" s="42" t="s">
        <v>132</v>
      </c>
      <c r="D75" s="46"/>
      <c r="E75" s="151">
        <f>T75</f>
        <v>0</v>
      </c>
      <c r="F75" s="146">
        <v>0</v>
      </c>
      <c r="G75" s="151">
        <f>H75-F75-E75</f>
        <v>0</v>
      </c>
      <c r="H75" s="151">
        <f>AG75</f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6">
        <v>0</v>
      </c>
      <c r="R75" s="146">
        <v>0</v>
      </c>
      <c r="S75" s="151"/>
      <c r="T75" s="151">
        <f>SUM(L75:R75)</f>
        <v>0</v>
      </c>
      <c r="Y75" s="146">
        <v>0</v>
      </c>
      <c r="Z75" s="146">
        <v>0</v>
      </c>
      <c r="AA75" s="146">
        <v>0</v>
      </c>
      <c r="AB75" s="146">
        <v>0</v>
      </c>
      <c r="AC75" s="146">
        <v>0</v>
      </c>
      <c r="AD75" s="146">
        <v>0</v>
      </c>
      <c r="AE75" s="146">
        <v>0</v>
      </c>
      <c r="AF75" s="151"/>
      <c r="AG75" s="151">
        <f>SUM(Y75:AE75)</f>
        <v>0</v>
      </c>
      <c r="AL75" s="151">
        <f t="shared" si="44"/>
        <v>0</v>
      </c>
      <c r="AM75" s="151">
        <f t="shared" si="45"/>
        <v>0</v>
      </c>
      <c r="AN75" s="151">
        <f t="shared" si="46"/>
        <v>0</v>
      </c>
      <c r="AO75" s="151">
        <f t="shared" si="47"/>
        <v>0</v>
      </c>
      <c r="AP75" s="151">
        <f t="shared" si="48"/>
        <v>0</v>
      </c>
      <c r="AQ75" s="151">
        <f t="shared" si="49"/>
        <v>0</v>
      </c>
      <c r="AR75" s="151">
        <f t="shared" si="50"/>
        <v>0</v>
      </c>
      <c r="AS75" s="151"/>
      <c r="AT75" s="151">
        <f>SUM(AL75:AR75)</f>
        <v>0</v>
      </c>
    </row>
    <row r="76" spans="1:46" ht="11.25" customHeight="1">
      <c r="A76" s="226">
        <v>404</v>
      </c>
      <c r="B76" s="120"/>
      <c r="C76" s="42" t="s">
        <v>146</v>
      </c>
      <c r="D76" s="46"/>
      <c r="E76" s="151">
        <f>T76</f>
        <v>0</v>
      </c>
      <c r="F76" s="146">
        <v>0</v>
      </c>
      <c r="G76" s="151">
        <f>H76-F76-E76</f>
        <v>0</v>
      </c>
      <c r="H76" s="151">
        <f>AG76</f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6">
        <v>0</v>
      </c>
      <c r="R76" s="146">
        <v>0</v>
      </c>
      <c r="S76" s="151"/>
      <c r="T76" s="151">
        <f>SUM(L76:R76)</f>
        <v>0</v>
      </c>
      <c r="Y76" s="146">
        <v>0</v>
      </c>
      <c r="Z76" s="146">
        <v>0</v>
      </c>
      <c r="AA76" s="146">
        <v>0</v>
      </c>
      <c r="AB76" s="146">
        <v>0</v>
      </c>
      <c r="AC76" s="146">
        <v>0</v>
      </c>
      <c r="AD76" s="146">
        <v>0</v>
      </c>
      <c r="AE76" s="146">
        <v>0</v>
      </c>
      <c r="AF76" s="151"/>
      <c r="AG76" s="151">
        <f>SUM(Y76:AE76)</f>
        <v>0</v>
      </c>
      <c r="AL76" s="151">
        <f t="shared" si="44"/>
        <v>0</v>
      </c>
      <c r="AM76" s="151">
        <f t="shared" si="45"/>
        <v>0</v>
      </c>
      <c r="AN76" s="151">
        <f t="shared" si="46"/>
        <v>0</v>
      </c>
      <c r="AO76" s="151">
        <f t="shared" si="47"/>
        <v>0</v>
      </c>
      <c r="AP76" s="151">
        <f t="shared" si="48"/>
        <v>0</v>
      </c>
      <c r="AQ76" s="151">
        <f t="shared" si="49"/>
        <v>0</v>
      </c>
      <c r="AR76" s="151">
        <f t="shared" si="50"/>
        <v>0</v>
      </c>
      <c r="AS76" s="151"/>
      <c r="AT76" s="151">
        <f>SUM(AL76:AR76)</f>
        <v>0</v>
      </c>
    </row>
    <row r="77" spans="1:46" ht="11.25" customHeight="1">
      <c r="A77" s="224">
        <v>408</v>
      </c>
      <c r="B77" s="120"/>
      <c r="C77" s="42" t="s">
        <v>172</v>
      </c>
      <c r="D77" s="46"/>
      <c r="E77" s="151">
        <f>T77</f>
        <v>0</v>
      </c>
      <c r="F77" s="146">
        <v>0</v>
      </c>
      <c r="G77" s="151">
        <f>H77-F77-E77</f>
        <v>0</v>
      </c>
      <c r="H77" s="151">
        <f>AG77</f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v>0</v>
      </c>
      <c r="Q77" s="146">
        <v>0</v>
      </c>
      <c r="R77" s="146">
        <v>0</v>
      </c>
      <c r="S77" s="151"/>
      <c r="T77" s="151">
        <f>SUM(L77:R77)</f>
        <v>0</v>
      </c>
      <c r="Y77" s="146">
        <v>0</v>
      </c>
      <c r="Z77" s="146">
        <v>0</v>
      </c>
      <c r="AA77" s="146">
        <v>0</v>
      </c>
      <c r="AB77" s="146">
        <v>0</v>
      </c>
      <c r="AC77" s="146">
        <v>0</v>
      </c>
      <c r="AD77" s="146">
        <v>0</v>
      </c>
      <c r="AE77" s="146">
        <v>0</v>
      </c>
      <c r="AF77" s="151"/>
      <c r="AG77" s="151">
        <f>SUM(Y77:AE77)</f>
        <v>0</v>
      </c>
      <c r="AL77" s="151">
        <f t="shared" si="44"/>
        <v>0</v>
      </c>
      <c r="AM77" s="151">
        <f t="shared" si="45"/>
        <v>0</v>
      </c>
      <c r="AN77" s="151">
        <f t="shared" si="46"/>
        <v>0</v>
      </c>
      <c r="AO77" s="151">
        <f t="shared" si="47"/>
        <v>0</v>
      </c>
      <c r="AP77" s="151">
        <f t="shared" si="48"/>
        <v>0</v>
      </c>
      <c r="AQ77" s="151">
        <f t="shared" si="49"/>
        <v>0</v>
      </c>
      <c r="AR77" s="151">
        <f t="shared" si="50"/>
        <v>0</v>
      </c>
      <c r="AS77" s="151"/>
      <c r="AT77" s="151">
        <f>SUM(AL77:AR77)</f>
        <v>0</v>
      </c>
    </row>
    <row r="78" spans="1:46" ht="11.25" customHeight="1">
      <c r="A78" s="223" t="s">
        <v>199</v>
      </c>
      <c r="B78" s="51"/>
      <c r="C78" s="51" t="s">
        <v>195</v>
      </c>
      <c r="D78" s="46"/>
      <c r="E78" s="151">
        <f>T78</f>
        <v>0</v>
      </c>
      <c r="F78" s="146">
        <v>0</v>
      </c>
      <c r="G78" s="151">
        <f>H78-F78-E78</f>
        <v>0</v>
      </c>
      <c r="H78" s="151">
        <f>AG78</f>
        <v>0</v>
      </c>
      <c r="L78" s="146">
        <v>0</v>
      </c>
      <c r="M78" s="146">
        <v>0</v>
      </c>
      <c r="N78" s="146">
        <v>0</v>
      </c>
      <c r="O78" s="146">
        <v>0</v>
      </c>
      <c r="P78" s="146">
        <v>0</v>
      </c>
      <c r="Q78" s="146">
        <v>0</v>
      </c>
      <c r="R78" s="146">
        <v>0</v>
      </c>
      <c r="S78" s="151"/>
      <c r="T78" s="151">
        <f>SUM(L78:R78)</f>
        <v>0</v>
      </c>
      <c r="Y78" s="146">
        <v>0</v>
      </c>
      <c r="Z78" s="146">
        <v>0</v>
      </c>
      <c r="AA78" s="146">
        <v>0</v>
      </c>
      <c r="AB78" s="146">
        <v>0</v>
      </c>
      <c r="AC78" s="146">
        <v>0</v>
      </c>
      <c r="AD78" s="146">
        <v>0</v>
      </c>
      <c r="AE78" s="146">
        <v>0</v>
      </c>
      <c r="AF78" s="151"/>
      <c r="AG78" s="151">
        <f>SUM(Y78:AE78)</f>
        <v>0</v>
      </c>
      <c r="AL78" s="151">
        <f t="shared" si="44"/>
        <v>0</v>
      </c>
      <c r="AM78" s="151">
        <f t="shared" si="45"/>
        <v>0</v>
      </c>
      <c r="AN78" s="151">
        <f t="shared" si="46"/>
        <v>0</v>
      </c>
      <c r="AO78" s="151">
        <f t="shared" si="47"/>
        <v>0</v>
      </c>
      <c r="AP78" s="151">
        <f t="shared" si="48"/>
        <v>0</v>
      </c>
      <c r="AQ78" s="151">
        <f t="shared" si="49"/>
        <v>0</v>
      </c>
      <c r="AR78" s="151">
        <f t="shared" si="50"/>
        <v>0</v>
      </c>
      <c r="AS78" s="151"/>
      <c r="AT78" s="151">
        <f>SUM(AL78:AR78)</f>
        <v>0</v>
      </c>
    </row>
    <row r="79" spans="1:46" ht="11.25" customHeight="1">
      <c r="A79" s="223"/>
      <c r="B79" s="51"/>
      <c r="C79" s="51"/>
      <c r="D79" s="46"/>
      <c r="E79" s="123" t="s">
        <v>15</v>
      </c>
      <c r="F79" s="123" t="s">
        <v>15</v>
      </c>
      <c r="G79" s="123" t="s">
        <v>15</v>
      </c>
      <c r="H79" s="123" t="s">
        <v>15</v>
      </c>
      <c r="L79" s="123" t="s">
        <v>15</v>
      </c>
      <c r="M79" s="123" t="s">
        <v>15</v>
      </c>
      <c r="N79" s="123" t="s">
        <v>15</v>
      </c>
      <c r="O79" s="123" t="s">
        <v>15</v>
      </c>
      <c r="P79" s="123" t="s">
        <v>15</v>
      </c>
      <c r="Q79" s="123" t="s">
        <v>15</v>
      </c>
      <c r="R79" s="123" t="s">
        <v>15</v>
      </c>
      <c r="S79" s="125"/>
      <c r="T79" s="123" t="s">
        <v>15</v>
      </c>
      <c r="Y79" s="123" t="s">
        <v>15</v>
      </c>
      <c r="Z79" s="123" t="s">
        <v>15</v>
      </c>
      <c r="AA79" s="123" t="s">
        <v>15</v>
      </c>
      <c r="AB79" s="123" t="s">
        <v>15</v>
      </c>
      <c r="AC79" s="123" t="s">
        <v>15</v>
      </c>
      <c r="AD79" s="123" t="s">
        <v>15</v>
      </c>
      <c r="AE79" s="123" t="s">
        <v>15</v>
      </c>
      <c r="AF79" s="125"/>
      <c r="AG79" s="123" t="s">
        <v>15</v>
      </c>
      <c r="AL79" s="123" t="s">
        <v>15</v>
      </c>
      <c r="AM79" s="123" t="s">
        <v>15</v>
      </c>
      <c r="AN79" s="123" t="s">
        <v>15</v>
      </c>
      <c r="AO79" s="123" t="s">
        <v>15</v>
      </c>
      <c r="AP79" s="123" t="s">
        <v>15</v>
      </c>
      <c r="AQ79" s="123" t="s">
        <v>15</v>
      </c>
      <c r="AR79" s="123" t="s">
        <v>15</v>
      </c>
      <c r="AS79" s="125"/>
      <c r="AT79" s="123" t="s">
        <v>15</v>
      </c>
    </row>
    <row r="80" spans="1:46" ht="11.25" customHeight="1">
      <c r="A80" s="223"/>
      <c r="B80" s="116"/>
      <c r="C80" s="118" t="s">
        <v>30</v>
      </c>
      <c r="D80" s="46"/>
      <c r="E80" s="149">
        <f>SUM(E71:E78)</f>
        <v>21312376</v>
      </c>
      <c r="F80" s="149">
        <f>SUM(F71:F78)</f>
        <v>348012</v>
      </c>
      <c r="G80" s="149">
        <f>SUM(G71:G78)</f>
        <v>-1660156</v>
      </c>
      <c r="H80" s="149">
        <f>SUM(H71:H78)</f>
        <v>20000232</v>
      </c>
      <c r="L80" s="149">
        <f t="shared" ref="L80:R80" si="51">SUM(L71:L78)</f>
        <v>17694996</v>
      </c>
      <c r="M80" s="149">
        <f t="shared" si="51"/>
        <v>2068848</v>
      </c>
      <c r="N80" s="149">
        <f t="shared" si="51"/>
        <v>1538532</v>
      </c>
      <c r="O80" s="149">
        <f t="shared" si="51"/>
        <v>0</v>
      </c>
      <c r="P80" s="149">
        <f t="shared" si="51"/>
        <v>0</v>
      </c>
      <c r="Q80" s="149">
        <f t="shared" si="51"/>
        <v>0</v>
      </c>
      <c r="R80" s="149">
        <f t="shared" si="51"/>
        <v>10000</v>
      </c>
      <c r="S80" s="148"/>
      <c r="T80" s="149">
        <f>SUM(T71:T78)</f>
        <v>21312376</v>
      </c>
      <c r="Y80" s="149">
        <f t="shared" ref="Y80:AE80" si="52">SUM(Y71:Y78)</f>
        <v>16064210</v>
      </c>
      <c r="Z80" s="149">
        <f t="shared" si="52"/>
        <v>2222301</v>
      </c>
      <c r="AA80" s="149">
        <f t="shared" si="52"/>
        <v>1703721</v>
      </c>
      <c r="AB80" s="149">
        <f t="shared" si="52"/>
        <v>0</v>
      </c>
      <c r="AC80" s="149">
        <f t="shared" si="52"/>
        <v>0</v>
      </c>
      <c r="AD80" s="149">
        <f t="shared" si="52"/>
        <v>0</v>
      </c>
      <c r="AE80" s="149">
        <f t="shared" si="52"/>
        <v>10000</v>
      </c>
      <c r="AF80" s="148"/>
      <c r="AG80" s="149">
        <f>SUM(AG71:AG78)</f>
        <v>20000232</v>
      </c>
      <c r="AL80" s="149">
        <f t="shared" ref="AL80:AR80" si="53">SUM(AL71:AL78)</f>
        <v>-1630786</v>
      </c>
      <c r="AM80" s="149">
        <f t="shared" si="53"/>
        <v>153453</v>
      </c>
      <c r="AN80" s="149">
        <f t="shared" si="53"/>
        <v>165189</v>
      </c>
      <c r="AO80" s="149">
        <f t="shared" si="53"/>
        <v>0</v>
      </c>
      <c r="AP80" s="149">
        <f t="shared" si="53"/>
        <v>0</v>
      </c>
      <c r="AQ80" s="149">
        <f t="shared" si="53"/>
        <v>0</v>
      </c>
      <c r="AR80" s="149">
        <f t="shared" si="53"/>
        <v>0</v>
      </c>
      <c r="AS80" s="148"/>
      <c r="AT80" s="149">
        <f>SUM(AT71:AT78)</f>
        <v>-1312144</v>
      </c>
    </row>
    <row r="81" spans="1:46" ht="11.25" customHeight="1">
      <c r="A81" s="223"/>
      <c r="B81" s="51"/>
      <c r="C81" s="51"/>
      <c r="D81" s="46"/>
      <c r="E81" s="123" t="s">
        <v>23</v>
      </c>
      <c r="F81" s="20" t="s">
        <v>23</v>
      </c>
      <c r="G81" s="20" t="s">
        <v>23</v>
      </c>
      <c r="H81" s="123" t="s">
        <v>23</v>
      </c>
      <c r="L81" s="20" t="s">
        <v>23</v>
      </c>
      <c r="M81" s="20" t="s">
        <v>23</v>
      </c>
      <c r="N81" s="20" t="s">
        <v>23</v>
      </c>
      <c r="O81" s="20" t="s">
        <v>23</v>
      </c>
      <c r="P81" s="20" t="s">
        <v>23</v>
      </c>
      <c r="Q81" s="20" t="s">
        <v>23</v>
      </c>
      <c r="R81" s="20" t="s">
        <v>23</v>
      </c>
      <c r="S81" s="30"/>
      <c r="T81" s="20" t="s">
        <v>23</v>
      </c>
      <c r="Y81" s="20" t="s">
        <v>23</v>
      </c>
      <c r="Z81" s="20" t="s">
        <v>23</v>
      </c>
      <c r="AA81" s="20" t="s">
        <v>23</v>
      </c>
      <c r="AB81" s="20" t="s">
        <v>23</v>
      </c>
      <c r="AC81" s="20" t="s">
        <v>23</v>
      </c>
      <c r="AD81" s="20" t="s">
        <v>23</v>
      </c>
      <c r="AE81" s="20" t="s">
        <v>23</v>
      </c>
      <c r="AF81" s="30"/>
      <c r="AG81" s="20" t="s">
        <v>23</v>
      </c>
      <c r="AL81" s="20" t="s">
        <v>23</v>
      </c>
      <c r="AM81" s="20" t="s">
        <v>23</v>
      </c>
      <c r="AN81" s="20" t="s">
        <v>23</v>
      </c>
      <c r="AO81" s="20" t="s">
        <v>23</v>
      </c>
      <c r="AP81" s="20" t="s">
        <v>23</v>
      </c>
      <c r="AQ81" s="20" t="s">
        <v>23</v>
      </c>
      <c r="AR81" s="20" t="s">
        <v>23</v>
      </c>
      <c r="AS81" s="30"/>
      <c r="AT81" s="20" t="s">
        <v>23</v>
      </c>
    </row>
    <row r="82" spans="1:46" ht="11.25" customHeight="1">
      <c r="A82" s="223"/>
      <c r="B82" s="51"/>
      <c r="C82" s="51"/>
      <c r="D82" s="46"/>
      <c r="E82" s="123"/>
      <c r="F82" s="123"/>
      <c r="G82" s="123"/>
      <c r="H82" s="123"/>
      <c r="L82" s="123"/>
      <c r="M82" s="123"/>
      <c r="N82" s="123"/>
      <c r="O82" s="123"/>
      <c r="P82" s="123"/>
      <c r="Q82" s="123"/>
      <c r="R82" s="123"/>
      <c r="S82" s="125"/>
      <c r="T82" s="123"/>
      <c r="Y82" s="123"/>
      <c r="Z82" s="123"/>
      <c r="AA82" s="123"/>
      <c r="AB82" s="123"/>
      <c r="AC82" s="123"/>
      <c r="AD82" s="123"/>
      <c r="AE82" s="123"/>
      <c r="AF82" s="125"/>
      <c r="AG82" s="123"/>
      <c r="AL82" s="123"/>
      <c r="AM82" s="123"/>
      <c r="AN82" s="123"/>
      <c r="AO82" s="123"/>
      <c r="AP82" s="123"/>
      <c r="AQ82" s="123"/>
      <c r="AR82" s="123"/>
      <c r="AS82" s="125"/>
      <c r="AT82" s="123"/>
    </row>
    <row r="83" spans="1:46" ht="11.25" customHeight="1">
      <c r="A83" s="223"/>
      <c r="B83" s="51"/>
      <c r="C83" s="51"/>
      <c r="D83" s="46"/>
      <c r="E83" s="149"/>
      <c r="F83" s="149"/>
      <c r="G83" s="149"/>
      <c r="H83" s="149"/>
      <c r="L83" s="149"/>
      <c r="M83" s="149"/>
      <c r="N83" s="149"/>
      <c r="O83" s="149"/>
      <c r="P83" s="149"/>
      <c r="Q83" s="149"/>
      <c r="R83" s="149"/>
      <c r="S83" s="148"/>
      <c r="T83" s="149"/>
      <c r="Y83" s="149"/>
      <c r="Z83" s="149"/>
      <c r="AA83" s="149"/>
      <c r="AB83" s="149"/>
      <c r="AC83" s="149"/>
      <c r="AD83" s="149"/>
      <c r="AE83" s="149"/>
      <c r="AF83" s="148"/>
      <c r="AG83" s="149"/>
      <c r="AL83" s="149"/>
      <c r="AM83" s="149"/>
      <c r="AN83" s="149"/>
      <c r="AO83" s="149"/>
      <c r="AP83" s="149"/>
      <c r="AQ83" s="149"/>
      <c r="AR83" s="149"/>
      <c r="AS83" s="148"/>
      <c r="AT83" s="149"/>
    </row>
    <row r="84" spans="1:46" ht="11.25" customHeight="1">
      <c r="A84" s="223"/>
      <c r="B84" s="51"/>
      <c r="C84" s="117" t="s">
        <v>22</v>
      </c>
      <c r="D84" s="46"/>
      <c r="E84" s="149"/>
      <c r="F84" s="149"/>
      <c r="G84" s="149"/>
      <c r="H84" s="149"/>
      <c r="L84" s="149"/>
      <c r="M84" s="149"/>
      <c r="N84" s="149"/>
      <c r="O84" s="149"/>
      <c r="P84" s="149"/>
      <c r="Q84" s="149"/>
      <c r="R84" s="149"/>
      <c r="S84" s="148"/>
      <c r="T84" s="149"/>
      <c r="Y84" s="149"/>
      <c r="Z84" s="149"/>
      <c r="AA84" s="149"/>
      <c r="AB84" s="149"/>
      <c r="AC84" s="149"/>
      <c r="AD84" s="149"/>
      <c r="AE84" s="149"/>
      <c r="AF84" s="148"/>
      <c r="AG84" s="149"/>
      <c r="AL84" s="149"/>
      <c r="AM84" s="149"/>
      <c r="AN84" s="149"/>
      <c r="AO84" s="149"/>
      <c r="AP84" s="149"/>
      <c r="AQ84" s="149"/>
      <c r="AR84" s="149"/>
      <c r="AS84" s="148"/>
      <c r="AT84" s="149"/>
    </row>
    <row r="85" spans="1:46" ht="11.25" customHeight="1">
      <c r="A85" s="223">
        <v>172</v>
      </c>
      <c r="B85" s="51"/>
      <c r="C85" s="51" t="s">
        <v>46</v>
      </c>
      <c r="D85" s="46"/>
      <c r="E85" s="151">
        <f t="shared" ref="E85:E90" si="54">T85</f>
        <v>0</v>
      </c>
      <c r="F85" s="146">
        <v>0</v>
      </c>
      <c r="G85" s="151">
        <f t="shared" ref="G85:G90" si="55">H85-F85-E85</f>
        <v>0</v>
      </c>
      <c r="H85" s="151">
        <f t="shared" ref="H85:H90" si="56">AG85</f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v>0</v>
      </c>
      <c r="Q85" s="146">
        <v>0</v>
      </c>
      <c r="R85" s="146">
        <v>0</v>
      </c>
      <c r="S85" s="151"/>
      <c r="T85" s="151">
        <f t="shared" ref="T85:T90" si="57">SUM(L85:R85)</f>
        <v>0</v>
      </c>
      <c r="Y85" s="146">
        <v>0</v>
      </c>
      <c r="Z85" s="146">
        <v>0</v>
      </c>
      <c r="AA85" s="146">
        <v>0</v>
      </c>
      <c r="AB85" s="146">
        <v>0</v>
      </c>
      <c r="AC85" s="146">
        <v>0</v>
      </c>
      <c r="AD85" s="146">
        <v>0</v>
      </c>
      <c r="AE85" s="146">
        <v>0</v>
      </c>
      <c r="AF85" s="151"/>
      <c r="AG85" s="151">
        <f t="shared" ref="AG85:AG90" si="58">SUM(Y85:AE85)</f>
        <v>0</v>
      </c>
      <c r="AL85" s="151">
        <f t="shared" ref="AL85:AL90" si="59">Y85-L85</f>
        <v>0</v>
      </c>
      <c r="AM85" s="151">
        <f t="shared" ref="AM85:AM90" si="60">Z85-M85</f>
        <v>0</v>
      </c>
      <c r="AN85" s="151">
        <f t="shared" ref="AN85:AN90" si="61">AA85-N85</f>
        <v>0</v>
      </c>
      <c r="AO85" s="151">
        <f t="shared" ref="AO85:AO90" si="62">AB85-O85</f>
        <v>0</v>
      </c>
      <c r="AP85" s="151">
        <f t="shared" ref="AP85:AP90" si="63">AC85-P85</f>
        <v>0</v>
      </c>
      <c r="AQ85" s="151">
        <f t="shared" ref="AQ85:AQ90" si="64">AD85-Q85</f>
        <v>0</v>
      </c>
      <c r="AR85" s="151">
        <f t="shared" ref="AR85:AR90" si="65">AE85-R85</f>
        <v>0</v>
      </c>
      <c r="AS85" s="151"/>
      <c r="AT85" s="151">
        <f t="shared" ref="AT85:AT90" si="66">SUM(AL85:AR85)</f>
        <v>0</v>
      </c>
    </row>
    <row r="86" spans="1:46" ht="11.25" customHeight="1">
      <c r="A86" s="223">
        <v>127</v>
      </c>
      <c r="B86" s="51"/>
      <c r="C86" s="51" t="s">
        <v>47</v>
      </c>
      <c r="D86" s="46"/>
      <c r="E86" s="151">
        <f t="shared" si="54"/>
        <v>0</v>
      </c>
      <c r="F86" s="146">
        <v>0</v>
      </c>
      <c r="G86" s="151">
        <f t="shared" si="55"/>
        <v>2</v>
      </c>
      <c r="H86" s="151">
        <f t="shared" si="56"/>
        <v>2</v>
      </c>
      <c r="L86" s="146">
        <v>0</v>
      </c>
      <c r="M86" s="146">
        <v>0</v>
      </c>
      <c r="N86" s="146">
        <v>0</v>
      </c>
      <c r="O86" s="146">
        <v>0</v>
      </c>
      <c r="P86" s="146">
        <v>0</v>
      </c>
      <c r="Q86" s="146">
        <v>0</v>
      </c>
      <c r="R86" s="146">
        <v>0</v>
      </c>
      <c r="S86" s="151"/>
      <c r="T86" s="151">
        <f t="shared" si="57"/>
        <v>0</v>
      </c>
      <c r="Y86" s="146">
        <v>0</v>
      </c>
      <c r="Z86" s="146">
        <v>2</v>
      </c>
      <c r="AA86" s="146">
        <v>0</v>
      </c>
      <c r="AB86" s="146">
        <v>0</v>
      </c>
      <c r="AC86" s="146">
        <v>0</v>
      </c>
      <c r="AD86" s="146">
        <v>0</v>
      </c>
      <c r="AE86" s="146">
        <v>0</v>
      </c>
      <c r="AF86" s="151"/>
      <c r="AG86" s="151">
        <f t="shared" si="58"/>
        <v>2</v>
      </c>
      <c r="AL86" s="151">
        <f t="shared" si="59"/>
        <v>0</v>
      </c>
      <c r="AM86" s="151">
        <f t="shared" si="60"/>
        <v>2</v>
      </c>
      <c r="AN86" s="151">
        <f t="shared" si="61"/>
        <v>0</v>
      </c>
      <c r="AO86" s="151">
        <f t="shared" si="62"/>
        <v>0</v>
      </c>
      <c r="AP86" s="151">
        <f t="shared" si="63"/>
        <v>0</v>
      </c>
      <c r="AQ86" s="151">
        <f t="shared" si="64"/>
        <v>0</v>
      </c>
      <c r="AR86" s="151">
        <f t="shared" si="65"/>
        <v>0</v>
      </c>
      <c r="AS86" s="151"/>
      <c r="AT86" s="151">
        <f t="shared" si="66"/>
        <v>2</v>
      </c>
    </row>
    <row r="87" spans="1:46" ht="11.25" customHeight="1">
      <c r="A87" s="223">
        <v>185</v>
      </c>
      <c r="B87" s="118"/>
      <c r="C87" s="51" t="s">
        <v>60</v>
      </c>
      <c r="D87" s="46"/>
      <c r="E87" s="151">
        <f t="shared" si="54"/>
        <v>0</v>
      </c>
      <c r="F87" s="146">
        <v>0</v>
      </c>
      <c r="G87" s="151">
        <f t="shared" si="55"/>
        <v>0</v>
      </c>
      <c r="H87" s="151">
        <f t="shared" si="56"/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46">
        <v>0</v>
      </c>
      <c r="R87" s="146">
        <v>0</v>
      </c>
      <c r="S87" s="151"/>
      <c r="T87" s="151">
        <f t="shared" si="57"/>
        <v>0</v>
      </c>
      <c r="Y87" s="146">
        <v>0</v>
      </c>
      <c r="Z87" s="146">
        <v>0</v>
      </c>
      <c r="AA87" s="146">
        <v>0</v>
      </c>
      <c r="AB87" s="146">
        <v>0</v>
      </c>
      <c r="AC87" s="146">
        <v>0</v>
      </c>
      <c r="AD87" s="146">
        <v>0</v>
      </c>
      <c r="AE87" s="146">
        <v>0</v>
      </c>
      <c r="AF87" s="151"/>
      <c r="AG87" s="151">
        <f t="shared" si="58"/>
        <v>0</v>
      </c>
      <c r="AL87" s="151">
        <f t="shared" si="59"/>
        <v>0</v>
      </c>
      <c r="AM87" s="151">
        <f t="shared" si="60"/>
        <v>0</v>
      </c>
      <c r="AN87" s="151">
        <f t="shared" si="61"/>
        <v>0</v>
      </c>
      <c r="AO87" s="151">
        <f t="shared" si="62"/>
        <v>0</v>
      </c>
      <c r="AP87" s="151">
        <f t="shared" si="63"/>
        <v>0</v>
      </c>
      <c r="AQ87" s="151">
        <f t="shared" si="64"/>
        <v>0</v>
      </c>
      <c r="AR87" s="151">
        <f t="shared" si="65"/>
        <v>0</v>
      </c>
      <c r="AS87" s="151"/>
      <c r="AT87" s="151">
        <f t="shared" si="66"/>
        <v>0</v>
      </c>
    </row>
    <row r="88" spans="1:46" ht="11.25" customHeight="1">
      <c r="A88" s="223" t="s">
        <v>86</v>
      </c>
      <c r="B88" s="118"/>
      <c r="C88" s="51" t="s">
        <v>2</v>
      </c>
      <c r="D88" s="46"/>
      <c r="E88" s="151">
        <f t="shared" si="54"/>
        <v>42315</v>
      </c>
      <c r="F88" s="146">
        <v>29898</v>
      </c>
      <c r="G88" s="151">
        <f t="shared" si="55"/>
        <v>0</v>
      </c>
      <c r="H88" s="151">
        <f t="shared" si="56"/>
        <v>72213</v>
      </c>
      <c r="L88" s="146">
        <v>0</v>
      </c>
      <c r="M88" s="146">
        <v>0</v>
      </c>
      <c r="N88" s="146">
        <v>0</v>
      </c>
      <c r="O88" s="146">
        <v>0</v>
      </c>
      <c r="P88" s="146">
        <v>0</v>
      </c>
      <c r="Q88" s="146">
        <v>0</v>
      </c>
      <c r="R88" s="146">
        <v>42315</v>
      </c>
      <c r="S88" s="151"/>
      <c r="T88" s="151">
        <f t="shared" si="57"/>
        <v>42315</v>
      </c>
      <c r="Y88" s="146">
        <v>0</v>
      </c>
      <c r="Z88" s="146">
        <v>0</v>
      </c>
      <c r="AA88" s="146">
        <v>0</v>
      </c>
      <c r="AB88" s="146">
        <v>0</v>
      </c>
      <c r="AC88" s="146">
        <v>0</v>
      </c>
      <c r="AD88" s="146">
        <v>0</v>
      </c>
      <c r="AE88" s="146">
        <v>72213</v>
      </c>
      <c r="AF88" s="151"/>
      <c r="AG88" s="151">
        <f t="shared" si="58"/>
        <v>72213</v>
      </c>
      <c r="AL88" s="151">
        <f t="shared" si="59"/>
        <v>0</v>
      </c>
      <c r="AM88" s="151">
        <f t="shared" si="60"/>
        <v>0</v>
      </c>
      <c r="AN88" s="151">
        <f t="shared" si="61"/>
        <v>0</v>
      </c>
      <c r="AO88" s="151">
        <f t="shared" si="62"/>
        <v>0</v>
      </c>
      <c r="AP88" s="151">
        <f t="shared" si="63"/>
        <v>0</v>
      </c>
      <c r="AQ88" s="151">
        <f t="shared" si="64"/>
        <v>0</v>
      </c>
      <c r="AR88" s="151">
        <f t="shared" si="65"/>
        <v>29898</v>
      </c>
      <c r="AS88" s="151"/>
      <c r="AT88" s="151">
        <f t="shared" si="66"/>
        <v>29898</v>
      </c>
    </row>
    <row r="89" spans="1:46" ht="11.25" customHeight="1">
      <c r="A89" s="223">
        <v>293</v>
      </c>
      <c r="B89" s="118"/>
      <c r="C89" s="51" t="s">
        <v>48</v>
      </c>
      <c r="D89" s="46"/>
      <c r="E89" s="151">
        <f t="shared" si="54"/>
        <v>0</v>
      </c>
      <c r="F89" s="146">
        <v>0</v>
      </c>
      <c r="G89" s="151">
        <f t="shared" si="55"/>
        <v>0</v>
      </c>
      <c r="H89" s="151">
        <f t="shared" si="56"/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v>0</v>
      </c>
      <c r="Q89" s="146">
        <v>0</v>
      </c>
      <c r="R89" s="146">
        <v>0</v>
      </c>
      <c r="S89" s="151"/>
      <c r="T89" s="151">
        <f t="shared" si="57"/>
        <v>0</v>
      </c>
      <c r="Y89" s="146">
        <v>0</v>
      </c>
      <c r="Z89" s="146">
        <v>0</v>
      </c>
      <c r="AA89" s="146">
        <v>0</v>
      </c>
      <c r="AB89" s="146">
        <v>0</v>
      </c>
      <c r="AC89" s="146">
        <v>0</v>
      </c>
      <c r="AD89" s="146">
        <v>0</v>
      </c>
      <c r="AE89" s="146">
        <v>0</v>
      </c>
      <c r="AF89" s="151"/>
      <c r="AG89" s="151">
        <f t="shared" si="58"/>
        <v>0</v>
      </c>
      <c r="AL89" s="151">
        <f t="shared" si="59"/>
        <v>0</v>
      </c>
      <c r="AM89" s="151">
        <f t="shared" si="60"/>
        <v>0</v>
      </c>
      <c r="AN89" s="151">
        <f t="shared" si="61"/>
        <v>0</v>
      </c>
      <c r="AO89" s="151">
        <f t="shared" si="62"/>
        <v>0</v>
      </c>
      <c r="AP89" s="151">
        <f t="shared" si="63"/>
        <v>0</v>
      </c>
      <c r="AQ89" s="151">
        <f t="shared" si="64"/>
        <v>0</v>
      </c>
      <c r="AR89" s="151">
        <f t="shared" si="65"/>
        <v>0</v>
      </c>
      <c r="AS89" s="151"/>
      <c r="AT89" s="151">
        <f t="shared" si="66"/>
        <v>0</v>
      </c>
    </row>
    <row r="90" spans="1:46" ht="11.25" customHeight="1">
      <c r="A90" s="223" t="s">
        <v>199</v>
      </c>
      <c r="B90" s="51"/>
      <c r="C90" s="51" t="s">
        <v>195</v>
      </c>
      <c r="D90" s="46"/>
      <c r="E90" s="151">
        <f t="shared" si="54"/>
        <v>0</v>
      </c>
      <c r="F90" s="146">
        <v>0</v>
      </c>
      <c r="G90" s="151">
        <f t="shared" si="55"/>
        <v>0</v>
      </c>
      <c r="H90" s="151">
        <f t="shared" si="56"/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v>0</v>
      </c>
      <c r="Q90" s="146">
        <v>0</v>
      </c>
      <c r="R90" s="146">
        <v>0</v>
      </c>
      <c r="S90" s="151"/>
      <c r="T90" s="151">
        <f t="shared" si="57"/>
        <v>0</v>
      </c>
      <c r="Y90" s="146">
        <v>0</v>
      </c>
      <c r="Z90" s="146">
        <v>0</v>
      </c>
      <c r="AA90" s="146">
        <v>0</v>
      </c>
      <c r="AB90" s="146">
        <v>0</v>
      </c>
      <c r="AC90" s="146">
        <v>0</v>
      </c>
      <c r="AD90" s="146">
        <v>0</v>
      </c>
      <c r="AE90" s="146">
        <v>0</v>
      </c>
      <c r="AF90" s="151"/>
      <c r="AG90" s="151">
        <f t="shared" si="58"/>
        <v>0</v>
      </c>
      <c r="AL90" s="151">
        <f t="shared" si="59"/>
        <v>0</v>
      </c>
      <c r="AM90" s="151">
        <f t="shared" si="60"/>
        <v>0</v>
      </c>
      <c r="AN90" s="151">
        <f t="shared" si="61"/>
        <v>0</v>
      </c>
      <c r="AO90" s="151">
        <f t="shared" si="62"/>
        <v>0</v>
      </c>
      <c r="AP90" s="151">
        <f t="shared" si="63"/>
        <v>0</v>
      </c>
      <c r="AQ90" s="151">
        <f t="shared" si="64"/>
        <v>0</v>
      </c>
      <c r="AR90" s="151">
        <f t="shared" si="65"/>
        <v>0</v>
      </c>
      <c r="AS90" s="151"/>
      <c r="AT90" s="151">
        <f t="shared" si="66"/>
        <v>0</v>
      </c>
    </row>
    <row r="91" spans="1:46" ht="11.25" customHeight="1">
      <c r="A91" s="223"/>
      <c r="B91" s="118"/>
      <c r="C91" s="51"/>
      <c r="D91" s="46"/>
      <c r="E91" s="123" t="s">
        <v>15</v>
      </c>
      <c r="F91" s="123" t="s">
        <v>15</v>
      </c>
      <c r="G91" s="123" t="s">
        <v>15</v>
      </c>
      <c r="H91" s="123" t="s">
        <v>15</v>
      </c>
      <c r="L91" s="123" t="s">
        <v>15</v>
      </c>
      <c r="M91" s="123" t="s">
        <v>15</v>
      </c>
      <c r="N91" s="123" t="s">
        <v>15</v>
      </c>
      <c r="O91" s="123" t="s">
        <v>15</v>
      </c>
      <c r="P91" s="123" t="s">
        <v>15</v>
      </c>
      <c r="Q91" s="123" t="s">
        <v>15</v>
      </c>
      <c r="R91" s="123" t="s">
        <v>15</v>
      </c>
      <c r="S91" s="125"/>
      <c r="T91" s="123" t="s">
        <v>15</v>
      </c>
      <c r="Y91" s="123" t="s">
        <v>15</v>
      </c>
      <c r="Z91" s="123" t="s">
        <v>15</v>
      </c>
      <c r="AA91" s="123" t="s">
        <v>15</v>
      </c>
      <c r="AB91" s="123" t="s">
        <v>15</v>
      </c>
      <c r="AC91" s="123" t="s">
        <v>15</v>
      </c>
      <c r="AD91" s="123" t="s">
        <v>15</v>
      </c>
      <c r="AE91" s="123" t="s">
        <v>15</v>
      </c>
      <c r="AF91" s="125"/>
      <c r="AG91" s="123" t="s">
        <v>15</v>
      </c>
      <c r="AL91" s="123" t="s">
        <v>15</v>
      </c>
      <c r="AM91" s="123" t="s">
        <v>15</v>
      </c>
      <c r="AN91" s="123" t="s">
        <v>15</v>
      </c>
      <c r="AO91" s="123" t="s">
        <v>15</v>
      </c>
      <c r="AP91" s="123" t="s">
        <v>15</v>
      </c>
      <c r="AQ91" s="123" t="s">
        <v>15</v>
      </c>
      <c r="AR91" s="123" t="s">
        <v>15</v>
      </c>
      <c r="AS91" s="125"/>
      <c r="AT91" s="123" t="s">
        <v>15</v>
      </c>
    </row>
    <row r="92" spans="1:46" ht="11.25" customHeight="1">
      <c r="A92" s="223"/>
      <c r="B92" s="116"/>
      <c r="C92" s="118" t="s">
        <v>49</v>
      </c>
      <c r="D92" s="46"/>
      <c r="E92" s="148">
        <f>SUM(E85:E91)</f>
        <v>42315</v>
      </c>
      <c r="F92" s="148">
        <f>SUM(F85:F91)</f>
        <v>29898</v>
      </c>
      <c r="G92" s="148">
        <f>SUM(G85:G91)</f>
        <v>2</v>
      </c>
      <c r="H92" s="148">
        <f>SUM(H85:H91)</f>
        <v>72215</v>
      </c>
      <c r="L92" s="148">
        <f t="shared" ref="L92:R92" si="67">SUM(L85:L91)</f>
        <v>0</v>
      </c>
      <c r="M92" s="148">
        <f t="shared" si="67"/>
        <v>0</v>
      </c>
      <c r="N92" s="148">
        <f t="shared" si="67"/>
        <v>0</v>
      </c>
      <c r="O92" s="148">
        <f t="shared" si="67"/>
        <v>0</v>
      </c>
      <c r="P92" s="148">
        <f t="shared" si="67"/>
        <v>0</v>
      </c>
      <c r="Q92" s="148">
        <f t="shared" si="67"/>
        <v>0</v>
      </c>
      <c r="R92" s="148">
        <f t="shared" si="67"/>
        <v>42315</v>
      </c>
      <c r="S92" s="148"/>
      <c r="T92" s="148">
        <f>SUM(T85:T91)</f>
        <v>42315</v>
      </c>
      <c r="Y92" s="148">
        <f t="shared" ref="Y92:AE92" si="68">SUM(Y85:Y91)</f>
        <v>0</v>
      </c>
      <c r="Z92" s="148">
        <f t="shared" si="68"/>
        <v>2</v>
      </c>
      <c r="AA92" s="148">
        <f t="shared" si="68"/>
        <v>0</v>
      </c>
      <c r="AB92" s="148">
        <f t="shared" si="68"/>
        <v>0</v>
      </c>
      <c r="AC92" s="148">
        <f t="shared" si="68"/>
        <v>0</v>
      </c>
      <c r="AD92" s="148">
        <f t="shared" si="68"/>
        <v>0</v>
      </c>
      <c r="AE92" s="148">
        <f t="shared" si="68"/>
        <v>72213</v>
      </c>
      <c r="AF92" s="148"/>
      <c r="AG92" s="148">
        <f>SUM(AG85:AG91)</f>
        <v>72215</v>
      </c>
      <c r="AL92" s="148">
        <f t="shared" ref="AL92:AR92" si="69">SUM(AL85:AL91)</f>
        <v>0</v>
      </c>
      <c r="AM92" s="148">
        <f t="shared" si="69"/>
        <v>2</v>
      </c>
      <c r="AN92" s="148">
        <f t="shared" si="69"/>
        <v>0</v>
      </c>
      <c r="AO92" s="148">
        <f t="shared" si="69"/>
        <v>0</v>
      </c>
      <c r="AP92" s="148">
        <f t="shared" si="69"/>
        <v>0</v>
      </c>
      <c r="AQ92" s="148">
        <f t="shared" si="69"/>
        <v>0</v>
      </c>
      <c r="AR92" s="148">
        <f t="shared" si="69"/>
        <v>29898</v>
      </c>
      <c r="AS92" s="148"/>
      <c r="AT92" s="148">
        <f>SUM(AT85:AT91)</f>
        <v>29900</v>
      </c>
    </row>
    <row r="93" spans="1:46" ht="11.25" customHeight="1">
      <c r="A93" s="223"/>
      <c r="B93" s="51"/>
      <c r="C93" s="51"/>
      <c r="D93" s="46"/>
      <c r="E93" s="123" t="s">
        <v>23</v>
      </c>
      <c r="F93" s="20" t="s">
        <v>23</v>
      </c>
      <c r="G93" s="20" t="s">
        <v>23</v>
      </c>
      <c r="H93" s="123" t="s">
        <v>23</v>
      </c>
      <c r="L93" s="20" t="s">
        <v>23</v>
      </c>
      <c r="M93" s="20" t="s">
        <v>23</v>
      </c>
      <c r="N93" s="20" t="s">
        <v>23</v>
      </c>
      <c r="O93" s="20" t="s">
        <v>23</v>
      </c>
      <c r="P93" s="20" t="s">
        <v>23</v>
      </c>
      <c r="Q93" s="20" t="s">
        <v>23</v>
      </c>
      <c r="R93" s="20" t="s">
        <v>23</v>
      </c>
      <c r="S93" s="30"/>
      <c r="T93" s="20" t="s">
        <v>23</v>
      </c>
      <c r="Y93" s="20" t="s">
        <v>23</v>
      </c>
      <c r="Z93" s="20" t="s">
        <v>23</v>
      </c>
      <c r="AA93" s="20" t="s">
        <v>23</v>
      </c>
      <c r="AB93" s="20" t="s">
        <v>23</v>
      </c>
      <c r="AC93" s="20" t="s">
        <v>23</v>
      </c>
      <c r="AD93" s="20" t="s">
        <v>23</v>
      </c>
      <c r="AE93" s="20" t="s">
        <v>23</v>
      </c>
      <c r="AF93" s="30"/>
      <c r="AG93" s="20" t="s">
        <v>23</v>
      </c>
      <c r="AL93" s="20" t="s">
        <v>23</v>
      </c>
      <c r="AM93" s="20" t="s">
        <v>23</v>
      </c>
      <c r="AN93" s="20" t="s">
        <v>23</v>
      </c>
      <c r="AO93" s="20" t="s">
        <v>23</v>
      </c>
      <c r="AP93" s="20" t="s">
        <v>23</v>
      </c>
      <c r="AQ93" s="20" t="s">
        <v>23</v>
      </c>
      <c r="AR93" s="20" t="s">
        <v>23</v>
      </c>
      <c r="AS93" s="30"/>
      <c r="AT93" s="20" t="s">
        <v>23</v>
      </c>
    </row>
    <row r="94" spans="1:46" ht="11.25" customHeight="1">
      <c r="A94" s="223"/>
      <c r="B94" s="51"/>
      <c r="C94" s="51"/>
      <c r="D94" s="46"/>
      <c r="E94" s="149"/>
      <c r="F94" s="149"/>
      <c r="G94" s="149"/>
      <c r="H94" s="149"/>
      <c r="L94" s="149"/>
      <c r="M94" s="149"/>
      <c r="N94" s="149"/>
      <c r="O94" s="149"/>
      <c r="P94" s="149"/>
      <c r="Q94" s="149"/>
      <c r="R94" s="149"/>
      <c r="S94" s="148"/>
      <c r="T94" s="149"/>
      <c r="Y94" s="149"/>
      <c r="Z94" s="149"/>
      <c r="AA94" s="149"/>
      <c r="AB94" s="149"/>
      <c r="AC94" s="149"/>
      <c r="AD94" s="149"/>
      <c r="AE94" s="149"/>
      <c r="AF94" s="148"/>
      <c r="AG94" s="149"/>
      <c r="AL94" s="149"/>
      <c r="AM94" s="149"/>
      <c r="AN94" s="149"/>
      <c r="AO94" s="149"/>
      <c r="AP94" s="149"/>
      <c r="AQ94" s="149"/>
      <c r="AR94" s="149"/>
      <c r="AS94" s="148"/>
      <c r="AT94" s="149"/>
    </row>
    <row r="95" spans="1:46" ht="11.25" customHeight="1">
      <c r="A95" s="223"/>
      <c r="B95" s="51"/>
      <c r="C95" s="51"/>
      <c r="D95" s="46"/>
      <c r="E95" s="149"/>
      <c r="F95" s="149"/>
      <c r="G95" s="149"/>
      <c r="H95" s="149"/>
      <c r="L95" s="149"/>
      <c r="M95" s="149"/>
      <c r="N95" s="149"/>
      <c r="O95" s="149"/>
      <c r="P95" s="149"/>
      <c r="Q95" s="149"/>
      <c r="R95" s="149"/>
      <c r="S95" s="148"/>
      <c r="T95" s="149"/>
      <c r="Y95" s="149"/>
      <c r="Z95" s="149"/>
      <c r="AA95" s="149"/>
      <c r="AB95" s="149"/>
      <c r="AC95" s="149"/>
      <c r="AD95" s="149"/>
      <c r="AE95" s="149"/>
      <c r="AF95" s="148"/>
      <c r="AG95" s="149"/>
      <c r="AL95" s="149"/>
      <c r="AM95" s="149"/>
      <c r="AN95" s="149"/>
      <c r="AO95" s="149"/>
      <c r="AP95" s="149"/>
      <c r="AQ95" s="149"/>
      <c r="AR95" s="149"/>
      <c r="AS95" s="148"/>
      <c r="AT95" s="149"/>
    </row>
    <row r="96" spans="1:46" ht="11.25" customHeight="1">
      <c r="A96" s="223"/>
      <c r="B96" s="118"/>
      <c r="C96" s="117" t="s">
        <v>50</v>
      </c>
      <c r="D96" s="46"/>
      <c r="E96" s="149"/>
      <c r="F96" s="149"/>
      <c r="G96" s="149"/>
      <c r="H96" s="149"/>
      <c r="L96" s="149"/>
      <c r="M96" s="149"/>
      <c r="N96" s="149"/>
      <c r="O96" s="149"/>
      <c r="P96" s="149"/>
      <c r="Q96" s="149"/>
      <c r="R96" s="149"/>
      <c r="S96" s="148"/>
      <c r="T96" s="149"/>
      <c r="Y96" s="149"/>
      <c r="Z96" s="149"/>
      <c r="AA96" s="149"/>
      <c r="AB96" s="149"/>
      <c r="AC96" s="149"/>
      <c r="AD96" s="149"/>
      <c r="AE96" s="149"/>
      <c r="AF96" s="148"/>
      <c r="AG96" s="149"/>
      <c r="AL96" s="149"/>
      <c r="AM96" s="149"/>
      <c r="AN96" s="149"/>
      <c r="AO96" s="149"/>
      <c r="AP96" s="149"/>
      <c r="AQ96" s="149"/>
      <c r="AR96" s="149"/>
      <c r="AS96" s="148"/>
      <c r="AT96" s="149"/>
    </row>
    <row r="97" spans="1:46" ht="11.25" customHeight="1">
      <c r="A97" s="223">
        <v>153</v>
      </c>
      <c r="B97" s="118"/>
      <c r="C97" s="51" t="s">
        <v>0</v>
      </c>
      <c r="D97" s="46"/>
      <c r="E97" s="151">
        <f>T97</f>
        <v>0</v>
      </c>
      <c r="F97" s="146">
        <v>76362</v>
      </c>
      <c r="G97" s="151">
        <f>H97-F97-E97</f>
        <v>0</v>
      </c>
      <c r="H97" s="151">
        <f>AG97</f>
        <v>76362</v>
      </c>
      <c r="L97" s="146">
        <v>0</v>
      </c>
      <c r="M97" s="146">
        <v>0</v>
      </c>
      <c r="N97" s="146">
        <v>0</v>
      </c>
      <c r="O97" s="146">
        <v>0</v>
      </c>
      <c r="P97" s="146">
        <v>0</v>
      </c>
      <c r="Q97" s="146">
        <v>0</v>
      </c>
      <c r="R97" s="146">
        <v>0</v>
      </c>
      <c r="S97" s="151"/>
      <c r="T97" s="151">
        <f>SUM(L97:R97)</f>
        <v>0</v>
      </c>
      <c r="Y97" s="146">
        <v>0</v>
      </c>
      <c r="Z97" s="146">
        <v>0</v>
      </c>
      <c r="AA97" s="146">
        <v>76362</v>
      </c>
      <c r="AB97" s="146">
        <v>0</v>
      </c>
      <c r="AC97" s="146">
        <v>0</v>
      </c>
      <c r="AD97" s="146">
        <v>0</v>
      </c>
      <c r="AE97" s="146">
        <v>0</v>
      </c>
      <c r="AF97" s="151"/>
      <c r="AG97" s="151">
        <f>SUM(Y97:AE97)</f>
        <v>76362</v>
      </c>
      <c r="AL97" s="151">
        <f t="shared" ref="AL97:AR100" si="70">Y97-L97</f>
        <v>0</v>
      </c>
      <c r="AM97" s="151">
        <f t="shared" si="70"/>
        <v>0</v>
      </c>
      <c r="AN97" s="151">
        <f t="shared" si="70"/>
        <v>76362</v>
      </c>
      <c r="AO97" s="151">
        <f t="shared" si="70"/>
        <v>0</v>
      </c>
      <c r="AP97" s="151">
        <f t="shared" si="70"/>
        <v>0</v>
      </c>
      <c r="AQ97" s="151">
        <f t="shared" si="70"/>
        <v>0</v>
      </c>
      <c r="AR97" s="151">
        <f t="shared" si="70"/>
        <v>0</v>
      </c>
      <c r="AS97" s="151"/>
      <c r="AT97" s="151">
        <f>SUM(AL97:AR97)</f>
        <v>76362</v>
      </c>
    </row>
    <row r="98" spans="1:46" ht="11.25" customHeight="1">
      <c r="A98" s="223">
        <v>377</v>
      </c>
      <c r="B98" s="118"/>
      <c r="C98" s="51" t="s">
        <v>1</v>
      </c>
      <c r="D98" s="46"/>
      <c r="E98" s="151">
        <f>T98</f>
        <v>0</v>
      </c>
      <c r="F98" s="146">
        <v>0</v>
      </c>
      <c r="G98" s="151">
        <f>H98-F98-E98</f>
        <v>0</v>
      </c>
      <c r="H98" s="151">
        <f>AG98</f>
        <v>0</v>
      </c>
      <c r="L98" s="146">
        <v>0</v>
      </c>
      <c r="M98" s="146">
        <v>0</v>
      </c>
      <c r="N98" s="146">
        <v>0</v>
      </c>
      <c r="O98" s="146">
        <v>0</v>
      </c>
      <c r="P98" s="146">
        <v>0</v>
      </c>
      <c r="Q98" s="146">
        <v>0</v>
      </c>
      <c r="R98" s="146">
        <v>0</v>
      </c>
      <c r="S98" s="151"/>
      <c r="T98" s="151">
        <f>SUM(L98:R98)</f>
        <v>0</v>
      </c>
      <c r="Y98" s="146">
        <v>0</v>
      </c>
      <c r="Z98" s="146">
        <v>0</v>
      </c>
      <c r="AA98" s="146">
        <v>0</v>
      </c>
      <c r="AB98" s="146">
        <v>0</v>
      </c>
      <c r="AC98" s="146">
        <v>0</v>
      </c>
      <c r="AD98" s="146">
        <v>0</v>
      </c>
      <c r="AE98" s="146">
        <v>0</v>
      </c>
      <c r="AF98" s="151"/>
      <c r="AG98" s="151">
        <f>SUM(Y98:AE98)</f>
        <v>0</v>
      </c>
      <c r="AL98" s="151">
        <f t="shared" si="70"/>
        <v>0</v>
      </c>
      <c r="AM98" s="151">
        <f t="shared" si="70"/>
        <v>0</v>
      </c>
      <c r="AN98" s="151">
        <f t="shared" si="70"/>
        <v>0</v>
      </c>
      <c r="AO98" s="151">
        <f t="shared" si="70"/>
        <v>0</v>
      </c>
      <c r="AP98" s="151">
        <f t="shared" si="70"/>
        <v>0</v>
      </c>
      <c r="AQ98" s="151">
        <f t="shared" si="70"/>
        <v>0</v>
      </c>
      <c r="AR98" s="151">
        <f t="shared" si="70"/>
        <v>0</v>
      </c>
      <c r="AS98" s="151"/>
      <c r="AT98" s="151">
        <f>SUM(AL98:AR98)</f>
        <v>0</v>
      </c>
    </row>
    <row r="99" spans="1:46" ht="11.25" customHeight="1">
      <c r="A99" s="223">
        <v>375</v>
      </c>
      <c r="B99" s="118"/>
      <c r="C99" s="51" t="s">
        <v>107</v>
      </c>
      <c r="D99" s="46"/>
      <c r="E99" s="151">
        <f>T99</f>
        <v>13726</v>
      </c>
      <c r="F99" s="146">
        <v>18781</v>
      </c>
      <c r="G99" s="151">
        <f>H99-F99-E99</f>
        <v>-2937</v>
      </c>
      <c r="H99" s="151">
        <f>AG99</f>
        <v>29570</v>
      </c>
      <c r="L99" s="146">
        <v>0</v>
      </c>
      <c r="M99" s="146">
        <v>0</v>
      </c>
      <c r="N99" s="146">
        <v>13726</v>
      </c>
      <c r="O99" s="146">
        <v>0</v>
      </c>
      <c r="P99" s="146">
        <v>0</v>
      </c>
      <c r="Q99" s="146">
        <v>0</v>
      </c>
      <c r="R99" s="146">
        <v>0</v>
      </c>
      <c r="S99" s="151"/>
      <c r="T99" s="151">
        <f>SUM(L99:R99)</f>
        <v>13726</v>
      </c>
      <c r="Y99" s="146">
        <v>0</v>
      </c>
      <c r="Z99" s="146">
        <v>0</v>
      </c>
      <c r="AA99" s="146">
        <v>29570</v>
      </c>
      <c r="AB99" s="146">
        <v>0</v>
      </c>
      <c r="AC99" s="146">
        <v>0</v>
      </c>
      <c r="AD99" s="146">
        <v>0</v>
      </c>
      <c r="AE99" s="146">
        <v>0</v>
      </c>
      <c r="AF99" s="151"/>
      <c r="AG99" s="151">
        <f>SUM(Y99:AE99)</f>
        <v>29570</v>
      </c>
      <c r="AL99" s="151">
        <f t="shared" si="70"/>
        <v>0</v>
      </c>
      <c r="AM99" s="151">
        <f t="shared" si="70"/>
        <v>0</v>
      </c>
      <c r="AN99" s="151">
        <f t="shared" si="70"/>
        <v>15844</v>
      </c>
      <c r="AO99" s="151">
        <f t="shared" si="70"/>
        <v>0</v>
      </c>
      <c r="AP99" s="151">
        <f t="shared" si="70"/>
        <v>0</v>
      </c>
      <c r="AQ99" s="151">
        <f t="shared" si="70"/>
        <v>0</v>
      </c>
      <c r="AR99" s="151">
        <f t="shared" si="70"/>
        <v>0</v>
      </c>
      <c r="AS99" s="151"/>
      <c r="AT99" s="151">
        <f>SUM(AL99:AR99)</f>
        <v>15844</v>
      </c>
    </row>
    <row r="100" spans="1:46" ht="11.25" customHeight="1">
      <c r="A100" s="223">
        <v>270</v>
      </c>
      <c r="B100" s="51"/>
      <c r="C100" s="125" t="s">
        <v>103</v>
      </c>
      <c r="D100" s="46"/>
      <c r="E100" s="151">
        <f>T100</f>
        <v>9254</v>
      </c>
      <c r="F100" s="146">
        <v>0</v>
      </c>
      <c r="G100" s="151">
        <f>H100-F100-E100</f>
        <v>11182</v>
      </c>
      <c r="H100" s="151">
        <f>AG100</f>
        <v>20436</v>
      </c>
      <c r="L100" s="146">
        <f>9254-2479</f>
        <v>6775</v>
      </c>
      <c r="M100" s="146">
        <v>2479</v>
      </c>
      <c r="N100" s="146">
        <v>0</v>
      </c>
      <c r="O100" s="146">
        <v>0</v>
      </c>
      <c r="P100" s="146">
        <v>0</v>
      </c>
      <c r="Q100" s="146">
        <v>0</v>
      </c>
      <c r="R100" s="146">
        <v>0</v>
      </c>
      <c r="S100" s="151"/>
      <c r="T100" s="151">
        <f>SUM(L100:R100)</f>
        <v>9254</v>
      </c>
      <c r="Y100" s="146">
        <v>17773</v>
      </c>
      <c r="Z100" s="146">
        <v>2663</v>
      </c>
      <c r="AA100" s="146">
        <v>0</v>
      </c>
      <c r="AB100" s="146">
        <v>0</v>
      </c>
      <c r="AC100" s="146">
        <v>0</v>
      </c>
      <c r="AD100" s="146">
        <v>0</v>
      </c>
      <c r="AE100" s="146">
        <v>0</v>
      </c>
      <c r="AF100" s="151"/>
      <c r="AG100" s="151">
        <f>SUM(Y100:AE100)</f>
        <v>20436</v>
      </c>
      <c r="AL100" s="151">
        <f t="shared" si="70"/>
        <v>10998</v>
      </c>
      <c r="AM100" s="151">
        <f t="shared" si="70"/>
        <v>184</v>
      </c>
      <c r="AN100" s="151">
        <f t="shared" si="70"/>
        <v>0</v>
      </c>
      <c r="AO100" s="151">
        <f t="shared" si="70"/>
        <v>0</v>
      </c>
      <c r="AP100" s="151">
        <f t="shared" si="70"/>
        <v>0</v>
      </c>
      <c r="AQ100" s="151">
        <f t="shared" si="70"/>
        <v>0</v>
      </c>
      <c r="AR100" s="151">
        <f t="shared" si="70"/>
        <v>0</v>
      </c>
      <c r="AS100" s="151"/>
      <c r="AT100" s="151">
        <f>SUM(AL100:AR100)</f>
        <v>11182</v>
      </c>
    </row>
    <row r="101" spans="1:46" s="85" customFormat="1" ht="11.25" customHeight="1">
      <c r="A101" s="223"/>
      <c r="B101" s="125"/>
      <c r="C101" s="125"/>
      <c r="D101" s="47"/>
      <c r="E101" s="151"/>
      <c r="F101" s="151"/>
      <c r="G101" s="151"/>
      <c r="H101" s="151"/>
      <c r="L101" s="151"/>
      <c r="M101" s="151"/>
      <c r="N101" s="151"/>
      <c r="O101" s="151"/>
      <c r="P101" s="151"/>
      <c r="Q101" s="151"/>
      <c r="R101" s="151"/>
      <c r="S101" s="151"/>
      <c r="T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</row>
    <row r="102" spans="1:46" ht="11.25" customHeight="1">
      <c r="A102" s="223">
        <v>189</v>
      </c>
      <c r="B102" s="118"/>
      <c r="C102" s="51" t="s">
        <v>51</v>
      </c>
      <c r="D102" s="46"/>
      <c r="E102" s="151">
        <f>T102</f>
        <v>0</v>
      </c>
      <c r="F102" s="146">
        <v>0</v>
      </c>
      <c r="G102" s="151">
        <f>H102-F102-E102</f>
        <v>0</v>
      </c>
      <c r="H102" s="151">
        <f>AG102</f>
        <v>0</v>
      </c>
      <c r="L102" s="146">
        <v>0</v>
      </c>
      <c r="M102" s="146">
        <v>0</v>
      </c>
      <c r="N102" s="146">
        <v>0</v>
      </c>
      <c r="O102" s="146">
        <v>0</v>
      </c>
      <c r="P102" s="146">
        <v>0</v>
      </c>
      <c r="Q102" s="146">
        <v>0</v>
      </c>
      <c r="R102" s="146">
        <v>0</v>
      </c>
      <c r="S102" s="151"/>
      <c r="T102" s="151">
        <f>SUM(L102:R102)</f>
        <v>0</v>
      </c>
      <c r="Y102" s="146">
        <v>0</v>
      </c>
      <c r="Z102" s="146">
        <v>0</v>
      </c>
      <c r="AA102" s="146">
        <v>0</v>
      </c>
      <c r="AB102" s="146">
        <v>0</v>
      </c>
      <c r="AC102" s="146">
        <v>0</v>
      </c>
      <c r="AD102" s="146">
        <v>0</v>
      </c>
      <c r="AE102" s="146">
        <v>0</v>
      </c>
      <c r="AF102" s="151"/>
      <c r="AG102" s="151">
        <f>SUM(Y102:AE102)</f>
        <v>0</v>
      </c>
      <c r="AL102" s="151">
        <f t="shared" ref="AL102:AR102" si="71">Y102-L102</f>
        <v>0</v>
      </c>
      <c r="AM102" s="151">
        <f t="shared" si="71"/>
        <v>0</v>
      </c>
      <c r="AN102" s="151">
        <f t="shared" si="71"/>
        <v>0</v>
      </c>
      <c r="AO102" s="151">
        <f t="shared" si="71"/>
        <v>0</v>
      </c>
      <c r="AP102" s="151">
        <f t="shared" si="71"/>
        <v>0</v>
      </c>
      <c r="AQ102" s="151">
        <f t="shared" si="71"/>
        <v>0</v>
      </c>
      <c r="AR102" s="151">
        <f t="shared" si="71"/>
        <v>0</v>
      </c>
      <c r="AS102" s="151"/>
      <c r="AT102" s="151">
        <f>SUM(AL102:AR102)</f>
        <v>0</v>
      </c>
    </row>
    <row r="103" spans="1:46" ht="11.25" customHeight="1">
      <c r="A103" s="223"/>
      <c r="B103" s="126"/>
      <c r="C103" s="125"/>
      <c r="D103" s="47"/>
      <c r="E103" s="151"/>
      <c r="F103" s="151"/>
      <c r="G103" s="151"/>
      <c r="H103" s="151"/>
      <c r="L103" s="151"/>
      <c r="M103" s="151"/>
      <c r="N103" s="151"/>
      <c r="O103" s="151"/>
      <c r="P103" s="151"/>
      <c r="Q103" s="151"/>
      <c r="R103" s="151"/>
      <c r="S103" s="151"/>
      <c r="T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</row>
    <row r="104" spans="1:46" ht="11.25" customHeight="1">
      <c r="A104" s="223">
        <v>302</v>
      </c>
      <c r="B104" s="118"/>
      <c r="C104" s="51" t="s">
        <v>52</v>
      </c>
      <c r="D104" s="46"/>
      <c r="E104" s="151">
        <f>T104</f>
        <v>0</v>
      </c>
      <c r="F104" s="146">
        <v>0</v>
      </c>
      <c r="G104" s="151">
        <f>H104-F104-E104</f>
        <v>0</v>
      </c>
      <c r="H104" s="151">
        <f>AG104</f>
        <v>0</v>
      </c>
      <c r="L104" s="146">
        <v>0</v>
      </c>
      <c r="M104" s="146">
        <v>0</v>
      </c>
      <c r="N104" s="146">
        <v>0</v>
      </c>
      <c r="O104" s="146">
        <v>0</v>
      </c>
      <c r="P104" s="146">
        <v>0</v>
      </c>
      <c r="Q104" s="146">
        <v>0</v>
      </c>
      <c r="R104" s="146">
        <v>0</v>
      </c>
      <c r="S104" s="151"/>
      <c r="T104" s="151">
        <f>SUM(L104:R104)</f>
        <v>0</v>
      </c>
      <c r="Y104" s="146">
        <v>0</v>
      </c>
      <c r="Z104" s="146">
        <v>0</v>
      </c>
      <c r="AA104" s="146">
        <v>0</v>
      </c>
      <c r="AB104" s="146">
        <v>0</v>
      </c>
      <c r="AC104" s="146">
        <v>0</v>
      </c>
      <c r="AD104" s="146">
        <v>0</v>
      </c>
      <c r="AE104" s="146">
        <v>0</v>
      </c>
      <c r="AF104" s="151"/>
      <c r="AG104" s="151">
        <f>SUM(Y104:AE104)</f>
        <v>0</v>
      </c>
      <c r="AL104" s="151">
        <f t="shared" ref="AL104:AR106" si="72">Y104-L104</f>
        <v>0</v>
      </c>
      <c r="AM104" s="151">
        <f t="shared" si="72"/>
        <v>0</v>
      </c>
      <c r="AN104" s="151">
        <f t="shared" si="72"/>
        <v>0</v>
      </c>
      <c r="AO104" s="151">
        <f t="shared" si="72"/>
        <v>0</v>
      </c>
      <c r="AP104" s="151">
        <f t="shared" si="72"/>
        <v>0</v>
      </c>
      <c r="AQ104" s="151">
        <f t="shared" si="72"/>
        <v>0</v>
      </c>
      <c r="AR104" s="151">
        <f t="shared" si="72"/>
        <v>0</v>
      </c>
      <c r="AS104" s="151"/>
      <c r="AT104" s="151">
        <f>SUM(AL104:AR104)</f>
        <v>0</v>
      </c>
    </row>
    <row r="105" spans="1:46" ht="11.25" customHeight="1">
      <c r="A105" s="223">
        <v>305</v>
      </c>
      <c r="B105" s="118"/>
      <c r="C105" s="51" t="s">
        <v>53</v>
      </c>
      <c r="D105" s="46"/>
      <c r="E105" s="151">
        <f>T105</f>
        <v>0</v>
      </c>
      <c r="F105" s="146">
        <v>0</v>
      </c>
      <c r="G105" s="151">
        <f>H105-F105-E105</f>
        <v>0</v>
      </c>
      <c r="H105" s="151">
        <f>AG105</f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146">
        <v>0</v>
      </c>
      <c r="R105" s="146">
        <v>0</v>
      </c>
      <c r="S105" s="151"/>
      <c r="T105" s="151">
        <f>SUM(L105:R105)</f>
        <v>0</v>
      </c>
      <c r="Y105" s="146">
        <v>0</v>
      </c>
      <c r="Z105" s="146">
        <v>0</v>
      </c>
      <c r="AA105" s="146">
        <v>0</v>
      </c>
      <c r="AB105" s="146">
        <v>0</v>
      </c>
      <c r="AC105" s="146">
        <v>0</v>
      </c>
      <c r="AD105" s="146">
        <v>0</v>
      </c>
      <c r="AE105" s="146">
        <v>0</v>
      </c>
      <c r="AF105" s="151"/>
      <c r="AG105" s="151">
        <f>SUM(Y105:AE105)</f>
        <v>0</v>
      </c>
      <c r="AL105" s="151">
        <f t="shared" si="72"/>
        <v>0</v>
      </c>
      <c r="AM105" s="151">
        <f t="shared" si="72"/>
        <v>0</v>
      </c>
      <c r="AN105" s="151">
        <f t="shared" si="72"/>
        <v>0</v>
      </c>
      <c r="AO105" s="151">
        <f t="shared" si="72"/>
        <v>0</v>
      </c>
      <c r="AP105" s="151">
        <f t="shared" si="72"/>
        <v>0</v>
      </c>
      <c r="AQ105" s="151">
        <f t="shared" si="72"/>
        <v>0</v>
      </c>
      <c r="AR105" s="151">
        <f t="shared" si="72"/>
        <v>0</v>
      </c>
      <c r="AS105" s="151"/>
      <c r="AT105" s="151">
        <f>SUM(AL105:AR105)</f>
        <v>0</v>
      </c>
    </row>
    <row r="106" spans="1:46" ht="11.25" customHeight="1">
      <c r="A106" s="223">
        <v>303</v>
      </c>
      <c r="B106" s="118"/>
      <c r="C106" s="51" t="s">
        <v>54</v>
      </c>
      <c r="D106" s="46"/>
      <c r="E106" s="151">
        <f>T106</f>
        <v>0</v>
      </c>
      <c r="F106" s="146">
        <v>0</v>
      </c>
      <c r="G106" s="151">
        <f>H106-F106-E106</f>
        <v>0</v>
      </c>
      <c r="H106" s="151">
        <f>AG106</f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6">
        <v>0</v>
      </c>
      <c r="R106" s="146">
        <v>0</v>
      </c>
      <c r="S106" s="151"/>
      <c r="T106" s="151">
        <f>SUM(L106:R106)</f>
        <v>0</v>
      </c>
      <c r="Y106" s="146">
        <v>0</v>
      </c>
      <c r="Z106" s="146">
        <v>0</v>
      </c>
      <c r="AA106" s="146">
        <v>0</v>
      </c>
      <c r="AB106" s="146">
        <v>0</v>
      </c>
      <c r="AC106" s="146">
        <v>0</v>
      </c>
      <c r="AD106" s="146">
        <v>0</v>
      </c>
      <c r="AE106" s="146">
        <v>0</v>
      </c>
      <c r="AF106" s="151"/>
      <c r="AG106" s="151">
        <f>SUM(Y106:AE106)</f>
        <v>0</v>
      </c>
      <c r="AL106" s="151">
        <f t="shared" si="72"/>
        <v>0</v>
      </c>
      <c r="AM106" s="151">
        <f t="shared" si="72"/>
        <v>0</v>
      </c>
      <c r="AN106" s="151">
        <f t="shared" si="72"/>
        <v>0</v>
      </c>
      <c r="AO106" s="151">
        <f t="shared" si="72"/>
        <v>0</v>
      </c>
      <c r="AP106" s="151">
        <f t="shared" si="72"/>
        <v>0</v>
      </c>
      <c r="AQ106" s="151">
        <f t="shared" si="72"/>
        <v>0</v>
      </c>
      <c r="AR106" s="151">
        <f t="shared" si="72"/>
        <v>0</v>
      </c>
      <c r="AS106" s="151"/>
      <c r="AT106" s="151">
        <f>SUM(AL106:AR106)</f>
        <v>0</v>
      </c>
    </row>
    <row r="107" spans="1:46" ht="11.25" customHeight="1">
      <c r="A107" s="223"/>
      <c r="B107" s="118"/>
      <c r="C107" s="51"/>
      <c r="D107" s="46"/>
      <c r="E107" s="153"/>
      <c r="F107" s="153"/>
      <c r="G107" s="153"/>
      <c r="H107" s="153"/>
      <c r="L107" s="153"/>
      <c r="M107" s="153"/>
      <c r="N107" s="153"/>
      <c r="O107" s="153"/>
      <c r="P107" s="153"/>
      <c r="Q107" s="153"/>
      <c r="R107" s="153"/>
      <c r="S107" s="151"/>
      <c r="T107" s="153"/>
      <c r="Y107" s="153"/>
      <c r="Z107" s="153"/>
      <c r="AA107" s="153"/>
      <c r="AB107" s="153"/>
      <c r="AC107" s="153"/>
      <c r="AD107" s="153"/>
      <c r="AE107" s="153"/>
      <c r="AF107" s="151"/>
      <c r="AG107" s="153"/>
      <c r="AL107" s="153"/>
      <c r="AM107" s="153"/>
      <c r="AN107" s="153"/>
      <c r="AO107" s="153"/>
      <c r="AP107" s="153"/>
      <c r="AQ107" s="153"/>
      <c r="AR107" s="153"/>
      <c r="AS107" s="151"/>
      <c r="AT107" s="153"/>
    </row>
    <row r="108" spans="1:46" ht="11.25" customHeight="1">
      <c r="A108" s="223">
        <v>204</v>
      </c>
      <c r="B108" s="118"/>
      <c r="C108" s="51" t="s">
        <v>56</v>
      </c>
      <c r="D108" s="46"/>
      <c r="E108" s="151">
        <f>T108</f>
        <v>0</v>
      </c>
      <c r="F108" s="146">
        <v>0</v>
      </c>
      <c r="G108" s="151">
        <f>H108-F108-E108</f>
        <v>0</v>
      </c>
      <c r="H108" s="151">
        <f>AG108</f>
        <v>0</v>
      </c>
      <c r="L108" s="146">
        <v>0</v>
      </c>
      <c r="M108" s="146">
        <v>0</v>
      </c>
      <c r="N108" s="146">
        <v>0</v>
      </c>
      <c r="O108" s="146">
        <v>0</v>
      </c>
      <c r="P108" s="146">
        <v>0</v>
      </c>
      <c r="Q108" s="146">
        <v>0</v>
      </c>
      <c r="R108" s="146">
        <v>0</v>
      </c>
      <c r="S108" s="151"/>
      <c r="T108" s="151">
        <f>SUM(L108:R108)</f>
        <v>0</v>
      </c>
      <c r="Y108" s="146">
        <v>0</v>
      </c>
      <c r="Z108" s="146">
        <v>0</v>
      </c>
      <c r="AA108" s="146">
        <v>0</v>
      </c>
      <c r="AB108" s="146">
        <v>0</v>
      </c>
      <c r="AC108" s="146">
        <v>0</v>
      </c>
      <c r="AD108" s="146">
        <v>0</v>
      </c>
      <c r="AE108" s="146">
        <v>0</v>
      </c>
      <c r="AF108" s="151"/>
      <c r="AG108" s="151">
        <f>SUM(Y108:AE108)</f>
        <v>0</v>
      </c>
      <c r="AL108" s="151">
        <f t="shared" ref="AL108:AR108" si="73">Y108-L108</f>
        <v>0</v>
      </c>
      <c r="AM108" s="151">
        <f t="shared" si="73"/>
        <v>0</v>
      </c>
      <c r="AN108" s="151">
        <f t="shared" si="73"/>
        <v>0</v>
      </c>
      <c r="AO108" s="151">
        <f t="shared" si="73"/>
        <v>0</v>
      </c>
      <c r="AP108" s="151">
        <f t="shared" si="73"/>
        <v>0</v>
      </c>
      <c r="AQ108" s="151">
        <f t="shared" si="73"/>
        <v>0</v>
      </c>
      <c r="AR108" s="151">
        <f t="shared" si="73"/>
        <v>0</v>
      </c>
      <c r="AS108" s="151"/>
      <c r="AT108" s="151">
        <f>SUM(AL108:AR108)</f>
        <v>0</v>
      </c>
    </row>
    <row r="109" spans="1:46" ht="11.25" customHeight="1">
      <c r="A109" s="223"/>
      <c r="B109" s="126"/>
      <c r="C109" s="125"/>
      <c r="D109" s="47"/>
      <c r="E109" s="151"/>
      <c r="F109" s="151"/>
      <c r="G109" s="151"/>
      <c r="H109" s="151"/>
      <c r="L109" s="151"/>
      <c r="M109" s="151"/>
      <c r="N109" s="151"/>
      <c r="O109" s="151"/>
      <c r="P109" s="151"/>
      <c r="Q109" s="151"/>
      <c r="R109" s="151"/>
      <c r="S109" s="151"/>
      <c r="T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</row>
    <row r="110" spans="1:46" ht="11.25" customHeight="1">
      <c r="A110" s="223">
        <v>203</v>
      </c>
      <c r="B110" s="118"/>
      <c r="C110" s="51" t="s">
        <v>57</v>
      </c>
      <c r="D110" s="46"/>
      <c r="E110" s="151">
        <f t="shared" ref="E110:E119" si="74">T110</f>
        <v>0</v>
      </c>
      <c r="F110" s="146">
        <v>0</v>
      </c>
      <c r="G110" s="151">
        <f t="shared" ref="G110:G119" si="75">H110-F110-E110</f>
        <v>0</v>
      </c>
      <c r="H110" s="151">
        <f t="shared" ref="H110:H119" si="76">AG110</f>
        <v>0</v>
      </c>
      <c r="L110" s="146">
        <v>0</v>
      </c>
      <c r="M110" s="146">
        <v>0</v>
      </c>
      <c r="N110" s="146">
        <v>0</v>
      </c>
      <c r="O110" s="146">
        <v>0</v>
      </c>
      <c r="P110" s="146">
        <v>0</v>
      </c>
      <c r="Q110" s="146">
        <v>0</v>
      </c>
      <c r="R110" s="146">
        <v>0</v>
      </c>
      <c r="S110" s="151"/>
      <c r="T110" s="151">
        <f t="shared" ref="T110:T119" si="77">SUM(L110:R110)</f>
        <v>0</v>
      </c>
      <c r="Y110" s="146">
        <v>0</v>
      </c>
      <c r="Z110" s="146">
        <v>0</v>
      </c>
      <c r="AA110" s="146">
        <v>0</v>
      </c>
      <c r="AB110" s="146">
        <v>0</v>
      </c>
      <c r="AC110" s="146">
        <v>0</v>
      </c>
      <c r="AD110" s="146">
        <v>0</v>
      </c>
      <c r="AE110" s="146">
        <v>0</v>
      </c>
      <c r="AF110" s="151"/>
      <c r="AG110" s="151">
        <f t="shared" ref="AG110:AG119" si="78">SUM(Y110:AE110)</f>
        <v>0</v>
      </c>
      <c r="AL110" s="151">
        <f t="shared" ref="AL110:AL119" si="79">Y110-L110</f>
        <v>0</v>
      </c>
      <c r="AM110" s="151">
        <f t="shared" ref="AM110:AM119" si="80">Z110-M110</f>
        <v>0</v>
      </c>
      <c r="AN110" s="151">
        <f t="shared" ref="AN110:AN119" si="81">AA110-N110</f>
        <v>0</v>
      </c>
      <c r="AO110" s="151">
        <f t="shared" ref="AO110:AO119" si="82">AB110-O110</f>
        <v>0</v>
      </c>
      <c r="AP110" s="151">
        <f t="shared" ref="AP110:AP119" si="83">AC110-P110</f>
        <v>0</v>
      </c>
      <c r="AQ110" s="151">
        <f t="shared" ref="AQ110:AQ119" si="84">AD110-Q110</f>
        <v>0</v>
      </c>
      <c r="AR110" s="151">
        <f t="shared" ref="AR110:AR119" si="85">AE110-R110</f>
        <v>0</v>
      </c>
      <c r="AS110" s="151"/>
      <c r="AT110" s="151">
        <f t="shared" ref="AT110:AT119" si="86">SUM(AL110:AR110)</f>
        <v>0</v>
      </c>
    </row>
    <row r="111" spans="1:46" ht="11.25" customHeight="1">
      <c r="A111" s="223">
        <v>216</v>
      </c>
      <c r="B111" s="118"/>
      <c r="C111" s="51" t="s">
        <v>58</v>
      </c>
      <c r="D111" s="46"/>
      <c r="E111" s="151">
        <f t="shared" si="74"/>
        <v>0</v>
      </c>
      <c r="F111" s="146">
        <v>0</v>
      </c>
      <c r="G111" s="151">
        <f t="shared" si="75"/>
        <v>0</v>
      </c>
      <c r="H111" s="151">
        <f t="shared" si="76"/>
        <v>0</v>
      </c>
      <c r="L111" s="146">
        <v>0</v>
      </c>
      <c r="M111" s="146">
        <v>0</v>
      </c>
      <c r="N111" s="146">
        <v>0</v>
      </c>
      <c r="O111" s="146">
        <v>0</v>
      </c>
      <c r="P111" s="146">
        <v>0</v>
      </c>
      <c r="Q111" s="146">
        <v>0</v>
      </c>
      <c r="R111" s="146">
        <v>0</v>
      </c>
      <c r="S111" s="151"/>
      <c r="T111" s="151">
        <f t="shared" si="77"/>
        <v>0</v>
      </c>
      <c r="Y111" s="146">
        <v>0</v>
      </c>
      <c r="Z111" s="146">
        <v>0</v>
      </c>
      <c r="AA111" s="146">
        <v>0</v>
      </c>
      <c r="AB111" s="146">
        <v>0</v>
      </c>
      <c r="AC111" s="146">
        <v>0</v>
      </c>
      <c r="AD111" s="146">
        <v>0</v>
      </c>
      <c r="AE111" s="146">
        <v>0</v>
      </c>
      <c r="AF111" s="151"/>
      <c r="AG111" s="151">
        <f t="shared" si="78"/>
        <v>0</v>
      </c>
      <c r="AL111" s="151">
        <f t="shared" si="79"/>
        <v>0</v>
      </c>
      <c r="AM111" s="151">
        <f t="shared" si="80"/>
        <v>0</v>
      </c>
      <c r="AN111" s="151">
        <f t="shared" si="81"/>
        <v>0</v>
      </c>
      <c r="AO111" s="151">
        <f t="shared" si="82"/>
        <v>0</v>
      </c>
      <c r="AP111" s="151">
        <f t="shared" si="83"/>
        <v>0</v>
      </c>
      <c r="AQ111" s="151">
        <f t="shared" si="84"/>
        <v>0</v>
      </c>
      <c r="AR111" s="151">
        <f t="shared" si="85"/>
        <v>0</v>
      </c>
      <c r="AS111" s="151"/>
      <c r="AT111" s="151">
        <f t="shared" si="86"/>
        <v>0</v>
      </c>
    </row>
    <row r="112" spans="1:46" ht="11.25" customHeight="1">
      <c r="A112" s="223">
        <v>397</v>
      </c>
      <c r="B112" s="118"/>
      <c r="C112" s="51" t="s">
        <v>115</v>
      </c>
      <c r="D112" s="46"/>
      <c r="E112" s="151">
        <f t="shared" si="74"/>
        <v>0</v>
      </c>
      <c r="F112" s="146">
        <v>0</v>
      </c>
      <c r="G112" s="151">
        <f t="shared" si="75"/>
        <v>0</v>
      </c>
      <c r="H112" s="151">
        <f t="shared" si="76"/>
        <v>0</v>
      </c>
      <c r="L112" s="146">
        <v>0</v>
      </c>
      <c r="M112" s="146">
        <v>0</v>
      </c>
      <c r="N112" s="146">
        <v>0</v>
      </c>
      <c r="O112" s="146">
        <v>0</v>
      </c>
      <c r="P112" s="146">
        <v>0</v>
      </c>
      <c r="Q112" s="146">
        <v>0</v>
      </c>
      <c r="R112" s="146">
        <v>0</v>
      </c>
      <c r="S112" s="151"/>
      <c r="T112" s="151">
        <f t="shared" si="77"/>
        <v>0</v>
      </c>
      <c r="Y112" s="146">
        <v>0</v>
      </c>
      <c r="Z112" s="146">
        <v>0</v>
      </c>
      <c r="AA112" s="146">
        <v>0</v>
      </c>
      <c r="AB112" s="146">
        <v>0</v>
      </c>
      <c r="AC112" s="146">
        <v>0</v>
      </c>
      <c r="AD112" s="146">
        <v>0</v>
      </c>
      <c r="AE112" s="146">
        <v>0</v>
      </c>
      <c r="AF112" s="151"/>
      <c r="AG112" s="151">
        <f t="shared" si="78"/>
        <v>0</v>
      </c>
      <c r="AL112" s="151">
        <f t="shared" si="79"/>
        <v>0</v>
      </c>
      <c r="AM112" s="151">
        <f t="shared" si="80"/>
        <v>0</v>
      </c>
      <c r="AN112" s="151">
        <f t="shared" si="81"/>
        <v>0</v>
      </c>
      <c r="AO112" s="151">
        <f t="shared" si="82"/>
        <v>0</v>
      </c>
      <c r="AP112" s="151">
        <f t="shared" si="83"/>
        <v>0</v>
      </c>
      <c r="AQ112" s="151">
        <f t="shared" si="84"/>
        <v>0</v>
      </c>
      <c r="AR112" s="151">
        <f t="shared" si="85"/>
        <v>0</v>
      </c>
      <c r="AS112" s="151"/>
      <c r="AT112" s="151">
        <f t="shared" si="86"/>
        <v>0</v>
      </c>
    </row>
    <row r="113" spans="1:46" ht="11.25" customHeight="1">
      <c r="A113" s="223">
        <v>195</v>
      </c>
      <c r="B113" s="118"/>
      <c r="C113" s="51" t="s">
        <v>96</v>
      </c>
      <c r="D113" s="46"/>
      <c r="E113" s="151">
        <f t="shared" si="74"/>
        <v>0</v>
      </c>
      <c r="F113" s="146">
        <v>0</v>
      </c>
      <c r="G113" s="151">
        <f t="shared" si="75"/>
        <v>0</v>
      </c>
      <c r="H113" s="151">
        <f t="shared" si="76"/>
        <v>0</v>
      </c>
      <c r="L113" s="146">
        <v>0</v>
      </c>
      <c r="M113" s="146">
        <v>0</v>
      </c>
      <c r="N113" s="146">
        <v>0</v>
      </c>
      <c r="O113" s="146">
        <v>0</v>
      </c>
      <c r="P113" s="146">
        <v>0</v>
      </c>
      <c r="Q113" s="146">
        <v>0</v>
      </c>
      <c r="R113" s="146">
        <v>0</v>
      </c>
      <c r="S113" s="151"/>
      <c r="T113" s="151">
        <f t="shared" si="77"/>
        <v>0</v>
      </c>
      <c r="Y113" s="146">
        <v>0</v>
      </c>
      <c r="Z113" s="146">
        <v>0</v>
      </c>
      <c r="AA113" s="146">
        <v>0</v>
      </c>
      <c r="AB113" s="146">
        <v>0</v>
      </c>
      <c r="AC113" s="146">
        <v>0</v>
      </c>
      <c r="AD113" s="146">
        <v>0</v>
      </c>
      <c r="AE113" s="146">
        <v>0</v>
      </c>
      <c r="AF113" s="151"/>
      <c r="AG113" s="151">
        <f t="shared" si="78"/>
        <v>0</v>
      </c>
      <c r="AL113" s="151">
        <f t="shared" si="79"/>
        <v>0</v>
      </c>
      <c r="AM113" s="151">
        <f t="shared" si="80"/>
        <v>0</v>
      </c>
      <c r="AN113" s="151">
        <f t="shared" si="81"/>
        <v>0</v>
      </c>
      <c r="AO113" s="151">
        <f t="shared" si="82"/>
        <v>0</v>
      </c>
      <c r="AP113" s="151">
        <f t="shared" si="83"/>
        <v>0</v>
      </c>
      <c r="AQ113" s="151">
        <f t="shared" si="84"/>
        <v>0</v>
      </c>
      <c r="AR113" s="151">
        <f t="shared" si="85"/>
        <v>0</v>
      </c>
      <c r="AS113" s="151"/>
      <c r="AT113" s="151">
        <f t="shared" si="86"/>
        <v>0</v>
      </c>
    </row>
    <row r="114" spans="1:46" ht="11.25" customHeight="1">
      <c r="A114" s="226">
        <v>398</v>
      </c>
      <c r="B114" s="120"/>
      <c r="C114" s="42" t="s">
        <v>128</v>
      </c>
      <c r="D114" s="46"/>
      <c r="E114" s="151">
        <f t="shared" si="74"/>
        <v>0</v>
      </c>
      <c r="F114" s="146">
        <v>0</v>
      </c>
      <c r="G114" s="151">
        <f t="shared" si="75"/>
        <v>0</v>
      </c>
      <c r="H114" s="151">
        <f t="shared" si="76"/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6">
        <v>0</v>
      </c>
      <c r="S114" s="151"/>
      <c r="T114" s="151">
        <f t="shared" si="77"/>
        <v>0</v>
      </c>
      <c r="Y114" s="146">
        <v>0</v>
      </c>
      <c r="Z114" s="146">
        <v>0</v>
      </c>
      <c r="AA114" s="146">
        <v>0</v>
      </c>
      <c r="AB114" s="146">
        <v>0</v>
      </c>
      <c r="AC114" s="146">
        <v>0</v>
      </c>
      <c r="AD114" s="146">
        <v>0</v>
      </c>
      <c r="AE114" s="146">
        <v>0</v>
      </c>
      <c r="AF114" s="151"/>
      <c r="AG114" s="151">
        <f t="shared" si="78"/>
        <v>0</v>
      </c>
      <c r="AL114" s="151">
        <f t="shared" si="79"/>
        <v>0</v>
      </c>
      <c r="AM114" s="151">
        <f t="shared" si="80"/>
        <v>0</v>
      </c>
      <c r="AN114" s="151">
        <f t="shared" si="81"/>
        <v>0</v>
      </c>
      <c r="AO114" s="151">
        <f t="shared" si="82"/>
        <v>0</v>
      </c>
      <c r="AP114" s="151">
        <f t="shared" si="83"/>
        <v>0</v>
      </c>
      <c r="AQ114" s="151">
        <f t="shared" si="84"/>
        <v>0</v>
      </c>
      <c r="AR114" s="151">
        <f t="shared" si="85"/>
        <v>0</v>
      </c>
      <c r="AS114" s="151"/>
      <c r="AT114" s="151">
        <f t="shared" si="86"/>
        <v>0</v>
      </c>
    </row>
    <row r="115" spans="1:46" ht="11.25" customHeight="1">
      <c r="A115" s="226">
        <v>400</v>
      </c>
      <c r="B115" s="120"/>
      <c r="C115" s="42" t="s">
        <v>129</v>
      </c>
      <c r="D115" s="46"/>
      <c r="E115" s="151">
        <f t="shared" si="74"/>
        <v>0</v>
      </c>
      <c r="F115" s="146">
        <v>0</v>
      </c>
      <c r="G115" s="151">
        <f t="shared" si="75"/>
        <v>0</v>
      </c>
      <c r="H115" s="151">
        <f t="shared" si="76"/>
        <v>0</v>
      </c>
      <c r="L115" s="146">
        <v>0</v>
      </c>
      <c r="M115" s="146">
        <v>0</v>
      </c>
      <c r="N115" s="146">
        <v>0</v>
      </c>
      <c r="O115" s="146">
        <v>0</v>
      </c>
      <c r="P115" s="146">
        <v>0</v>
      </c>
      <c r="Q115" s="146">
        <v>0</v>
      </c>
      <c r="R115" s="146">
        <v>0</v>
      </c>
      <c r="S115" s="151"/>
      <c r="T115" s="151">
        <f t="shared" si="77"/>
        <v>0</v>
      </c>
      <c r="Y115" s="146">
        <v>0</v>
      </c>
      <c r="Z115" s="146">
        <v>0</v>
      </c>
      <c r="AA115" s="146">
        <v>0</v>
      </c>
      <c r="AB115" s="146">
        <v>0</v>
      </c>
      <c r="AC115" s="146">
        <v>0</v>
      </c>
      <c r="AD115" s="146">
        <v>0</v>
      </c>
      <c r="AE115" s="146">
        <v>0</v>
      </c>
      <c r="AF115" s="151"/>
      <c r="AG115" s="151">
        <f t="shared" si="78"/>
        <v>0</v>
      </c>
      <c r="AL115" s="151">
        <f t="shared" si="79"/>
        <v>0</v>
      </c>
      <c r="AM115" s="151">
        <f t="shared" si="80"/>
        <v>0</v>
      </c>
      <c r="AN115" s="151">
        <f t="shared" si="81"/>
        <v>0</v>
      </c>
      <c r="AO115" s="151">
        <f t="shared" si="82"/>
        <v>0</v>
      </c>
      <c r="AP115" s="151">
        <f t="shared" si="83"/>
        <v>0</v>
      </c>
      <c r="AQ115" s="151">
        <f t="shared" si="84"/>
        <v>0</v>
      </c>
      <c r="AR115" s="151">
        <f t="shared" si="85"/>
        <v>0</v>
      </c>
      <c r="AS115" s="151"/>
      <c r="AT115" s="151">
        <f t="shared" si="86"/>
        <v>0</v>
      </c>
    </row>
    <row r="116" spans="1:46" ht="11.25" customHeight="1">
      <c r="A116" s="226">
        <v>399</v>
      </c>
      <c r="B116" s="120"/>
      <c r="C116" s="42" t="s">
        <v>130</v>
      </c>
      <c r="D116" s="46"/>
      <c r="E116" s="151">
        <f t="shared" si="74"/>
        <v>0</v>
      </c>
      <c r="F116" s="146">
        <v>0</v>
      </c>
      <c r="G116" s="151">
        <f t="shared" si="75"/>
        <v>0</v>
      </c>
      <c r="H116" s="151">
        <f t="shared" si="76"/>
        <v>0</v>
      </c>
      <c r="L116" s="146">
        <v>0</v>
      </c>
      <c r="M116" s="146">
        <v>0</v>
      </c>
      <c r="N116" s="146">
        <v>0</v>
      </c>
      <c r="O116" s="146">
        <v>0</v>
      </c>
      <c r="P116" s="146">
        <v>0</v>
      </c>
      <c r="Q116" s="146">
        <v>0</v>
      </c>
      <c r="R116" s="146">
        <v>0</v>
      </c>
      <c r="S116" s="151"/>
      <c r="T116" s="151">
        <f t="shared" si="77"/>
        <v>0</v>
      </c>
      <c r="Y116" s="146">
        <v>0</v>
      </c>
      <c r="Z116" s="146">
        <v>0</v>
      </c>
      <c r="AA116" s="146">
        <v>0</v>
      </c>
      <c r="AB116" s="146">
        <v>0</v>
      </c>
      <c r="AC116" s="146">
        <v>0</v>
      </c>
      <c r="AD116" s="146">
        <v>0</v>
      </c>
      <c r="AE116" s="146">
        <v>0</v>
      </c>
      <c r="AF116" s="151"/>
      <c r="AG116" s="151">
        <f t="shared" si="78"/>
        <v>0</v>
      </c>
      <c r="AL116" s="151">
        <f t="shared" si="79"/>
        <v>0</v>
      </c>
      <c r="AM116" s="151">
        <f t="shared" si="80"/>
        <v>0</v>
      </c>
      <c r="AN116" s="151">
        <f t="shared" si="81"/>
        <v>0</v>
      </c>
      <c r="AO116" s="151">
        <f t="shared" si="82"/>
        <v>0</v>
      </c>
      <c r="AP116" s="151">
        <f t="shared" si="83"/>
        <v>0</v>
      </c>
      <c r="AQ116" s="151">
        <f t="shared" si="84"/>
        <v>0</v>
      </c>
      <c r="AR116" s="151">
        <f t="shared" si="85"/>
        <v>0</v>
      </c>
      <c r="AS116" s="151"/>
      <c r="AT116" s="151">
        <f t="shared" si="86"/>
        <v>0</v>
      </c>
    </row>
    <row r="117" spans="1:46" ht="11.25" customHeight="1">
      <c r="A117" s="226">
        <v>401</v>
      </c>
      <c r="B117" s="120"/>
      <c r="C117" s="42" t="s">
        <v>131</v>
      </c>
      <c r="D117" s="46"/>
      <c r="E117" s="151">
        <f t="shared" si="74"/>
        <v>0</v>
      </c>
      <c r="F117" s="146">
        <v>0</v>
      </c>
      <c r="G117" s="151">
        <f t="shared" si="75"/>
        <v>0</v>
      </c>
      <c r="H117" s="151">
        <f t="shared" si="76"/>
        <v>0</v>
      </c>
      <c r="L117" s="146">
        <v>0</v>
      </c>
      <c r="M117" s="146">
        <v>0</v>
      </c>
      <c r="N117" s="146">
        <v>0</v>
      </c>
      <c r="O117" s="146">
        <v>0</v>
      </c>
      <c r="P117" s="146">
        <v>0</v>
      </c>
      <c r="Q117" s="146">
        <v>0</v>
      </c>
      <c r="R117" s="146">
        <v>0</v>
      </c>
      <c r="S117" s="151"/>
      <c r="T117" s="151">
        <f t="shared" si="77"/>
        <v>0</v>
      </c>
      <c r="Y117" s="146">
        <v>0</v>
      </c>
      <c r="Z117" s="146">
        <v>0</v>
      </c>
      <c r="AA117" s="146">
        <v>0</v>
      </c>
      <c r="AB117" s="146">
        <v>0</v>
      </c>
      <c r="AC117" s="146">
        <v>0</v>
      </c>
      <c r="AD117" s="146">
        <v>0</v>
      </c>
      <c r="AE117" s="146">
        <v>0</v>
      </c>
      <c r="AF117" s="151"/>
      <c r="AG117" s="151">
        <f t="shared" si="78"/>
        <v>0</v>
      </c>
      <c r="AL117" s="151">
        <f t="shared" si="79"/>
        <v>0</v>
      </c>
      <c r="AM117" s="151">
        <f t="shared" si="80"/>
        <v>0</v>
      </c>
      <c r="AN117" s="151">
        <f t="shared" si="81"/>
        <v>0</v>
      </c>
      <c r="AO117" s="151">
        <f t="shared" si="82"/>
        <v>0</v>
      </c>
      <c r="AP117" s="151">
        <f t="shared" si="83"/>
        <v>0</v>
      </c>
      <c r="AQ117" s="151">
        <f t="shared" si="84"/>
        <v>0</v>
      </c>
      <c r="AR117" s="151">
        <f t="shared" si="85"/>
        <v>0</v>
      </c>
      <c r="AS117" s="151"/>
      <c r="AT117" s="151">
        <f t="shared" si="86"/>
        <v>0</v>
      </c>
    </row>
    <row r="118" spans="1:46" ht="11.25" customHeight="1">
      <c r="A118" s="223">
        <v>174</v>
      </c>
      <c r="B118" s="118"/>
      <c r="C118" s="25" t="s">
        <v>81</v>
      </c>
      <c r="D118" s="46"/>
      <c r="E118" s="151">
        <f t="shared" si="74"/>
        <v>0</v>
      </c>
      <c r="F118" s="146">
        <v>0</v>
      </c>
      <c r="G118" s="151">
        <f t="shared" si="75"/>
        <v>0</v>
      </c>
      <c r="H118" s="151">
        <f t="shared" si="76"/>
        <v>0</v>
      </c>
      <c r="L118" s="146">
        <v>0</v>
      </c>
      <c r="M118" s="146">
        <v>0</v>
      </c>
      <c r="N118" s="146">
        <v>0</v>
      </c>
      <c r="O118" s="146">
        <v>0</v>
      </c>
      <c r="P118" s="146">
        <v>0</v>
      </c>
      <c r="Q118" s="146">
        <v>0</v>
      </c>
      <c r="R118" s="146">
        <v>0</v>
      </c>
      <c r="S118" s="151"/>
      <c r="T118" s="151">
        <f t="shared" si="77"/>
        <v>0</v>
      </c>
      <c r="Y118" s="146">
        <v>0</v>
      </c>
      <c r="Z118" s="146">
        <v>0</v>
      </c>
      <c r="AA118" s="146">
        <v>0</v>
      </c>
      <c r="AB118" s="146">
        <v>0</v>
      </c>
      <c r="AC118" s="146">
        <v>0</v>
      </c>
      <c r="AD118" s="146">
        <v>0</v>
      </c>
      <c r="AE118" s="146">
        <v>0</v>
      </c>
      <c r="AF118" s="151"/>
      <c r="AG118" s="151">
        <f t="shared" si="78"/>
        <v>0</v>
      </c>
      <c r="AL118" s="151">
        <f t="shared" si="79"/>
        <v>0</v>
      </c>
      <c r="AM118" s="151">
        <f t="shared" si="80"/>
        <v>0</v>
      </c>
      <c r="AN118" s="151">
        <f t="shared" si="81"/>
        <v>0</v>
      </c>
      <c r="AO118" s="151">
        <f t="shared" si="82"/>
        <v>0</v>
      </c>
      <c r="AP118" s="151">
        <f t="shared" si="83"/>
        <v>0</v>
      </c>
      <c r="AQ118" s="151">
        <f t="shared" si="84"/>
        <v>0</v>
      </c>
      <c r="AR118" s="151">
        <f t="shared" si="85"/>
        <v>0</v>
      </c>
      <c r="AS118" s="151"/>
      <c r="AT118" s="151">
        <f t="shared" si="86"/>
        <v>0</v>
      </c>
    </row>
    <row r="119" spans="1:46" ht="11.25" customHeight="1">
      <c r="A119" s="223">
        <v>227</v>
      </c>
      <c r="B119" s="118"/>
      <c r="C119" s="25" t="s">
        <v>82</v>
      </c>
      <c r="D119" s="46"/>
      <c r="E119" s="151">
        <f t="shared" si="74"/>
        <v>0</v>
      </c>
      <c r="F119" s="146">
        <v>0</v>
      </c>
      <c r="G119" s="151">
        <f t="shared" si="75"/>
        <v>0</v>
      </c>
      <c r="H119" s="151">
        <f t="shared" si="76"/>
        <v>0</v>
      </c>
      <c r="L119" s="146">
        <v>0</v>
      </c>
      <c r="M119" s="146">
        <v>0</v>
      </c>
      <c r="N119" s="146">
        <v>0</v>
      </c>
      <c r="O119" s="146">
        <v>0</v>
      </c>
      <c r="P119" s="146">
        <v>0</v>
      </c>
      <c r="Q119" s="146">
        <v>0</v>
      </c>
      <c r="R119" s="146">
        <v>0</v>
      </c>
      <c r="S119" s="151"/>
      <c r="T119" s="151">
        <f t="shared" si="77"/>
        <v>0</v>
      </c>
      <c r="Y119" s="146">
        <v>0</v>
      </c>
      <c r="Z119" s="146">
        <v>0</v>
      </c>
      <c r="AA119" s="146">
        <v>0</v>
      </c>
      <c r="AB119" s="146">
        <v>0</v>
      </c>
      <c r="AC119" s="146">
        <v>0</v>
      </c>
      <c r="AD119" s="146">
        <v>0</v>
      </c>
      <c r="AE119" s="146">
        <v>0</v>
      </c>
      <c r="AF119" s="151"/>
      <c r="AG119" s="151">
        <f t="shared" si="78"/>
        <v>0</v>
      </c>
      <c r="AL119" s="151">
        <f t="shared" si="79"/>
        <v>0</v>
      </c>
      <c r="AM119" s="151">
        <f t="shared" si="80"/>
        <v>0</v>
      </c>
      <c r="AN119" s="151">
        <f t="shared" si="81"/>
        <v>0</v>
      </c>
      <c r="AO119" s="151">
        <f t="shared" si="82"/>
        <v>0</v>
      </c>
      <c r="AP119" s="151">
        <f t="shared" si="83"/>
        <v>0</v>
      </c>
      <c r="AQ119" s="151">
        <f t="shared" si="84"/>
        <v>0</v>
      </c>
      <c r="AR119" s="151">
        <f t="shared" si="85"/>
        <v>0</v>
      </c>
      <c r="AS119" s="151"/>
      <c r="AT119" s="151">
        <f t="shared" si="86"/>
        <v>0</v>
      </c>
    </row>
    <row r="120" spans="1:46" ht="11.25" customHeight="1">
      <c r="A120" s="223"/>
      <c r="B120" s="126"/>
      <c r="C120" s="125"/>
      <c r="D120" s="47"/>
      <c r="E120" s="151"/>
      <c r="F120" s="151"/>
      <c r="G120" s="151"/>
      <c r="H120" s="151"/>
      <c r="L120" s="151"/>
      <c r="M120" s="151"/>
      <c r="N120" s="151"/>
      <c r="O120" s="151"/>
      <c r="P120" s="151"/>
      <c r="Q120" s="151"/>
      <c r="R120" s="151"/>
      <c r="S120" s="151"/>
      <c r="T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</row>
    <row r="121" spans="1:46" ht="11.25" customHeight="1">
      <c r="A121" s="223">
        <v>364</v>
      </c>
      <c r="B121" s="118"/>
      <c r="C121" s="51" t="s">
        <v>93</v>
      </c>
      <c r="D121" s="46"/>
      <c r="E121" s="151">
        <f>T121</f>
        <v>0</v>
      </c>
      <c r="F121" s="146">
        <v>0</v>
      </c>
      <c r="G121" s="151">
        <f>H121-F121-E121</f>
        <v>0</v>
      </c>
      <c r="H121" s="151">
        <f>AG121</f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v>0</v>
      </c>
      <c r="Q121" s="146">
        <v>0</v>
      </c>
      <c r="R121" s="146">
        <v>0</v>
      </c>
      <c r="S121" s="151"/>
      <c r="T121" s="151">
        <f>SUM(L121:R121)</f>
        <v>0</v>
      </c>
      <c r="Y121" s="146">
        <v>0</v>
      </c>
      <c r="Z121" s="146">
        <v>0</v>
      </c>
      <c r="AA121" s="146">
        <v>0</v>
      </c>
      <c r="AB121" s="146">
        <v>0</v>
      </c>
      <c r="AC121" s="146">
        <v>0</v>
      </c>
      <c r="AD121" s="146">
        <v>0</v>
      </c>
      <c r="AE121" s="146">
        <v>0</v>
      </c>
      <c r="AF121" s="151"/>
      <c r="AG121" s="151">
        <f>SUM(Y121:AE121)</f>
        <v>0</v>
      </c>
      <c r="AL121" s="151">
        <f t="shared" ref="AL121:AR121" si="87">Y121-L121</f>
        <v>0</v>
      </c>
      <c r="AM121" s="151">
        <f t="shared" si="87"/>
        <v>0</v>
      </c>
      <c r="AN121" s="151">
        <f t="shared" si="87"/>
        <v>0</v>
      </c>
      <c r="AO121" s="151">
        <f t="shared" si="87"/>
        <v>0</v>
      </c>
      <c r="AP121" s="151">
        <f t="shared" si="87"/>
        <v>0</v>
      </c>
      <c r="AQ121" s="151">
        <f t="shared" si="87"/>
        <v>0</v>
      </c>
      <c r="AR121" s="151">
        <f t="shared" si="87"/>
        <v>0</v>
      </c>
      <c r="AS121" s="151"/>
      <c r="AT121" s="151">
        <f>SUM(AL121:AR121)</f>
        <v>0</v>
      </c>
    </row>
    <row r="122" spans="1:46" ht="11.25" customHeight="1">
      <c r="A122" s="223"/>
      <c r="B122" s="126"/>
      <c r="C122" s="125"/>
      <c r="D122" s="47"/>
      <c r="E122" s="151"/>
      <c r="F122" s="151"/>
      <c r="G122" s="151"/>
      <c r="H122" s="151"/>
      <c r="L122" s="151"/>
      <c r="M122" s="151"/>
      <c r="N122" s="151"/>
      <c r="O122" s="151"/>
      <c r="P122" s="151"/>
      <c r="Q122" s="151"/>
      <c r="R122" s="151"/>
      <c r="S122" s="151"/>
      <c r="T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</row>
    <row r="123" spans="1:46" ht="11.25" customHeight="1">
      <c r="A123" s="223">
        <v>353</v>
      </c>
      <c r="B123" s="118"/>
      <c r="C123" s="51" t="s">
        <v>94</v>
      </c>
      <c r="D123" s="46"/>
      <c r="E123" s="151">
        <f>T123</f>
        <v>0</v>
      </c>
      <c r="F123" s="146">
        <v>0</v>
      </c>
      <c r="G123" s="151">
        <f>H123-F123-E123</f>
        <v>0</v>
      </c>
      <c r="H123" s="151">
        <f>AG123</f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0</v>
      </c>
      <c r="Q123" s="146">
        <v>0</v>
      </c>
      <c r="R123" s="146">
        <v>0</v>
      </c>
      <c r="S123" s="151"/>
      <c r="T123" s="151">
        <f>SUM(L123:R123)</f>
        <v>0</v>
      </c>
      <c r="Y123" s="146">
        <v>0</v>
      </c>
      <c r="Z123" s="146">
        <v>0</v>
      </c>
      <c r="AA123" s="146">
        <v>0</v>
      </c>
      <c r="AB123" s="146">
        <v>0</v>
      </c>
      <c r="AC123" s="146">
        <v>0</v>
      </c>
      <c r="AD123" s="146">
        <v>0</v>
      </c>
      <c r="AE123" s="146">
        <v>0</v>
      </c>
      <c r="AF123" s="151"/>
      <c r="AG123" s="151">
        <f>SUM(Y123:AE123)</f>
        <v>0</v>
      </c>
      <c r="AL123" s="151">
        <f t="shared" ref="AL123:AR123" si="88">Y123-L123</f>
        <v>0</v>
      </c>
      <c r="AM123" s="151">
        <f t="shared" si="88"/>
        <v>0</v>
      </c>
      <c r="AN123" s="151">
        <f t="shared" si="88"/>
        <v>0</v>
      </c>
      <c r="AO123" s="151">
        <f t="shared" si="88"/>
        <v>0</v>
      </c>
      <c r="AP123" s="151">
        <f t="shared" si="88"/>
        <v>0</v>
      </c>
      <c r="AQ123" s="151">
        <f t="shared" si="88"/>
        <v>0</v>
      </c>
      <c r="AR123" s="151">
        <f t="shared" si="88"/>
        <v>0</v>
      </c>
      <c r="AS123" s="151"/>
      <c r="AT123" s="151">
        <f>SUM(AL123:AR123)</f>
        <v>0</v>
      </c>
    </row>
    <row r="124" spans="1:46" ht="11.25" customHeight="1">
      <c r="A124" s="223"/>
      <c r="B124" s="118"/>
      <c r="C124" s="51"/>
      <c r="D124" s="46"/>
      <c r="E124" s="153"/>
      <c r="F124" s="153"/>
      <c r="G124" s="153"/>
      <c r="H124" s="153"/>
      <c r="L124" s="153"/>
      <c r="M124" s="153"/>
      <c r="N124" s="153"/>
      <c r="O124" s="153"/>
      <c r="P124" s="153"/>
      <c r="Q124" s="153"/>
      <c r="R124" s="153"/>
      <c r="S124" s="151"/>
      <c r="T124" s="153"/>
      <c r="Y124" s="153"/>
      <c r="Z124" s="153"/>
      <c r="AA124" s="153"/>
      <c r="AB124" s="153"/>
      <c r="AC124" s="153"/>
      <c r="AD124" s="153"/>
      <c r="AE124" s="153"/>
      <c r="AF124" s="151"/>
      <c r="AG124" s="153"/>
      <c r="AL124" s="153"/>
      <c r="AM124" s="153"/>
      <c r="AN124" s="153"/>
      <c r="AO124" s="153"/>
      <c r="AP124" s="153"/>
      <c r="AQ124" s="153"/>
      <c r="AR124" s="153"/>
      <c r="AS124" s="151"/>
      <c r="AT124" s="153"/>
    </row>
    <row r="125" spans="1:46" ht="11.25" customHeight="1">
      <c r="A125" s="223">
        <v>193</v>
      </c>
      <c r="B125" s="118"/>
      <c r="C125" s="51" t="s">
        <v>59</v>
      </c>
      <c r="D125" s="46"/>
      <c r="E125" s="151">
        <f>T125</f>
        <v>0</v>
      </c>
      <c r="F125" s="146">
        <v>0</v>
      </c>
      <c r="G125" s="151">
        <f>H125-F125-E125</f>
        <v>0</v>
      </c>
      <c r="H125" s="151">
        <f>AG125</f>
        <v>0</v>
      </c>
      <c r="L125" s="146">
        <v>0</v>
      </c>
      <c r="M125" s="146">
        <v>0</v>
      </c>
      <c r="N125" s="146">
        <v>0</v>
      </c>
      <c r="O125" s="146">
        <v>0</v>
      </c>
      <c r="P125" s="146">
        <v>0</v>
      </c>
      <c r="Q125" s="146">
        <v>0</v>
      </c>
      <c r="R125" s="146">
        <v>0</v>
      </c>
      <c r="S125" s="151"/>
      <c r="T125" s="151">
        <f>SUM(L125:R125)</f>
        <v>0</v>
      </c>
      <c r="Y125" s="146">
        <v>0</v>
      </c>
      <c r="Z125" s="146">
        <v>0</v>
      </c>
      <c r="AA125" s="146">
        <v>0</v>
      </c>
      <c r="AB125" s="146">
        <v>0</v>
      </c>
      <c r="AC125" s="146">
        <v>0</v>
      </c>
      <c r="AD125" s="146">
        <v>0</v>
      </c>
      <c r="AE125" s="146">
        <v>0</v>
      </c>
      <c r="AF125" s="151"/>
      <c r="AG125" s="151">
        <f>SUM(Y125:AE125)</f>
        <v>0</v>
      </c>
      <c r="AL125" s="151">
        <f t="shared" ref="AL125:AR125" si="89">Y125-L125</f>
        <v>0</v>
      </c>
      <c r="AM125" s="151">
        <f t="shared" si="89"/>
        <v>0</v>
      </c>
      <c r="AN125" s="151">
        <f t="shared" si="89"/>
        <v>0</v>
      </c>
      <c r="AO125" s="151">
        <f t="shared" si="89"/>
        <v>0</v>
      </c>
      <c r="AP125" s="151">
        <f t="shared" si="89"/>
        <v>0</v>
      </c>
      <c r="AQ125" s="151">
        <f t="shared" si="89"/>
        <v>0</v>
      </c>
      <c r="AR125" s="151">
        <f t="shared" si="89"/>
        <v>0</v>
      </c>
      <c r="AS125" s="151"/>
      <c r="AT125" s="151">
        <f>SUM(AL125:AR125)</f>
        <v>0</v>
      </c>
    </row>
    <row r="126" spans="1:46" ht="11.25" customHeight="1">
      <c r="A126" s="223"/>
      <c r="B126" s="126"/>
      <c r="C126" s="125"/>
      <c r="D126" s="47"/>
      <c r="E126" s="151"/>
      <c r="F126" s="151"/>
      <c r="G126" s="151"/>
      <c r="H126" s="151"/>
      <c r="L126" s="151"/>
      <c r="M126" s="151"/>
      <c r="N126" s="151"/>
      <c r="O126" s="151"/>
      <c r="P126" s="151"/>
      <c r="Q126" s="151"/>
      <c r="R126" s="151"/>
      <c r="S126" s="151"/>
      <c r="T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</row>
    <row r="127" spans="1:46" ht="11.25" customHeight="1">
      <c r="A127" s="223">
        <v>319</v>
      </c>
      <c r="B127" s="118"/>
      <c r="C127" s="51" t="s">
        <v>66</v>
      </c>
      <c r="D127" s="46"/>
      <c r="E127" s="151">
        <f>T127</f>
        <v>0</v>
      </c>
      <c r="F127" s="146">
        <v>0</v>
      </c>
      <c r="G127" s="151">
        <f>H127-F127-E127</f>
        <v>0</v>
      </c>
      <c r="H127" s="151">
        <f>AG127</f>
        <v>0</v>
      </c>
      <c r="L127" s="146">
        <v>0</v>
      </c>
      <c r="M127" s="146">
        <v>0</v>
      </c>
      <c r="N127" s="146">
        <v>0</v>
      </c>
      <c r="O127" s="146">
        <v>0</v>
      </c>
      <c r="P127" s="146">
        <v>0</v>
      </c>
      <c r="Q127" s="146">
        <v>0</v>
      </c>
      <c r="R127" s="146">
        <v>0</v>
      </c>
      <c r="S127" s="151"/>
      <c r="T127" s="151">
        <f>SUM(L127:R127)</f>
        <v>0</v>
      </c>
      <c r="Y127" s="146">
        <v>0</v>
      </c>
      <c r="Z127" s="146">
        <v>0</v>
      </c>
      <c r="AA127" s="146">
        <v>0</v>
      </c>
      <c r="AB127" s="146">
        <v>0</v>
      </c>
      <c r="AC127" s="146">
        <v>0</v>
      </c>
      <c r="AD127" s="146">
        <v>0</v>
      </c>
      <c r="AE127" s="146">
        <v>0</v>
      </c>
      <c r="AF127" s="151"/>
      <c r="AG127" s="151">
        <f>SUM(Y127:AE127)</f>
        <v>0</v>
      </c>
      <c r="AL127" s="151">
        <f t="shared" ref="AL127:AR128" si="90">Y127-L127</f>
        <v>0</v>
      </c>
      <c r="AM127" s="151">
        <f t="shared" si="90"/>
        <v>0</v>
      </c>
      <c r="AN127" s="151">
        <f t="shared" si="90"/>
        <v>0</v>
      </c>
      <c r="AO127" s="151">
        <f t="shared" si="90"/>
        <v>0</v>
      </c>
      <c r="AP127" s="151">
        <f t="shared" si="90"/>
        <v>0</v>
      </c>
      <c r="AQ127" s="151">
        <f t="shared" si="90"/>
        <v>0</v>
      </c>
      <c r="AR127" s="151">
        <f t="shared" si="90"/>
        <v>0</v>
      </c>
      <c r="AS127" s="151"/>
      <c r="AT127" s="151">
        <f>SUM(AL127:AR127)</f>
        <v>0</v>
      </c>
    </row>
    <row r="128" spans="1:46" ht="11.25" customHeight="1">
      <c r="A128" s="223">
        <v>143</v>
      </c>
      <c r="B128" s="118"/>
      <c r="C128" s="51" t="s">
        <v>61</v>
      </c>
      <c r="D128" s="46"/>
      <c r="E128" s="151">
        <f>T128</f>
        <v>0</v>
      </c>
      <c r="F128" s="146">
        <v>0</v>
      </c>
      <c r="G128" s="151">
        <f>H128-F128-E128</f>
        <v>0</v>
      </c>
      <c r="H128" s="151">
        <f>AG128</f>
        <v>0</v>
      </c>
      <c r="L128" s="146">
        <v>0</v>
      </c>
      <c r="M128" s="146">
        <v>0</v>
      </c>
      <c r="N128" s="146">
        <v>0</v>
      </c>
      <c r="O128" s="146">
        <v>0</v>
      </c>
      <c r="P128" s="146">
        <v>0</v>
      </c>
      <c r="Q128" s="146">
        <v>0</v>
      </c>
      <c r="R128" s="146">
        <v>0</v>
      </c>
      <c r="S128" s="151"/>
      <c r="T128" s="151">
        <f>SUM(L128:R128)</f>
        <v>0</v>
      </c>
      <c r="Y128" s="146">
        <v>0</v>
      </c>
      <c r="Z128" s="146">
        <v>0</v>
      </c>
      <c r="AA128" s="146">
        <v>0</v>
      </c>
      <c r="AB128" s="146">
        <v>0</v>
      </c>
      <c r="AC128" s="146">
        <v>0</v>
      </c>
      <c r="AD128" s="146">
        <v>0</v>
      </c>
      <c r="AE128" s="146">
        <v>0</v>
      </c>
      <c r="AF128" s="151"/>
      <c r="AG128" s="151">
        <f>SUM(Y128:AE128)</f>
        <v>0</v>
      </c>
      <c r="AL128" s="151">
        <f t="shared" si="90"/>
        <v>0</v>
      </c>
      <c r="AM128" s="151">
        <f t="shared" si="90"/>
        <v>0</v>
      </c>
      <c r="AN128" s="151">
        <f t="shared" si="90"/>
        <v>0</v>
      </c>
      <c r="AO128" s="151">
        <f t="shared" si="90"/>
        <v>0</v>
      </c>
      <c r="AP128" s="151">
        <f t="shared" si="90"/>
        <v>0</v>
      </c>
      <c r="AQ128" s="151">
        <f t="shared" si="90"/>
        <v>0</v>
      </c>
      <c r="AR128" s="151">
        <f t="shared" si="90"/>
        <v>0</v>
      </c>
      <c r="AS128" s="151"/>
      <c r="AT128" s="151">
        <f>SUM(AL128:AR128)</f>
        <v>0</v>
      </c>
    </row>
    <row r="129" spans="1:46" ht="11.25" customHeight="1">
      <c r="A129" s="223"/>
      <c r="B129" s="126"/>
      <c r="C129" s="125"/>
      <c r="D129" s="47"/>
      <c r="E129" s="151"/>
      <c r="F129" s="151"/>
      <c r="G129" s="151"/>
      <c r="H129" s="151"/>
      <c r="L129" s="151"/>
      <c r="M129" s="151"/>
      <c r="N129" s="151"/>
      <c r="O129" s="151"/>
      <c r="P129" s="151"/>
      <c r="Q129" s="151"/>
      <c r="R129" s="151"/>
      <c r="S129" s="151"/>
      <c r="T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</row>
    <row r="130" spans="1:46" ht="11.25" customHeight="1">
      <c r="A130" s="223">
        <v>196</v>
      </c>
      <c r="B130" s="118"/>
      <c r="C130" s="51" t="s">
        <v>62</v>
      </c>
      <c r="D130" s="46"/>
      <c r="E130" s="151">
        <f>T130</f>
        <v>0</v>
      </c>
      <c r="F130" s="146">
        <v>0</v>
      </c>
      <c r="G130" s="151">
        <f>H130-F130-E130</f>
        <v>0</v>
      </c>
      <c r="H130" s="151">
        <f>AG130</f>
        <v>0</v>
      </c>
      <c r="L130" s="146">
        <v>0</v>
      </c>
      <c r="M130" s="146">
        <v>0</v>
      </c>
      <c r="N130" s="146">
        <v>0</v>
      </c>
      <c r="O130" s="146">
        <v>0</v>
      </c>
      <c r="P130" s="146">
        <v>0</v>
      </c>
      <c r="Q130" s="146">
        <v>0</v>
      </c>
      <c r="R130" s="146">
        <v>0</v>
      </c>
      <c r="S130" s="151"/>
      <c r="T130" s="151">
        <f>SUM(L130:R130)</f>
        <v>0</v>
      </c>
      <c r="Y130" s="146">
        <v>0</v>
      </c>
      <c r="Z130" s="146">
        <v>0</v>
      </c>
      <c r="AA130" s="146">
        <v>0</v>
      </c>
      <c r="AB130" s="146">
        <v>0</v>
      </c>
      <c r="AC130" s="146">
        <v>0</v>
      </c>
      <c r="AD130" s="146">
        <v>0</v>
      </c>
      <c r="AE130" s="146">
        <v>0</v>
      </c>
      <c r="AF130" s="151"/>
      <c r="AG130" s="151">
        <f>SUM(Y130:AE130)</f>
        <v>0</v>
      </c>
      <c r="AL130" s="151">
        <f t="shared" ref="AL130:AR130" si="91">Y130-L130</f>
        <v>0</v>
      </c>
      <c r="AM130" s="151">
        <f t="shared" si="91"/>
        <v>0</v>
      </c>
      <c r="AN130" s="151">
        <f t="shared" si="91"/>
        <v>0</v>
      </c>
      <c r="AO130" s="151">
        <f t="shared" si="91"/>
        <v>0</v>
      </c>
      <c r="AP130" s="151">
        <f t="shared" si="91"/>
        <v>0</v>
      </c>
      <c r="AQ130" s="151">
        <f t="shared" si="91"/>
        <v>0</v>
      </c>
      <c r="AR130" s="151">
        <f t="shared" si="91"/>
        <v>0</v>
      </c>
      <c r="AS130" s="151"/>
      <c r="AT130" s="151">
        <f>SUM(AL130:AR130)</f>
        <v>0</v>
      </c>
    </row>
    <row r="131" spans="1:46" ht="11.25" customHeight="1">
      <c r="A131" s="223"/>
      <c r="B131" s="118"/>
      <c r="C131" s="51"/>
      <c r="D131" s="46"/>
      <c r="E131" s="153"/>
      <c r="F131" s="153"/>
      <c r="G131" s="153"/>
      <c r="H131" s="153"/>
      <c r="L131" s="153"/>
      <c r="M131" s="153"/>
      <c r="N131" s="153"/>
      <c r="O131" s="153"/>
      <c r="P131" s="153"/>
      <c r="Q131" s="153"/>
      <c r="R131" s="153"/>
      <c r="S131" s="151"/>
      <c r="T131" s="153"/>
      <c r="Y131" s="153"/>
      <c r="Z131" s="153"/>
      <c r="AA131" s="153"/>
      <c r="AB131" s="153"/>
      <c r="AC131" s="153"/>
      <c r="AD131" s="153"/>
      <c r="AE131" s="153"/>
      <c r="AF131" s="151"/>
      <c r="AG131" s="153"/>
      <c r="AL131" s="153"/>
      <c r="AM131" s="153"/>
      <c r="AN131" s="153"/>
      <c r="AO131" s="153"/>
      <c r="AP131" s="153"/>
      <c r="AQ131" s="153"/>
      <c r="AR131" s="153"/>
      <c r="AS131" s="151"/>
      <c r="AT131" s="153"/>
    </row>
    <row r="132" spans="1:46" ht="11.25" customHeight="1">
      <c r="A132" s="223">
        <v>100</v>
      </c>
      <c r="B132" s="118"/>
      <c r="C132" s="51" t="s">
        <v>63</v>
      </c>
      <c r="D132" s="46"/>
      <c r="E132" s="151">
        <f>T132</f>
        <v>0</v>
      </c>
      <c r="F132" s="146">
        <v>0</v>
      </c>
      <c r="G132" s="151">
        <f>H132-F132-E132</f>
        <v>0</v>
      </c>
      <c r="H132" s="151">
        <f>AG132</f>
        <v>0</v>
      </c>
      <c r="L132" s="146">
        <v>0</v>
      </c>
      <c r="M132" s="146">
        <v>0</v>
      </c>
      <c r="N132" s="146">
        <v>0</v>
      </c>
      <c r="O132" s="146">
        <v>0</v>
      </c>
      <c r="P132" s="146">
        <v>0</v>
      </c>
      <c r="Q132" s="146">
        <v>0</v>
      </c>
      <c r="R132" s="146">
        <v>0</v>
      </c>
      <c r="S132" s="151"/>
      <c r="T132" s="151">
        <f>SUM(L132:R132)</f>
        <v>0</v>
      </c>
      <c r="Y132" s="146">
        <v>0</v>
      </c>
      <c r="Z132" s="146">
        <v>0</v>
      </c>
      <c r="AA132" s="146">
        <v>0</v>
      </c>
      <c r="AB132" s="146">
        <v>0</v>
      </c>
      <c r="AC132" s="146">
        <v>0</v>
      </c>
      <c r="AD132" s="146">
        <v>0</v>
      </c>
      <c r="AE132" s="146">
        <v>0</v>
      </c>
      <c r="AF132" s="151"/>
      <c r="AG132" s="151">
        <f>SUM(Y132:AE132)</f>
        <v>0</v>
      </c>
      <c r="AL132" s="151">
        <f t="shared" ref="AL132:AR132" si="92">Y132-L132</f>
        <v>0</v>
      </c>
      <c r="AM132" s="151">
        <f t="shared" si="92"/>
        <v>0</v>
      </c>
      <c r="AN132" s="151">
        <f t="shared" si="92"/>
        <v>0</v>
      </c>
      <c r="AO132" s="151">
        <f t="shared" si="92"/>
        <v>0</v>
      </c>
      <c r="AP132" s="151">
        <f t="shared" si="92"/>
        <v>0</v>
      </c>
      <c r="AQ132" s="151">
        <f t="shared" si="92"/>
        <v>0</v>
      </c>
      <c r="AR132" s="151">
        <f t="shared" si="92"/>
        <v>0</v>
      </c>
      <c r="AS132" s="151"/>
      <c r="AT132" s="151">
        <f>SUM(AL132:AR132)</f>
        <v>0</v>
      </c>
    </row>
    <row r="133" spans="1:46" ht="11.25" customHeight="1">
      <c r="A133" s="223"/>
      <c r="B133" s="126"/>
      <c r="C133" s="125"/>
      <c r="D133" s="47"/>
      <c r="E133" s="151"/>
      <c r="F133" s="151"/>
      <c r="G133" s="151"/>
      <c r="H133" s="151"/>
      <c r="L133" s="151"/>
      <c r="M133" s="151"/>
      <c r="N133" s="151"/>
      <c r="O133" s="151"/>
      <c r="P133" s="151"/>
      <c r="Q133" s="151"/>
      <c r="R133" s="151"/>
      <c r="S133" s="151"/>
      <c r="T133" s="151"/>
      <c r="Y133" s="151"/>
      <c r="Z133" s="151"/>
      <c r="AA133" s="151"/>
      <c r="AB133" s="151"/>
      <c r="AC133" s="151"/>
      <c r="AD133" s="151"/>
      <c r="AE133" s="151"/>
      <c r="AF133" s="151"/>
      <c r="AG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</row>
    <row r="134" spans="1:46" ht="11.25" customHeight="1">
      <c r="A134" s="223">
        <v>103</v>
      </c>
      <c r="B134" s="118"/>
      <c r="C134" s="51" t="s">
        <v>64</v>
      </c>
      <c r="D134" s="46"/>
      <c r="E134" s="151">
        <f>T134</f>
        <v>3301058</v>
      </c>
      <c r="F134" s="146">
        <v>53123</v>
      </c>
      <c r="G134" s="151">
        <f>H134-F134-E134</f>
        <v>-365805</v>
      </c>
      <c r="H134" s="151">
        <f>AG134</f>
        <v>2988376</v>
      </c>
      <c r="L134" s="146">
        <v>3202656</v>
      </c>
      <c r="M134" s="146">
        <v>0</v>
      </c>
      <c r="N134" s="146">
        <v>0</v>
      </c>
      <c r="O134" s="146">
        <v>0</v>
      </c>
      <c r="P134" s="146">
        <v>0</v>
      </c>
      <c r="Q134" s="146">
        <v>0</v>
      </c>
      <c r="R134" s="146">
        <v>98402</v>
      </c>
      <c r="S134" s="151"/>
      <c r="T134" s="151">
        <f>SUM(L134:R134)</f>
        <v>3301058</v>
      </c>
      <c r="Y134" s="146">
        <v>2836851</v>
      </c>
      <c r="Z134" s="146">
        <v>0</v>
      </c>
      <c r="AA134" s="146">
        <v>0</v>
      </c>
      <c r="AB134" s="146">
        <v>0</v>
      </c>
      <c r="AC134" s="146">
        <v>0</v>
      </c>
      <c r="AD134" s="146">
        <v>0</v>
      </c>
      <c r="AE134" s="146">
        <v>151525</v>
      </c>
      <c r="AF134" s="151"/>
      <c r="AG134" s="151">
        <f>SUM(Y134:AE134)</f>
        <v>2988376</v>
      </c>
      <c r="AL134" s="151">
        <f t="shared" ref="AL134:AR134" si="93">Y134-L134</f>
        <v>-365805</v>
      </c>
      <c r="AM134" s="151">
        <f t="shared" si="93"/>
        <v>0</v>
      </c>
      <c r="AN134" s="151">
        <f t="shared" si="93"/>
        <v>0</v>
      </c>
      <c r="AO134" s="151">
        <f t="shared" si="93"/>
        <v>0</v>
      </c>
      <c r="AP134" s="151">
        <f t="shared" si="93"/>
        <v>0</v>
      </c>
      <c r="AQ134" s="151">
        <f t="shared" si="93"/>
        <v>0</v>
      </c>
      <c r="AR134" s="151">
        <f t="shared" si="93"/>
        <v>53123</v>
      </c>
      <c r="AS134" s="151"/>
      <c r="AT134" s="151">
        <f>SUM(AL134:AR134)</f>
        <v>-312682</v>
      </c>
    </row>
    <row r="135" spans="1:46" ht="11.25" customHeight="1">
      <c r="A135" s="223"/>
      <c r="B135" s="118"/>
      <c r="C135" s="51"/>
      <c r="D135" s="46"/>
      <c r="E135" s="153"/>
      <c r="F135" s="153"/>
      <c r="G135" s="153"/>
      <c r="H135" s="153"/>
      <c r="L135" s="153"/>
      <c r="M135" s="153"/>
      <c r="N135" s="153"/>
      <c r="O135" s="153"/>
      <c r="P135" s="153"/>
      <c r="Q135" s="153"/>
      <c r="R135" s="153"/>
      <c r="S135" s="151"/>
      <c r="T135" s="153"/>
      <c r="Y135" s="153"/>
      <c r="Z135" s="153"/>
      <c r="AA135" s="153"/>
      <c r="AB135" s="153"/>
      <c r="AC135" s="153"/>
      <c r="AD135" s="153"/>
      <c r="AE135" s="153"/>
      <c r="AF135" s="151"/>
      <c r="AG135" s="153"/>
      <c r="AL135" s="153"/>
      <c r="AM135" s="153"/>
      <c r="AN135" s="153"/>
      <c r="AO135" s="153"/>
      <c r="AP135" s="153"/>
      <c r="AQ135" s="153"/>
      <c r="AR135" s="153"/>
      <c r="AS135" s="151"/>
      <c r="AT135" s="153"/>
    </row>
    <row r="136" spans="1:46" ht="11.25" customHeight="1">
      <c r="A136" s="223"/>
      <c r="B136" s="118"/>
      <c r="C136" s="51"/>
      <c r="D136" s="46"/>
      <c r="E136" s="123" t="s">
        <v>15</v>
      </c>
      <c r="F136" s="123" t="s">
        <v>15</v>
      </c>
      <c r="G136" s="123" t="s">
        <v>15</v>
      </c>
      <c r="H136" s="123" t="s">
        <v>15</v>
      </c>
      <c r="L136" s="123" t="s">
        <v>15</v>
      </c>
      <c r="M136" s="123" t="s">
        <v>15</v>
      </c>
      <c r="N136" s="123" t="s">
        <v>15</v>
      </c>
      <c r="O136" s="123" t="s">
        <v>15</v>
      </c>
      <c r="P136" s="123" t="s">
        <v>15</v>
      </c>
      <c r="Q136" s="123" t="s">
        <v>15</v>
      </c>
      <c r="R136" s="123" t="s">
        <v>15</v>
      </c>
      <c r="S136" s="125"/>
      <c r="T136" s="123" t="s">
        <v>15</v>
      </c>
      <c r="Y136" s="123" t="s">
        <v>15</v>
      </c>
      <c r="Z136" s="123" t="s">
        <v>15</v>
      </c>
      <c r="AA136" s="123" t="s">
        <v>15</v>
      </c>
      <c r="AB136" s="123" t="s">
        <v>15</v>
      </c>
      <c r="AC136" s="123" t="s">
        <v>15</v>
      </c>
      <c r="AD136" s="123" t="s">
        <v>15</v>
      </c>
      <c r="AE136" s="123" t="s">
        <v>15</v>
      </c>
      <c r="AF136" s="125"/>
      <c r="AG136" s="123" t="s">
        <v>15</v>
      </c>
      <c r="AL136" s="123" t="s">
        <v>15</v>
      </c>
      <c r="AM136" s="123" t="s">
        <v>15</v>
      </c>
      <c r="AN136" s="123" t="s">
        <v>15</v>
      </c>
      <c r="AO136" s="123" t="s">
        <v>15</v>
      </c>
      <c r="AP136" s="123" t="s">
        <v>15</v>
      </c>
      <c r="AQ136" s="123" t="s">
        <v>15</v>
      </c>
      <c r="AR136" s="123" t="s">
        <v>15</v>
      </c>
      <c r="AS136" s="125"/>
      <c r="AT136" s="123" t="s">
        <v>15</v>
      </c>
    </row>
    <row r="137" spans="1:46" ht="11.25" customHeight="1">
      <c r="A137" s="223"/>
      <c r="B137" s="116"/>
      <c r="C137" s="118" t="s">
        <v>65</v>
      </c>
      <c r="D137" s="46"/>
      <c r="E137" s="148">
        <f>SUM(E97:E136)</f>
        <v>3324038</v>
      </c>
      <c r="F137" s="148">
        <f>SUM(F97:F136)</f>
        <v>148266</v>
      </c>
      <c r="G137" s="148">
        <f>SUM(G97:G136)</f>
        <v>-357560</v>
      </c>
      <c r="H137" s="148">
        <f>SUM(H97:H136)</f>
        <v>3114744</v>
      </c>
      <c r="L137" s="148">
        <f t="shared" ref="L137:R137" si="94">SUM(L97:L136)</f>
        <v>3209431</v>
      </c>
      <c r="M137" s="148">
        <f t="shared" si="94"/>
        <v>2479</v>
      </c>
      <c r="N137" s="148">
        <f t="shared" si="94"/>
        <v>13726</v>
      </c>
      <c r="O137" s="148">
        <f t="shared" si="94"/>
        <v>0</v>
      </c>
      <c r="P137" s="148">
        <f t="shared" si="94"/>
        <v>0</v>
      </c>
      <c r="Q137" s="148">
        <f t="shared" si="94"/>
        <v>0</v>
      </c>
      <c r="R137" s="148">
        <f t="shared" si="94"/>
        <v>98402</v>
      </c>
      <c r="S137" s="148"/>
      <c r="T137" s="148">
        <f>SUM(T97:T136)</f>
        <v>3324038</v>
      </c>
      <c r="Y137" s="148">
        <f t="shared" ref="Y137:AE137" si="95">SUM(Y97:Y136)</f>
        <v>2854624</v>
      </c>
      <c r="Z137" s="148">
        <f t="shared" si="95"/>
        <v>2663</v>
      </c>
      <c r="AA137" s="148">
        <f t="shared" si="95"/>
        <v>105932</v>
      </c>
      <c r="AB137" s="148">
        <f t="shared" si="95"/>
        <v>0</v>
      </c>
      <c r="AC137" s="148">
        <f t="shared" si="95"/>
        <v>0</v>
      </c>
      <c r="AD137" s="148">
        <f t="shared" si="95"/>
        <v>0</v>
      </c>
      <c r="AE137" s="148">
        <f t="shared" si="95"/>
        <v>151525</v>
      </c>
      <c r="AF137" s="148"/>
      <c r="AG137" s="148">
        <f>SUM(AG97:AG136)</f>
        <v>3114744</v>
      </c>
      <c r="AL137" s="148">
        <f t="shared" ref="AL137:AR137" si="96">SUM(AL97:AL136)</f>
        <v>-354807</v>
      </c>
      <c r="AM137" s="148">
        <f t="shared" si="96"/>
        <v>184</v>
      </c>
      <c r="AN137" s="148">
        <f t="shared" si="96"/>
        <v>92206</v>
      </c>
      <c r="AO137" s="148">
        <f t="shared" si="96"/>
        <v>0</v>
      </c>
      <c r="AP137" s="148">
        <f t="shared" si="96"/>
        <v>0</v>
      </c>
      <c r="AQ137" s="148">
        <f t="shared" si="96"/>
        <v>0</v>
      </c>
      <c r="AR137" s="148">
        <f t="shared" si="96"/>
        <v>53123</v>
      </c>
      <c r="AS137" s="148"/>
      <c r="AT137" s="148">
        <f>SUM(AT97:AT136)</f>
        <v>-209294</v>
      </c>
    </row>
    <row r="138" spans="1:46" ht="11.25" customHeight="1">
      <c r="A138" s="223"/>
      <c r="B138" s="51"/>
      <c r="C138" s="51"/>
      <c r="D138" s="46"/>
      <c r="E138" s="123" t="s">
        <v>23</v>
      </c>
      <c r="F138" s="20" t="s">
        <v>23</v>
      </c>
      <c r="G138" s="20" t="s">
        <v>23</v>
      </c>
      <c r="H138" s="123" t="s">
        <v>23</v>
      </c>
      <c r="L138" s="20" t="s">
        <v>23</v>
      </c>
      <c r="M138" s="20" t="s">
        <v>23</v>
      </c>
      <c r="N138" s="20" t="s">
        <v>23</v>
      </c>
      <c r="O138" s="20" t="s">
        <v>23</v>
      </c>
      <c r="P138" s="20" t="s">
        <v>23</v>
      </c>
      <c r="Q138" s="20" t="s">
        <v>23</v>
      </c>
      <c r="R138" s="20" t="s">
        <v>23</v>
      </c>
      <c r="S138" s="30"/>
      <c r="T138" s="20" t="s">
        <v>23</v>
      </c>
      <c r="Y138" s="20" t="s">
        <v>23</v>
      </c>
      <c r="Z138" s="20" t="s">
        <v>23</v>
      </c>
      <c r="AA138" s="20" t="s">
        <v>23</v>
      </c>
      <c r="AB138" s="20" t="s">
        <v>23</v>
      </c>
      <c r="AC138" s="20" t="s">
        <v>23</v>
      </c>
      <c r="AD138" s="20" t="s">
        <v>23</v>
      </c>
      <c r="AE138" s="20" t="s">
        <v>23</v>
      </c>
      <c r="AF138" s="30"/>
      <c r="AG138" s="20" t="s">
        <v>23</v>
      </c>
      <c r="AL138" s="20" t="s">
        <v>23</v>
      </c>
      <c r="AM138" s="20" t="s">
        <v>23</v>
      </c>
      <c r="AN138" s="20" t="s">
        <v>23</v>
      </c>
      <c r="AO138" s="20" t="s">
        <v>23</v>
      </c>
      <c r="AP138" s="20" t="s">
        <v>23</v>
      </c>
      <c r="AQ138" s="20" t="s">
        <v>23</v>
      </c>
      <c r="AR138" s="20" t="s">
        <v>23</v>
      </c>
      <c r="AS138" s="30"/>
      <c r="AT138" s="20" t="s">
        <v>23</v>
      </c>
    </row>
    <row r="139" spans="1:46" ht="11.25" customHeight="1">
      <c r="A139" s="223"/>
      <c r="B139" s="51"/>
      <c r="C139" s="123"/>
      <c r="D139" s="46"/>
      <c r="E139" s="123"/>
      <c r="F139" s="123"/>
      <c r="G139" s="123"/>
      <c r="H139" s="123"/>
      <c r="L139" s="123"/>
      <c r="M139" s="123"/>
      <c r="N139" s="123"/>
      <c r="O139" s="123"/>
      <c r="P139" s="123"/>
      <c r="Q139" s="123"/>
      <c r="R139" s="123"/>
      <c r="S139" s="125"/>
      <c r="T139" s="123"/>
      <c r="Y139" s="123"/>
      <c r="Z139" s="123"/>
      <c r="AA139" s="123"/>
      <c r="AB139" s="123"/>
      <c r="AC139" s="123"/>
      <c r="AD139" s="123"/>
      <c r="AE139" s="123"/>
      <c r="AF139" s="125"/>
      <c r="AG139" s="123"/>
      <c r="AL139" s="123"/>
      <c r="AM139" s="123"/>
      <c r="AN139" s="123"/>
      <c r="AO139" s="123"/>
      <c r="AP139" s="123"/>
      <c r="AQ139" s="123"/>
      <c r="AR139" s="123"/>
      <c r="AS139" s="125"/>
      <c r="AT139" s="123"/>
    </row>
    <row r="140" spans="1:46" ht="11.25" customHeight="1">
      <c r="A140" s="223"/>
      <c r="B140" s="116"/>
      <c r="C140" s="117" t="s">
        <v>69</v>
      </c>
      <c r="D140" s="46"/>
      <c r="E140" s="149"/>
      <c r="F140" s="149"/>
      <c r="G140" s="149"/>
      <c r="H140" s="149"/>
      <c r="L140" s="149"/>
      <c r="M140" s="149"/>
      <c r="N140" s="149"/>
      <c r="O140" s="149"/>
      <c r="P140" s="149"/>
      <c r="Q140" s="149"/>
      <c r="R140" s="149"/>
      <c r="S140" s="148"/>
      <c r="T140" s="149"/>
      <c r="Y140" s="149"/>
      <c r="Z140" s="149"/>
      <c r="AA140" s="149"/>
      <c r="AB140" s="149"/>
      <c r="AC140" s="149"/>
      <c r="AD140" s="149"/>
      <c r="AE140" s="149"/>
      <c r="AF140" s="148"/>
      <c r="AG140" s="149"/>
      <c r="AL140" s="149"/>
      <c r="AM140" s="149"/>
      <c r="AN140" s="149"/>
      <c r="AO140" s="149"/>
      <c r="AP140" s="149"/>
      <c r="AQ140" s="149"/>
      <c r="AR140" s="149"/>
      <c r="AS140" s="148"/>
      <c r="AT140" s="149"/>
    </row>
    <row r="141" spans="1:46" ht="11.25" customHeight="1">
      <c r="A141" s="223">
        <v>198</v>
      </c>
      <c r="B141" s="51"/>
      <c r="C141" s="51" t="s">
        <v>35</v>
      </c>
      <c r="D141" s="46"/>
      <c r="E141" s="151">
        <f>T141</f>
        <v>270522</v>
      </c>
      <c r="F141" s="146">
        <v>115806</v>
      </c>
      <c r="G141" s="151">
        <f>H141-F141-E141</f>
        <v>-10028</v>
      </c>
      <c r="H141" s="151">
        <f>AG141</f>
        <v>376300</v>
      </c>
      <c r="L141" s="146">
        <v>0</v>
      </c>
      <c r="M141" s="146">
        <v>8550</v>
      </c>
      <c r="N141" s="146">
        <v>261972</v>
      </c>
      <c r="O141" s="146">
        <v>0</v>
      </c>
      <c r="P141" s="146">
        <v>0</v>
      </c>
      <c r="Q141" s="146">
        <v>0</v>
      </c>
      <c r="R141" s="146">
        <v>0</v>
      </c>
      <c r="S141" s="151"/>
      <c r="T141" s="151">
        <f>SUM(L141:R141)</f>
        <v>270522</v>
      </c>
      <c r="Y141" s="146">
        <v>0</v>
      </c>
      <c r="Z141" s="146">
        <v>9184</v>
      </c>
      <c r="AA141" s="146">
        <v>367116</v>
      </c>
      <c r="AB141" s="146">
        <v>0</v>
      </c>
      <c r="AC141" s="146">
        <v>0</v>
      </c>
      <c r="AD141" s="146">
        <v>0</v>
      </c>
      <c r="AE141" s="146">
        <v>0</v>
      </c>
      <c r="AF141" s="151"/>
      <c r="AG141" s="151">
        <f>SUM(Y141:AE141)</f>
        <v>376300</v>
      </c>
      <c r="AL141" s="151">
        <f t="shared" ref="AL141:AR144" si="97">Y141-L141</f>
        <v>0</v>
      </c>
      <c r="AM141" s="151">
        <f t="shared" si="97"/>
        <v>634</v>
      </c>
      <c r="AN141" s="151">
        <f t="shared" si="97"/>
        <v>105144</v>
      </c>
      <c r="AO141" s="151">
        <f t="shared" si="97"/>
        <v>0</v>
      </c>
      <c r="AP141" s="151">
        <f t="shared" si="97"/>
        <v>0</v>
      </c>
      <c r="AQ141" s="151">
        <f t="shared" si="97"/>
        <v>0</v>
      </c>
      <c r="AR141" s="151">
        <f t="shared" si="97"/>
        <v>0</v>
      </c>
      <c r="AS141" s="151"/>
      <c r="AT141" s="151">
        <f>SUM(AL141:AR141)</f>
        <v>105778</v>
      </c>
    </row>
    <row r="142" spans="1:46" ht="11.25" customHeight="1">
      <c r="A142" s="223">
        <v>114</v>
      </c>
      <c r="B142" s="51"/>
      <c r="C142" s="51" t="s">
        <v>32</v>
      </c>
      <c r="D142" s="46"/>
      <c r="E142" s="151">
        <f>T142</f>
        <v>0</v>
      </c>
      <c r="F142" s="146">
        <v>0</v>
      </c>
      <c r="G142" s="151">
        <f>H142-F142-E142</f>
        <v>0</v>
      </c>
      <c r="H142" s="151">
        <f>AG142</f>
        <v>0</v>
      </c>
      <c r="L142" s="146">
        <v>0</v>
      </c>
      <c r="M142" s="146">
        <v>0</v>
      </c>
      <c r="N142" s="146">
        <v>0</v>
      </c>
      <c r="O142" s="146">
        <v>0</v>
      </c>
      <c r="P142" s="146">
        <v>0</v>
      </c>
      <c r="Q142" s="146">
        <v>0</v>
      </c>
      <c r="R142" s="146">
        <v>0</v>
      </c>
      <c r="S142" s="151"/>
      <c r="T142" s="151">
        <f>SUM(L142:R142)</f>
        <v>0</v>
      </c>
      <c r="Y142" s="146">
        <v>0</v>
      </c>
      <c r="Z142" s="146">
        <v>0</v>
      </c>
      <c r="AA142" s="146">
        <v>0</v>
      </c>
      <c r="AB142" s="146">
        <v>0</v>
      </c>
      <c r="AC142" s="146">
        <v>0</v>
      </c>
      <c r="AD142" s="146">
        <v>0</v>
      </c>
      <c r="AE142" s="146">
        <v>0</v>
      </c>
      <c r="AF142" s="151"/>
      <c r="AG142" s="151">
        <f>SUM(Y142:AE142)</f>
        <v>0</v>
      </c>
      <c r="AL142" s="151">
        <f t="shared" si="97"/>
        <v>0</v>
      </c>
      <c r="AM142" s="151">
        <f t="shared" si="97"/>
        <v>0</v>
      </c>
      <c r="AN142" s="151">
        <f t="shared" si="97"/>
        <v>0</v>
      </c>
      <c r="AO142" s="151">
        <f t="shared" si="97"/>
        <v>0</v>
      </c>
      <c r="AP142" s="151">
        <f t="shared" si="97"/>
        <v>0</v>
      </c>
      <c r="AQ142" s="151">
        <f t="shared" si="97"/>
        <v>0</v>
      </c>
      <c r="AR142" s="151">
        <f t="shared" si="97"/>
        <v>0</v>
      </c>
      <c r="AS142" s="151"/>
      <c r="AT142" s="151">
        <f>SUM(AL142:AR142)</f>
        <v>0</v>
      </c>
    </row>
    <row r="143" spans="1:46" ht="11.25" customHeight="1">
      <c r="A143" s="223">
        <v>167</v>
      </c>
      <c r="B143" s="51"/>
      <c r="C143" s="51" t="s">
        <v>33</v>
      </c>
      <c r="D143" s="46"/>
      <c r="E143" s="151">
        <f>T143</f>
        <v>130866</v>
      </c>
      <c r="F143" s="146">
        <v>78947</v>
      </c>
      <c r="G143" s="151">
        <f>H143-F143-E143</f>
        <v>-21347</v>
      </c>
      <c r="H143" s="151">
        <f>AG143</f>
        <v>188466</v>
      </c>
      <c r="L143" s="146">
        <v>0</v>
      </c>
      <c r="M143" s="146">
        <v>11503</v>
      </c>
      <c r="N143" s="146">
        <v>112163</v>
      </c>
      <c r="O143" s="146">
        <v>0</v>
      </c>
      <c r="P143" s="146">
        <v>0</v>
      </c>
      <c r="Q143" s="146">
        <v>0</v>
      </c>
      <c r="R143" s="146">
        <v>7200</v>
      </c>
      <c r="S143" s="151"/>
      <c r="T143" s="151">
        <f>SUM(L143:R143)</f>
        <v>130866</v>
      </c>
      <c r="Y143" s="146">
        <v>0</v>
      </c>
      <c r="Z143" s="146">
        <v>12356</v>
      </c>
      <c r="AA143" s="146">
        <v>133440</v>
      </c>
      <c r="AB143" s="146">
        <v>0</v>
      </c>
      <c r="AC143" s="146">
        <v>0</v>
      </c>
      <c r="AD143" s="146">
        <v>0</v>
      </c>
      <c r="AE143" s="146">
        <v>42670</v>
      </c>
      <c r="AF143" s="151"/>
      <c r="AG143" s="151">
        <f>SUM(Y143:AE143)</f>
        <v>188466</v>
      </c>
      <c r="AL143" s="151">
        <f t="shared" si="97"/>
        <v>0</v>
      </c>
      <c r="AM143" s="151">
        <f t="shared" si="97"/>
        <v>853</v>
      </c>
      <c r="AN143" s="151">
        <f t="shared" si="97"/>
        <v>21277</v>
      </c>
      <c r="AO143" s="151">
        <f t="shared" si="97"/>
        <v>0</v>
      </c>
      <c r="AP143" s="151">
        <f t="shared" si="97"/>
        <v>0</v>
      </c>
      <c r="AQ143" s="151">
        <f t="shared" si="97"/>
        <v>0</v>
      </c>
      <c r="AR143" s="151">
        <f t="shared" si="97"/>
        <v>35470</v>
      </c>
      <c r="AS143" s="151"/>
      <c r="AT143" s="151">
        <f>SUM(AL143:AR143)</f>
        <v>57600</v>
      </c>
    </row>
    <row r="144" spans="1:46" ht="11.25" customHeight="1">
      <c r="A144" s="223" t="s">
        <v>166</v>
      </c>
      <c r="B144" s="51"/>
      <c r="C144" s="51" t="s">
        <v>195</v>
      </c>
      <c r="D144" s="46"/>
      <c r="E144" s="151">
        <f>T144</f>
        <v>0</v>
      </c>
      <c r="F144" s="146">
        <v>0</v>
      </c>
      <c r="G144" s="151">
        <f>H144-F144-E144</f>
        <v>0</v>
      </c>
      <c r="H144" s="151">
        <f>AG144</f>
        <v>0</v>
      </c>
      <c r="L144" s="146">
        <v>0</v>
      </c>
      <c r="M144" s="146">
        <v>0</v>
      </c>
      <c r="N144" s="146">
        <v>0</v>
      </c>
      <c r="O144" s="146">
        <v>0</v>
      </c>
      <c r="P144" s="146">
        <v>0</v>
      </c>
      <c r="Q144" s="146">
        <v>0</v>
      </c>
      <c r="R144" s="146">
        <v>0</v>
      </c>
      <c r="S144" s="151"/>
      <c r="T144" s="151">
        <f>SUM(L144:R144)</f>
        <v>0</v>
      </c>
      <c r="Y144" s="146">
        <v>0</v>
      </c>
      <c r="Z144" s="146">
        <v>0</v>
      </c>
      <c r="AA144" s="146">
        <v>0</v>
      </c>
      <c r="AB144" s="146">
        <v>0</v>
      </c>
      <c r="AC144" s="146">
        <v>0</v>
      </c>
      <c r="AD144" s="146">
        <v>0</v>
      </c>
      <c r="AE144" s="146">
        <v>0</v>
      </c>
      <c r="AF144" s="151"/>
      <c r="AG144" s="151">
        <f>SUM(Y144:AE144)</f>
        <v>0</v>
      </c>
      <c r="AL144" s="151">
        <f t="shared" si="97"/>
        <v>0</v>
      </c>
      <c r="AM144" s="151">
        <f t="shared" si="97"/>
        <v>0</v>
      </c>
      <c r="AN144" s="151">
        <f t="shared" si="97"/>
        <v>0</v>
      </c>
      <c r="AO144" s="151">
        <f t="shared" si="97"/>
        <v>0</v>
      </c>
      <c r="AP144" s="151">
        <f t="shared" si="97"/>
        <v>0</v>
      </c>
      <c r="AQ144" s="151">
        <f t="shared" si="97"/>
        <v>0</v>
      </c>
      <c r="AR144" s="151">
        <f t="shared" si="97"/>
        <v>0</v>
      </c>
      <c r="AS144" s="151"/>
      <c r="AT144" s="151">
        <f>SUM(AL144:AR144)</f>
        <v>0</v>
      </c>
    </row>
    <row r="145" spans="1:46" ht="11.25" customHeight="1">
      <c r="A145" s="223"/>
      <c r="B145" s="51"/>
      <c r="C145" s="51"/>
      <c r="D145" s="46"/>
      <c r="E145" s="123" t="s">
        <v>15</v>
      </c>
      <c r="F145" s="123" t="s">
        <v>15</v>
      </c>
      <c r="G145" s="123" t="s">
        <v>15</v>
      </c>
      <c r="H145" s="123" t="s">
        <v>15</v>
      </c>
      <c r="L145" s="123" t="s">
        <v>15</v>
      </c>
      <c r="M145" s="123" t="s">
        <v>15</v>
      </c>
      <c r="N145" s="123" t="s">
        <v>15</v>
      </c>
      <c r="O145" s="123" t="s">
        <v>15</v>
      </c>
      <c r="P145" s="123" t="s">
        <v>15</v>
      </c>
      <c r="Q145" s="123" t="s">
        <v>15</v>
      </c>
      <c r="R145" s="123" t="s">
        <v>15</v>
      </c>
      <c r="S145" s="125"/>
      <c r="T145" s="123" t="s">
        <v>15</v>
      </c>
      <c r="Y145" s="123" t="s">
        <v>15</v>
      </c>
      <c r="Z145" s="123" t="s">
        <v>15</v>
      </c>
      <c r="AA145" s="123" t="s">
        <v>15</v>
      </c>
      <c r="AB145" s="123" t="s">
        <v>15</v>
      </c>
      <c r="AC145" s="123" t="s">
        <v>15</v>
      </c>
      <c r="AD145" s="123" t="s">
        <v>15</v>
      </c>
      <c r="AE145" s="123" t="s">
        <v>15</v>
      </c>
      <c r="AF145" s="125"/>
      <c r="AG145" s="123" t="s">
        <v>15</v>
      </c>
      <c r="AL145" s="123" t="s">
        <v>15</v>
      </c>
      <c r="AM145" s="123" t="s">
        <v>15</v>
      </c>
      <c r="AN145" s="123" t="s">
        <v>15</v>
      </c>
      <c r="AO145" s="123" t="s">
        <v>15</v>
      </c>
      <c r="AP145" s="123" t="s">
        <v>15</v>
      </c>
      <c r="AQ145" s="123" t="s">
        <v>15</v>
      </c>
      <c r="AR145" s="123" t="s">
        <v>15</v>
      </c>
      <c r="AS145" s="125"/>
      <c r="AT145" s="123" t="s">
        <v>15</v>
      </c>
    </row>
    <row r="146" spans="1:46" ht="11.25" customHeight="1">
      <c r="A146" s="223"/>
      <c r="B146" s="116"/>
      <c r="C146" s="122" t="s">
        <v>70</v>
      </c>
      <c r="D146" s="46"/>
      <c r="E146" s="149">
        <f>SUM(E141:E144)</f>
        <v>401388</v>
      </c>
      <c r="F146" s="149">
        <f>SUM(F141:F144)</f>
        <v>194753</v>
      </c>
      <c r="G146" s="149">
        <f>SUM(G141:G144)</f>
        <v>-31375</v>
      </c>
      <c r="H146" s="149">
        <f>SUM(H141:H144)</f>
        <v>564766</v>
      </c>
      <c r="L146" s="149">
        <f t="shared" ref="L146:R146" si="98">SUM(L141:L144)</f>
        <v>0</v>
      </c>
      <c r="M146" s="149">
        <f t="shared" si="98"/>
        <v>20053</v>
      </c>
      <c r="N146" s="149">
        <f t="shared" si="98"/>
        <v>374135</v>
      </c>
      <c r="O146" s="149">
        <f t="shared" si="98"/>
        <v>0</v>
      </c>
      <c r="P146" s="149">
        <f t="shared" si="98"/>
        <v>0</v>
      </c>
      <c r="Q146" s="149">
        <f t="shared" si="98"/>
        <v>0</v>
      </c>
      <c r="R146" s="149">
        <f t="shared" si="98"/>
        <v>7200</v>
      </c>
      <c r="S146" s="148"/>
      <c r="T146" s="149">
        <f>SUM(T141:T144)</f>
        <v>401388</v>
      </c>
      <c r="Y146" s="149">
        <f t="shared" ref="Y146:AE146" si="99">SUM(Y141:Y144)</f>
        <v>0</v>
      </c>
      <c r="Z146" s="149">
        <f t="shared" si="99"/>
        <v>21540</v>
      </c>
      <c r="AA146" s="149">
        <f t="shared" si="99"/>
        <v>500556</v>
      </c>
      <c r="AB146" s="149">
        <f t="shared" si="99"/>
        <v>0</v>
      </c>
      <c r="AC146" s="149">
        <f t="shared" si="99"/>
        <v>0</v>
      </c>
      <c r="AD146" s="149">
        <f t="shared" si="99"/>
        <v>0</v>
      </c>
      <c r="AE146" s="149">
        <f t="shared" si="99"/>
        <v>42670</v>
      </c>
      <c r="AF146" s="148"/>
      <c r="AG146" s="149">
        <f>SUM(AG141:AG144)</f>
        <v>564766</v>
      </c>
      <c r="AL146" s="149">
        <f t="shared" ref="AL146:AR146" si="100">SUM(AL141:AL144)</f>
        <v>0</v>
      </c>
      <c r="AM146" s="149">
        <f t="shared" si="100"/>
        <v>1487</v>
      </c>
      <c r="AN146" s="149">
        <f t="shared" si="100"/>
        <v>126421</v>
      </c>
      <c r="AO146" s="149">
        <f t="shared" si="100"/>
        <v>0</v>
      </c>
      <c r="AP146" s="149">
        <f t="shared" si="100"/>
        <v>0</v>
      </c>
      <c r="AQ146" s="149">
        <f t="shared" si="100"/>
        <v>0</v>
      </c>
      <c r="AR146" s="149">
        <f t="shared" si="100"/>
        <v>35470</v>
      </c>
      <c r="AS146" s="148"/>
      <c r="AT146" s="149">
        <f>SUM(AT141:AT144)</f>
        <v>163378</v>
      </c>
    </row>
    <row r="147" spans="1:46" ht="11.25" customHeight="1">
      <c r="A147" s="223"/>
      <c r="B147" s="51"/>
      <c r="C147" s="51"/>
      <c r="D147" s="46"/>
      <c r="E147" s="123" t="s">
        <v>23</v>
      </c>
      <c r="F147" s="20" t="s">
        <v>23</v>
      </c>
      <c r="G147" s="20" t="s">
        <v>23</v>
      </c>
      <c r="H147" s="123" t="s">
        <v>23</v>
      </c>
      <c r="L147" s="20" t="s">
        <v>23</v>
      </c>
      <c r="M147" s="20" t="s">
        <v>23</v>
      </c>
      <c r="N147" s="20" t="s">
        <v>23</v>
      </c>
      <c r="O147" s="20" t="s">
        <v>23</v>
      </c>
      <c r="P147" s="20" t="s">
        <v>23</v>
      </c>
      <c r="Q147" s="20" t="s">
        <v>23</v>
      </c>
      <c r="R147" s="20" t="s">
        <v>23</v>
      </c>
      <c r="S147" s="30"/>
      <c r="T147" s="20" t="s">
        <v>23</v>
      </c>
      <c r="Y147" s="20" t="s">
        <v>23</v>
      </c>
      <c r="Z147" s="20" t="s">
        <v>23</v>
      </c>
      <c r="AA147" s="20" t="s">
        <v>23</v>
      </c>
      <c r="AB147" s="20" t="s">
        <v>23</v>
      </c>
      <c r="AC147" s="20" t="s">
        <v>23</v>
      </c>
      <c r="AD147" s="20" t="s">
        <v>23</v>
      </c>
      <c r="AE147" s="20" t="s">
        <v>23</v>
      </c>
      <c r="AF147" s="30"/>
      <c r="AG147" s="20" t="s">
        <v>23</v>
      </c>
      <c r="AL147" s="20" t="s">
        <v>23</v>
      </c>
      <c r="AM147" s="20" t="s">
        <v>23</v>
      </c>
      <c r="AN147" s="20" t="s">
        <v>23</v>
      </c>
      <c r="AO147" s="20" t="s">
        <v>23</v>
      </c>
      <c r="AP147" s="20" t="s">
        <v>23</v>
      </c>
      <c r="AQ147" s="20" t="s">
        <v>23</v>
      </c>
      <c r="AR147" s="20" t="s">
        <v>23</v>
      </c>
      <c r="AS147" s="30"/>
      <c r="AT147" s="20" t="s">
        <v>23</v>
      </c>
    </row>
    <row r="148" spans="1:46" ht="11.25" customHeight="1">
      <c r="A148" s="223"/>
      <c r="B148" s="51"/>
      <c r="C148" s="51"/>
      <c r="D148" s="46"/>
      <c r="E148" s="123"/>
      <c r="F148" s="123"/>
      <c r="G148" s="123"/>
      <c r="H148" s="123"/>
      <c r="L148" s="123"/>
      <c r="M148" s="123"/>
      <c r="N148" s="123"/>
      <c r="O148" s="123"/>
      <c r="P148" s="123"/>
      <c r="Q148" s="123"/>
      <c r="R148" s="123"/>
      <c r="S148" s="125"/>
      <c r="T148" s="123"/>
      <c r="Y148" s="123"/>
      <c r="Z148" s="123"/>
      <c r="AA148" s="123"/>
      <c r="AB148" s="123"/>
      <c r="AC148" s="123"/>
      <c r="AD148" s="123"/>
      <c r="AE148" s="123"/>
      <c r="AF148" s="125"/>
      <c r="AG148" s="123"/>
      <c r="AL148" s="123"/>
      <c r="AM148" s="123"/>
      <c r="AN148" s="123"/>
      <c r="AO148" s="123"/>
      <c r="AP148" s="123"/>
      <c r="AQ148" s="123"/>
      <c r="AR148" s="123"/>
      <c r="AS148" s="125"/>
      <c r="AT148" s="123"/>
    </row>
    <row r="149" spans="1:46" ht="11.25" customHeight="1">
      <c r="A149" s="223"/>
      <c r="B149" s="51"/>
      <c r="C149" s="51"/>
      <c r="D149" s="46"/>
      <c r="E149" s="149"/>
      <c r="F149" s="149"/>
      <c r="G149" s="149"/>
      <c r="H149" s="149"/>
      <c r="L149" s="149"/>
      <c r="M149" s="149"/>
      <c r="N149" s="149"/>
      <c r="O149" s="149"/>
      <c r="P149" s="149"/>
      <c r="Q149" s="149"/>
      <c r="R149" s="149"/>
      <c r="S149" s="148"/>
      <c r="T149" s="149"/>
      <c r="Y149" s="149"/>
      <c r="Z149" s="149"/>
      <c r="AA149" s="149"/>
      <c r="AB149" s="149"/>
      <c r="AC149" s="149"/>
      <c r="AD149" s="149"/>
      <c r="AE149" s="149"/>
      <c r="AF149" s="148"/>
      <c r="AG149" s="149"/>
      <c r="AL149" s="149"/>
      <c r="AM149" s="149"/>
      <c r="AN149" s="149"/>
      <c r="AO149" s="149"/>
      <c r="AP149" s="149"/>
      <c r="AQ149" s="149"/>
      <c r="AR149" s="149"/>
      <c r="AS149" s="148"/>
      <c r="AT149" s="149"/>
    </row>
    <row r="150" spans="1:46" ht="11.25" customHeight="1">
      <c r="A150" s="223"/>
      <c r="B150" s="51"/>
      <c r="C150" s="117" t="s">
        <v>71</v>
      </c>
      <c r="D150" s="46"/>
      <c r="E150" s="149"/>
      <c r="F150" s="149"/>
      <c r="G150" s="149"/>
      <c r="H150" s="149"/>
      <c r="L150" s="149"/>
      <c r="M150" s="149"/>
      <c r="N150" s="149"/>
      <c r="O150" s="149"/>
      <c r="P150" s="149"/>
      <c r="Q150" s="149"/>
      <c r="R150" s="149"/>
      <c r="S150" s="148"/>
      <c r="T150" s="149"/>
      <c r="Y150" s="149"/>
      <c r="Z150" s="149"/>
      <c r="AA150" s="149"/>
      <c r="AB150" s="149"/>
      <c r="AC150" s="149"/>
      <c r="AD150" s="149"/>
      <c r="AE150" s="149"/>
      <c r="AF150" s="148"/>
      <c r="AG150" s="149"/>
      <c r="AL150" s="149"/>
      <c r="AM150" s="149"/>
      <c r="AN150" s="149"/>
      <c r="AO150" s="149"/>
      <c r="AP150" s="149"/>
      <c r="AQ150" s="149"/>
      <c r="AR150" s="149"/>
      <c r="AS150" s="148"/>
      <c r="AT150" s="149"/>
    </row>
    <row r="151" spans="1:46" ht="11.25" customHeight="1">
      <c r="A151" s="223">
        <v>168</v>
      </c>
      <c r="B151" s="51"/>
      <c r="C151" s="51" t="s">
        <v>35</v>
      </c>
      <c r="D151" s="46"/>
      <c r="E151" s="151">
        <f t="shared" ref="E151:E157" si="101">T151</f>
        <v>1048345</v>
      </c>
      <c r="F151" s="146">
        <v>146917</v>
      </c>
      <c r="G151" s="151">
        <f t="shared" ref="G151:G157" si="102">H151-F151-E151</f>
        <v>-447681</v>
      </c>
      <c r="H151" s="151">
        <f t="shared" ref="H151:H157" si="103">AG151</f>
        <v>747581</v>
      </c>
      <c r="L151" s="146">
        <f>253305-93258</f>
        <v>160047</v>
      </c>
      <c r="M151" s="146">
        <v>93258</v>
      </c>
      <c r="N151" s="146">
        <v>795040</v>
      </c>
      <c r="O151" s="146">
        <v>0</v>
      </c>
      <c r="P151" s="146">
        <v>0</v>
      </c>
      <c r="Q151" s="146">
        <v>0</v>
      </c>
      <c r="R151" s="146">
        <v>0</v>
      </c>
      <c r="S151" s="151"/>
      <c r="T151" s="151">
        <f t="shared" ref="T151:T157" si="104">SUM(L151:R151)</f>
        <v>1048345</v>
      </c>
      <c r="Y151" s="146">
        <v>0</v>
      </c>
      <c r="Z151" s="146">
        <v>100175</v>
      </c>
      <c r="AA151" s="146">
        <v>647406</v>
      </c>
      <c r="AB151" s="146">
        <v>0</v>
      </c>
      <c r="AC151" s="146">
        <v>0</v>
      </c>
      <c r="AD151" s="146">
        <v>0</v>
      </c>
      <c r="AE151" s="146">
        <v>0</v>
      </c>
      <c r="AF151" s="151"/>
      <c r="AG151" s="151">
        <f t="shared" ref="AG151:AG157" si="105">SUM(Y151:AE151)</f>
        <v>747581</v>
      </c>
      <c r="AL151" s="151">
        <f t="shared" ref="AL151:AL157" si="106">Y151-L151</f>
        <v>-160047</v>
      </c>
      <c r="AM151" s="151">
        <f t="shared" ref="AM151:AM157" si="107">Z151-M151</f>
        <v>6917</v>
      </c>
      <c r="AN151" s="151">
        <f t="shared" ref="AN151:AN157" si="108">AA151-N151</f>
        <v>-147634</v>
      </c>
      <c r="AO151" s="151">
        <f t="shared" ref="AO151:AO157" si="109">AB151-O151</f>
        <v>0</v>
      </c>
      <c r="AP151" s="151">
        <f t="shared" ref="AP151:AP157" si="110">AC151-P151</f>
        <v>0</v>
      </c>
      <c r="AQ151" s="151">
        <f t="shared" ref="AQ151:AQ157" si="111">AD151-Q151</f>
        <v>0</v>
      </c>
      <c r="AR151" s="151">
        <f t="shared" ref="AR151:AR157" si="112">AE151-R151</f>
        <v>0</v>
      </c>
      <c r="AS151" s="151"/>
      <c r="AT151" s="151">
        <f t="shared" ref="AT151:AT157" si="113">SUM(AL151:AR151)</f>
        <v>-300764</v>
      </c>
    </row>
    <row r="152" spans="1:46" ht="11.25" customHeight="1">
      <c r="A152" s="223">
        <v>194</v>
      </c>
      <c r="B152" s="51"/>
      <c r="C152" s="51" t="s">
        <v>32</v>
      </c>
      <c r="D152" s="46"/>
      <c r="E152" s="151">
        <f t="shared" si="101"/>
        <v>299421</v>
      </c>
      <c r="F152" s="146">
        <v>12410</v>
      </c>
      <c r="G152" s="151">
        <f t="shared" si="102"/>
        <v>-257929</v>
      </c>
      <c r="H152" s="151">
        <f t="shared" si="103"/>
        <v>53902</v>
      </c>
      <c r="L152" s="146">
        <f>259578-6593</f>
        <v>252985</v>
      </c>
      <c r="M152" s="146">
        <v>6593</v>
      </c>
      <c r="N152" s="146">
        <v>39843</v>
      </c>
      <c r="O152" s="146">
        <v>0</v>
      </c>
      <c r="P152" s="146">
        <v>0</v>
      </c>
      <c r="Q152" s="146">
        <v>0</v>
      </c>
      <c r="R152" s="146">
        <v>0</v>
      </c>
      <c r="S152" s="151"/>
      <c r="T152" s="151">
        <f t="shared" si="104"/>
        <v>299421</v>
      </c>
      <c r="Y152" s="146">
        <v>0</v>
      </c>
      <c r="Z152" s="146">
        <v>7082</v>
      </c>
      <c r="AA152" s="146">
        <v>46820</v>
      </c>
      <c r="AB152" s="146">
        <v>0</v>
      </c>
      <c r="AC152" s="146">
        <v>0</v>
      </c>
      <c r="AD152" s="146">
        <v>0</v>
      </c>
      <c r="AE152" s="146">
        <v>0</v>
      </c>
      <c r="AF152" s="151"/>
      <c r="AG152" s="151">
        <f t="shared" si="105"/>
        <v>53902</v>
      </c>
      <c r="AL152" s="151">
        <f t="shared" si="106"/>
        <v>-252985</v>
      </c>
      <c r="AM152" s="151">
        <f t="shared" si="107"/>
        <v>489</v>
      </c>
      <c r="AN152" s="151">
        <f t="shared" si="108"/>
        <v>6977</v>
      </c>
      <c r="AO152" s="151">
        <f t="shared" si="109"/>
        <v>0</v>
      </c>
      <c r="AP152" s="151">
        <f t="shared" si="110"/>
        <v>0</v>
      </c>
      <c r="AQ152" s="151">
        <f t="shared" si="111"/>
        <v>0</v>
      </c>
      <c r="AR152" s="151">
        <f t="shared" si="112"/>
        <v>0</v>
      </c>
      <c r="AS152" s="151"/>
      <c r="AT152" s="151">
        <f t="shared" si="113"/>
        <v>-245519</v>
      </c>
    </row>
    <row r="153" spans="1:46" ht="11.25" customHeight="1">
      <c r="A153" s="223">
        <v>111</v>
      </c>
      <c r="B153" s="51"/>
      <c r="C153" s="51" t="s">
        <v>72</v>
      </c>
      <c r="D153" s="46"/>
      <c r="E153" s="151">
        <f t="shared" si="101"/>
        <v>143574</v>
      </c>
      <c r="F153" s="146">
        <v>0</v>
      </c>
      <c r="G153" s="151">
        <f t="shared" si="102"/>
        <v>-140440</v>
      </c>
      <c r="H153" s="151">
        <f t="shared" si="103"/>
        <v>3134</v>
      </c>
      <c r="L153" s="146">
        <f>143574-2918</f>
        <v>140656</v>
      </c>
      <c r="M153" s="146">
        <v>2918</v>
      </c>
      <c r="N153" s="146">
        <v>0</v>
      </c>
      <c r="O153" s="146">
        <v>0</v>
      </c>
      <c r="P153" s="146">
        <v>0</v>
      </c>
      <c r="Q153" s="146">
        <v>0</v>
      </c>
      <c r="R153" s="146">
        <v>0</v>
      </c>
      <c r="S153" s="151"/>
      <c r="T153" s="151">
        <f t="shared" si="104"/>
        <v>143574</v>
      </c>
      <c r="Y153" s="146">
        <v>0</v>
      </c>
      <c r="Z153" s="146">
        <v>3134</v>
      </c>
      <c r="AA153" s="146">
        <v>0</v>
      </c>
      <c r="AB153" s="146">
        <v>0</v>
      </c>
      <c r="AC153" s="146">
        <v>0</v>
      </c>
      <c r="AD153" s="146">
        <v>0</v>
      </c>
      <c r="AE153" s="146">
        <v>0</v>
      </c>
      <c r="AF153" s="151"/>
      <c r="AG153" s="151">
        <f t="shared" si="105"/>
        <v>3134</v>
      </c>
      <c r="AL153" s="151">
        <f t="shared" si="106"/>
        <v>-140656</v>
      </c>
      <c r="AM153" s="151">
        <f t="shared" si="107"/>
        <v>216</v>
      </c>
      <c r="AN153" s="151">
        <f t="shared" si="108"/>
        <v>0</v>
      </c>
      <c r="AO153" s="151">
        <f t="shared" si="109"/>
        <v>0</v>
      </c>
      <c r="AP153" s="151">
        <f t="shared" si="110"/>
        <v>0</v>
      </c>
      <c r="AQ153" s="151">
        <f t="shared" si="111"/>
        <v>0</v>
      </c>
      <c r="AR153" s="151">
        <f t="shared" si="112"/>
        <v>0</v>
      </c>
      <c r="AS153" s="151"/>
      <c r="AT153" s="151">
        <f t="shared" si="113"/>
        <v>-140440</v>
      </c>
    </row>
    <row r="154" spans="1:46" ht="11.25" customHeight="1">
      <c r="A154" s="223">
        <v>159</v>
      </c>
      <c r="B154" s="51"/>
      <c r="C154" s="51" t="s">
        <v>33</v>
      </c>
      <c r="D154" s="46"/>
      <c r="E154" s="151">
        <f t="shared" si="101"/>
        <v>403700</v>
      </c>
      <c r="F154" s="146">
        <v>11428</v>
      </c>
      <c r="G154" s="151">
        <f t="shared" si="102"/>
        <v>-361511</v>
      </c>
      <c r="H154" s="151">
        <f t="shared" si="103"/>
        <v>53617</v>
      </c>
      <c r="L154" s="146">
        <f>361941-9143</f>
        <v>352798</v>
      </c>
      <c r="M154" s="146">
        <v>9143</v>
      </c>
      <c r="N154" s="146">
        <v>36959</v>
      </c>
      <c r="O154" s="146">
        <v>0</v>
      </c>
      <c r="P154" s="146">
        <v>0</v>
      </c>
      <c r="Q154" s="146">
        <v>0</v>
      </c>
      <c r="R154" s="146">
        <v>4800</v>
      </c>
      <c r="S154" s="151"/>
      <c r="T154" s="151">
        <f t="shared" si="104"/>
        <v>403700</v>
      </c>
      <c r="Y154" s="146">
        <v>0</v>
      </c>
      <c r="Z154" s="146">
        <v>9821</v>
      </c>
      <c r="AA154" s="146">
        <v>36596</v>
      </c>
      <c r="AB154" s="146">
        <v>0</v>
      </c>
      <c r="AC154" s="146">
        <v>0</v>
      </c>
      <c r="AD154" s="146">
        <v>0</v>
      </c>
      <c r="AE154" s="146">
        <v>7200</v>
      </c>
      <c r="AF154" s="151"/>
      <c r="AG154" s="151">
        <f t="shared" si="105"/>
        <v>53617</v>
      </c>
      <c r="AL154" s="151">
        <f t="shared" si="106"/>
        <v>-352798</v>
      </c>
      <c r="AM154" s="151">
        <f t="shared" si="107"/>
        <v>678</v>
      </c>
      <c r="AN154" s="151">
        <f t="shared" si="108"/>
        <v>-363</v>
      </c>
      <c r="AO154" s="151">
        <f t="shared" si="109"/>
        <v>0</v>
      </c>
      <c r="AP154" s="151">
        <f t="shared" si="110"/>
        <v>0</v>
      </c>
      <c r="AQ154" s="151">
        <f t="shared" si="111"/>
        <v>0</v>
      </c>
      <c r="AR154" s="151">
        <f t="shared" si="112"/>
        <v>2400</v>
      </c>
      <c r="AS154" s="151"/>
      <c r="AT154" s="151">
        <f t="shared" si="113"/>
        <v>-350083</v>
      </c>
    </row>
    <row r="155" spans="1:46" ht="11.25" customHeight="1">
      <c r="A155" s="223">
        <v>161</v>
      </c>
      <c r="B155" s="51"/>
      <c r="C155" s="51" t="s">
        <v>73</v>
      </c>
      <c r="D155" s="46"/>
      <c r="E155" s="151">
        <f t="shared" si="101"/>
        <v>243486</v>
      </c>
      <c r="F155" s="146">
        <v>4738</v>
      </c>
      <c r="G155" s="151">
        <f t="shared" si="102"/>
        <v>-222690</v>
      </c>
      <c r="H155" s="151">
        <f t="shared" si="103"/>
        <v>25534</v>
      </c>
      <c r="L155" s="146">
        <f>221532-4318</f>
        <v>217214</v>
      </c>
      <c r="M155" s="146">
        <v>4318</v>
      </c>
      <c r="N155" s="146">
        <v>21954</v>
      </c>
      <c r="O155" s="146">
        <v>0</v>
      </c>
      <c r="P155" s="146">
        <v>0</v>
      </c>
      <c r="Q155" s="146">
        <v>0</v>
      </c>
      <c r="R155" s="146">
        <v>0</v>
      </c>
      <c r="S155" s="151"/>
      <c r="T155" s="151">
        <f t="shared" si="104"/>
        <v>243486</v>
      </c>
      <c r="Y155" s="146">
        <v>0</v>
      </c>
      <c r="Z155" s="146">
        <v>4638</v>
      </c>
      <c r="AA155" s="146">
        <v>20896</v>
      </c>
      <c r="AB155" s="146">
        <v>0</v>
      </c>
      <c r="AC155" s="146">
        <v>0</v>
      </c>
      <c r="AD155" s="146">
        <v>0</v>
      </c>
      <c r="AE155" s="146">
        <v>0</v>
      </c>
      <c r="AF155" s="151"/>
      <c r="AG155" s="151">
        <f t="shared" si="105"/>
        <v>25534</v>
      </c>
      <c r="AL155" s="151">
        <f t="shared" si="106"/>
        <v>-217214</v>
      </c>
      <c r="AM155" s="151">
        <f t="shared" si="107"/>
        <v>320</v>
      </c>
      <c r="AN155" s="151">
        <f t="shared" si="108"/>
        <v>-1058</v>
      </c>
      <c r="AO155" s="151">
        <f t="shared" si="109"/>
        <v>0</v>
      </c>
      <c r="AP155" s="151">
        <f t="shared" si="110"/>
        <v>0</v>
      </c>
      <c r="AQ155" s="151">
        <f t="shared" si="111"/>
        <v>0</v>
      </c>
      <c r="AR155" s="151">
        <f t="shared" si="112"/>
        <v>0</v>
      </c>
      <c r="AS155" s="151"/>
      <c r="AT155" s="151">
        <f t="shared" si="113"/>
        <v>-217952</v>
      </c>
    </row>
    <row r="156" spans="1:46" ht="11.25" customHeight="1">
      <c r="A156" s="223">
        <v>358</v>
      </c>
      <c r="B156" s="51"/>
      <c r="C156" s="51" t="s">
        <v>153</v>
      </c>
      <c r="D156" s="46"/>
      <c r="E156" s="151">
        <f t="shared" si="101"/>
        <v>0</v>
      </c>
      <c r="F156" s="146">
        <v>0</v>
      </c>
      <c r="G156" s="151">
        <f t="shared" si="102"/>
        <v>0</v>
      </c>
      <c r="H156" s="151">
        <f t="shared" si="103"/>
        <v>0</v>
      </c>
      <c r="L156" s="146">
        <v>0</v>
      </c>
      <c r="M156" s="146">
        <v>0</v>
      </c>
      <c r="N156" s="146">
        <v>0</v>
      </c>
      <c r="O156" s="146">
        <v>0</v>
      </c>
      <c r="P156" s="146">
        <v>0</v>
      </c>
      <c r="Q156" s="146">
        <v>0</v>
      </c>
      <c r="R156" s="146">
        <v>0</v>
      </c>
      <c r="S156" s="151"/>
      <c r="T156" s="151">
        <f t="shared" si="104"/>
        <v>0</v>
      </c>
      <c r="Y156" s="146">
        <v>0</v>
      </c>
      <c r="Z156" s="146">
        <v>0</v>
      </c>
      <c r="AA156" s="146">
        <v>0</v>
      </c>
      <c r="AB156" s="146">
        <v>0</v>
      </c>
      <c r="AC156" s="146">
        <v>0</v>
      </c>
      <c r="AD156" s="146">
        <v>0</v>
      </c>
      <c r="AE156" s="146">
        <v>0</v>
      </c>
      <c r="AF156" s="151"/>
      <c r="AG156" s="151">
        <f t="shared" si="105"/>
        <v>0</v>
      </c>
      <c r="AL156" s="151">
        <f t="shared" si="106"/>
        <v>0</v>
      </c>
      <c r="AM156" s="151">
        <f t="shared" si="107"/>
        <v>0</v>
      </c>
      <c r="AN156" s="151">
        <f t="shared" si="108"/>
        <v>0</v>
      </c>
      <c r="AO156" s="151">
        <f t="shared" si="109"/>
        <v>0</v>
      </c>
      <c r="AP156" s="151">
        <f t="shared" si="110"/>
        <v>0</v>
      </c>
      <c r="AQ156" s="151">
        <f t="shared" si="111"/>
        <v>0</v>
      </c>
      <c r="AR156" s="151">
        <f t="shared" si="112"/>
        <v>0</v>
      </c>
      <c r="AS156" s="151"/>
      <c r="AT156" s="151">
        <f t="shared" si="113"/>
        <v>0</v>
      </c>
    </row>
    <row r="157" spans="1:46" ht="11.25" customHeight="1">
      <c r="A157" s="223" t="s">
        <v>167</v>
      </c>
      <c r="B157" s="51"/>
      <c r="C157" s="51" t="s">
        <v>195</v>
      </c>
      <c r="D157" s="46"/>
      <c r="E157" s="151">
        <f t="shared" si="101"/>
        <v>0</v>
      </c>
      <c r="F157" s="146">
        <v>0</v>
      </c>
      <c r="G157" s="151">
        <f t="shared" si="102"/>
        <v>0</v>
      </c>
      <c r="H157" s="151">
        <f t="shared" si="103"/>
        <v>0</v>
      </c>
      <c r="L157" s="147">
        <v>0</v>
      </c>
      <c r="M157" s="147">
        <v>0</v>
      </c>
      <c r="N157" s="147">
        <v>0</v>
      </c>
      <c r="O157" s="147">
        <v>0</v>
      </c>
      <c r="P157" s="147">
        <v>0</v>
      </c>
      <c r="Q157" s="147">
        <v>0</v>
      </c>
      <c r="R157" s="147">
        <v>0</v>
      </c>
      <c r="S157" s="148"/>
      <c r="T157" s="151">
        <f t="shared" si="104"/>
        <v>0</v>
      </c>
      <c r="Y157" s="147">
        <v>0</v>
      </c>
      <c r="Z157" s="147">
        <v>0</v>
      </c>
      <c r="AA157" s="147">
        <v>0</v>
      </c>
      <c r="AB157" s="147">
        <v>0</v>
      </c>
      <c r="AC157" s="147">
        <v>0</v>
      </c>
      <c r="AD157" s="147">
        <v>0</v>
      </c>
      <c r="AE157" s="147">
        <v>0</v>
      </c>
      <c r="AF157" s="148"/>
      <c r="AG157" s="151">
        <f t="shared" si="105"/>
        <v>0</v>
      </c>
      <c r="AL157" s="151">
        <f t="shared" si="106"/>
        <v>0</v>
      </c>
      <c r="AM157" s="151">
        <f t="shared" si="107"/>
        <v>0</v>
      </c>
      <c r="AN157" s="151">
        <f t="shared" si="108"/>
        <v>0</v>
      </c>
      <c r="AO157" s="151">
        <f t="shared" si="109"/>
        <v>0</v>
      </c>
      <c r="AP157" s="151">
        <f t="shared" si="110"/>
        <v>0</v>
      </c>
      <c r="AQ157" s="151">
        <f t="shared" si="111"/>
        <v>0</v>
      </c>
      <c r="AR157" s="151">
        <f t="shared" si="112"/>
        <v>0</v>
      </c>
      <c r="AS157" s="148"/>
      <c r="AT157" s="151">
        <f t="shared" si="113"/>
        <v>0</v>
      </c>
    </row>
    <row r="158" spans="1:46" ht="11.25" customHeight="1">
      <c r="A158" s="223"/>
      <c r="B158" s="51"/>
      <c r="C158" s="51"/>
      <c r="D158" s="46"/>
      <c r="E158" s="123" t="s">
        <v>15</v>
      </c>
      <c r="F158" s="123" t="s">
        <v>15</v>
      </c>
      <c r="G158" s="123" t="s">
        <v>15</v>
      </c>
      <c r="H158" s="123" t="s">
        <v>15</v>
      </c>
      <c r="L158" s="123" t="s">
        <v>15</v>
      </c>
      <c r="M158" s="123" t="s">
        <v>15</v>
      </c>
      <c r="N158" s="123" t="s">
        <v>15</v>
      </c>
      <c r="O158" s="123" t="s">
        <v>15</v>
      </c>
      <c r="P158" s="123" t="s">
        <v>15</v>
      </c>
      <c r="Q158" s="123" t="s">
        <v>15</v>
      </c>
      <c r="R158" s="123" t="s">
        <v>15</v>
      </c>
      <c r="S158" s="125"/>
      <c r="T158" s="123" t="s">
        <v>15</v>
      </c>
      <c r="Y158" s="123" t="s">
        <v>15</v>
      </c>
      <c r="Z158" s="123" t="s">
        <v>15</v>
      </c>
      <c r="AA158" s="123" t="s">
        <v>15</v>
      </c>
      <c r="AB158" s="123" t="s">
        <v>15</v>
      </c>
      <c r="AC158" s="123" t="s">
        <v>15</v>
      </c>
      <c r="AD158" s="123" t="s">
        <v>15</v>
      </c>
      <c r="AE158" s="123" t="s">
        <v>15</v>
      </c>
      <c r="AF158" s="125"/>
      <c r="AG158" s="123" t="s">
        <v>15</v>
      </c>
      <c r="AL158" s="123" t="s">
        <v>15</v>
      </c>
      <c r="AM158" s="123" t="s">
        <v>15</v>
      </c>
      <c r="AN158" s="123" t="s">
        <v>15</v>
      </c>
      <c r="AO158" s="123" t="s">
        <v>15</v>
      </c>
      <c r="AP158" s="123" t="s">
        <v>15</v>
      </c>
      <c r="AQ158" s="123" t="s">
        <v>15</v>
      </c>
      <c r="AR158" s="123" t="s">
        <v>15</v>
      </c>
      <c r="AS158" s="125"/>
      <c r="AT158" s="123" t="s">
        <v>15</v>
      </c>
    </row>
    <row r="159" spans="1:46" ht="11.25" customHeight="1">
      <c r="A159" s="223"/>
      <c r="B159" s="116"/>
      <c r="C159" s="118" t="s">
        <v>75</v>
      </c>
      <c r="D159" s="46"/>
      <c r="E159" s="149">
        <f>SUM(E151:E157)</f>
        <v>2138526</v>
      </c>
      <c r="F159" s="149">
        <f>SUM(F151:F157)</f>
        <v>175493</v>
      </c>
      <c r="G159" s="149">
        <f>SUM(G151:G157)</f>
        <v>-1430251</v>
      </c>
      <c r="H159" s="149">
        <f>SUM(H151:H157)</f>
        <v>883768</v>
      </c>
      <c r="L159" s="149">
        <f t="shared" ref="L159:R159" si="114">SUM(L151:L157)</f>
        <v>1123700</v>
      </c>
      <c r="M159" s="149">
        <f t="shared" si="114"/>
        <v>116230</v>
      </c>
      <c r="N159" s="149">
        <f t="shared" si="114"/>
        <v>893796</v>
      </c>
      <c r="O159" s="149">
        <f t="shared" si="114"/>
        <v>0</v>
      </c>
      <c r="P159" s="149">
        <f t="shared" si="114"/>
        <v>0</v>
      </c>
      <c r="Q159" s="149">
        <f t="shared" si="114"/>
        <v>0</v>
      </c>
      <c r="R159" s="149">
        <f t="shared" si="114"/>
        <v>4800</v>
      </c>
      <c r="S159" s="148"/>
      <c r="T159" s="149">
        <f>SUM(T151:T157)</f>
        <v>2138526</v>
      </c>
      <c r="Y159" s="149">
        <f t="shared" ref="Y159:AE159" si="115">SUM(Y151:Y157)</f>
        <v>0</v>
      </c>
      <c r="Z159" s="149">
        <f t="shared" si="115"/>
        <v>124850</v>
      </c>
      <c r="AA159" s="149">
        <f t="shared" si="115"/>
        <v>751718</v>
      </c>
      <c r="AB159" s="149">
        <f t="shared" si="115"/>
        <v>0</v>
      </c>
      <c r="AC159" s="149">
        <f t="shared" si="115"/>
        <v>0</v>
      </c>
      <c r="AD159" s="149">
        <f t="shared" si="115"/>
        <v>0</v>
      </c>
      <c r="AE159" s="149">
        <f t="shared" si="115"/>
        <v>7200</v>
      </c>
      <c r="AF159" s="148"/>
      <c r="AG159" s="149">
        <f>SUM(AG151:AG157)</f>
        <v>883768</v>
      </c>
      <c r="AL159" s="149">
        <f t="shared" ref="AL159:AR159" si="116">SUM(AL151:AL157)</f>
        <v>-1123700</v>
      </c>
      <c r="AM159" s="149">
        <f t="shared" si="116"/>
        <v>8620</v>
      </c>
      <c r="AN159" s="149">
        <f t="shared" si="116"/>
        <v>-142078</v>
      </c>
      <c r="AO159" s="149">
        <f t="shared" si="116"/>
        <v>0</v>
      </c>
      <c r="AP159" s="149">
        <f t="shared" si="116"/>
        <v>0</v>
      </c>
      <c r="AQ159" s="149">
        <f t="shared" si="116"/>
        <v>0</v>
      </c>
      <c r="AR159" s="149">
        <f t="shared" si="116"/>
        <v>2400</v>
      </c>
      <c r="AS159" s="148"/>
      <c r="AT159" s="149">
        <f>SUM(AT151:AT157)</f>
        <v>-1254758</v>
      </c>
    </row>
    <row r="160" spans="1:46" ht="11.25" customHeight="1">
      <c r="A160" s="223"/>
      <c r="B160" s="51"/>
      <c r="C160" s="51"/>
      <c r="D160" s="46"/>
      <c r="E160" s="123" t="s">
        <v>23</v>
      </c>
      <c r="F160" s="20" t="s">
        <v>23</v>
      </c>
      <c r="G160" s="20" t="s">
        <v>23</v>
      </c>
      <c r="H160" s="123" t="s">
        <v>23</v>
      </c>
      <c r="L160" s="20" t="s">
        <v>23</v>
      </c>
      <c r="M160" s="20" t="s">
        <v>23</v>
      </c>
      <c r="N160" s="20" t="s">
        <v>23</v>
      </c>
      <c r="O160" s="20" t="s">
        <v>23</v>
      </c>
      <c r="P160" s="20" t="s">
        <v>23</v>
      </c>
      <c r="Q160" s="20" t="s">
        <v>23</v>
      </c>
      <c r="R160" s="20" t="s">
        <v>23</v>
      </c>
      <c r="S160" s="30"/>
      <c r="T160" s="20" t="s">
        <v>23</v>
      </c>
      <c r="Y160" s="20" t="s">
        <v>23</v>
      </c>
      <c r="Z160" s="20" t="s">
        <v>23</v>
      </c>
      <c r="AA160" s="20" t="s">
        <v>23</v>
      </c>
      <c r="AB160" s="20" t="s">
        <v>23</v>
      </c>
      <c r="AC160" s="20" t="s">
        <v>23</v>
      </c>
      <c r="AD160" s="20" t="s">
        <v>23</v>
      </c>
      <c r="AE160" s="20" t="s">
        <v>23</v>
      </c>
      <c r="AF160" s="30"/>
      <c r="AG160" s="20" t="s">
        <v>23</v>
      </c>
      <c r="AL160" s="20" t="s">
        <v>23</v>
      </c>
      <c r="AM160" s="20" t="s">
        <v>23</v>
      </c>
      <c r="AN160" s="20" t="s">
        <v>23</v>
      </c>
      <c r="AO160" s="20" t="s">
        <v>23</v>
      </c>
      <c r="AP160" s="20" t="s">
        <v>23</v>
      </c>
      <c r="AQ160" s="20" t="s">
        <v>23</v>
      </c>
      <c r="AR160" s="20" t="s">
        <v>23</v>
      </c>
      <c r="AS160" s="30"/>
      <c r="AT160" s="20" t="s">
        <v>23</v>
      </c>
    </row>
    <row r="161" spans="1:46" ht="11.25" customHeight="1">
      <c r="A161" s="223"/>
      <c r="B161" s="51"/>
      <c r="C161" s="51"/>
      <c r="D161" s="46"/>
      <c r="E161" s="123"/>
      <c r="F161" s="123"/>
      <c r="G161" s="123"/>
      <c r="H161" s="123"/>
      <c r="L161" s="123"/>
      <c r="M161" s="123"/>
      <c r="N161" s="123"/>
      <c r="O161" s="123"/>
      <c r="P161" s="123"/>
      <c r="Q161" s="123"/>
      <c r="R161" s="123"/>
      <c r="S161" s="125"/>
      <c r="T161" s="123"/>
      <c r="Y161" s="123"/>
      <c r="Z161" s="123"/>
      <c r="AA161" s="123"/>
      <c r="AB161" s="123"/>
      <c r="AC161" s="123"/>
      <c r="AD161" s="123"/>
      <c r="AE161" s="123"/>
      <c r="AF161" s="125"/>
      <c r="AG161" s="123"/>
      <c r="AL161" s="123"/>
      <c r="AM161" s="123"/>
      <c r="AN161" s="123"/>
      <c r="AO161" s="123"/>
      <c r="AP161" s="123"/>
      <c r="AQ161" s="123"/>
      <c r="AR161" s="123"/>
      <c r="AS161" s="125"/>
      <c r="AT161" s="123"/>
    </row>
    <row r="162" spans="1:46" ht="11.25" customHeight="1">
      <c r="A162" s="223">
        <v>245</v>
      </c>
      <c r="B162" s="51"/>
      <c r="C162" s="51" t="s">
        <v>74</v>
      </c>
      <c r="D162" s="46"/>
      <c r="E162" s="151">
        <f>T162</f>
        <v>399362</v>
      </c>
      <c r="F162" s="146">
        <v>0</v>
      </c>
      <c r="G162" s="151">
        <f>H162-F162-E162</f>
        <v>-360988</v>
      </c>
      <c r="H162" s="151">
        <f>AG162</f>
        <v>38374</v>
      </c>
      <c r="L162" s="146">
        <f>399362-35724</f>
        <v>363638</v>
      </c>
      <c r="M162" s="146">
        <v>35724</v>
      </c>
      <c r="N162" s="146">
        <v>0</v>
      </c>
      <c r="O162" s="146">
        <v>0</v>
      </c>
      <c r="P162" s="146">
        <v>0</v>
      </c>
      <c r="Q162" s="146">
        <v>0</v>
      </c>
      <c r="R162" s="146">
        <v>0</v>
      </c>
      <c r="S162" s="151"/>
      <c r="T162" s="151">
        <f>SUM(L162:R162)</f>
        <v>399362</v>
      </c>
      <c r="Y162" s="146">
        <v>0</v>
      </c>
      <c r="Z162" s="146">
        <v>38374</v>
      </c>
      <c r="AA162" s="146">
        <v>0</v>
      </c>
      <c r="AB162" s="146">
        <v>0</v>
      </c>
      <c r="AC162" s="146">
        <v>0</v>
      </c>
      <c r="AD162" s="146">
        <v>0</v>
      </c>
      <c r="AE162" s="146">
        <v>0</v>
      </c>
      <c r="AF162" s="151"/>
      <c r="AG162" s="151">
        <f>SUM(Y162:AE162)</f>
        <v>38374</v>
      </c>
      <c r="AL162" s="151">
        <f t="shared" ref="AL162:AR162" si="117">Y162-L162</f>
        <v>-363638</v>
      </c>
      <c r="AM162" s="151">
        <f t="shared" si="117"/>
        <v>2650</v>
      </c>
      <c r="AN162" s="151">
        <f t="shared" si="117"/>
        <v>0</v>
      </c>
      <c r="AO162" s="151">
        <f t="shared" si="117"/>
        <v>0</v>
      </c>
      <c r="AP162" s="151">
        <f t="shared" si="117"/>
        <v>0</v>
      </c>
      <c r="AQ162" s="151">
        <f t="shared" si="117"/>
        <v>0</v>
      </c>
      <c r="AR162" s="151">
        <f t="shared" si="117"/>
        <v>0</v>
      </c>
      <c r="AS162" s="151"/>
      <c r="AT162" s="151">
        <f>SUM(AL162:AR162)</f>
        <v>-360988</v>
      </c>
    </row>
    <row r="163" spans="1:46" ht="11.25" customHeight="1">
      <c r="A163" s="223"/>
      <c r="B163" s="125"/>
      <c r="C163" s="125"/>
      <c r="D163" s="47"/>
      <c r="E163" s="151"/>
      <c r="F163" s="151"/>
      <c r="G163" s="151"/>
      <c r="H163" s="151"/>
      <c r="L163" s="151"/>
      <c r="M163" s="151"/>
      <c r="N163" s="151"/>
      <c r="O163" s="151"/>
      <c r="P163" s="151"/>
      <c r="Q163" s="151"/>
      <c r="R163" s="151"/>
      <c r="S163" s="151"/>
      <c r="T163" s="151"/>
      <c r="Y163" s="151"/>
      <c r="Z163" s="151"/>
      <c r="AA163" s="151"/>
      <c r="AB163" s="151"/>
      <c r="AC163" s="151"/>
      <c r="AD163" s="151"/>
      <c r="AE163" s="151"/>
      <c r="AF163" s="151"/>
      <c r="AG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</row>
    <row r="164" spans="1:46" ht="11.25" customHeight="1">
      <c r="A164" s="223"/>
      <c r="B164" s="51"/>
      <c r="C164" s="117" t="s">
        <v>67</v>
      </c>
      <c r="D164" s="46"/>
      <c r="E164" s="149"/>
      <c r="F164" s="149"/>
      <c r="G164" s="149"/>
      <c r="H164" s="149"/>
      <c r="L164" s="149"/>
      <c r="M164" s="149"/>
      <c r="N164" s="149"/>
      <c r="O164" s="149"/>
      <c r="P164" s="149"/>
      <c r="Q164" s="149"/>
      <c r="R164" s="149"/>
      <c r="S164" s="148"/>
      <c r="T164" s="149"/>
      <c r="Y164" s="149"/>
      <c r="Z164" s="149"/>
      <c r="AA164" s="149"/>
      <c r="AB164" s="149"/>
      <c r="AC164" s="149"/>
      <c r="AD164" s="149"/>
      <c r="AE164" s="149"/>
      <c r="AF164" s="148"/>
      <c r="AG164" s="149"/>
      <c r="AL164" s="149"/>
      <c r="AM164" s="149"/>
      <c r="AN164" s="149"/>
      <c r="AO164" s="149"/>
      <c r="AP164" s="149"/>
      <c r="AQ164" s="149"/>
      <c r="AR164" s="149"/>
      <c r="AS164" s="148"/>
      <c r="AT164" s="149"/>
    </row>
    <row r="165" spans="1:46" ht="11.25" customHeight="1">
      <c r="A165" s="223">
        <v>169</v>
      </c>
      <c r="B165" s="51"/>
      <c r="C165" s="51" t="s">
        <v>32</v>
      </c>
      <c r="D165" s="46"/>
      <c r="E165" s="151">
        <f>T165</f>
        <v>178100</v>
      </c>
      <c r="F165" s="146">
        <v>0</v>
      </c>
      <c r="G165" s="151">
        <f>H165-F165-E165</f>
        <v>-125971</v>
      </c>
      <c r="H165" s="151">
        <f>AG165</f>
        <v>52129</v>
      </c>
      <c r="L165" s="146">
        <f>178100-10281</f>
        <v>167819</v>
      </c>
      <c r="M165" s="146">
        <v>10281</v>
      </c>
      <c r="N165" s="146">
        <v>0</v>
      </c>
      <c r="O165" s="146">
        <v>0</v>
      </c>
      <c r="P165" s="146">
        <v>0</v>
      </c>
      <c r="Q165" s="146">
        <v>0</v>
      </c>
      <c r="R165" s="146">
        <v>0</v>
      </c>
      <c r="S165" s="151"/>
      <c r="T165" s="151">
        <f>SUM(L165:R165)</f>
        <v>178100</v>
      </c>
      <c r="Y165" s="146">
        <v>41085</v>
      </c>
      <c r="Z165" s="146">
        <v>11044</v>
      </c>
      <c r="AA165" s="146">
        <v>0</v>
      </c>
      <c r="AB165" s="146">
        <v>0</v>
      </c>
      <c r="AC165" s="146">
        <v>0</v>
      </c>
      <c r="AD165" s="146">
        <v>0</v>
      </c>
      <c r="AE165" s="146">
        <v>0</v>
      </c>
      <c r="AF165" s="151"/>
      <c r="AG165" s="151">
        <f>SUM(Y165:AE165)</f>
        <v>52129</v>
      </c>
      <c r="AL165" s="151">
        <f t="shared" ref="AL165:AR169" si="118">Y165-L165</f>
        <v>-126734</v>
      </c>
      <c r="AM165" s="151">
        <f t="shared" si="118"/>
        <v>763</v>
      </c>
      <c r="AN165" s="151">
        <f t="shared" si="118"/>
        <v>0</v>
      </c>
      <c r="AO165" s="151">
        <f t="shared" si="118"/>
        <v>0</v>
      </c>
      <c r="AP165" s="151">
        <f t="shared" si="118"/>
        <v>0</v>
      </c>
      <c r="AQ165" s="151">
        <f t="shared" si="118"/>
        <v>0</v>
      </c>
      <c r="AR165" s="151">
        <f t="shared" si="118"/>
        <v>0</v>
      </c>
      <c r="AS165" s="151"/>
      <c r="AT165" s="151">
        <f>SUM(AL165:AR165)</f>
        <v>-125971</v>
      </c>
    </row>
    <row r="166" spans="1:46" ht="11.25" customHeight="1">
      <c r="A166" s="223">
        <v>211</v>
      </c>
      <c r="B166" s="51"/>
      <c r="C166" s="51" t="s">
        <v>33</v>
      </c>
      <c r="D166" s="46"/>
      <c r="E166" s="151">
        <f>T166</f>
        <v>471327</v>
      </c>
      <c r="F166" s="146">
        <v>35914</v>
      </c>
      <c r="G166" s="151">
        <f>H166-F166-E166</f>
        <v>-262217</v>
      </c>
      <c r="H166" s="151">
        <f>AG166</f>
        <v>245024</v>
      </c>
      <c r="L166" s="146">
        <f>335991-6799</f>
        <v>329192</v>
      </c>
      <c r="M166" s="146">
        <v>6799</v>
      </c>
      <c r="N166" s="146">
        <v>115336</v>
      </c>
      <c r="O166" s="146">
        <v>0</v>
      </c>
      <c r="P166" s="146">
        <v>0</v>
      </c>
      <c r="Q166" s="146">
        <v>0</v>
      </c>
      <c r="R166" s="146">
        <v>20000</v>
      </c>
      <c r="S166" s="151"/>
      <c r="T166" s="151">
        <f>SUM(L166:R166)</f>
        <v>471327</v>
      </c>
      <c r="Y166" s="146">
        <v>75813</v>
      </c>
      <c r="Z166" s="146">
        <v>7303</v>
      </c>
      <c r="AA166" s="146">
        <v>137108</v>
      </c>
      <c r="AB166" s="146">
        <v>0</v>
      </c>
      <c r="AC166" s="146">
        <v>0</v>
      </c>
      <c r="AD166" s="146">
        <v>0</v>
      </c>
      <c r="AE166" s="146">
        <v>24800</v>
      </c>
      <c r="AF166" s="151"/>
      <c r="AG166" s="151">
        <f>SUM(Y166:AE166)</f>
        <v>245024</v>
      </c>
      <c r="AL166" s="151">
        <f t="shared" si="118"/>
        <v>-253379</v>
      </c>
      <c r="AM166" s="151">
        <f t="shared" si="118"/>
        <v>504</v>
      </c>
      <c r="AN166" s="151">
        <f t="shared" si="118"/>
        <v>21772</v>
      </c>
      <c r="AO166" s="151">
        <f t="shared" si="118"/>
        <v>0</v>
      </c>
      <c r="AP166" s="151">
        <f t="shared" si="118"/>
        <v>0</v>
      </c>
      <c r="AQ166" s="151">
        <f t="shared" si="118"/>
        <v>0</v>
      </c>
      <c r="AR166" s="151">
        <f t="shared" si="118"/>
        <v>4800</v>
      </c>
      <c r="AS166" s="151"/>
      <c r="AT166" s="151">
        <f>SUM(AL166:AR166)</f>
        <v>-226303</v>
      </c>
    </row>
    <row r="167" spans="1:46" ht="11.25" customHeight="1">
      <c r="A167" s="223">
        <v>162</v>
      </c>
      <c r="B167" s="51"/>
      <c r="C167" s="51" t="s">
        <v>89</v>
      </c>
      <c r="D167" s="46"/>
      <c r="E167" s="151">
        <f>T167</f>
        <v>0</v>
      </c>
      <c r="F167" s="146">
        <v>0</v>
      </c>
      <c r="G167" s="151">
        <f>H167-F167-E167</f>
        <v>0</v>
      </c>
      <c r="H167" s="151">
        <f>AG167</f>
        <v>0</v>
      </c>
      <c r="L167" s="146">
        <v>0</v>
      </c>
      <c r="M167" s="146">
        <v>0</v>
      </c>
      <c r="N167" s="146">
        <v>0</v>
      </c>
      <c r="O167" s="146">
        <v>0</v>
      </c>
      <c r="P167" s="146">
        <v>0</v>
      </c>
      <c r="Q167" s="146">
        <v>0</v>
      </c>
      <c r="R167" s="146">
        <v>0</v>
      </c>
      <c r="S167" s="151"/>
      <c r="T167" s="151">
        <f>SUM(L167:R167)</f>
        <v>0</v>
      </c>
      <c r="Y167" s="146">
        <v>0</v>
      </c>
      <c r="Z167" s="146">
        <v>0</v>
      </c>
      <c r="AA167" s="146">
        <v>0</v>
      </c>
      <c r="AB167" s="146">
        <v>0</v>
      </c>
      <c r="AC167" s="146">
        <v>0</v>
      </c>
      <c r="AD167" s="146">
        <v>0</v>
      </c>
      <c r="AE167" s="146">
        <v>0</v>
      </c>
      <c r="AF167" s="151"/>
      <c r="AG167" s="151">
        <f>SUM(Y167:AE167)</f>
        <v>0</v>
      </c>
      <c r="AL167" s="151">
        <f t="shared" si="118"/>
        <v>0</v>
      </c>
      <c r="AM167" s="151">
        <f t="shared" si="118"/>
        <v>0</v>
      </c>
      <c r="AN167" s="151">
        <f t="shared" si="118"/>
        <v>0</v>
      </c>
      <c r="AO167" s="151">
        <f t="shared" si="118"/>
        <v>0</v>
      </c>
      <c r="AP167" s="151">
        <f t="shared" si="118"/>
        <v>0</v>
      </c>
      <c r="AQ167" s="151">
        <f t="shared" si="118"/>
        <v>0</v>
      </c>
      <c r="AR167" s="151">
        <f t="shared" si="118"/>
        <v>0</v>
      </c>
      <c r="AS167" s="151"/>
      <c r="AT167" s="151">
        <f>SUM(AL167:AR167)</f>
        <v>0</v>
      </c>
    </row>
    <row r="168" spans="1:46" ht="11.25" customHeight="1">
      <c r="A168" s="223">
        <v>395</v>
      </c>
      <c r="B168" s="51"/>
      <c r="C168" s="51" t="s">
        <v>127</v>
      </c>
      <c r="D168" s="46"/>
      <c r="E168" s="151">
        <f>T168</f>
        <v>0</v>
      </c>
      <c r="F168" s="146">
        <v>0</v>
      </c>
      <c r="G168" s="151">
        <f>H168-F168-E168</f>
        <v>0</v>
      </c>
      <c r="H168" s="151">
        <f>AG168</f>
        <v>0</v>
      </c>
      <c r="L168" s="146">
        <v>0</v>
      </c>
      <c r="M168" s="146">
        <v>0</v>
      </c>
      <c r="N168" s="146">
        <v>0</v>
      </c>
      <c r="O168" s="146">
        <v>0</v>
      </c>
      <c r="P168" s="146">
        <v>0</v>
      </c>
      <c r="Q168" s="146">
        <v>0</v>
      </c>
      <c r="R168" s="146">
        <v>0</v>
      </c>
      <c r="S168" s="151"/>
      <c r="T168" s="151">
        <f>SUM(L168:R168)</f>
        <v>0</v>
      </c>
      <c r="Y168" s="146">
        <v>0</v>
      </c>
      <c r="Z168" s="146">
        <v>0</v>
      </c>
      <c r="AA168" s="146">
        <v>0</v>
      </c>
      <c r="AB168" s="146">
        <v>0</v>
      </c>
      <c r="AC168" s="146">
        <v>0</v>
      </c>
      <c r="AD168" s="146">
        <v>0</v>
      </c>
      <c r="AE168" s="146">
        <v>0</v>
      </c>
      <c r="AF168" s="151"/>
      <c r="AG168" s="151">
        <f>SUM(Y168:AE168)</f>
        <v>0</v>
      </c>
      <c r="AL168" s="151">
        <f t="shared" si="118"/>
        <v>0</v>
      </c>
      <c r="AM168" s="151">
        <f t="shared" si="118"/>
        <v>0</v>
      </c>
      <c r="AN168" s="151">
        <f t="shared" si="118"/>
        <v>0</v>
      </c>
      <c r="AO168" s="151">
        <f t="shared" si="118"/>
        <v>0</v>
      </c>
      <c r="AP168" s="151">
        <f t="shared" si="118"/>
        <v>0</v>
      </c>
      <c r="AQ168" s="151">
        <f t="shared" si="118"/>
        <v>0</v>
      </c>
      <c r="AR168" s="151">
        <f t="shared" si="118"/>
        <v>0</v>
      </c>
      <c r="AS168" s="151"/>
      <c r="AT168" s="151">
        <f>SUM(AL168:AR168)</f>
        <v>0</v>
      </c>
    </row>
    <row r="169" spans="1:46" ht="11.25" customHeight="1">
      <c r="A169" s="223">
        <v>372</v>
      </c>
      <c r="B169" s="51"/>
      <c r="C169" s="51" t="s">
        <v>101</v>
      </c>
      <c r="D169" s="46"/>
      <c r="E169" s="151">
        <f>T169</f>
        <v>0</v>
      </c>
      <c r="F169" s="146">
        <v>0</v>
      </c>
      <c r="G169" s="151">
        <f>H169-F169-E169</f>
        <v>0</v>
      </c>
      <c r="H169" s="151">
        <f>AG169</f>
        <v>0</v>
      </c>
      <c r="L169" s="146">
        <v>0</v>
      </c>
      <c r="M169" s="146">
        <v>0</v>
      </c>
      <c r="N169" s="146">
        <v>0</v>
      </c>
      <c r="O169" s="146">
        <v>0</v>
      </c>
      <c r="P169" s="146">
        <v>0</v>
      </c>
      <c r="Q169" s="146">
        <v>0</v>
      </c>
      <c r="R169" s="146">
        <v>0</v>
      </c>
      <c r="S169" s="151"/>
      <c r="T169" s="151">
        <f>SUM(L169:R169)</f>
        <v>0</v>
      </c>
      <c r="Y169" s="146">
        <v>0</v>
      </c>
      <c r="Z169" s="146">
        <v>0</v>
      </c>
      <c r="AA169" s="146">
        <v>0</v>
      </c>
      <c r="AB169" s="146">
        <v>0</v>
      </c>
      <c r="AC169" s="146">
        <v>0</v>
      </c>
      <c r="AD169" s="146">
        <v>0</v>
      </c>
      <c r="AE169" s="146">
        <v>0</v>
      </c>
      <c r="AF169" s="151"/>
      <c r="AG169" s="151">
        <f>SUM(Y169:AE169)</f>
        <v>0</v>
      </c>
      <c r="AL169" s="151">
        <f t="shared" si="118"/>
        <v>0</v>
      </c>
      <c r="AM169" s="151">
        <f t="shared" si="118"/>
        <v>0</v>
      </c>
      <c r="AN169" s="151">
        <f t="shared" si="118"/>
        <v>0</v>
      </c>
      <c r="AO169" s="151">
        <f t="shared" si="118"/>
        <v>0</v>
      </c>
      <c r="AP169" s="151">
        <f t="shared" si="118"/>
        <v>0</v>
      </c>
      <c r="AQ169" s="151">
        <f t="shared" si="118"/>
        <v>0</v>
      </c>
      <c r="AR169" s="151">
        <f t="shared" si="118"/>
        <v>0</v>
      </c>
      <c r="AS169" s="151"/>
      <c r="AT169" s="151">
        <f>SUM(AL169:AR169)</f>
        <v>0</v>
      </c>
    </row>
    <row r="170" spans="1:46" ht="11.25" customHeight="1">
      <c r="A170" s="223"/>
      <c r="B170" s="51"/>
      <c r="C170" s="51"/>
      <c r="D170" s="46"/>
      <c r="E170" s="123" t="s">
        <v>15</v>
      </c>
      <c r="F170" s="123" t="s">
        <v>15</v>
      </c>
      <c r="G170" s="123" t="s">
        <v>15</v>
      </c>
      <c r="H170" s="123" t="s">
        <v>15</v>
      </c>
      <c r="L170" s="123" t="s">
        <v>15</v>
      </c>
      <c r="M170" s="123" t="s">
        <v>15</v>
      </c>
      <c r="N170" s="123" t="s">
        <v>15</v>
      </c>
      <c r="O170" s="123" t="s">
        <v>15</v>
      </c>
      <c r="P170" s="123" t="s">
        <v>15</v>
      </c>
      <c r="Q170" s="123" t="s">
        <v>15</v>
      </c>
      <c r="R170" s="123" t="s">
        <v>15</v>
      </c>
      <c r="S170" s="125"/>
      <c r="T170" s="123" t="s">
        <v>15</v>
      </c>
      <c r="Y170" s="123" t="s">
        <v>15</v>
      </c>
      <c r="Z170" s="123" t="s">
        <v>15</v>
      </c>
      <c r="AA170" s="123" t="s">
        <v>15</v>
      </c>
      <c r="AB170" s="123" t="s">
        <v>15</v>
      </c>
      <c r="AC170" s="123" t="s">
        <v>15</v>
      </c>
      <c r="AD170" s="123" t="s">
        <v>15</v>
      </c>
      <c r="AE170" s="123" t="s">
        <v>15</v>
      </c>
      <c r="AF170" s="125"/>
      <c r="AG170" s="123" t="s">
        <v>15</v>
      </c>
      <c r="AL170" s="123" t="s">
        <v>15</v>
      </c>
      <c r="AM170" s="123" t="s">
        <v>15</v>
      </c>
      <c r="AN170" s="123" t="s">
        <v>15</v>
      </c>
      <c r="AO170" s="123" t="s">
        <v>15</v>
      </c>
      <c r="AP170" s="123" t="s">
        <v>15</v>
      </c>
      <c r="AQ170" s="123" t="s">
        <v>15</v>
      </c>
      <c r="AR170" s="123" t="s">
        <v>15</v>
      </c>
      <c r="AS170" s="125"/>
      <c r="AT170" s="123" t="s">
        <v>15</v>
      </c>
    </row>
    <row r="171" spans="1:46" ht="11.25" customHeight="1">
      <c r="A171" s="223"/>
      <c r="B171" s="116"/>
      <c r="C171" s="122" t="s">
        <v>68</v>
      </c>
      <c r="D171" s="46"/>
      <c r="E171" s="148">
        <f>SUM(E165:E169)</f>
        <v>649427</v>
      </c>
      <c r="F171" s="148">
        <f>SUM(F165:F169)</f>
        <v>35914</v>
      </c>
      <c r="G171" s="148">
        <f>SUM(G165:G169)</f>
        <v>-388188</v>
      </c>
      <c r="H171" s="148">
        <f>SUM(H165:H169)</f>
        <v>297153</v>
      </c>
      <c r="L171" s="148">
        <f t="shared" ref="L171:R171" si="119">SUM(L165:L169)</f>
        <v>497011</v>
      </c>
      <c r="M171" s="148">
        <f t="shared" si="119"/>
        <v>17080</v>
      </c>
      <c r="N171" s="148">
        <f t="shared" si="119"/>
        <v>115336</v>
      </c>
      <c r="O171" s="148">
        <f t="shared" si="119"/>
        <v>0</v>
      </c>
      <c r="P171" s="148">
        <f t="shared" si="119"/>
        <v>0</v>
      </c>
      <c r="Q171" s="148">
        <f t="shared" si="119"/>
        <v>0</v>
      </c>
      <c r="R171" s="148">
        <f t="shared" si="119"/>
        <v>20000</v>
      </c>
      <c r="S171" s="148"/>
      <c r="T171" s="148">
        <f>SUM(T165:T169)</f>
        <v>649427</v>
      </c>
      <c r="Y171" s="148">
        <f t="shared" ref="Y171:AE171" si="120">SUM(Y165:Y169)</f>
        <v>116898</v>
      </c>
      <c r="Z171" s="148">
        <f t="shared" si="120"/>
        <v>18347</v>
      </c>
      <c r="AA171" s="148">
        <f t="shared" si="120"/>
        <v>137108</v>
      </c>
      <c r="AB171" s="148">
        <f t="shared" si="120"/>
        <v>0</v>
      </c>
      <c r="AC171" s="148">
        <f t="shared" si="120"/>
        <v>0</v>
      </c>
      <c r="AD171" s="148">
        <f t="shared" si="120"/>
        <v>0</v>
      </c>
      <c r="AE171" s="148">
        <f t="shared" si="120"/>
        <v>24800</v>
      </c>
      <c r="AF171" s="148"/>
      <c r="AG171" s="148">
        <f>SUM(AG165:AG169)</f>
        <v>297153</v>
      </c>
      <c r="AL171" s="148">
        <f t="shared" ref="AL171:AR171" si="121">SUM(AL165:AL169)</f>
        <v>-380113</v>
      </c>
      <c r="AM171" s="148">
        <f t="shared" si="121"/>
        <v>1267</v>
      </c>
      <c r="AN171" s="148">
        <f t="shared" si="121"/>
        <v>21772</v>
      </c>
      <c r="AO171" s="148">
        <f t="shared" si="121"/>
        <v>0</v>
      </c>
      <c r="AP171" s="148">
        <f t="shared" si="121"/>
        <v>0</v>
      </c>
      <c r="AQ171" s="148">
        <f t="shared" si="121"/>
        <v>0</v>
      </c>
      <c r="AR171" s="148">
        <f t="shared" si="121"/>
        <v>4800</v>
      </c>
      <c r="AS171" s="148"/>
      <c r="AT171" s="148">
        <f>SUM(AT165:AT169)</f>
        <v>-352274</v>
      </c>
    </row>
    <row r="172" spans="1:46" ht="11.25" customHeight="1">
      <c r="A172" s="223"/>
      <c r="B172" s="51"/>
      <c r="C172" s="51"/>
      <c r="D172" s="46"/>
      <c r="E172" s="123" t="s">
        <v>23</v>
      </c>
      <c r="F172" s="20" t="s">
        <v>23</v>
      </c>
      <c r="G172" s="20" t="s">
        <v>23</v>
      </c>
      <c r="H172" s="123" t="s">
        <v>23</v>
      </c>
      <c r="L172" s="20" t="s">
        <v>23</v>
      </c>
      <c r="M172" s="20" t="s">
        <v>23</v>
      </c>
      <c r="N172" s="20" t="s">
        <v>23</v>
      </c>
      <c r="O172" s="20" t="s">
        <v>23</v>
      </c>
      <c r="P172" s="20" t="s">
        <v>23</v>
      </c>
      <c r="Q172" s="20" t="s">
        <v>23</v>
      </c>
      <c r="R172" s="20" t="s">
        <v>23</v>
      </c>
      <c r="S172" s="30"/>
      <c r="T172" s="20" t="s">
        <v>23</v>
      </c>
      <c r="Y172" s="20" t="s">
        <v>23</v>
      </c>
      <c r="Z172" s="20" t="s">
        <v>23</v>
      </c>
      <c r="AA172" s="20" t="s">
        <v>23</v>
      </c>
      <c r="AB172" s="20" t="s">
        <v>23</v>
      </c>
      <c r="AC172" s="20" t="s">
        <v>23</v>
      </c>
      <c r="AD172" s="20" t="s">
        <v>23</v>
      </c>
      <c r="AE172" s="20" t="s">
        <v>23</v>
      </c>
      <c r="AF172" s="30"/>
      <c r="AG172" s="20" t="s">
        <v>23</v>
      </c>
      <c r="AL172" s="20" t="s">
        <v>23</v>
      </c>
      <c r="AM172" s="20" t="s">
        <v>23</v>
      </c>
      <c r="AN172" s="20" t="s">
        <v>23</v>
      </c>
      <c r="AO172" s="20" t="s">
        <v>23</v>
      </c>
      <c r="AP172" s="20" t="s">
        <v>23</v>
      </c>
      <c r="AQ172" s="20" t="s">
        <v>23</v>
      </c>
      <c r="AR172" s="20" t="s">
        <v>23</v>
      </c>
      <c r="AS172" s="30"/>
      <c r="AT172" s="20" t="s">
        <v>23</v>
      </c>
    </row>
    <row r="173" spans="1:46" ht="11.25" customHeight="1">
      <c r="A173" s="223"/>
      <c r="B173" s="51"/>
      <c r="C173" s="51"/>
      <c r="D173" s="46"/>
      <c r="E173" s="149"/>
      <c r="F173" s="149"/>
      <c r="G173" s="149"/>
      <c r="H173" s="149"/>
      <c r="L173" s="149"/>
      <c r="M173" s="149"/>
      <c r="N173" s="149"/>
      <c r="O173" s="149"/>
      <c r="P173" s="149"/>
      <c r="Q173" s="149"/>
      <c r="R173" s="149"/>
      <c r="S173" s="148"/>
      <c r="T173" s="149"/>
      <c r="Y173" s="149"/>
      <c r="Z173" s="149"/>
      <c r="AA173" s="149"/>
      <c r="AB173" s="149"/>
      <c r="AC173" s="149"/>
      <c r="AD173" s="149"/>
      <c r="AE173" s="149"/>
      <c r="AF173" s="148"/>
      <c r="AG173" s="149"/>
      <c r="AL173" s="149"/>
      <c r="AM173" s="149"/>
      <c r="AN173" s="149"/>
      <c r="AO173" s="149"/>
      <c r="AP173" s="149"/>
      <c r="AQ173" s="149"/>
      <c r="AR173" s="149"/>
      <c r="AS173" s="148"/>
      <c r="AT173" s="149"/>
    </row>
    <row r="174" spans="1:46" ht="11.25" customHeight="1">
      <c r="A174" s="223"/>
      <c r="B174" s="116"/>
      <c r="C174" s="117" t="s">
        <v>76</v>
      </c>
      <c r="D174" s="46"/>
      <c r="E174" s="149"/>
      <c r="F174" s="149"/>
      <c r="G174" s="149"/>
      <c r="H174" s="149"/>
      <c r="L174" s="149"/>
      <c r="M174" s="149"/>
      <c r="N174" s="149"/>
      <c r="O174" s="149"/>
      <c r="P174" s="149"/>
      <c r="Q174" s="149"/>
      <c r="R174" s="149"/>
      <c r="S174" s="148"/>
      <c r="T174" s="149"/>
      <c r="Y174" s="149"/>
      <c r="Z174" s="149"/>
      <c r="AA174" s="149"/>
      <c r="AB174" s="149"/>
      <c r="AC174" s="149"/>
      <c r="AD174" s="149"/>
      <c r="AE174" s="149"/>
      <c r="AF174" s="148"/>
      <c r="AG174" s="149"/>
      <c r="AL174" s="149"/>
      <c r="AM174" s="149"/>
      <c r="AN174" s="149"/>
      <c r="AO174" s="149"/>
      <c r="AP174" s="149"/>
      <c r="AQ174" s="149"/>
      <c r="AR174" s="149"/>
      <c r="AS174" s="148"/>
      <c r="AT174" s="149"/>
    </row>
    <row r="175" spans="1:46" ht="11.25" customHeight="1">
      <c r="A175" s="223">
        <v>166</v>
      </c>
      <c r="B175" s="118"/>
      <c r="C175" s="51" t="s">
        <v>35</v>
      </c>
      <c r="D175" s="46"/>
      <c r="E175" s="151">
        <f>T175</f>
        <v>168</v>
      </c>
      <c r="F175" s="146">
        <v>0</v>
      </c>
      <c r="G175" s="151">
        <f>H175-F175-E175</f>
        <v>0</v>
      </c>
      <c r="H175" s="151">
        <f>AG175</f>
        <v>168</v>
      </c>
      <c r="L175" s="146">
        <v>0</v>
      </c>
      <c r="M175" s="146">
        <v>0</v>
      </c>
      <c r="N175" s="146">
        <v>168</v>
      </c>
      <c r="O175" s="146">
        <v>0</v>
      </c>
      <c r="P175" s="146">
        <v>0</v>
      </c>
      <c r="Q175" s="146">
        <v>0</v>
      </c>
      <c r="R175" s="146">
        <v>0</v>
      </c>
      <c r="S175" s="151"/>
      <c r="T175" s="151">
        <f>SUM(L175:R175)</f>
        <v>168</v>
      </c>
      <c r="Y175" s="146">
        <v>0</v>
      </c>
      <c r="Z175" s="146">
        <v>0</v>
      </c>
      <c r="AA175" s="146">
        <v>168</v>
      </c>
      <c r="AB175" s="146">
        <v>0</v>
      </c>
      <c r="AC175" s="146">
        <v>0</v>
      </c>
      <c r="AD175" s="146">
        <v>0</v>
      </c>
      <c r="AE175" s="146">
        <v>0</v>
      </c>
      <c r="AF175" s="151"/>
      <c r="AG175" s="151">
        <f>SUM(Y175:AE175)</f>
        <v>168</v>
      </c>
      <c r="AL175" s="151">
        <f t="shared" ref="AL175:AR178" si="122">Y175-L175</f>
        <v>0</v>
      </c>
      <c r="AM175" s="151">
        <f t="shared" si="122"/>
        <v>0</v>
      </c>
      <c r="AN175" s="151">
        <f t="shared" si="122"/>
        <v>0</v>
      </c>
      <c r="AO175" s="151">
        <f t="shared" si="122"/>
        <v>0</v>
      </c>
      <c r="AP175" s="151">
        <f t="shared" si="122"/>
        <v>0</v>
      </c>
      <c r="AQ175" s="151">
        <f t="shared" si="122"/>
        <v>0</v>
      </c>
      <c r="AR175" s="151">
        <f t="shared" si="122"/>
        <v>0</v>
      </c>
      <c r="AS175" s="151"/>
      <c r="AT175" s="151">
        <f>SUM(AL175:AR175)</f>
        <v>0</v>
      </c>
    </row>
    <row r="176" spans="1:46" ht="11.25" customHeight="1">
      <c r="A176" s="223">
        <v>192</v>
      </c>
      <c r="B176" s="118"/>
      <c r="C176" s="51" t="s">
        <v>32</v>
      </c>
      <c r="D176" s="46"/>
      <c r="E176" s="151">
        <f>T176</f>
        <v>0</v>
      </c>
      <c r="F176" s="146">
        <v>0</v>
      </c>
      <c r="G176" s="151">
        <f>H176-F176-E176</f>
        <v>0</v>
      </c>
      <c r="H176" s="151">
        <f>AG176</f>
        <v>0</v>
      </c>
      <c r="L176" s="146">
        <v>0</v>
      </c>
      <c r="M176" s="146">
        <v>0</v>
      </c>
      <c r="N176" s="146">
        <v>0</v>
      </c>
      <c r="O176" s="146">
        <v>0</v>
      </c>
      <c r="P176" s="146">
        <v>0</v>
      </c>
      <c r="Q176" s="146">
        <v>0</v>
      </c>
      <c r="R176" s="146">
        <v>0</v>
      </c>
      <c r="S176" s="151"/>
      <c r="T176" s="151">
        <f>SUM(L176:R176)</f>
        <v>0</v>
      </c>
      <c r="Y176" s="146">
        <v>0</v>
      </c>
      <c r="Z176" s="146">
        <v>0</v>
      </c>
      <c r="AA176" s="146">
        <v>0</v>
      </c>
      <c r="AB176" s="146">
        <v>0</v>
      </c>
      <c r="AC176" s="146">
        <v>0</v>
      </c>
      <c r="AD176" s="146">
        <v>0</v>
      </c>
      <c r="AE176" s="146">
        <v>0</v>
      </c>
      <c r="AF176" s="151"/>
      <c r="AG176" s="151">
        <f>SUM(Y176:AE176)</f>
        <v>0</v>
      </c>
      <c r="AL176" s="151">
        <f t="shared" si="122"/>
        <v>0</v>
      </c>
      <c r="AM176" s="151">
        <f t="shared" si="122"/>
        <v>0</v>
      </c>
      <c r="AN176" s="151">
        <f t="shared" si="122"/>
        <v>0</v>
      </c>
      <c r="AO176" s="151">
        <f t="shared" si="122"/>
        <v>0</v>
      </c>
      <c r="AP176" s="151">
        <f t="shared" si="122"/>
        <v>0</v>
      </c>
      <c r="AQ176" s="151">
        <f t="shared" si="122"/>
        <v>0</v>
      </c>
      <c r="AR176" s="151">
        <f t="shared" si="122"/>
        <v>0</v>
      </c>
      <c r="AS176" s="151"/>
      <c r="AT176" s="151">
        <f>SUM(AL176:AR176)</f>
        <v>0</v>
      </c>
    </row>
    <row r="177" spans="1:46" ht="11.25" customHeight="1">
      <c r="A177" s="223">
        <v>119</v>
      </c>
      <c r="B177" s="51"/>
      <c r="C177" s="51" t="s">
        <v>33</v>
      </c>
      <c r="D177" s="46"/>
      <c r="E177" s="151">
        <f>T177</f>
        <v>57871</v>
      </c>
      <c r="F177" s="146">
        <v>19065</v>
      </c>
      <c r="G177" s="151">
        <f>H177-F177-E177</f>
        <v>0</v>
      </c>
      <c r="H177" s="151">
        <f>AG177</f>
        <v>76936</v>
      </c>
      <c r="L177" s="146">
        <v>0</v>
      </c>
      <c r="M177" s="146">
        <v>0</v>
      </c>
      <c r="N177" s="146">
        <v>56871</v>
      </c>
      <c r="O177" s="146">
        <v>0</v>
      </c>
      <c r="P177" s="146">
        <v>0</v>
      </c>
      <c r="Q177" s="146">
        <v>0</v>
      </c>
      <c r="R177" s="146">
        <v>1000</v>
      </c>
      <c r="S177" s="151"/>
      <c r="T177" s="151">
        <f>SUM(L177:R177)</f>
        <v>57871</v>
      </c>
      <c r="Y177" s="146">
        <v>0</v>
      </c>
      <c r="Z177" s="146">
        <v>0</v>
      </c>
      <c r="AA177" s="146">
        <v>73536</v>
      </c>
      <c r="AB177" s="146">
        <v>0</v>
      </c>
      <c r="AC177" s="146">
        <v>0</v>
      </c>
      <c r="AD177" s="146">
        <v>0</v>
      </c>
      <c r="AE177" s="146">
        <v>3400</v>
      </c>
      <c r="AF177" s="151"/>
      <c r="AG177" s="151">
        <f>SUM(Y177:AE177)</f>
        <v>76936</v>
      </c>
      <c r="AL177" s="151">
        <f t="shared" si="122"/>
        <v>0</v>
      </c>
      <c r="AM177" s="151">
        <f t="shared" si="122"/>
        <v>0</v>
      </c>
      <c r="AN177" s="151">
        <f t="shared" si="122"/>
        <v>16665</v>
      </c>
      <c r="AO177" s="151">
        <f t="shared" si="122"/>
        <v>0</v>
      </c>
      <c r="AP177" s="151">
        <f t="shared" si="122"/>
        <v>0</v>
      </c>
      <c r="AQ177" s="151">
        <f t="shared" si="122"/>
        <v>0</v>
      </c>
      <c r="AR177" s="151">
        <f t="shared" si="122"/>
        <v>2400</v>
      </c>
      <c r="AS177" s="151"/>
      <c r="AT177" s="151">
        <f>SUM(AL177:AR177)</f>
        <v>19065</v>
      </c>
    </row>
    <row r="178" spans="1:46" ht="11.25" customHeight="1">
      <c r="A178" s="223">
        <v>371</v>
      </c>
      <c r="B178" s="51"/>
      <c r="C178" s="51" t="s">
        <v>102</v>
      </c>
      <c r="D178" s="46"/>
      <c r="E178" s="151">
        <f>T178</f>
        <v>0</v>
      </c>
      <c r="F178" s="146">
        <v>0</v>
      </c>
      <c r="G178" s="151">
        <f>H178-F178-E178</f>
        <v>0</v>
      </c>
      <c r="H178" s="151">
        <f>AG178</f>
        <v>0</v>
      </c>
      <c r="L178" s="146">
        <v>0</v>
      </c>
      <c r="M178" s="146">
        <v>0</v>
      </c>
      <c r="N178" s="146">
        <v>0</v>
      </c>
      <c r="O178" s="146">
        <v>0</v>
      </c>
      <c r="P178" s="146">
        <v>0</v>
      </c>
      <c r="Q178" s="146">
        <v>0</v>
      </c>
      <c r="R178" s="146">
        <v>0</v>
      </c>
      <c r="S178" s="151"/>
      <c r="T178" s="151">
        <f>SUM(L178:R178)</f>
        <v>0</v>
      </c>
      <c r="Y178" s="146">
        <v>0</v>
      </c>
      <c r="Z178" s="146">
        <v>0</v>
      </c>
      <c r="AA178" s="146">
        <v>0</v>
      </c>
      <c r="AB178" s="146">
        <v>0</v>
      </c>
      <c r="AC178" s="146">
        <v>0</v>
      </c>
      <c r="AD178" s="146">
        <v>0</v>
      </c>
      <c r="AE178" s="146">
        <v>0</v>
      </c>
      <c r="AF178" s="151"/>
      <c r="AG178" s="151">
        <f>SUM(Y178:AE178)</f>
        <v>0</v>
      </c>
      <c r="AL178" s="151">
        <f t="shared" si="122"/>
        <v>0</v>
      </c>
      <c r="AM178" s="151">
        <f t="shared" si="122"/>
        <v>0</v>
      </c>
      <c r="AN178" s="151">
        <f t="shared" si="122"/>
        <v>0</v>
      </c>
      <c r="AO178" s="151">
        <f t="shared" si="122"/>
        <v>0</v>
      </c>
      <c r="AP178" s="151">
        <f t="shared" si="122"/>
        <v>0</v>
      </c>
      <c r="AQ178" s="151">
        <f t="shared" si="122"/>
        <v>0</v>
      </c>
      <c r="AR178" s="151">
        <f t="shared" si="122"/>
        <v>0</v>
      </c>
      <c r="AS178" s="151"/>
      <c r="AT178" s="151">
        <f>SUM(AL178:AR178)</f>
        <v>0</v>
      </c>
    </row>
    <row r="179" spans="1:46" ht="11.25" customHeight="1">
      <c r="A179" s="223"/>
      <c r="B179" s="51"/>
      <c r="C179" s="51"/>
      <c r="D179" s="46"/>
      <c r="E179" s="123" t="s">
        <v>15</v>
      </c>
      <c r="F179" s="123" t="s">
        <v>15</v>
      </c>
      <c r="G179" s="123" t="s">
        <v>15</v>
      </c>
      <c r="H179" s="123" t="s">
        <v>15</v>
      </c>
      <c r="L179" s="123" t="s">
        <v>15</v>
      </c>
      <c r="M179" s="123" t="s">
        <v>15</v>
      </c>
      <c r="N179" s="123" t="s">
        <v>15</v>
      </c>
      <c r="O179" s="123" t="s">
        <v>15</v>
      </c>
      <c r="P179" s="123" t="s">
        <v>15</v>
      </c>
      <c r="Q179" s="123" t="s">
        <v>15</v>
      </c>
      <c r="R179" s="123" t="s">
        <v>15</v>
      </c>
      <c r="S179" s="125"/>
      <c r="T179" s="123" t="s">
        <v>15</v>
      </c>
      <c r="Y179" s="123" t="s">
        <v>15</v>
      </c>
      <c r="Z179" s="123" t="s">
        <v>15</v>
      </c>
      <c r="AA179" s="123" t="s">
        <v>15</v>
      </c>
      <c r="AB179" s="123" t="s">
        <v>15</v>
      </c>
      <c r="AC179" s="123" t="s">
        <v>15</v>
      </c>
      <c r="AD179" s="123" t="s">
        <v>15</v>
      </c>
      <c r="AE179" s="123" t="s">
        <v>15</v>
      </c>
      <c r="AF179" s="125"/>
      <c r="AG179" s="123" t="s">
        <v>15</v>
      </c>
      <c r="AL179" s="123" t="s">
        <v>15</v>
      </c>
      <c r="AM179" s="123" t="s">
        <v>15</v>
      </c>
      <c r="AN179" s="123" t="s">
        <v>15</v>
      </c>
      <c r="AO179" s="123" t="s">
        <v>15</v>
      </c>
      <c r="AP179" s="123" t="s">
        <v>15</v>
      </c>
      <c r="AQ179" s="123" t="s">
        <v>15</v>
      </c>
      <c r="AR179" s="123" t="s">
        <v>15</v>
      </c>
      <c r="AS179" s="125"/>
      <c r="AT179" s="123" t="s">
        <v>15</v>
      </c>
    </row>
    <row r="180" spans="1:46" ht="11.25" customHeight="1">
      <c r="A180" s="223"/>
      <c r="B180" s="51"/>
      <c r="C180" s="122" t="s">
        <v>77</v>
      </c>
      <c r="D180" s="46"/>
      <c r="E180" s="148">
        <f>SUM(E175:E178)</f>
        <v>58039</v>
      </c>
      <c r="F180" s="148">
        <f>SUM(F174:F178)</f>
        <v>19065</v>
      </c>
      <c r="G180" s="148">
        <f>SUM(G174:G178)</f>
        <v>0</v>
      </c>
      <c r="H180" s="148">
        <f>SUM(H175:H178)</f>
        <v>77104</v>
      </c>
      <c r="L180" s="148">
        <f t="shared" ref="L180:R180" si="123">SUM(L174:L178)</f>
        <v>0</v>
      </c>
      <c r="M180" s="148">
        <f t="shared" si="123"/>
        <v>0</v>
      </c>
      <c r="N180" s="148">
        <f t="shared" si="123"/>
        <v>57039</v>
      </c>
      <c r="O180" s="148">
        <f t="shared" si="123"/>
        <v>0</v>
      </c>
      <c r="P180" s="148">
        <f t="shared" si="123"/>
        <v>0</v>
      </c>
      <c r="Q180" s="148">
        <f t="shared" si="123"/>
        <v>0</v>
      </c>
      <c r="R180" s="148">
        <f t="shared" si="123"/>
        <v>1000</v>
      </c>
      <c r="S180" s="148"/>
      <c r="T180" s="148">
        <f>SUM(T174:T178)</f>
        <v>58039</v>
      </c>
      <c r="Y180" s="148">
        <f t="shared" ref="Y180:AE180" si="124">SUM(Y174:Y178)</f>
        <v>0</v>
      </c>
      <c r="Z180" s="148">
        <f t="shared" si="124"/>
        <v>0</v>
      </c>
      <c r="AA180" s="148">
        <f t="shared" si="124"/>
        <v>73704</v>
      </c>
      <c r="AB180" s="148">
        <f t="shared" si="124"/>
        <v>0</v>
      </c>
      <c r="AC180" s="148">
        <f t="shared" si="124"/>
        <v>0</v>
      </c>
      <c r="AD180" s="148">
        <f t="shared" si="124"/>
        <v>0</v>
      </c>
      <c r="AE180" s="148">
        <f t="shared" si="124"/>
        <v>3400</v>
      </c>
      <c r="AF180" s="148"/>
      <c r="AG180" s="148">
        <f>SUM(AG174:AG178)</f>
        <v>77104</v>
      </c>
      <c r="AL180" s="148">
        <f t="shared" ref="AL180:AR180" si="125">SUM(AL174:AL178)</f>
        <v>0</v>
      </c>
      <c r="AM180" s="148">
        <f t="shared" si="125"/>
        <v>0</v>
      </c>
      <c r="AN180" s="148">
        <f t="shared" si="125"/>
        <v>16665</v>
      </c>
      <c r="AO180" s="148">
        <f t="shared" si="125"/>
        <v>0</v>
      </c>
      <c r="AP180" s="148">
        <f t="shared" si="125"/>
        <v>0</v>
      </c>
      <c r="AQ180" s="148">
        <f t="shared" si="125"/>
        <v>0</v>
      </c>
      <c r="AR180" s="148">
        <f t="shared" si="125"/>
        <v>2400</v>
      </c>
      <c r="AS180" s="148"/>
      <c r="AT180" s="148">
        <f>SUM(AT174:AT178)</f>
        <v>19065</v>
      </c>
    </row>
    <row r="181" spans="1:46" ht="11.25" customHeight="1">
      <c r="A181" s="223"/>
      <c r="B181" s="51"/>
      <c r="C181" s="51"/>
      <c r="D181" s="46"/>
      <c r="E181" s="123" t="s">
        <v>23</v>
      </c>
      <c r="F181" s="20" t="s">
        <v>23</v>
      </c>
      <c r="G181" s="20" t="s">
        <v>23</v>
      </c>
      <c r="H181" s="123" t="s">
        <v>23</v>
      </c>
      <c r="L181" s="20" t="s">
        <v>23</v>
      </c>
      <c r="M181" s="20" t="s">
        <v>23</v>
      </c>
      <c r="N181" s="20" t="s">
        <v>23</v>
      </c>
      <c r="O181" s="20" t="s">
        <v>23</v>
      </c>
      <c r="P181" s="20" t="s">
        <v>23</v>
      </c>
      <c r="Q181" s="20" t="s">
        <v>23</v>
      </c>
      <c r="R181" s="20" t="s">
        <v>23</v>
      </c>
      <c r="S181" s="30"/>
      <c r="T181" s="20" t="s">
        <v>23</v>
      </c>
      <c r="Y181" s="20" t="s">
        <v>23</v>
      </c>
      <c r="Z181" s="20" t="s">
        <v>23</v>
      </c>
      <c r="AA181" s="20" t="s">
        <v>23</v>
      </c>
      <c r="AB181" s="20" t="s">
        <v>23</v>
      </c>
      <c r="AC181" s="20" t="s">
        <v>23</v>
      </c>
      <c r="AD181" s="20" t="s">
        <v>23</v>
      </c>
      <c r="AE181" s="20" t="s">
        <v>23</v>
      </c>
      <c r="AF181" s="30"/>
      <c r="AG181" s="20" t="s">
        <v>23</v>
      </c>
      <c r="AL181" s="20" t="s">
        <v>23</v>
      </c>
      <c r="AM181" s="20" t="s">
        <v>23</v>
      </c>
      <c r="AN181" s="20" t="s">
        <v>23</v>
      </c>
      <c r="AO181" s="20" t="s">
        <v>23</v>
      </c>
      <c r="AP181" s="20" t="s">
        <v>23</v>
      </c>
      <c r="AQ181" s="20" t="s">
        <v>23</v>
      </c>
      <c r="AR181" s="20" t="s">
        <v>23</v>
      </c>
      <c r="AS181" s="30"/>
      <c r="AT181" s="20" t="s">
        <v>23</v>
      </c>
    </row>
    <row r="182" spans="1:46" ht="11.25" customHeight="1">
      <c r="A182" s="223"/>
      <c r="B182" s="116"/>
      <c r="C182" s="51"/>
      <c r="D182" s="46"/>
      <c r="E182" s="149"/>
      <c r="F182" s="149"/>
      <c r="G182" s="149"/>
      <c r="H182" s="149"/>
      <c r="L182" s="149"/>
      <c r="M182" s="149"/>
      <c r="N182" s="149"/>
      <c r="O182" s="149"/>
      <c r="P182" s="149"/>
      <c r="Q182" s="149"/>
      <c r="R182" s="149"/>
      <c r="S182" s="148"/>
      <c r="T182" s="149"/>
      <c r="Y182" s="149"/>
      <c r="Z182" s="149"/>
      <c r="AA182" s="149"/>
      <c r="AB182" s="149"/>
      <c r="AC182" s="149"/>
      <c r="AD182" s="149"/>
      <c r="AE182" s="149"/>
      <c r="AF182" s="148"/>
      <c r="AG182" s="149"/>
      <c r="AL182" s="149"/>
      <c r="AM182" s="149"/>
      <c r="AN182" s="149"/>
      <c r="AO182" s="149"/>
      <c r="AP182" s="149"/>
      <c r="AQ182" s="149"/>
      <c r="AR182" s="149"/>
      <c r="AS182" s="148"/>
      <c r="AT182" s="149"/>
    </row>
    <row r="183" spans="1:46" ht="11.25" customHeight="1">
      <c r="A183" s="223"/>
      <c r="B183" s="116"/>
      <c r="C183" s="51"/>
      <c r="D183" s="46"/>
      <c r="E183" s="149"/>
      <c r="F183" s="149"/>
      <c r="G183" s="149"/>
      <c r="H183" s="149"/>
      <c r="L183" s="149"/>
      <c r="M183" s="149"/>
      <c r="N183" s="149"/>
      <c r="O183" s="149"/>
      <c r="P183" s="149"/>
      <c r="Q183" s="149"/>
      <c r="R183" s="149"/>
      <c r="S183" s="148"/>
      <c r="T183" s="149"/>
      <c r="Y183" s="149"/>
      <c r="Z183" s="149"/>
      <c r="AA183" s="149"/>
      <c r="AB183" s="149"/>
      <c r="AC183" s="149"/>
      <c r="AD183" s="149"/>
      <c r="AE183" s="149"/>
      <c r="AF183" s="148"/>
      <c r="AG183" s="149"/>
      <c r="AL183" s="149"/>
      <c r="AM183" s="149"/>
      <c r="AN183" s="149"/>
      <c r="AO183" s="149"/>
      <c r="AP183" s="149"/>
      <c r="AQ183" s="149"/>
      <c r="AR183" s="149"/>
      <c r="AS183" s="148"/>
      <c r="AT183" s="149"/>
    </row>
    <row r="184" spans="1:46" ht="11.25" customHeight="1">
      <c r="A184" s="223"/>
      <c r="B184" s="118"/>
      <c r="C184" s="117" t="s">
        <v>151</v>
      </c>
      <c r="D184" s="46"/>
      <c r="E184" s="149"/>
      <c r="F184" s="149"/>
      <c r="G184" s="149"/>
      <c r="H184" s="149"/>
      <c r="L184" s="149"/>
      <c r="M184" s="149"/>
      <c r="N184" s="149"/>
      <c r="O184" s="149"/>
      <c r="P184" s="149"/>
      <c r="Q184" s="149"/>
      <c r="R184" s="149"/>
      <c r="S184" s="148"/>
      <c r="T184" s="149"/>
      <c r="Y184" s="149"/>
      <c r="Z184" s="149"/>
      <c r="AA184" s="149"/>
      <c r="AB184" s="149"/>
      <c r="AC184" s="149"/>
      <c r="AD184" s="149"/>
      <c r="AE184" s="149"/>
      <c r="AF184" s="148"/>
      <c r="AG184" s="149"/>
      <c r="AL184" s="149"/>
      <c r="AM184" s="149"/>
      <c r="AN184" s="149"/>
      <c r="AO184" s="149"/>
      <c r="AP184" s="149"/>
      <c r="AQ184" s="149"/>
      <c r="AR184" s="149"/>
      <c r="AS184" s="148"/>
      <c r="AT184" s="149"/>
    </row>
    <row r="185" spans="1:46" ht="11.25" customHeight="1">
      <c r="A185" s="223">
        <v>171</v>
      </c>
      <c r="B185" s="118"/>
      <c r="C185" s="25" t="s">
        <v>78</v>
      </c>
      <c r="D185" s="46"/>
      <c r="E185" s="151">
        <f t="shared" ref="E185:E195" si="126">T185</f>
        <v>0</v>
      </c>
      <c r="F185" s="146">
        <v>0</v>
      </c>
      <c r="G185" s="151">
        <f t="shared" ref="G185:G195" si="127">H185-F185-E185</f>
        <v>0</v>
      </c>
      <c r="H185" s="151">
        <f t="shared" ref="H185:H195" si="128">AG185</f>
        <v>0</v>
      </c>
      <c r="L185" s="146">
        <v>0</v>
      </c>
      <c r="M185" s="146">
        <v>0</v>
      </c>
      <c r="N185" s="146">
        <v>0</v>
      </c>
      <c r="O185" s="146">
        <v>0</v>
      </c>
      <c r="P185" s="146">
        <v>0</v>
      </c>
      <c r="Q185" s="146">
        <v>0</v>
      </c>
      <c r="R185" s="146">
        <v>0</v>
      </c>
      <c r="S185" s="151"/>
      <c r="T185" s="151">
        <f t="shared" ref="T185:T195" si="129">SUM(L185:R185)</f>
        <v>0</v>
      </c>
      <c r="Y185" s="146">
        <v>0</v>
      </c>
      <c r="Z185" s="146">
        <v>0</v>
      </c>
      <c r="AA185" s="146">
        <v>0</v>
      </c>
      <c r="AB185" s="146">
        <v>0</v>
      </c>
      <c r="AC185" s="146">
        <v>0</v>
      </c>
      <c r="AD185" s="146">
        <v>0</v>
      </c>
      <c r="AE185" s="146">
        <v>0</v>
      </c>
      <c r="AF185" s="151"/>
      <c r="AG185" s="151">
        <f t="shared" ref="AG185:AG195" si="130">SUM(Y185:AE185)</f>
        <v>0</v>
      </c>
      <c r="AL185" s="151">
        <f t="shared" ref="AL185:AL195" si="131">Y185-L185</f>
        <v>0</v>
      </c>
      <c r="AM185" s="151">
        <f t="shared" ref="AM185:AM195" si="132">Z185-M185</f>
        <v>0</v>
      </c>
      <c r="AN185" s="151">
        <f t="shared" ref="AN185:AN195" si="133">AA185-N185</f>
        <v>0</v>
      </c>
      <c r="AO185" s="151">
        <f t="shared" ref="AO185:AO195" si="134">AB185-O185</f>
        <v>0</v>
      </c>
      <c r="AP185" s="151">
        <f t="shared" ref="AP185:AP195" si="135">AC185-P185</f>
        <v>0</v>
      </c>
      <c r="AQ185" s="151">
        <f t="shared" ref="AQ185:AQ195" si="136">AD185-Q185</f>
        <v>0</v>
      </c>
      <c r="AR185" s="151">
        <f t="shared" ref="AR185:AR195" si="137">AE185-R185</f>
        <v>0</v>
      </c>
      <c r="AS185" s="151"/>
      <c r="AT185" s="151">
        <f t="shared" ref="AT185:AT195" si="138">SUM(AL185:AR185)</f>
        <v>0</v>
      </c>
    </row>
    <row r="186" spans="1:46" ht="11.25" customHeight="1">
      <c r="A186" s="223">
        <v>277</v>
      </c>
      <c r="B186" s="118"/>
      <c r="C186" s="25" t="s">
        <v>90</v>
      </c>
      <c r="D186" s="46"/>
      <c r="E186" s="151">
        <f t="shared" si="126"/>
        <v>259099</v>
      </c>
      <c r="F186" s="146">
        <v>0</v>
      </c>
      <c r="G186" s="151">
        <f t="shared" si="127"/>
        <v>-3571</v>
      </c>
      <c r="H186" s="151">
        <f t="shared" si="128"/>
        <v>255528</v>
      </c>
      <c r="L186" s="146">
        <v>0</v>
      </c>
      <c r="M186" s="146">
        <v>0</v>
      </c>
      <c r="N186" s="146">
        <v>0</v>
      </c>
      <c r="O186" s="146">
        <v>259099</v>
      </c>
      <c r="P186" s="146">
        <v>0</v>
      </c>
      <c r="Q186" s="146">
        <v>0</v>
      </c>
      <c r="R186" s="146">
        <v>0</v>
      </c>
      <c r="S186" s="151"/>
      <c r="T186" s="151">
        <f t="shared" si="129"/>
        <v>259099</v>
      </c>
      <c r="Y186" s="146">
        <v>0</v>
      </c>
      <c r="Z186" s="146">
        <v>0</v>
      </c>
      <c r="AA186" s="146">
        <v>0</v>
      </c>
      <c r="AB186" s="146">
        <v>255528</v>
      </c>
      <c r="AC186" s="146">
        <v>0</v>
      </c>
      <c r="AD186" s="146">
        <v>0</v>
      </c>
      <c r="AE186" s="146">
        <v>0</v>
      </c>
      <c r="AF186" s="151"/>
      <c r="AG186" s="151">
        <f t="shared" si="130"/>
        <v>255528</v>
      </c>
      <c r="AL186" s="151">
        <f t="shared" si="131"/>
        <v>0</v>
      </c>
      <c r="AM186" s="151">
        <f t="shared" si="132"/>
        <v>0</v>
      </c>
      <c r="AN186" s="151">
        <f t="shared" si="133"/>
        <v>0</v>
      </c>
      <c r="AO186" s="151">
        <f t="shared" si="134"/>
        <v>-3571</v>
      </c>
      <c r="AP186" s="151">
        <f t="shared" si="135"/>
        <v>0</v>
      </c>
      <c r="AQ186" s="151">
        <f t="shared" si="136"/>
        <v>0</v>
      </c>
      <c r="AR186" s="151">
        <f t="shared" si="137"/>
        <v>0</v>
      </c>
      <c r="AS186" s="151"/>
      <c r="AT186" s="151">
        <f t="shared" si="138"/>
        <v>-3571</v>
      </c>
    </row>
    <row r="187" spans="1:46" ht="11.25" customHeight="1">
      <c r="A187" s="223">
        <v>339</v>
      </c>
      <c r="B187" s="118"/>
      <c r="C187" s="25" t="s">
        <v>91</v>
      </c>
      <c r="D187" s="46"/>
      <c r="E187" s="151">
        <f t="shared" si="126"/>
        <v>25650775</v>
      </c>
      <c r="F187" s="146">
        <v>0</v>
      </c>
      <c r="G187" s="151">
        <f t="shared" si="127"/>
        <v>-353585</v>
      </c>
      <c r="H187" s="151">
        <f t="shared" si="128"/>
        <v>25297190</v>
      </c>
      <c r="L187" s="146">
        <v>0</v>
      </c>
      <c r="M187" s="146">
        <v>0</v>
      </c>
      <c r="N187" s="146">
        <v>0</v>
      </c>
      <c r="O187" s="146">
        <v>25650775</v>
      </c>
      <c r="P187" s="146">
        <v>0</v>
      </c>
      <c r="Q187" s="146">
        <v>0</v>
      </c>
      <c r="R187" s="146">
        <v>0</v>
      </c>
      <c r="S187" s="151"/>
      <c r="T187" s="151">
        <f t="shared" si="129"/>
        <v>25650775</v>
      </c>
      <c r="Y187" s="146">
        <v>0</v>
      </c>
      <c r="Z187" s="146">
        <v>0</v>
      </c>
      <c r="AA187" s="146">
        <v>0</v>
      </c>
      <c r="AB187" s="146">
        <v>25297190</v>
      </c>
      <c r="AC187" s="146">
        <v>0</v>
      </c>
      <c r="AD187" s="146">
        <v>0</v>
      </c>
      <c r="AE187" s="146">
        <v>0</v>
      </c>
      <c r="AF187" s="151"/>
      <c r="AG187" s="151">
        <f t="shared" si="130"/>
        <v>25297190</v>
      </c>
      <c r="AL187" s="151">
        <f t="shared" si="131"/>
        <v>0</v>
      </c>
      <c r="AM187" s="151">
        <f t="shared" si="132"/>
        <v>0</v>
      </c>
      <c r="AN187" s="151">
        <f t="shared" si="133"/>
        <v>0</v>
      </c>
      <c r="AO187" s="151">
        <f t="shared" si="134"/>
        <v>-353585</v>
      </c>
      <c r="AP187" s="151">
        <f t="shared" si="135"/>
        <v>0</v>
      </c>
      <c r="AQ187" s="151">
        <f t="shared" si="136"/>
        <v>0</v>
      </c>
      <c r="AR187" s="151">
        <f t="shared" si="137"/>
        <v>0</v>
      </c>
      <c r="AS187" s="151"/>
      <c r="AT187" s="151">
        <f t="shared" si="138"/>
        <v>-353585</v>
      </c>
    </row>
    <row r="188" spans="1:46" ht="11.25" customHeight="1">
      <c r="A188" s="223">
        <v>345</v>
      </c>
      <c r="B188" s="118"/>
      <c r="C188" s="51" t="s">
        <v>97</v>
      </c>
      <c r="D188" s="46"/>
      <c r="E188" s="151">
        <f t="shared" si="126"/>
        <v>0</v>
      </c>
      <c r="F188" s="146">
        <v>0</v>
      </c>
      <c r="G188" s="151">
        <f t="shared" si="127"/>
        <v>0</v>
      </c>
      <c r="H188" s="151">
        <f t="shared" si="128"/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v>0</v>
      </c>
      <c r="Q188" s="146">
        <v>0</v>
      </c>
      <c r="R188" s="146">
        <v>0</v>
      </c>
      <c r="S188" s="151"/>
      <c r="T188" s="151">
        <f t="shared" si="129"/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46">
        <v>0</v>
      </c>
      <c r="AE188" s="146">
        <v>0</v>
      </c>
      <c r="AF188" s="151"/>
      <c r="AG188" s="151">
        <f t="shared" si="130"/>
        <v>0</v>
      </c>
      <c r="AL188" s="151">
        <f t="shared" si="131"/>
        <v>0</v>
      </c>
      <c r="AM188" s="151">
        <f t="shared" si="132"/>
        <v>0</v>
      </c>
      <c r="AN188" s="151">
        <f t="shared" si="133"/>
        <v>0</v>
      </c>
      <c r="AO188" s="151">
        <f t="shared" si="134"/>
        <v>0</v>
      </c>
      <c r="AP188" s="151">
        <f t="shared" si="135"/>
        <v>0</v>
      </c>
      <c r="AQ188" s="151">
        <f t="shared" si="136"/>
        <v>0</v>
      </c>
      <c r="AR188" s="151">
        <f t="shared" si="137"/>
        <v>0</v>
      </c>
      <c r="AS188" s="151"/>
      <c r="AT188" s="151">
        <f t="shared" si="138"/>
        <v>0</v>
      </c>
    </row>
    <row r="189" spans="1:46" ht="11.25" customHeight="1">
      <c r="A189" s="223">
        <v>315</v>
      </c>
      <c r="B189" s="118"/>
      <c r="C189" s="51" t="s">
        <v>55</v>
      </c>
      <c r="D189" s="46"/>
      <c r="E189" s="151">
        <f t="shared" si="126"/>
        <v>334814</v>
      </c>
      <c r="F189" s="146">
        <v>0</v>
      </c>
      <c r="G189" s="151">
        <f t="shared" si="127"/>
        <v>-3448</v>
      </c>
      <c r="H189" s="151">
        <f t="shared" si="128"/>
        <v>331366</v>
      </c>
      <c r="L189" s="146">
        <v>4</v>
      </c>
      <c r="M189" s="146">
        <v>0</v>
      </c>
      <c r="N189" s="146">
        <v>0</v>
      </c>
      <c r="O189" s="146">
        <v>334810</v>
      </c>
      <c r="P189" s="146">
        <v>0</v>
      </c>
      <c r="Q189" s="146">
        <v>0</v>
      </c>
      <c r="R189" s="146">
        <v>0</v>
      </c>
      <c r="S189" s="151"/>
      <c r="T189" s="151">
        <f t="shared" si="129"/>
        <v>334814</v>
      </c>
      <c r="Y189" s="146">
        <v>4</v>
      </c>
      <c r="Z189" s="146">
        <v>0</v>
      </c>
      <c r="AA189" s="146">
        <v>0</v>
      </c>
      <c r="AB189" s="146">
        <v>331362</v>
      </c>
      <c r="AC189" s="146">
        <v>0</v>
      </c>
      <c r="AD189" s="146">
        <v>0</v>
      </c>
      <c r="AE189" s="146">
        <v>0</v>
      </c>
      <c r="AF189" s="151"/>
      <c r="AG189" s="151">
        <f t="shared" si="130"/>
        <v>331366</v>
      </c>
      <c r="AL189" s="151">
        <f t="shared" si="131"/>
        <v>0</v>
      </c>
      <c r="AM189" s="151">
        <f t="shared" si="132"/>
        <v>0</v>
      </c>
      <c r="AN189" s="151">
        <f t="shared" si="133"/>
        <v>0</v>
      </c>
      <c r="AO189" s="151">
        <f t="shared" si="134"/>
        <v>-3448</v>
      </c>
      <c r="AP189" s="151">
        <f t="shared" si="135"/>
        <v>0</v>
      </c>
      <c r="AQ189" s="151">
        <f t="shared" si="136"/>
        <v>0</v>
      </c>
      <c r="AR189" s="151">
        <f t="shared" si="137"/>
        <v>0</v>
      </c>
      <c r="AS189" s="151"/>
      <c r="AT189" s="151">
        <f t="shared" si="138"/>
        <v>-3448</v>
      </c>
    </row>
    <row r="190" spans="1:46" ht="11.25" customHeight="1">
      <c r="A190" s="223">
        <v>341</v>
      </c>
      <c r="B190" s="118"/>
      <c r="C190" s="51" t="s">
        <v>87</v>
      </c>
      <c r="D190" s="46"/>
      <c r="E190" s="151">
        <f t="shared" si="126"/>
        <v>33146578</v>
      </c>
      <c r="F190" s="146">
        <v>0</v>
      </c>
      <c r="G190" s="151">
        <f t="shared" si="127"/>
        <v>-341359</v>
      </c>
      <c r="H190" s="151">
        <f t="shared" si="128"/>
        <v>32805219</v>
      </c>
      <c r="L190" s="146">
        <v>400</v>
      </c>
      <c r="M190" s="146">
        <v>0</v>
      </c>
      <c r="N190" s="146">
        <v>0</v>
      </c>
      <c r="O190" s="146">
        <v>33146178</v>
      </c>
      <c r="P190" s="146">
        <v>0</v>
      </c>
      <c r="Q190" s="146">
        <v>0</v>
      </c>
      <c r="R190" s="146">
        <v>0</v>
      </c>
      <c r="S190" s="151"/>
      <c r="T190" s="151">
        <f t="shared" si="129"/>
        <v>33146578</v>
      </c>
      <c r="Y190" s="146">
        <v>398</v>
      </c>
      <c r="Z190" s="146">
        <v>0</v>
      </c>
      <c r="AA190" s="146">
        <v>0</v>
      </c>
      <c r="AB190" s="146">
        <v>32804821</v>
      </c>
      <c r="AC190" s="146">
        <v>0</v>
      </c>
      <c r="AD190" s="146">
        <v>0</v>
      </c>
      <c r="AE190" s="146">
        <v>0</v>
      </c>
      <c r="AF190" s="151"/>
      <c r="AG190" s="151">
        <f t="shared" si="130"/>
        <v>32805219</v>
      </c>
      <c r="AL190" s="151">
        <f t="shared" si="131"/>
        <v>-2</v>
      </c>
      <c r="AM190" s="151">
        <f t="shared" si="132"/>
        <v>0</v>
      </c>
      <c r="AN190" s="151">
        <f t="shared" si="133"/>
        <v>0</v>
      </c>
      <c r="AO190" s="151">
        <f t="shared" si="134"/>
        <v>-341357</v>
      </c>
      <c r="AP190" s="151">
        <f t="shared" si="135"/>
        <v>0</v>
      </c>
      <c r="AQ190" s="151">
        <f t="shared" si="136"/>
        <v>0</v>
      </c>
      <c r="AR190" s="151">
        <f t="shared" si="137"/>
        <v>0</v>
      </c>
      <c r="AS190" s="151"/>
      <c r="AT190" s="151">
        <f t="shared" si="138"/>
        <v>-341359</v>
      </c>
    </row>
    <row r="191" spans="1:46" ht="11.25" customHeight="1">
      <c r="A191" s="223">
        <v>101</v>
      </c>
      <c r="B191" s="118"/>
      <c r="C191" s="25" t="s">
        <v>88</v>
      </c>
      <c r="D191" s="46"/>
      <c r="E191" s="151">
        <f t="shared" si="126"/>
        <v>0</v>
      </c>
      <c r="F191" s="146">
        <v>0</v>
      </c>
      <c r="G191" s="151">
        <f t="shared" si="127"/>
        <v>0</v>
      </c>
      <c r="H191" s="151">
        <f t="shared" si="128"/>
        <v>0</v>
      </c>
      <c r="L191" s="146">
        <v>0</v>
      </c>
      <c r="M191" s="146">
        <v>0</v>
      </c>
      <c r="N191" s="146">
        <v>0</v>
      </c>
      <c r="O191" s="146">
        <v>0</v>
      </c>
      <c r="P191" s="146">
        <v>0</v>
      </c>
      <c r="Q191" s="146">
        <v>0</v>
      </c>
      <c r="R191" s="146">
        <v>0</v>
      </c>
      <c r="S191" s="151"/>
      <c r="T191" s="151">
        <f t="shared" si="129"/>
        <v>0</v>
      </c>
      <c r="Y191" s="146">
        <v>0</v>
      </c>
      <c r="Z191" s="146">
        <v>0</v>
      </c>
      <c r="AA191" s="146">
        <v>0</v>
      </c>
      <c r="AB191" s="146">
        <v>0</v>
      </c>
      <c r="AC191" s="146">
        <v>0</v>
      </c>
      <c r="AD191" s="146">
        <v>0</v>
      </c>
      <c r="AE191" s="146">
        <v>0</v>
      </c>
      <c r="AF191" s="151"/>
      <c r="AG191" s="151">
        <f t="shared" si="130"/>
        <v>0</v>
      </c>
      <c r="AL191" s="151">
        <f t="shared" si="131"/>
        <v>0</v>
      </c>
      <c r="AM191" s="151">
        <f t="shared" si="132"/>
        <v>0</v>
      </c>
      <c r="AN191" s="151">
        <f t="shared" si="133"/>
        <v>0</v>
      </c>
      <c r="AO191" s="151">
        <f t="shared" si="134"/>
        <v>0</v>
      </c>
      <c r="AP191" s="151">
        <f t="shared" si="135"/>
        <v>0</v>
      </c>
      <c r="AQ191" s="151">
        <f t="shared" si="136"/>
        <v>0</v>
      </c>
      <c r="AR191" s="151">
        <f t="shared" si="137"/>
        <v>0</v>
      </c>
      <c r="AS191" s="151"/>
      <c r="AT191" s="151">
        <f t="shared" si="138"/>
        <v>0</v>
      </c>
    </row>
    <row r="192" spans="1:46" ht="11.25" customHeight="1">
      <c r="A192" s="223">
        <v>361</v>
      </c>
      <c r="B192" s="118"/>
      <c r="C192" s="51" t="s">
        <v>95</v>
      </c>
      <c r="D192" s="46"/>
      <c r="E192" s="151">
        <f t="shared" si="126"/>
        <v>0</v>
      </c>
      <c r="F192" s="146">
        <v>0</v>
      </c>
      <c r="G192" s="151">
        <f t="shared" si="127"/>
        <v>0</v>
      </c>
      <c r="H192" s="151">
        <f t="shared" si="128"/>
        <v>0</v>
      </c>
      <c r="L192" s="146">
        <v>0</v>
      </c>
      <c r="M192" s="146">
        <v>0</v>
      </c>
      <c r="N192" s="146">
        <v>0</v>
      </c>
      <c r="O192" s="146">
        <v>0</v>
      </c>
      <c r="P192" s="146">
        <v>0</v>
      </c>
      <c r="Q192" s="146">
        <v>0</v>
      </c>
      <c r="R192" s="146">
        <v>0</v>
      </c>
      <c r="S192" s="151"/>
      <c r="T192" s="151">
        <f t="shared" si="129"/>
        <v>0</v>
      </c>
      <c r="Y192" s="146">
        <v>0</v>
      </c>
      <c r="Z192" s="146">
        <v>0</v>
      </c>
      <c r="AA192" s="146">
        <v>0</v>
      </c>
      <c r="AB192" s="146">
        <v>0</v>
      </c>
      <c r="AC192" s="146">
        <v>0</v>
      </c>
      <c r="AD192" s="146">
        <v>0</v>
      </c>
      <c r="AE192" s="146">
        <v>0</v>
      </c>
      <c r="AF192" s="151"/>
      <c r="AG192" s="151">
        <f t="shared" si="130"/>
        <v>0</v>
      </c>
      <c r="AL192" s="151">
        <f t="shared" si="131"/>
        <v>0</v>
      </c>
      <c r="AM192" s="151">
        <f t="shared" si="132"/>
        <v>0</v>
      </c>
      <c r="AN192" s="151">
        <f t="shared" si="133"/>
        <v>0</v>
      </c>
      <c r="AO192" s="151">
        <f t="shared" si="134"/>
        <v>0</v>
      </c>
      <c r="AP192" s="151">
        <f t="shared" si="135"/>
        <v>0</v>
      </c>
      <c r="AQ192" s="151">
        <f t="shared" si="136"/>
        <v>0</v>
      </c>
      <c r="AR192" s="151">
        <f t="shared" si="137"/>
        <v>0</v>
      </c>
      <c r="AS192" s="151"/>
      <c r="AT192" s="151">
        <f t="shared" si="138"/>
        <v>0</v>
      </c>
    </row>
    <row r="193" spans="1:46" ht="11.25" customHeight="1">
      <c r="A193" s="223">
        <v>175</v>
      </c>
      <c r="B193" s="118"/>
      <c r="C193" s="25" t="s">
        <v>106</v>
      </c>
      <c r="D193" s="46"/>
      <c r="E193" s="151">
        <f t="shared" si="126"/>
        <v>5345</v>
      </c>
      <c r="F193" s="146">
        <v>0</v>
      </c>
      <c r="G193" s="151">
        <f t="shared" si="127"/>
        <v>-4542</v>
      </c>
      <c r="H193" s="151">
        <f t="shared" si="128"/>
        <v>803</v>
      </c>
      <c r="L193" s="146">
        <f>879-358</f>
        <v>521</v>
      </c>
      <c r="M193" s="146">
        <v>359</v>
      </c>
      <c r="N193" s="146">
        <v>4465</v>
      </c>
      <c r="O193" s="146">
        <v>0</v>
      </c>
      <c r="P193" s="146">
        <v>0</v>
      </c>
      <c r="Q193" s="146">
        <v>0</v>
      </c>
      <c r="R193" s="146">
        <v>0</v>
      </c>
      <c r="S193" s="151"/>
      <c r="T193" s="151">
        <f t="shared" si="129"/>
        <v>5345</v>
      </c>
      <c r="Y193" s="146">
        <v>417</v>
      </c>
      <c r="Z193" s="146">
        <v>386</v>
      </c>
      <c r="AA193" s="146">
        <v>0</v>
      </c>
      <c r="AB193" s="146">
        <v>0</v>
      </c>
      <c r="AC193" s="146">
        <v>0</v>
      </c>
      <c r="AD193" s="146">
        <v>0</v>
      </c>
      <c r="AE193" s="146">
        <v>0</v>
      </c>
      <c r="AF193" s="151"/>
      <c r="AG193" s="151">
        <f t="shared" si="130"/>
        <v>803</v>
      </c>
      <c r="AL193" s="151">
        <f t="shared" si="131"/>
        <v>-104</v>
      </c>
      <c r="AM193" s="151">
        <f t="shared" si="132"/>
        <v>27</v>
      </c>
      <c r="AN193" s="151">
        <f t="shared" si="133"/>
        <v>-4465</v>
      </c>
      <c r="AO193" s="151">
        <f t="shared" si="134"/>
        <v>0</v>
      </c>
      <c r="AP193" s="151">
        <f t="shared" si="135"/>
        <v>0</v>
      </c>
      <c r="AQ193" s="151">
        <f t="shared" si="136"/>
        <v>0</v>
      </c>
      <c r="AR193" s="151">
        <f t="shared" si="137"/>
        <v>0</v>
      </c>
      <c r="AS193" s="151"/>
      <c r="AT193" s="151">
        <f t="shared" si="138"/>
        <v>-4542</v>
      </c>
    </row>
    <row r="194" spans="1:46" ht="11.25" customHeight="1">
      <c r="A194" s="223">
        <v>176</v>
      </c>
      <c r="B194" s="118"/>
      <c r="C194" s="25" t="s">
        <v>80</v>
      </c>
      <c r="D194" s="46"/>
      <c r="E194" s="151">
        <f t="shared" si="126"/>
        <v>0</v>
      </c>
      <c r="F194" s="146">
        <v>0</v>
      </c>
      <c r="G194" s="151">
        <f t="shared" si="127"/>
        <v>0</v>
      </c>
      <c r="H194" s="151">
        <f t="shared" si="128"/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6">
        <v>0</v>
      </c>
      <c r="R194" s="146">
        <v>0</v>
      </c>
      <c r="S194" s="151"/>
      <c r="T194" s="151">
        <f t="shared" si="129"/>
        <v>0</v>
      </c>
      <c r="Y194" s="146">
        <v>0</v>
      </c>
      <c r="Z194" s="146">
        <v>0</v>
      </c>
      <c r="AA194" s="146">
        <v>0</v>
      </c>
      <c r="AB194" s="146">
        <v>0</v>
      </c>
      <c r="AC194" s="146">
        <v>0</v>
      </c>
      <c r="AD194" s="146">
        <v>0</v>
      </c>
      <c r="AE194" s="146">
        <v>0</v>
      </c>
      <c r="AF194" s="151"/>
      <c r="AG194" s="151">
        <f t="shared" si="130"/>
        <v>0</v>
      </c>
      <c r="AL194" s="151">
        <f t="shared" si="131"/>
        <v>0</v>
      </c>
      <c r="AM194" s="151">
        <f t="shared" si="132"/>
        <v>0</v>
      </c>
      <c r="AN194" s="151">
        <f t="shared" si="133"/>
        <v>0</v>
      </c>
      <c r="AO194" s="151">
        <f t="shared" si="134"/>
        <v>0</v>
      </c>
      <c r="AP194" s="151">
        <f t="shared" si="135"/>
        <v>0</v>
      </c>
      <c r="AQ194" s="151">
        <f t="shared" si="136"/>
        <v>0</v>
      </c>
      <c r="AR194" s="151">
        <f t="shared" si="137"/>
        <v>0</v>
      </c>
      <c r="AS194" s="151"/>
      <c r="AT194" s="151">
        <f t="shared" si="138"/>
        <v>0</v>
      </c>
    </row>
    <row r="195" spans="1:46" ht="11.25" customHeight="1">
      <c r="A195" s="223" t="s">
        <v>190</v>
      </c>
      <c r="B195" s="51"/>
      <c r="C195" s="51" t="s">
        <v>195</v>
      </c>
      <c r="D195" s="46"/>
      <c r="E195" s="151">
        <f t="shared" si="126"/>
        <v>0</v>
      </c>
      <c r="F195" s="146">
        <v>0</v>
      </c>
      <c r="G195" s="151">
        <f t="shared" si="127"/>
        <v>0</v>
      </c>
      <c r="H195" s="151">
        <f t="shared" si="128"/>
        <v>0</v>
      </c>
      <c r="L195" s="146">
        <v>0</v>
      </c>
      <c r="M195" s="146">
        <v>0</v>
      </c>
      <c r="N195" s="146">
        <v>0</v>
      </c>
      <c r="O195" s="146">
        <v>0</v>
      </c>
      <c r="P195" s="146">
        <v>0</v>
      </c>
      <c r="Q195" s="146">
        <v>0</v>
      </c>
      <c r="R195" s="146">
        <v>0</v>
      </c>
      <c r="S195" s="151"/>
      <c r="T195" s="151">
        <f t="shared" si="129"/>
        <v>0</v>
      </c>
      <c r="Y195" s="146">
        <v>0</v>
      </c>
      <c r="Z195" s="146">
        <v>0</v>
      </c>
      <c r="AA195" s="146">
        <v>0</v>
      </c>
      <c r="AB195" s="146">
        <v>0</v>
      </c>
      <c r="AC195" s="146">
        <v>0</v>
      </c>
      <c r="AD195" s="146">
        <v>0</v>
      </c>
      <c r="AE195" s="146">
        <v>0</v>
      </c>
      <c r="AF195" s="151"/>
      <c r="AG195" s="151">
        <f t="shared" si="130"/>
        <v>0</v>
      </c>
      <c r="AL195" s="151">
        <f t="shared" si="131"/>
        <v>0</v>
      </c>
      <c r="AM195" s="151">
        <f t="shared" si="132"/>
        <v>0</v>
      </c>
      <c r="AN195" s="151">
        <f t="shared" si="133"/>
        <v>0</v>
      </c>
      <c r="AO195" s="151">
        <f t="shared" si="134"/>
        <v>0</v>
      </c>
      <c r="AP195" s="151">
        <f t="shared" si="135"/>
        <v>0</v>
      </c>
      <c r="AQ195" s="151">
        <f t="shared" si="136"/>
        <v>0</v>
      </c>
      <c r="AR195" s="151">
        <f t="shared" si="137"/>
        <v>0</v>
      </c>
      <c r="AS195" s="151"/>
      <c r="AT195" s="151">
        <f t="shared" si="138"/>
        <v>0</v>
      </c>
    </row>
    <row r="196" spans="1:46" ht="11.25" customHeight="1">
      <c r="A196" s="223"/>
      <c r="B196" s="116"/>
      <c r="C196" s="51"/>
      <c r="D196" s="46"/>
      <c r="E196" s="123" t="s">
        <v>15</v>
      </c>
      <c r="F196" s="123" t="s">
        <v>15</v>
      </c>
      <c r="G196" s="123" t="s">
        <v>15</v>
      </c>
      <c r="H196" s="123" t="s">
        <v>15</v>
      </c>
      <c r="L196" s="123" t="s">
        <v>15</v>
      </c>
      <c r="M196" s="123" t="s">
        <v>15</v>
      </c>
      <c r="N196" s="123" t="s">
        <v>15</v>
      </c>
      <c r="O196" s="123" t="s">
        <v>15</v>
      </c>
      <c r="P196" s="123" t="s">
        <v>15</v>
      </c>
      <c r="Q196" s="123" t="s">
        <v>15</v>
      </c>
      <c r="R196" s="123" t="s">
        <v>15</v>
      </c>
      <c r="S196" s="125"/>
      <c r="T196" s="123" t="s">
        <v>15</v>
      </c>
      <c r="Y196" s="123" t="s">
        <v>15</v>
      </c>
      <c r="Z196" s="123" t="s">
        <v>15</v>
      </c>
      <c r="AA196" s="123" t="s">
        <v>15</v>
      </c>
      <c r="AB196" s="123" t="s">
        <v>15</v>
      </c>
      <c r="AC196" s="123" t="s">
        <v>15</v>
      </c>
      <c r="AD196" s="123" t="s">
        <v>15</v>
      </c>
      <c r="AE196" s="123" t="s">
        <v>15</v>
      </c>
      <c r="AF196" s="125"/>
      <c r="AG196" s="123" t="s">
        <v>15</v>
      </c>
      <c r="AL196" s="123" t="s">
        <v>15</v>
      </c>
      <c r="AM196" s="123" t="s">
        <v>15</v>
      </c>
      <c r="AN196" s="123" t="s">
        <v>15</v>
      </c>
      <c r="AO196" s="123" t="s">
        <v>15</v>
      </c>
      <c r="AP196" s="123" t="s">
        <v>15</v>
      </c>
      <c r="AQ196" s="123" t="s">
        <v>15</v>
      </c>
      <c r="AR196" s="123" t="s">
        <v>15</v>
      </c>
      <c r="AS196" s="125"/>
      <c r="AT196" s="123" t="s">
        <v>15</v>
      </c>
    </row>
    <row r="197" spans="1:46" ht="11.25" customHeight="1">
      <c r="A197" s="223"/>
      <c r="B197" s="116"/>
      <c r="C197" s="117" t="s">
        <v>152</v>
      </c>
      <c r="D197" s="46"/>
      <c r="E197" s="149">
        <f>SUM(E185:E196)+E180+E171</f>
        <v>60104077</v>
      </c>
      <c r="F197" s="149">
        <f>SUM(F185:F196)+F180+F171</f>
        <v>54979</v>
      </c>
      <c r="G197" s="149">
        <f>SUM(G185:G196)+G180+G171</f>
        <v>-1094693</v>
      </c>
      <c r="H197" s="149">
        <f>SUM(H185:H196)+H180+H171</f>
        <v>59064363</v>
      </c>
      <c r="L197" s="149">
        <f t="shared" ref="L197:R197" si="139">SUM(L185:L196)+L180+L171</f>
        <v>497936</v>
      </c>
      <c r="M197" s="149">
        <f t="shared" si="139"/>
        <v>17439</v>
      </c>
      <c r="N197" s="149">
        <f t="shared" si="139"/>
        <v>176840</v>
      </c>
      <c r="O197" s="149">
        <f t="shared" si="139"/>
        <v>59390862</v>
      </c>
      <c r="P197" s="149">
        <f t="shared" si="139"/>
        <v>0</v>
      </c>
      <c r="Q197" s="149">
        <f t="shared" si="139"/>
        <v>0</v>
      </c>
      <c r="R197" s="149">
        <f t="shared" si="139"/>
        <v>21000</v>
      </c>
      <c r="S197" s="148"/>
      <c r="T197" s="149">
        <f>SUM(T185:T196)+T180+T171</f>
        <v>60104077</v>
      </c>
      <c r="Y197" s="149">
        <f t="shared" ref="Y197:AE197" si="140">SUM(Y185:Y196)+Y180+Y171</f>
        <v>117717</v>
      </c>
      <c r="Z197" s="149">
        <f t="shared" si="140"/>
        <v>18733</v>
      </c>
      <c r="AA197" s="149">
        <f t="shared" si="140"/>
        <v>210812</v>
      </c>
      <c r="AB197" s="149">
        <f t="shared" si="140"/>
        <v>58688901</v>
      </c>
      <c r="AC197" s="149">
        <f t="shared" si="140"/>
        <v>0</v>
      </c>
      <c r="AD197" s="149">
        <f t="shared" si="140"/>
        <v>0</v>
      </c>
      <c r="AE197" s="149">
        <f t="shared" si="140"/>
        <v>28200</v>
      </c>
      <c r="AF197" s="148"/>
      <c r="AG197" s="149">
        <f>SUM(AG185:AG196)+AG180+AG171</f>
        <v>59064363</v>
      </c>
      <c r="AL197" s="149">
        <f t="shared" ref="AL197:AR197" si="141">SUM(AL185:AL196)+AL180+AL171</f>
        <v>-380219</v>
      </c>
      <c r="AM197" s="149">
        <f t="shared" si="141"/>
        <v>1294</v>
      </c>
      <c r="AN197" s="149">
        <f t="shared" si="141"/>
        <v>33972</v>
      </c>
      <c r="AO197" s="149">
        <f t="shared" si="141"/>
        <v>-701961</v>
      </c>
      <c r="AP197" s="149">
        <f t="shared" si="141"/>
        <v>0</v>
      </c>
      <c r="AQ197" s="149">
        <f t="shared" si="141"/>
        <v>0</v>
      </c>
      <c r="AR197" s="149">
        <f t="shared" si="141"/>
        <v>7200</v>
      </c>
      <c r="AS197" s="148"/>
      <c r="AT197" s="149">
        <f>SUM(AT185:AT196)+AT180+AT171</f>
        <v>-1039714</v>
      </c>
    </row>
    <row r="198" spans="1:46" ht="11.25" customHeight="1">
      <c r="A198" s="223"/>
      <c r="B198" s="116"/>
      <c r="C198" s="51"/>
      <c r="D198" s="46"/>
      <c r="E198" s="123" t="s">
        <v>23</v>
      </c>
      <c r="F198" s="20" t="s">
        <v>23</v>
      </c>
      <c r="G198" s="20" t="s">
        <v>23</v>
      </c>
      <c r="H198" s="123" t="s">
        <v>23</v>
      </c>
      <c r="L198" s="20" t="s">
        <v>23</v>
      </c>
      <c r="M198" s="20" t="s">
        <v>23</v>
      </c>
      <c r="N198" s="20" t="s">
        <v>23</v>
      </c>
      <c r="O198" s="20" t="s">
        <v>23</v>
      </c>
      <c r="P198" s="20" t="s">
        <v>23</v>
      </c>
      <c r="Q198" s="20" t="s">
        <v>23</v>
      </c>
      <c r="R198" s="20" t="s">
        <v>23</v>
      </c>
      <c r="S198" s="30"/>
      <c r="T198" s="20" t="s">
        <v>23</v>
      </c>
      <c r="Y198" s="20" t="s">
        <v>23</v>
      </c>
      <c r="Z198" s="20" t="s">
        <v>23</v>
      </c>
      <c r="AA198" s="20" t="s">
        <v>23</v>
      </c>
      <c r="AB198" s="20" t="s">
        <v>23</v>
      </c>
      <c r="AC198" s="20" t="s">
        <v>23</v>
      </c>
      <c r="AD198" s="20" t="s">
        <v>23</v>
      </c>
      <c r="AE198" s="20" t="s">
        <v>23</v>
      </c>
      <c r="AF198" s="30"/>
      <c r="AG198" s="20" t="s">
        <v>23</v>
      </c>
      <c r="AL198" s="20" t="s">
        <v>23</v>
      </c>
      <c r="AM198" s="20" t="s">
        <v>23</v>
      </c>
      <c r="AN198" s="20" t="s">
        <v>23</v>
      </c>
      <c r="AO198" s="20" t="s">
        <v>23</v>
      </c>
      <c r="AP198" s="20" t="s">
        <v>23</v>
      </c>
      <c r="AQ198" s="20" t="s">
        <v>23</v>
      </c>
      <c r="AR198" s="20" t="s">
        <v>23</v>
      </c>
      <c r="AS198" s="30"/>
      <c r="AT198" s="20" t="s">
        <v>23</v>
      </c>
    </row>
    <row r="199" spans="1:46" ht="11.25" customHeight="1">
      <c r="A199" s="223"/>
      <c r="B199" s="116"/>
      <c r="C199" s="51"/>
      <c r="D199" s="46"/>
      <c r="E199" s="149"/>
      <c r="F199" s="149"/>
      <c r="G199" s="149"/>
      <c r="H199" s="149"/>
      <c r="L199" s="149"/>
      <c r="M199" s="149"/>
      <c r="N199" s="149"/>
      <c r="O199" s="149"/>
      <c r="P199" s="149"/>
      <c r="Q199" s="149"/>
      <c r="R199" s="149"/>
      <c r="S199" s="148"/>
      <c r="T199" s="149"/>
      <c r="Y199" s="149"/>
      <c r="Z199" s="149"/>
      <c r="AA199" s="149"/>
      <c r="AB199" s="149"/>
      <c r="AC199" s="149"/>
      <c r="AD199" s="149"/>
      <c r="AE199" s="149"/>
      <c r="AF199" s="148"/>
      <c r="AG199" s="149"/>
      <c r="AL199" s="149"/>
      <c r="AM199" s="149"/>
      <c r="AN199" s="149"/>
      <c r="AO199" s="149"/>
      <c r="AP199" s="149"/>
      <c r="AQ199" s="149"/>
      <c r="AR199" s="149"/>
      <c r="AS199" s="148"/>
      <c r="AT199" s="149"/>
    </row>
    <row r="200" spans="1:46" ht="11.25" customHeight="1">
      <c r="A200" s="223"/>
      <c r="B200" s="116"/>
      <c r="C200" s="51"/>
      <c r="D200" s="46"/>
      <c r="E200" s="149"/>
      <c r="F200" s="149"/>
      <c r="G200" s="149"/>
      <c r="H200" s="149"/>
      <c r="L200" s="149"/>
      <c r="M200" s="149"/>
      <c r="N200" s="149"/>
      <c r="O200" s="149"/>
      <c r="P200" s="149"/>
      <c r="Q200" s="149"/>
      <c r="R200" s="149"/>
      <c r="S200" s="148"/>
      <c r="T200" s="149"/>
      <c r="Y200" s="149"/>
      <c r="Z200" s="149"/>
      <c r="AA200" s="149"/>
      <c r="AB200" s="149"/>
      <c r="AC200" s="149"/>
      <c r="AD200" s="149"/>
      <c r="AE200" s="149"/>
      <c r="AF200" s="148"/>
      <c r="AG200" s="149"/>
      <c r="AL200" s="149"/>
      <c r="AM200" s="149"/>
      <c r="AN200" s="149"/>
      <c r="AO200" s="149"/>
      <c r="AP200" s="149"/>
      <c r="AQ200" s="149"/>
      <c r="AR200" s="149"/>
      <c r="AS200" s="148"/>
      <c r="AT200" s="149"/>
    </row>
    <row r="201" spans="1:46" ht="11.25" customHeight="1">
      <c r="A201" s="223"/>
      <c r="B201" s="118"/>
      <c r="C201" s="117" t="s">
        <v>79</v>
      </c>
      <c r="D201" s="46"/>
      <c r="E201" s="149"/>
      <c r="F201" s="149"/>
      <c r="G201" s="149"/>
      <c r="H201" s="149"/>
      <c r="L201" s="149"/>
      <c r="M201" s="149"/>
      <c r="N201" s="149"/>
      <c r="O201" s="149"/>
      <c r="P201" s="149"/>
      <c r="Q201" s="149"/>
      <c r="R201" s="149"/>
      <c r="S201" s="148"/>
      <c r="T201" s="151">
        <f>SUM(L201:R201)</f>
        <v>0</v>
      </c>
      <c r="Y201" s="149"/>
      <c r="Z201" s="149"/>
      <c r="AA201" s="149"/>
      <c r="AB201" s="149"/>
      <c r="AC201" s="149"/>
      <c r="AD201" s="149"/>
      <c r="AE201" s="149"/>
      <c r="AF201" s="148"/>
      <c r="AG201" s="151">
        <f>SUM(Y201:AE201)</f>
        <v>0</v>
      </c>
      <c r="AL201" s="149"/>
      <c r="AM201" s="149"/>
      <c r="AN201" s="149"/>
      <c r="AO201" s="149"/>
      <c r="AP201" s="149"/>
      <c r="AQ201" s="149"/>
      <c r="AR201" s="149"/>
      <c r="AS201" s="148"/>
      <c r="AT201" s="151">
        <f>SUM(AL201:AR201)</f>
        <v>0</v>
      </c>
    </row>
    <row r="202" spans="1:46" ht="11.25" customHeight="1">
      <c r="A202" s="223">
        <v>137</v>
      </c>
      <c r="B202" s="118"/>
      <c r="C202" s="25" t="s">
        <v>109</v>
      </c>
      <c r="D202" s="46"/>
      <c r="E202" s="151">
        <f>T202</f>
        <v>0</v>
      </c>
      <c r="F202" s="146">
        <v>0</v>
      </c>
      <c r="G202" s="151">
        <f>H202-F202-E202</f>
        <v>0</v>
      </c>
      <c r="H202" s="151">
        <f>AG202</f>
        <v>0</v>
      </c>
      <c r="L202" s="146">
        <v>0</v>
      </c>
      <c r="M202" s="146">
        <v>0</v>
      </c>
      <c r="N202" s="146">
        <v>0</v>
      </c>
      <c r="O202" s="146">
        <v>0</v>
      </c>
      <c r="P202" s="146">
        <v>0</v>
      </c>
      <c r="Q202" s="146">
        <v>0</v>
      </c>
      <c r="R202" s="146">
        <v>0</v>
      </c>
      <c r="S202" s="151"/>
      <c r="T202" s="151">
        <f>SUM(L202:R202)</f>
        <v>0</v>
      </c>
      <c r="Y202" s="146">
        <v>0</v>
      </c>
      <c r="Z202" s="146">
        <v>0</v>
      </c>
      <c r="AA202" s="146">
        <v>0</v>
      </c>
      <c r="AB202" s="146">
        <v>0</v>
      </c>
      <c r="AC202" s="146">
        <v>0</v>
      </c>
      <c r="AD202" s="146">
        <v>0</v>
      </c>
      <c r="AE202" s="146">
        <v>0</v>
      </c>
      <c r="AF202" s="151"/>
      <c r="AG202" s="151">
        <f>SUM(Y202:AE202)</f>
        <v>0</v>
      </c>
      <c r="AL202" s="151">
        <f t="shared" ref="AL202:AR202" si="142">Y202-L202</f>
        <v>0</v>
      </c>
      <c r="AM202" s="151">
        <f t="shared" si="142"/>
        <v>0</v>
      </c>
      <c r="AN202" s="151">
        <f t="shared" si="142"/>
        <v>0</v>
      </c>
      <c r="AO202" s="151">
        <f t="shared" si="142"/>
        <v>0</v>
      </c>
      <c r="AP202" s="151">
        <f t="shared" si="142"/>
        <v>0</v>
      </c>
      <c r="AQ202" s="151">
        <f t="shared" si="142"/>
        <v>0</v>
      </c>
      <c r="AR202" s="151">
        <f t="shared" si="142"/>
        <v>0</v>
      </c>
      <c r="AS202" s="151"/>
      <c r="AT202" s="151">
        <f>SUM(AL202:AR202)</f>
        <v>0</v>
      </c>
    </row>
    <row r="203" spans="1:46" ht="11.25" customHeight="1">
      <c r="A203" s="223"/>
      <c r="B203" s="118"/>
      <c r="C203" s="25"/>
      <c r="D203" s="46"/>
      <c r="E203" s="153"/>
      <c r="F203" s="153"/>
      <c r="G203" s="153"/>
      <c r="H203" s="153"/>
      <c r="L203" s="153"/>
      <c r="M203" s="153"/>
      <c r="N203" s="153"/>
      <c r="O203" s="153"/>
      <c r="P203" s="153"/>
      <c r="Q203" s="153"/>
      <c r="R203" s="153"/>
      <c r="S203" s="151"/>
      <c r="T203" s="153"/>
      <c r="Y203" s="153"/>
      <c r="Z203" s="153"/>
      <c r="AA203" s="153"/>
      <c r="AB203" s="153"/>
      <c r="AC203" s="153"/>
      <c r="AD203" s="153"/>
      <c r="AE203" s="153"/>
      <c r="AF203" s="151"/>
      <c r="AG203" s="153"/>
      <c r="AL203" s="153"/>
      <c r="AM203" s="153"/>
      <c r="AN203" s="153"/>
      <c r="AO203" s="153"/>
      <c r="AP203" s="153"/>
      <c r="AQ203" s="153"/>
      <c r="AR203" s="153"/>
      <c r="AS203" s="151"/>
      <c r="AT203" s="153"/>
    </row>
    <row r="204" spans="1:46" ht="11.25" customHeight="1">
      <c r="A204" s="223">
        <v>154</v>
      </c>
      <c r="B204" s="118"/>
      <c r="C204" s="25" t="s">
        <v>83</v>
      </c>
      <c r="D204" s="46"/>
      <c r="E204" s="151">
        <f>T204</f>
        <v>0</v>
      </c>
      <c r="F204" s="146">
        <v>0</v>
      </c>
      <c r="G204" s="151">
        <f>H204-F204-E204</f>
        <v>0</v>
      </c>
      <c r="H204" s="151">
        <f>AG204</f>
        <v>0</v>
      </c>
      <c r="L204" s="146">
        <v>0</v>
      </c>
      <c r="M204" s="146">
        <v>0</v>
      </c>
      <c r="N204" s="146">
        <v>0</v>
      </c>
      <c r="O204" s="146">
        <v>0</v>
      </c>
      <c r="P204" s="146">
        <v>0</v>
      </c>
      <c r="Q204" s="146">
        <v>0</v>
      </c>
      <c r="R204" s="146">
        <v>0</v>
      </c>
      <c r="S204" s="151"/>
      <c r="T204" s="151">
        <f>SUM(L204:R204)</f>
        <v>0</v>
      </c>
      <c r="Y204" s="146">
        <v>0</v>
      </c>
      <c r="Z204" s="146">
        <v>0</v>
      </c>
      <c r="AA204" s="146">
        <v>0</v>
      </c>
      <c r="AB204" s="146">
        <v>0</v>
      </c>
      <c r="AC204" s="146">
        <v>0</v>
      </c>
      <c r="AD204" s="146">
        <v>0</v>
      </c>
      <c r="AE204" s="146">
        <v>0</v>
      </c>
      <c r="AF204" s="151"/>
      <c r="AG204" s="151">
        <f>SUM(Y204:AE204)</f>
        <v>0</v>
      </c>
      <c r="AL204" s="151">
        <f t="shared" ref="AL204:AR204" si="143">Y204-L204</f>
        <v>0</v>
      </c>
      <c r="AM204" s="151">
        <f t="shared" si="143"/>
        <v>0</v>
      </c>
      <c r="AN204" s="151">
        <f t="shared" si="143"/>
        <v>0</v>
      </c>
      <c r="AO204" s="151">
        <f t="shared" si="143"/>
        <v>0</v>
      </c>
      <c r="AP204" s="151">
        <f t="shared" si="143"/>
        <v>0</v>
      </c>
      <c r="AQ204" s="151">
        <f t="shared" si="143"/>
        <v>0</v>
      </c>
      <c r="AR204" s="151">
        <f t="shared" si="143"/>
        <v>0</v>
      </c>
      <c r="AS204" s="151"/>
      <c r="AT204" s="151">
        <f>SUM(AL204:AR204)</f>
        <v>0</v>
      </c>
    </row>
    <row r="205" spans="1:46" ht="11.25" customHeight="1">
      <c r="A205" s="223"/>
      <c r="B205" s="118"/>
      <c r="C205" s="29"/>
      <c r="D205" s="47"/>
      <c r="E205" s="148"/>
      <c r="F205" s="148"/>
      <c r="G205" s="148"/>
      <c r="H205" s="148"/>
      <c r="L205" s="148"/>
      <c r="M205" s="148"/>
      <c r="N205" s="148"/>
      <c r="O205" s="148"/>
      <c r="P205" s="148"/>
      <c r="Q205" s="148"/>
      <c r="R205" s="148"/>
      <c r="S205" s="148"/>
      <c r="T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</row>
    <row r="206" spans="1:46" ht="11.25" customHeight="1">
      <c r="A206" s="223"/>
      <c r="B206" s="116"/>
      <c r="C206" s="51"/>
      <c r="D206" s="46"/>
      <c r="E206" s="123" t="s">
        <v>15</v>
      </c>
      <c r="F206" s="123" t="s">
        <v>15</v>
      </c>
      <c r="G206" s="123" t="s">
        <v>15</v>
      </c>
      <c r="H206" s="123" t="s">
        <v>15</v>
      </c>
      <c r="L206" s="123" t="s">
        <v>15</v>
      </c>
      <c r="M206" s="123" t="s">
        <v>15</v>
      </c>
      <c r="N206" s="123" t="s">
        <v>15</v>
      </c>
      <c r="O206" s="123" t="s">
        <v>15</v>
      </c>
      <c r="P206" s="123" t="s">
        <v>15</v>
      </c>
      <c r="Q206" s="123" t="s">
        <v>15</v>
      </c>
      <c r="R206" s="123" t="s">
        <v>15</v>
      </c>
      <c r="S206" s="125"/>
      <c r="T206" s="123" t="s">
        <v>15</v>
      </c>
      <c r="Y206" s="123" t="s">
        <v>15</v>
      </c>
      <c r="Z206" s="123" t="s">
        <v>15</v>
      </c>
      <c r="AA206" s="123" t="s">
        <v>15</v>
      </c>
      <c r="AB206" s="123" t="s">
        <v>15</v>
      </c>
      <c r="AC206" s="123" t="s">
        <v>15</v>
      </c>
      <c r="AD206" s="123" t="s">
        <v>15</v>
      </c>
      <c r="AE206" s="123" t="s">
        <v>15</v>
      </c>
      <c r="AF206" s="125"/>
      <c r="AG206" s="123" t="s">
        <v>15</v>
      </c>
      <c r="AL206" s="123" t="s">
        <v>15</v>
      </c>
      <c r="AM206" s="123" t="s">
        <v>15</v>
      </c>
      <c r="AN206" s="123" t="s">
        <v>15</v>
      </c>
      <c r="AO206" s="123" t="s">
        <v>15</v>
      </c>
      <c r="AP206" s="123" t="s">
        <v>15</v>
      </c>
      <c r="AQ206" s="123" t="s">
        <v>15</v>
      </c>
      <c r="AR206" s="123" t="s">
        <v>15</v>
      </c>
      <c r="AS206" s="125"/>
      <c r="AT206" s="123" t="s">
        <v>15</v>
      </c>
    </row>
    <row r="207" spans="1:46" ht="11.25" customHeight="1">
      <c r="A207" s="223"/>
      <c r="B207" s="116"/>
      <c r="C207" s="118" t="s">
        <v>84</v>
      </c>
      <c r="D207" s="46"/>
      <c r="E207" s="149">
        <f>SUM(E202:E206)</f>
        <v>0</v>
      </c>
      <c r="F207" s="149">
        <f>SUM(F202:F206)</f>
        <v>0</v>
      </c>
      <c r="G207" s="149">
        <f>SUM(G202:G206)</f>
        <v>0</v>
      </c>
      <c r="H207" s="149">
        <f>SUM(H202:H206)</f>
        <v>0</v>
      </c>
      <c r="L207" s="149">
        <f t="shared" ref="L207:R207" si="144">SUM(L202:L206)</f>
        <v>0</v>
      </c>
      <c r="M207" s="149">
        <f t="shared" si="144"/>
        <v>0</v>
      </c>
      <c r="N207" s="149">
        <f t="shared" si="144"/>
        <v>0</v>
      </c>
      <c r="O207" s="149">
        <f t="shared" si="144"/>
        <v>0</v>
      </c>
      <c r="P207" s="149">
        <f t="shared" si="144"/>
        <v>0</v>
      </c>
      <c r="Q207" s="149">
        <f t="shared" si="144"/>
        <v>0</v>
      </c>
      <c r="R207" s="149">
        <f t="shared" si="144"/>
        <v>0</v>
      </c>
      <c r="S207" s="148"/>
      <c r="T207" s="149">
        <f>SUM(T202:T206)</f>
        <v>0</v>
      </c>
      <c r="Y207" s="149">
        <f t="shared" ref="Y207:AE207" si="145">SUM(Y202:Y206)</f>
        <v>0</v>
      </c>
      <c r="Z207" s="149">
        <f t="shared" si="145"/>
        <v>0</v>
      </c>
      <c r="AA207" s="149">
        <f t="shared" si="145"/>
        <v>0</v>
      </c>
      <c r="AB207" s="149">
        <f t="shared" si="145"/>
        <v>0</v>
      </c>
      <c r="AC207" s="149">
        <f t="shared" si="145"/>
        <v>0</v>
      </c>
      <c r="AD207" s="149">
        <f t="shared" si="145"/>
        <v>0</v>
      </c>
      <c r="AE207" s="149">
        <f t="shared" si="145"/>
        <v>0</v>
      </c>
      <c r="AF207" s="148"/>
      <c r="AG207" s="149">
        <f>SUM(AG202:AG206)</f>
        <v>0</v>
      </c>
      <c r="AL207" s="149">
        <f t="shared" ref="AL207:AR207" si="146">SUM(AL202:AL206)</f>
        <v>0</v>
      </c>
      <c r="AM207" s="149">
        <f t="shared" si="146"/>
        <v>0</v>
      </c>
      <c r="AN207" s="149">
        <f t="shared" si="146"/>
        <v>0</v>
      </c>
      <c r="AO207" s="149">
        <f t="shared" si="146"/>
        <v>0</v>
      </c>
      <c r="AP207" s="149">
        <f t="shared" si="146"/>
        <v>0</v>
      </c>
      <c r="AQ207" s="149">
        <f t="shared" si="146"/>
        <v>0</v>
      </c>
      <c r="AR207" s="149">
        <f t="shared" si="146"/>
        <v>0</v>
      </c>
      <c r="AS207" s="148"/>
      <c r="AT207" s="149">
        <f>SUM(AT202:AT206)</f>
        <v>0</v>
      </c>
    </row>
    <row r="208" spans="1:46" ht="11.25" customHeight="1">
      <c r="A208" s="223"/>
      <c r="B208" s="116"/>
      <c r="C208" s="51"/>
      <c r="D208" s="46"/>
      <c r="E208" s="123" t="s">
        <v>23</v>
      </c>
      <c r="F208" s="20" t="s">
        <v>23</v>
      </c>
      <c r="G208" s="20" t="s">
        <v>23</v>
      </c>
      <c r="H208" s="123" t="s">
        <v>23</v>
      </c>
      <c r="L208" s="20" t="s">
        <v>23</v>
      </c>
      <c r="M208" s="20" t="s">
        <v>23</v>
      </c>
      <c r="N208" s="20" t="s">
        <v>23</v>
      </c>
      <c r="O208" s="20" t="s">
        <v>23</v>
      </c>
      <c r="P208" s="20" t="s">
        <v>23</v>
      </c>
      <c r="Q208" s="20" t="s">
        <v>23</v>
      </c>
      <c r="R208" s="20" t="s">
        <v>23</v>
      </c>
      <c r="S208" s="30"/>
      <c r="T208" s="20" t="s">
        <v>23</v>
      </c>
      <c r="Y208" s="20" t="s">
        <v>23</v>
      </c>
      <c r="Z208" s="20" t="s">
        <v>23</v>
      </c>
      <c r="AA208" s="20" t="s">
        <v>23</v>
      </c>
      <c r="AB208" s="20" t="s">
        <v>23</v>
      </c>
      <c r="AC208" s="20" t="s">
        <v>23</v>
      </c>
      <c r="AD208" s="20" t="s">
        <v>23</v>
      </c>
      <c r="AE208" s="20" t="s">
        <v>23</v>
      </c>
      <c r="AF208" s="30"/>
      <c r="AG208" s="20" t="s">
        <v>23</v>
      </c>
      <c r="AL208" s="20" t="s">
        <v>23</v>
      </c>
      <c r="AM208" s="20" t="s">
        <v>23</v>
      </c>
      <c r="AN208" s="20" t="s">
        <v>23</v>
      </c>
      <c r="AO208" s="20" t="s">
        <v>23</v>
      </c>
      <c r="AP208" s="20" t="s">
        <v>23</v>
      </c>
      <c r="AQ208" s="20" t="s">
        <v>23</v>
      </c>
      <c r="AR208" s="20" t="s">
        <v>23</v>
      </c>
      <c r="AS208" s="30"/>
      <c r="AT208" s="20" t="s">
        <v>23</v>
      </c>
    </row>
    <row r="209" spans="1:46" ht="11.25" customHeight="1">
      <c r="A209" s="223"/>
      <c r="B209" s="116"/>
      <c r="C209" s="51"/>
      <c r="D209" s="46"/>
      <c r="E209" s="149"/>
      <c r="F209" s="149"/>
      <c r="G209" s="149"/>
      <c r="H209" s="149"/>
      <c r="L209" s="149"/>
      <c r="M209" s="149"/>
      <c r="N209" s="149"/>
      <c r="O209" s="149"/>
      <c r="P209" s="149"/>
      <c r="Q209" s="149"/>
      <c r="R209" s="149"/>
      <c r="S209" s="148"/>
      <c r="T209" s="149"/>
      <c r="Y209" s="149"/>
      <c r="Z209" s="149"/>
      <c r="AA209" s="149"/>
      <c r="AB209" s="149"/>
      <c r="AC209" s="149"/>
      <c r="AD209" s="149"/>
      <c r="AE209" s="149"/>
      <c r="AF209" s="148"/>
      <c r="AG209" s="149"/>
      <c r="AL209" s="149"/>
      <c r="AM209" s="149"/>
      <c r="AN209" s="149"/>
      <c r="AO209" s="149"/>
      <c r="AP209" s="149"/>
      <c r="AQ209" s="149"/>
      <c r="AR209" s="149"/>
      <c r="AS209" s="148"/>
      <c r="AT209" s="149"/>
    </row>
    <row r="210" spans="1:46" ht="11.25" customHeight="1">
      <c r="A210" s="223"/>
      <c r="B210" s="118"/>
      <c r="C210" s="117" t="s">
        <v>150</v>
      </c>
      <c r="D210" s="46"/>
      <c r="E210" s="149"/>
      <c r="F210" s="149"/>
      <c r="G210" s="149"/>
      <c r="H210" s="149"/>
      <c r="L210" s="149"/>
      <c r="M210" s="149"/>
      <c r="N210" s="149"/>
      <c r="O210" s="149"/>
      <c r="P210" s="149"/>
      <c r="Q210" s="149"/>
      <c r="R210" s="149"/>
      <c r="S210" s="148"/>
      <c r="T210" s="149"/>
      <c r="Y210" s="149"/>
      <c r="Z210" s="149"/>
      <c r="AA210" s="149"/>
      <c r="AB210" s="149"/>
      <c r="AC210" s="149"/>
      <c r="AD210" s="149"/>
      <c r="AE210" s="149"/>
      <c r="AF210" s="148"/>
      <c r="AG210" s="149"/>
      <c r="AL210" s="149"/>
      <c r="AM210" s="149"/>
      <c r="AN210" s="149"/>
      <c r="AO210" s="149"/>
      <c r="AP210" s="149"/>
      <c r="AQ210" s="149"/>
      <c r="AR210" s="149"/>
      <c r="AS210" s="148"/>
      <c r="AT210" s="149"/>
    </row>
    <row r="211" spans="1:46" ht="11.25" customHeight="1">
      <c r="A211" s="223">
        <v>380</v>
      </c>
      <c r="B211" s="118"/>
      <c r="C211" s="25" t="s">
        <v>110</v>
      </c>
      <c r="D211" s="46"/>
      <c r="E211" s="151">
        <f t="shared" ref="E211:E222" si="147">T211</f>
        <v>0</v>
      </c>
      <c r="F211" s="146">
        <v>1014</v>
      </c>
      <c r="G211" s="151">
        <f t="shared" ref="G211:G222" si="148">H211-F211-E211</f>
        <v>0</v>
      </c>
      <c r="H211" s="151">
        <f t="shared" ref="H211:H222" si="149">AG211</f>
        <v>1014</v>
      </c>
      <c r="L211" s="146">
        <v>0</v>
      </c>
      <c r="M211" s="146">
        <v>0</v>
      </c>
      <c r="N211" s="146">
        <v>0</v>
      </c>
      <c r="O211" s="146">
        <v>0</v>
      </c>
      <c r="P211" s="146">
        <v>0</v>
      </c>
      <c r="Q211" s="146">
        <v>0</v>
      </c>
      <c r="R211" s="146">
        <v>0</v>
      </c>
      <c r="S211" s="151"/>
      <c r="T211" s="151">
        <f t="shared" ref="T211:T222" si="150">SUM(L211:R211)</f>
        <v>0</v>
      </c>
      <c r="Y211" s="146">
        <v>0</v>
      </c>
      <c r="Z211" s="146">
        <v>0</v>
      </c>
      <c r="AA211" s="146">
        <v>1014</v>
      </c>
      <c r="AB211" s="146">
        <v>0</v>
      </c>
      <c r="AC211" s="146">
        <v>0</v>
      </c>
      <c r="AD211" s="146">
        <v>0</v>
      </c>
      <c r="AE211" s="146">
        <v>0</v>
      </c>
      <c r="AF211" s="151"/>
      <c r="AG211" s="151">
        <f t="shared" ref="AG211:AG222" si="151">SUM(Y211:AE211)</f>
        <v>1014</v>
      </c>
      <c r="AL211" s="151">
        <f t="shared" ref="AL211:AL222" si="152">Y211-L211</f>
        <v>0</v>
      </c>
      <c r="AM211" s="151">
        <f t="shared" ref="AM211:AM222" si="153">Z211-M211</f>
        <v>0</v>
      </c>
      <c r="AN211" s="151">
        <f t="shared" ref="AN211:AN222" si="154">AA211-N211</f>
        <v>1014</v>
      </c>
      <c r="AO211" s="151">
        <f t="shared" ref="AO211:AO222" si="155">AB211-O211</f>
        <v>0</v>
      </c>
      <c r="AP211" s="151">
        <f t="shared" ref="AP211:AP222" si="156">AC211-P211</f>
        <v>0</v>
      </c>
      <c r="AQ211" s="151">
        <f t="shared" ref="AQ211:AQ222" si="157">AD211-Q211</f>
        <v>0</v>
      </c>
      <c r="AR211" s="151">
        <f t="shared" ref="AR211:AR222" si="158">AE211-R211</f>
        <v>0</v>
      </c>
      <c r="AS211" s="151"/>
      <c r="AT211" s="151">
        <f t="shared" ref="AT211:AT222" si="159">SUM(AL211:AR211)</f>
        <v>1014</v>
      </c>
    </row>
    <row r="212" spans="1:46" ht="11.25" customHeight="1">
      <c r="A212" s="223">
        <v>382</v>
      </c>
      <c r="B212" s="118"/>
      <c r="C212" s="25" t="s">
        <v>111</v>
      </c>
      <c r="D212" s="46"/>
      <c r="E212" s="151">
        <f t="shared" si="147"/>
        <v>0</v>
      </c>
      <c r="F212" s="146">
        <v>0</v>
      </c>
      <c r="G212" s="151">
        <f t="shared" si="148"/>
        <v>0</v>
      </c>
      <c r="H212" s="151">
        <f t="shared" si="149"/>
        <v>0</v>
      </c>
      <c r="L212" s="146">
        <v>0</v>
      </c>
      <c r="M212" s="146">
        <v>0</v>
      </c>
      <c r="N212" s="146">
        <v>0</v>
      </c>
      <c r="O212" s="146">
        <v>0</v>
      </c>
      <c r="P212" s="146">
        <v>0</v>
      </c>
      <c r="Q212" s="146">
        <v>0</v>
      </c>
      <c r="R212" s="146">
        <v>0</v>
      </c>
      <c r="S212" s="151"/>
      <c r="T212" s="151">
        <f t="shared" si="150"/>
        <v>0</v>
      </c>
      <c r="Y212" s="146">
        <v>0</v>
      </c>
      <c r="Z212" s="146">
        <v>0</v>
      </c>
      <c r="AA212" s="146">
        <v>0</v>
      </c>
      <c r="AB212" s="146">
        <v>0</v>
      </c>
      <c r="AC212" s="146">
        <v>0</v>
      </c>
      <c r="AD212" s="146">
        <v>0</v>
      </c>
      <c r="AE212" s="146">
        <v>0</v>
      </c>
      <c r="AF212" s="151"/>
      <c r="AG212" s="151">
        <f t="shared" si="151"/>
        <v>0</v>
      </c>
      <c r="AL212" s="151">
        <f t="shared" si="152"/>
        <v>0</v>
      </c>
      <c r="AM212" s="151">
        <f t="shared" si="153"/>
        <v>0</v>
      </c>
      <c r="AN212" s="151">
        <f t="shared" si="154"/>
        <v>0</v>
      </c>
      <c r="AO212" s="151">
        <f t="shared" si="155"/>
        <v>0</v>
      </c>
      <c r="AP212" s="151">
        <f t="shared" si="156"/>
        <v>0</v>
      </c>
      <c r="AQ212" s="151">
        <f t="shared" si="157"/>
        <v>0</v>
      </c>
      <c r="AR212" s="151">
        <f t="shared" si="158"/>
        <v>0</v>
      </c>
      <c r="AS212" s="151"/>
      <c r="AT212" s="151">
        <f t="shared" si="159"/>
        <v>0</v>
      </c>
    </row>
    <row r="213" spans="1:46" ht="11.25" customHeight="1">
      <c r="A213" s="223">
        <v>383</v>
      </c>
      <c r="B213" s="118"/>
      <c r="C213" s="25" t="s">
        <v>112</v>
      </c>
      <c r="D213" s="46"/>
      <c r="E213" s="151">
        <f t="shared" si="147"/>
        <v>0</v>
      </c>
      <c r="F213" s="146">
        <v>0</v>
      </c>
      <c r="G213" s="151">
        <f t="shared" si="148"/>
        <v>0</v>
      </c>
      <c r="H213" s="151">
        <f t="shared" si="149"/>
        <v>0</v>
      </c>
      <c r="L213" s="146">
        <v>0</v>
      </c>
      <c r="M213" s="146">
        <v>0</v>
      </c>
      <c r="N213" s="146">
        <v>0</v>
      </c>
      <c r="O213" s="146">
        <v>0</v>
      </c>
      <c r="P213" s="146">
        <v>0</v>
      </c>
      <c r="Q213" s="146">
        <v>0</v>
      </c>
      <c r="R213" s="146">
        <v>0</v>
      </c>
      <c r="S213" s="151"/>
      <c r="T213" s="151">
        <f t="shared" si="150"/>
        <v>0</v>
      </c>
      <c r="Y213" s="146">
        <v>0</v>
      </c>
      <c r="Z213" s="146">
        <v>0</v>
      </c>
      <c r="AA213" s="146">
        <v>0</v>
      </c>
      <c r="AB213" s="146">
        <v>0</v>
      </c>
      <c r="AC213" s="146">
        <v>0</v>
      </c>
      <c r="AD213" s="146">
        <v>0</v>
      </c>
      <c r="AE213" s="146">
        <v>0</v>
      </c>
      <c r="AF213" s="151"/>
      <c r="AG213" s="151">
        <f t="shared" si="151"/>
        <v>0</v>
      </c>
      <c r="AL213" s="151">
        <f t="shared" si="152"/>
        <v>0</v>
      </c>
      <c r="AM213" s="151">
        <f t="shared" si="153"/>
        <v>0</v>
      </c>
      <c r="AN213" s="151">
        <f t="shared" si="154"/>
        <v>0</v>
      </c>
      <c r="AO213" s="151">
        <f t="shared" si="155"/>
        <v>0</v>
      </c>
      <c r="AP213" s="151">
        <f t="shared" si="156"/>
        <v>0</v>
      </c>
      <c r="AQ213" s="151">
        <f t="shared" si="157"/>
        <v>0</v>
      </c>
      <c r="AR213" s="151">
        <f t="shared" si="158"/>
        <v>0</v>
      </c>
      <c r="AS213" s="151"/>
      <c r="AT213" s="151">
        <f t="shared" si="159"/>
        <v>0</v>
      </c>
    </row>
    <row r="214" spans="1:46" ht="11.25" customHeight="1">
      <c r="A214" s="223">
        <v>384</v>
      </c>
      <c r="B214" s="118"/>
      <c r="C214" s="25" t="s">
        <v>113</v>
      </c>
      <c r="D214" s="46"/>
      <c r="E214" s="151">
        <f t="shared" si="147"/>
        <v>0</v>
      </c>
      <c r="F214" s="146">
        <v>0</v>
      </c>
      <c r="G214" s="151">
        <f t="shared" si="148"/>
        <v>0</v>
      </c>
      <c r="H214" s="151">
        <f t="shared" si="149"/>
        <v>0</v>
      </c>
      <c r="L214" s="146">
        <v>0</v>
      </c>
      <c r="M214" s="146">
        <v>0</v>
      </c>
      <c r="N214" s="146">
        <v>0</v>
      </c>
      <c r="O214" s="146">
        <v>0</v>
      </c>
      <c r="P214" s="146">
        <v>0</v>
      </c>
      <c r="Q214" s="146">
        <v>0</v>
      </c>
      <c r="R214" s="146">
        <v>0</v>
      </c>
      <c r="S214" s="151"/>
      <c r="T214" s="151">
        <f t="shared" si="150"/>
        <v>0</v>
      </c>
      <c r="Y214" s="146">
        <v>0</v>
      </c>
      <c r="Z214" s="146">
        <v>0</v>
      </c>
      <c r="AA214" s="146">
        <v>0</v>
      </c>
      <c r="AB214" s="146">
        <v>0</v>
      </c>
      <c r="AC214" s="146">
        <v>0</v>
      </c>
      <c r="AD214" s="146">
        <v>0</v>
      </c>
      <c r="AE214" s="146">
        <v>0</v>
      </c>
      <c r="AF214" s="151"/>
      <c r="AG214" s="151">
        <f t="shared" si="151"/>
        <v>0</v>
      </c>
      <c r="AL214" s="151">
        <f t="shared" si="152"/>
        <v>0</v>
      </c>
      <c r="AM214" s="151">
        <f t="shared" si="153"/>
        <v>0</v>
      </c>
      <c r="AN214" s="151">
        <f t="shared" si="154"/>
        <v>0</v>
      </c>
      <c r="AO214" s="151">
        <f t="shared" si="155"/>
        <v>0</v>
      </c>
      <c r="AP214" s="151">
        <f t="shared" si="156"/>
        <v>0</v>
      </c>
      <c r="AQ214" s="151">
        <f t="shared" si="157"/>
        <v>0</v>
      </c>
      <c r="AR214" s="151">
        <f t="shared" si="158"/>
        <v>0</v>
      </c>
      <c r="AS214" s="151"/>
      <c r="AT214" s="151">
        <f t="shared" si="159"/>
        <v>0</v>
      </c>
    </row>
    <row r="215" spans="1:46" ht="11.25" customHeight="1">
      <c r="A215" s="223">
        <v>385</v>
      </c>
      <c r="B215" s="118"/>
      <c r="C215" s="51" t="s">
        <v>108</v>
      </c>
      <c r="D215" s="46"/>
      <c r="E215" s="151">
        <f t="shared" si="147"/>
        <v>0</v>
      </c>
      <c r="F215" s="146">
        <v>202</v>
      </c>
      <c r="G215" s="151">
        <f t="shared" si="148"/>
        <v>0</v>
      </c>
      <c r="H215" s="151">
        <f t="shared" si="149"/>
        <v>202</v>
      </c>
      <c r="L215" s="146">
        <v>0</v>
      </c>
      <c r="M215" s="146">
        <v>0</v>
      </c>
      <c r="N215" s="146">
        <v>0</v>
      </c>
      <c r="O215" s="146">
        <v>0</v>
      </c>
      <c r="P215" s="146">
        <v>0</v>
      </c>
      <c r="Q215" s="146">
        <v>0</v>
      </c>
      <c r="R215" s="146">
        <v>0</v>
      </c>
      <c r="S215" s="151"/>
      <c r="T215" s="151">
        <f t="shared" si="150"/>
        <v>0</v>
      </c>
      <c r="Y215" s="146">
        <v>0</v>
      </c>
      <c r="Z215" s="146">
        <v>0</v>
      </c>
      <c r="AA215" s="146">
        <v>202</v>
      </c>
      <c r="AB215" s="146">
        <v>0</v>
      </c>
      <c r="AC215" s="146">
        <v>0</v>
      </c>
      <c r="AD215" s="146">
        <v>0</v>
      </c>
      <c r="AE215" s="146">
        <v>0</v>
      </c>
      <c r="AF215" s="151"/>
      <c r="AG215" s="151">
        <f t="shared" si="151"/>
        <v>202</v>
      </c>
      <c r="AL215" s="151">
        <f t="shared" si="152"/>
        <v>0</v>
      </c>
      <c r="AM215" s="151">
        <f t="shared" si="153"/>
        <v>0</v>
      </c>
      <c r="AN215" s="151">
        <f t="shared" si="154"/>
        <v>202</v>
      </c>
      <c r="AO215" s="151">
        <f t="shared" si="155"/>
        <v>0</v>
      </c>
      <c r="AP215" s="151">
        <f t="shared" si="156"/>
        <v>0</v>
      </c>
      <c r="AQ215" s="151">
        <f t="shared" si="157"/>
        <v>0</v>
      </c>
      <c r="AR215" s="151">
        <f t="shared" si="158"/>
        <v>0</v>
      </c>
      <c r="AS215" s="151"/>
      <c r="AT215" s="151">
        <f t="shared" si="159"/>
        <v>202</v>
      </c>
    </row>
    <row r="216" spans="1:46" ht="11.25" customHeight="1">
      <c r="A216" s="223">
        <v>386</v>
      </c>
      <c r="B216" s="118"/>
      <c r="C216" s="25" t="s">
        <v>114</v>
      </c>
      <c r="D216" s="46"/>
      <c r="E216" s="151">
        <f t="shared" si="147"/>
        <v>0</v>
      </c>
      <c r="F216" s="146">
        <v>383</v>
      </c>
      <c r="G216" s="151">
        <f t="shared" si="148"/>
        <v>0</v>
      </c>
      <c r="H216" s="151">
        <f t="shared" si="149"/>
        <v>383</v>
      </c>
      <c r="L216" s="146">
        <v>0</v>
      </c>
      <c r="M216" s="146">
        <v>0</v>
      </c>
      <c r="N216" s="146">
        <v>0</v>
      </c>
      <c r="O216" s="146">
        <v>0</v>
      </c>
      <c r="P216" s="146">
        <v>0</v>
      </c>
      <c r="Q216" s="146">
        <v>0</v>
      </c>
      <c r="R216" s="146">
        <v>0</v>
      </c>
      <c r="S216" s="151"/>
      <c r="T216" s="151">
        <f t="shared" si="150"/>
        <v>0</v>
      </c>
      <c r="Y216" s="146">
        <v>0</v>
      </c>
      <c r="Z216" s="146">
        <v>0</v>
      </c>
      <c r="AA216" s="146">
        <v>383</v>
      </c>
      <c r="AB216" s="146">
        <v>0</v>
      </c>
      <c r="AC216" s="146">
        <v>0</v>
      </c>
      <c r="AD216" s="146">
        <v>0</v>
      </c>
      <c r="AE216" s="146">
        <v>0</v>
      </c>
      <c r="AF216" s="151"/>
      <c r="AG216" s="151">
        <f t="shared" si="151"/>
        <v>383</v>
      </c>
      <c r="AL216" s="151">
        <f t="shared" si="152"/>
        <v>0</v>
      </c>
      <c r="AM216" s="151">
        <f t="shared" si="153"/>
        <v>0</v>
      </c>
      <c r="AN216" s="151">
        <f t="shared" si="154"/>
        <v>383</v>
      </c>
      <c r="AO216" s="151">
        <f t="shared" si="155"/>
        <v>0</v>
      </c>
      <c r="AP216" s="151">
        <f t="shared" si="156"/>
        <v>0</v>
      </c>
      <c r="AQ216" s="151">
        <f t="shared" si="157"/>
        <v>0</v>
      </c>
      <c r="AR216" s="151">
        <f t="shared" si="158"/>
        <v>0</v>
      </c>
      <c r="AS216" s="151"/>
      <c r="AT216" s="151">
        <f t="shared" si="159"/>
        <v>383</v>
      </c>
    </row>
    <row r="217" spans="1:46" ht="11.25" customHeight="1">
      <c r="A217" s="223">
        <v>388</v>
      </c>
      <c r="B217" s="118"/>
      <c r="C217" s="25" t="s">
        <v>126</v>
      </c>
      <c r="D217" s="46"/>
      <c r="E217" s="151">
        <f t="shared" si="147"/>
        <v>0</v>
      </c>
      <c r="F217" s="146">
        <v>0</v>
      </c>
      <c r="G217" s="151">
        <f t="shared" si="148"/>
        <v>0</v>
      </c>
      <c r="H217" s="151">
        <f t="shared" si="149"/>
        <v>0</v>
      </c>
      <c r="L217" s="146">
        <v>0</v>
      </c>
      <c r="M217" s="146">
        <v>0</v>
      </c>
      <c r="N217" s="146">
        <v>0</v>
      </c>
      <c r="O217" s="146">
        <v>0</v>
      </c>
      <c r="P217" s="146">
        <v>0</v>
      </c>
      <c r="Q217" s="146">
        <v>0</v>
      </c>
      <c r="R217" s="146">
        <v>0</v>
      </c>
      <c r="S217" s="151"/>
      <c r="T217" s="151">
        <f t="shared" si="150"/>
        <v>0</v>
      </c>
      <c r="Y217" s="146">
        <v>0</v>
      </c>
      <c r="Z217" s="146">
        <v>0</v>
      </c>
      <c r="AA217" s="146">
        <v>0</v>
      </c>
      <c r="AB217" s="146">
        <v>0</v>
      </c>
      <c r="AC217" s="146">
        <v>0</v>
      </c>
      <c r="AD217" s="146">
        <v>0</v>
      </c>
      <c r="AE217" s="146">
        <v>0</v>
      </c>
      <c r="AF217" s="151"/>
      <c r="AG217" s="151">
        <f t="shared" si="151"/>
        <v>0</v>
      </c>
      <c r="AL217" s="151">
        <f t="shared" si="152"/>
        <v>0</v>
      </c>
      <c r="AM217" s="151">
        <f t="shared" si="153"/>
        <v>0</v>
      </c>
      <c r="AN217" s="151">
        <f t="shared" si="154"/>
        <v>0</v>
      </c>
      <c r="AO217" s="151">
        <f t="shared" si="155"/>
        <v>0</v>
      </c>
      <c r="AP217" s="151">
        <f t="shared" si="156"/>
        <v>0</v>
      </c>
      <c r="AQ217" s="151">
        <f t="shared" si="157"/>
        <v>0</v>
      </c>
      <c r="AR217" s="151">
        <f t="shared" si="158"/>
        <v>0</v>
      </c>
      <c r="AS217" s="151"/>
      <c r="AT217" s="151">
        <f t="shared" si="159"/>
        <v>0</v>
      </c>
    </row>
    <row r="218" spans="1:46" ht="11.25" customHeight="1">
      <c r="A218" s="223">
        <v>393</v>
      </c>
      <c r="B218" s="118"/>
      <c r="C218" s="25" t="s">
        <v>122</v>
      </c>
      <c r="D218" s="46"/>
      <c r="E218" s="151">
        <f t="shared" si="147"/>
        <v>0</v>
      </c>
      <c r="F218" s="146">
        <v>0</v>
      </c>
      <c r="G218" s="151">
        <f t="shared" si="148"/>
        <v>0</v>
      </c>
      <c r="H218" s="151">
        <f t="shared" si="149"/>
        <v>0</v>
      </c>
      <c r="L218" s="146">
        <v>0</v>
      </c>
      <c r="M218" s="146">
        <v>0</v>
      </c>
      <c r="N218" s="146">
        <v>0</v>
      </c>
      <c r="O218" s="146">
        <v>0</v>
      </c>
      <c r="P218" s="146">
        <v>0</v>
      </c>
      <c r="Q218" s="146">
        <v>0</v>
      </c>
      <c r="R218" s="146">
        <v>0</v>
      </c>
      <c r="S218" s="151"/>
      <c r="T218" s="151">
        <f t="shared" si="150"/>
        <v>0</v>
      </c>
      <c r="Y218" s="146">
        <v>0</v>
      </c>
      <c r="Z218" s="146">
        <v>0</v>
      </c>
      <c r="AA218" s="146">
        <v>0</v>
      </c>
      <c r="AB218" s="146">
        <v>0</v>
      </c>
      <c r="AC218" s="146">
        <v>0</v>
      </c>
      <c r="AD218" s="146">
        <v>0</v>
      </c>
      <c r="AE218" s="146">
        <v>0</v>
      </c>
      <c r="AF218" s="151"/>
      <c r="AG218" s="151">
        <f t="shared" si="151"/>
        <v>0</v>
      </c>
      <c r="AL218" s="151">
        <f t="shared" si="152"/>
        <v>0</v>
      </c>
      <c r="AM218" s="151">
        <f t="shared" si="153"/>
        <v>0</v>
      </c>
      <c r="AN218" s="151">
        <f t="shared" si="154"/>
        <v>0</v>
      </c>
      <c r="AO218" s="151">
        <f t="shared" si="155"/>
        <v>0</v>
      </c>
      <c r="AP218" s="151">
        <f t="shared" si="156"/>
        <v>0</v>
      </c>
      <c r="AQ218" s="151">
        <f t="shared" si="157"/>
        <v>0</v>
      </c>
      <c r="AR218" s="151">
        <f t="shared" si="158"/>
        <v>0</v>
      </c>
      <c r="AS218" s="151"/>
      <c r="AT218" s="151">
        <f t="shared" si="159"/>
        <v>0</v>
      </c>
    </row>
    <row r="219" spans="1:46" ht="11.25" customHeight="1">
      <c r="A219" s="223">
        <v>370</v>
      </c>
      <c r="B219" s="118"/>
      <c r="C219" s="51" t="s">
        <v>99</v>
      </c>
      <c r="D219" s="46"/>
      <c r="E219" s="151">
        <f t="shared" si="147"/>
        <v>0</v>
      </c>
      <c r="F219" s="146">
        <v>0</v>
      </c>
      <c r="G219" s="151">
        <f t="shared" si="148"/>
        <v>0</v>
      </c>
      <c r="H219" s="151">
        <f t="shared" si="149"/>
        <v>0</v>
      </c>
      <c r="L219" s="146">
        <v>0</v>
      </c>
      <c r="M219" s="146">
        <v>0</v>
      </c>
      <c r="N219" s="146">
        <v>0</v>
      </c>
      <c r="O219" s="146">
        <v>0</v>
      </c>
      <c r="P219" s="146">
        <v>0</v>
      </c>
      <c r="Q219" s="146">
        <v>0</v>
      </c>
      <c r="R219" s="146">
        <v>0</v>
      </c>
      <c r="S219" s="151"/>
      <c r="T219" s="151">
        <f t="shared" si="150"/>
        <v>0</v>
      </c>
      <c r="Y219" s="146">
        <v>0</v>
      </c>
      <c r="Z219" s="146">
        <v>0</v>
      </c>
      <c r="AA219" s="146">
        <v>0</v>
      </c>
      <c r="AB219" s="146">
        <v>0</v>
      </c>
      <c r="AC219" s="146">
        <v>0</v>
      </c>
      <c r="AD219" s="146">
        <v>0</v>
      </c>
      <c r="AE219" s="146">
        <v>0</v>
      </c>
      <c r="AF219" s="151"/>
      <c r="AG219" s="151">
        <f t="shared" si="151"/>
        <v>0</v>
      </c>
      <c r="AL219" s="151">
        <f t="shared" si="152"/>
        <v>0</v>
      </c>
      <c r="AM219" s="151">
        <f t="shared" si="153"/>
        <v>0</v>
      </c>
      <c r="AN219" s="151">
        <f t="shared" si="154"/>
        <v>0</v>
      </c>
      <c r="AO219" s="151">
        <f t="shared" si="155"/>
        <v>0</v>
      </c>
      <c r="AP219" s="151">
        <f t="shared" si="156"/>
        <v>0</v>
      </c>
      <c r="AQ219" s="151">
        <f t="shared" si="157"/>
        <v>0</v>
      </c>
      <c r="AR219" s="151">
        <f t="shared" si="158"/>
        <v>0</v>
      </c>
      <c r="AS219" s="151"/>
      <c r="AT219" s="151">
        <f t="shared" si="159"/>
        <v>0</v>
      </c>
    </row>
    <row r="220" spans="1:46" ht="11.25" customHeight="1">
      <c r="A220" s="223">
        <v>369</v>
      </c>
      <c r="B220" s="118"/>
      <c r="C220" s="51" t="s">
        <v>100</v>
      </c>
      <c r="D220" s="46"/>
      <c r="E220" s="151">
        <f t="shared" si="147"/>
        <v>0</v>
      </c>
      <c r="F220" s="146">
        <v>2018</v>
      </c>
      <c r="G220" s="151">
        <f t="shared" si="148"/>
        <v>0</v>
      </c>
      <c r="H220" s="151">
        <f t="shared" si="149"/>
        <v>2018</v>
      </c>
      <c r="L220" s="146">
        <v>0</v>
      </c>
      <c r="M220" s="146">
        <v>0</v>
      </c>
      <c r="N220" s="146">
        <v>0</v>
      </c>
      <c r="O220" s="146">
        <v>0</v>
      </c>
      <c r="P220" s="146">
        <v>0</v>
      </c>
      <c r="Q220" s="146">
        <v>0</v>
      </c>
      <c r="R220" s="146">
        <v>0</v>
      </c>
      <c r="S220" s="151"/>
      <c r="T220" s="151">
        <f t="shared" si="150"/>
        <v>0</v>
      </c>
      <c r="Y220" s="146">
        <v>0</v>
      </c>
      <c r="Z220" s="146">
        <v>0</v>
      </c>
      <c r="AA220" s="146">
        <v>2018</v>
      </c>
      <c r="AB220" s="146">
        <v>0</v>
      </c>
      <c r="AC220" s="146">
        <v>0</v>
      </c>
      <c r="AD220" s="146">
        <v>0</v>
      </c>
      <c r="AE220" s="146">
        <v>0</v>
      </c>
      <c r="AF220" s="151"/>
      <c r="AG220" s="151">
        <f t="shared" si="151"/>
        <v>2018</v>
      </c>
      <c r="AL220" s="151">
        <f t="shared" si="152"/>
        <v>0</v>
      </c>
      <c r="AM220" s="151">
        <f t="shared" si="153"/>
        <v>0</v>
      </c>
      <c r="AN220" s="151">
        <f t="shared" si="154"/>
        <v>2018</v>
      </c>
      <c r="AO220" s="151">
        <f t="shared" si="155"/>
        <v>0</v>
      </c>
      <c r="AP220" s="151">
        <f t="shared" si="156"/>
        <v>0</v>
      </c>
      <c r="AQ220" s="151">
        <f t="shared" si="157"/>
        <v>0</v>
      </c>
      <c r="AR220" s="151">
        <f t="shared" si="158"/>
        <v>0</v>
      </c>
      <c r="AS220" s="151"/>
      <c r="AT220" s="151">
        <f t="shared" si="159"/>
        <v>2018</v>
      </c>
    </row>
    <row r="221" spans="1:46" ht="11.25" customHeight="1">
      <c r="A221" s="227">
        <v>396</v>
      </c>
      <c r="B221" s="43"/>
      <c r="C221" s="43" t="s">
        <v>133</v>
      </c>
      <c r="D221" s="46"/>
      <c r="E221" s="151">
        <f t="shared" si="147"/>
        <v>0</v>
      </c>
      <c r="F221" s="146">
        <v>0</v>
      </c>
      <c r="G221" s="151">
        <f t="shared" si="148"/>
        <v>0</v>
      </c>
      <c r="H221" s="151">
        <f t="shared" si="149"/>
        <v>0</v>
      </c>
      <c r="L221" s="146">
        <v>0</v>
      </c>
      <c r="M221" s="146">
        <v>0</v>
      </c>
      <c r="N221" s="146">
        <v>0</v>
      </c>
      <c r="O221" s="146">
        <v>0</v>
      </c>
      <c r="P221" s="146">
        <v>0</v>
      </c>
      <c r="Q221" s="146">
        <v>0</v>
      </c>
      <c r="R221" s="146">
        <v>0</v>
      </c>
      <c r="S221" s="151"/>
      <c r="T221" s="151">
        <f t="shared" si="150"/>
        <v>0</v>
      </c>
      <c r="Y221" s="146">
        <v>0</v>
      </c>
      <c r="Z221" s="146">
        <v>0</v>
      </c>
      <c r="AA221" s="146">
        <v>0</v>
      </c>
      <c r="AB221" s="146">
        <v>0</v>
      </c>
      <c r="AC221" s="146">
        <v>0</v>
      </c>
      <c r="AD221" s="146">
        <v>0</v>
      </c>
      <c r="AE221" s="146">
        <v>0</v>
      </c>
      <c r="AF221" s="151"/>
      <c r="AG221" s="151">
        <f t="shared" si="151"/>
        <v>0</v>
      </c>
      <c r="AL221" s="151">
        <f t="shared" si="152"/>
        <v>0</v>
      </c>
      <c r="AM221" s="151">
        <f t="shared" si="153"/>
        <v>0</v>
      </c>
      <c r="AN221" s="151">
        <f t="shared" si="154"/>
        <v>0</v>
      </c>
      <c r="AO221" s="151">
        <f t="shared" si="155"/>
        <v>0</v>
      </c>
      <c r="AP221" s="151">
        <f t="shared" si="156"/>
        <v>0</v>
      </c>
      <c r="AQ221" s="151">
        <f t="shared" si="157"/>
        <v>0</v>
      </c>
      <c r="AR221" s="151">
        <f t="shared" si="158"/>
        <v>0</v>
      </c>
      <c r="AS221" s="151"/>
      <c r="AT221" s="151">
        <f t="shared" si="159"/>
        <v>0</v>
      </c>
    </row>
    <row r="222" spans="1:46" ht="11.25" customHeight="1">
      <c r="A222" s="227">
        <v>407</v>
      </c>
      <c r="B222" s="120"/>
      <c r="C222" s="43" t="s">
        <v>134</v>
      </c>
      <c r="D222" s="46"/>
      <c r="E222" s="151">
        <f t="shared" si="147"/>
        <v>0</v>
      </c>
      <c r="F222" s="146">
        <v>0</v>
      </c>
      <c r="G222" s="151">
        <f t="shared" si="148"/>
        <v>0</v>
      </c>
      <c r="H222" s="151">
        <f t="shared" si="149"/>
        <v>0</v>
      </c>
      <c r="L222" s="146">
        <v>0</v>
      </c>
      <c r="M222" s="146">
        <v>0</v>
      </c>
      <c r="N222" s="146">
        <v>0</v>
      </c>
      <c r="O222" s="146">
        <v>0</v>
      </c>
      <c r="P222" s="146">
        <v>0</v>
      </c>
      <c r="Q222" s="146">
        <v>0</v>
      </c>
      <c r="R222" s="146">
        <v>0</v>
      </c>
      <c r="S222" s="151"/>
      <c r="T222" s="151">
        <f t="shared" si="150"/>
        <v>0</v>
      </c>
      <c r="Y222" s="146">
        <v>0</v>
      </c>
      <c r="Z222" s="146">
        <v>0</v>
      </c>
      <c r="AA222" s="146">
        <v>0</v>
      </c>
      <c r="AB222" s="146">
        <v>0</v>
      </c>
      <c r="AC222" s="146">
        <v>0</v>
      </c>
      <c r="AD222" s="146">
        <v>0</v>
      </c>
      <c r="AE222" s="146">
        <v>0</v>
      </c>
      <c r="AF222" s="151"/>
      <c r="AG222" s="151">
        <f t="shared" si="151"/>
        <v>0</v>
      </c>
      <c r="AL222" s="151">
        <f t="shared" si="152"/>
        <v>0</v>
      </c>
      <c r="AM222" s="151">
        <f t="shared" si="153"/>
        <v>0</v>
      </c>
      <c r="AN222" s="151">
        <f t="shared" si="154"/>
        <v>0</v>
      </c>
      <c r="AO222" s="151">
        <f t="shared" si="155"/>
        <v>0</v>
      </c>
      <c r="AP222" s="151">
        <f t="shared" si="156"/>
        <v>0</v>
      </c>
      <c r="AQ222" s="151">
        <f t="shared" si="157"/>
        <v>0</v>
      </c>
      <c r="AR222" s="151">
        <f t="shared" si="158"/>
        <v>0</v>
      </c>
      <c r="AS222" s="151"/>
      <c r="AT222" s="151">
        <f t="shared" si="159"/>
        <v>0</v>
      </c>
    </row>
    <row r="223" spans="1:46" ht="11.25" customHeight="1">
      <c r="A223" s="223"/>
      <c r="B223" s="126"/>
      <c r="C223" s="29"/>
      <c r="D223" s="47"/>
      <c r="E223" s="151"/>
      <c r="F223" s="151"/>
      <c r="G223" s="151"/>
      <c r="H223" s="151"/>
      <c r="L223" s="151"/>
      <c r="M223" s="151"/>
      <c r="N223" s="151"/>
      <c r="O223" s="151"/>
      <c r="P223" s="151"/>
      <c r="Q223" s="151"/>
      <c r="R223" s="151"/>
      <c r="S223" s="151"/>
      <c r="T223" s="151"/>
      <c r="Y223" s="151"/>
      <c r="Z223" s="151"/>
      <c r="AA223" s="151"/>
      <c r="AB223" s="151"/>
      <c r="AC223" s="151"/>
      <c r="AD223" s="151"/>
      <c r="AE223" s="151"/>
      <c r="AF223" s="151"/>
      <c r="AG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</row>
    <row r="224" spans="1:46" ht="11.25" customHeight="1">
      <c r="A224" s="223"/>
      <c r="B224" s="116"/>
      <c r="C224" s="51"/>
      <c r="D224" s="46"/>
      <c r="E224" s="123" t="s">
        <v>15</v>
      </c>
      <c r="F224" s="123" t="s">
        <v>15</v>
      </c>
      <c r="G224" s="123" t="s">
        <v>15</v>
      </c>
      <c r="H224" s="123" t="s">
        <v>15</v>
      </c>
      <c r="L224" s="123" t="s">
        <v>15</v>
      </c>
      <c r="M224" s="123" t="s">
        <v>15</v>
      </c>
      <c r="N224" s="123" t="s">
        <v>15</v>
      </c>
      <c r="O224" s="123" t="s">
        <v>15</v>
      </c>
      <c r="P224" s="123" t="s">
        <v>15</v>
      </c>
      <c r="Q224" s="123" t="s">
        <v>15</v>
      </c>
      <c r="R224" s="123" t="s">
        <v>15</v>
      </c>
      <c r="S224" s="125"/>
      <c r="T224" s="123" t="s">
        <v>15</v>
      </c>
      <c r="Y224" s="123" t="s">
        <v>15</v>
      </c>
      <c r="Z224" s="123" t="s">
        <v>15</v>
      </c>
      <c r="AA224" s="123" t="s">
        <v>15</v>
      </c>
      <c r="AB224" s="123" t="s">
        <v>15</v>
      </c>
      <c r="AC224" s="123" t="s">
        <v>15</v>
      </c>
      <c r="AD224" s="123" t="s">
        <v>15</v>
      </c>
      <c r="AE224" s="123" t="s">
        <v>15</v>
      </c>
      <c r="AF224" s="125"/>
      <c r="AG224" s="123" t="s">
        <v>15</v>
      </c>
      <c r="AL224" s="123" t="s">
        <v>15</v>
      </c>
      <c r="AM224" s="123" t="s">
        <v>15</v>
      </c>
      <c r="AN224" s="123" t="s">
        <v>15</v>
      </c>
      <c r="AO224" s="123" t="s">
        <v>15</v>
      </c>
      <c r="AP224" s="123" t="s">
        <v>15</v>
      </c>
      <c r="AQ224" s="123" t="s">
        <v>15</v>
      </c>
      <c r="AR224" s="123" t="s">
        <v>15</v>
      </c>
      <c r="AS224" s="125"/>
      <c r="AT224" s="123" t="s">
        <v>15</v>
      </c>
    </row>
    <row r="225" spans="1:46" ht="11.25" customHeight="1">
      <c r="A225" s="223"/>
      <c r="B225" s="116"/>
      <c r="C225" s="118" t="s">
        <v>116</v>
      </c>
      <c r="D225" s="46"/>
      <c r="E225" s="149">
        <f>SUM(E209:E224)</f>
        <v>0</v>
      </c>
      <c r="F225" s="149">
        <f>SUM(F209:F224)</f>
        <v>3617</v>
      </c>
      <c r="G225" s="149">
        <f>SUM(G209:G224)</f>
        <v>0</v>
      </c>
      <c r="H225" s="149">
        <f>SUM(H209:H224)</f>
        <v>3617</v>
      </c>
      <c r="L225" s="149">
        <f t="shared" ref="L225:R225" si="160">SUM(L209:L224)</f>
        <v>0</v>
      </c>
      <c r="M225" s="149">
        <f t="shared" si="160"/>
        <v>0</v>
      </c>
      <c r="N225" s="149">
        <f t="shared" si="160"/>
        <v>0</v>
      </c>
      <c r="O225" s="149">
        <f t="shared" si="160"/>
        <v>0</v>
      </c>
      <c r="P225" s="149">
        <f t="shared" si="160"/>
        <v>0</v>
      </c>
      <c r="Q225" s="149">
        <f t="shared" si="160"/>
        <v>0</v>
      </c>
      <c r="R225" s="149">
        <f t="shared" si="160"/>
        <v>0</v>
      </c>
      <c r="S225" s="148"/>
      <c r="T225" s="149">
        <f>SUM(T209:T224)</f>
        <v>0</v>
      </c>
      <c r="Y225" s="149">
        <f t="shared" ref="Y225:AE225" si="161">SUM(Y209:Y224)</f>
        <v>0</v>
      </c>
      <c r="Z225" s="149">
        <f t="shared" si="161"/>
        <v>0</v>
      </c>
      <c r="AA225" s="149">
        <f t="shared" si="161"/>
        <v>3617</v>
      </c>
      <c r="AB225" s="149">
        <f t="shared" si="161"/>
        <v>0</v>
      </c>
      <c r="AC225" s="149">
        <f t="shared" si="161"/>
        <v>0</v>
      </c>
      <c r="AD225" s="149">
        <f t="shared" si="161"/>
        <v>0</v>
      </c>
      <c r="AE225" s="149">
        <f t="shared" si="161"/>
        <v>0</v>
      </c>
      <c r="AF225" s="148"/>
      <c r="AG225" s="149">
        <f>SUM(AG209:AG224)</f>
        <v>3617</v>
      </c>
      <c r="AL225" s="149">
        <f t="shared" ref="AL225:AR225" si="162">SUM(AL209:AL224)</f>
        <v>0</v>
      </c>
      <c r="AM225" s="149">
        <f t="shared" si="162"/>
        <v>0</v>
      </c>
      <c r="AN225" s="149">
        <f t="shared" si="162"/>
        <v>3617</v>
      </c>
      <c r="AO225" s="149">
        <f t="shared" si="162"/>
        <v>0</v>
      </c>
      <c r="AP225" s="149">
        <f t="shared" si="162"/>
        <v>0</v>
      </c>
      <c r="AQ225" s="149">
        <f t="shared" si="162"/>
        <v>0</v>
      </c>
      <c r="AR225" s="149">
        <f t="shared" si="162"/>
        <v>0</v>
      </c>
      <c r="AS225" s="148"/>
      <c r="AT225" s="149">
        <f>SUM(AT209:AT224)</f>
        <v>3617</v>
      </c>
    </row>
    <row r="226" spans="1:46" ht="11.25" customHeight="1">
      <c r="A226" s="223"/>
      <c r="B226" s="116"/>
      <c r="C226" s="51"/>
      <c r="D226" s="46"/>
      <c r="E226" s="123" t="s">
        <v>23</v>
      </c>
      <c r="F226" s="20" t="s">
        <v>23</v>
      </c>
      <c r="G226" s="20" t="s">
        <v>23</v>
      </c>
      <c r="H226" s="123" t="s">
        <v>23</v>
      </c>
      <c r="L226" s="20" t="s">
        <v>23</v>
      </c>
      <c r="M226" s="20" t="s">
        <v>23</v>
      </c>
      <c r="N226" s="20" t="s">
        <v>23</v>
      </c>
      <c r="O226" s="20" t="s">
        <v>23</v>
      </c>
      <c r="P226" s="20" t="s">
        <v>23</v>
      </c>
      <c r="Q226" s="20" t="s">
        <v>23</v>
      </c>
      <c r="R226" s="20" t="s">
        <v>23</v>
      </c>
      <c r="S226" s="30"/>
      <c r="T226" s="20" t="s">
        <v>23</v>
      </c>
      <c r="Y226" s="20" t="s">
        <v>23</v>
      </c>
      <c r="Z226" s="20" t="s">
        <v>23</v>
      </c>
      <c r="AA226" s="20" t="s">
        <v>23</v>
      </c>
      <c r="AB226" s="20" t="s">
        <v>23</v>
      </c>
      <c r="AC226" s="20" t="s">
        <v>23</v>
      </c>
      <c r="AD226" s="20" t="s">
        <v>23</v>
      </c>
      <c r="AE226" s="20" t="s">
        <v>23</v>
      </c>
      <c r="AF226" s="30"/>
      <c r="AG226" s="20" t="s">
        <v>23</v>
      </c>
      <c r="AL226" s="20" t="s">
        <v>23</v>
      </c>
      <c r="AM226" s="20" t="s">
        <v>23</v>
      </c>
      <c r="AN226" s="20" t="s">
        <v>23</v>
      </c>
      <c r="AO226" s="20" t="s">
        <v>23</v>
      </c>
      <c r="AP226" s="20" t="s">
        <v>23</v>
      </c>
      <c r="AQ226" s="20" t="s">
        <v>23</v>
      </c>
      <c r="AR226" s="20" t="s">
        <v>23</v>
      </c>
      <c r="AS226" s="30"/>
      <c r="AT226" s="20" t="s">
        <v>23</v>
      </c>
    </row>
    <row r="227" spans="1:46" ht="11.25" customHeight="1">
      <c r="A227" s="223"/>
      <c r="B227" s="116"/>
      <c r="C227" s="51"/>
      <c r="D227" s="46"/>
      <c r="E227" s="123"/>
      <c r="F227" s="123"/>
      <c r="G227" s="123"/>
      <c r="H227" s="123"/>
      <c r="L227" s="123"/>
      <c r="M227" s="123"/>
      <c r="N227" s="123"/>
      <c r="O227" s="123"/>
      <c r="P227" s="123"/>
      <c r="Q227" s="123"/>
      <c r="R227" s="123"/>
      <c r="S227" s="125"/>
      <c r="T227" s="123"/>
      <c r="Y227" s="123"/>
      <c r="Z227" s="123"/>
      <c r="AA227" s="123"/>
      <c r="AB227" s="123"/>
      <c r="AC227" s="123"/>
      <c r="AD227" s="123"/>
      <c r="AE227" s="123"/>
      <c r="AF227" s="125"/>
      <c r="AG227" s="123"/>
      <c r="AL227" s="123"/>
      <c r="AM227" s="123"/>
      <c r="AN227" s="123"/>
      <c r="AO227" s="123"/>
      <c r="AP227" s="123"/>
      <c r="AQ227" s="123"/>
      <c r="AR227" s="123"/>
      <c r="AS227" s="125"/>
      <c r="AT227" s="123"/>
    </row>
    <row r="228" spans="1:46" ht="11.25" customHeight="1">
      <c r="A228" s="223"/>
      <c r="B228" s="116"/>
      <c r="C228" s="51"/>
      <c r="G228" s="123"/>
      <c r="H228" s="123"/>
      <c r="L228" s="123"/>
      <c r="M228" s="123"/>
      <c r="N228" s="123"/>
      <c r="O228" s="123"/>
      <c r="P228" s="123"/>
      <c r="Q228" s="123"/>
      <c r="R228" s="123"/>
      <c r="S228" s="125"/>
      <c r="T228" s="123"/>
      <c r="Y228" s="123"/>
      <c r="Z228" s="123"/>
      <c r="AA228" s="123"/>
      <c r="AB228" s="123"/>
      <c r="AC228" s="123"/>
      <c r="AD228" s="123"/>
      <c r="AE228" s="123"/>
      <c r="AF228" s="125"/>
      <c r="AG228" s="123"/>
      <c r="AL228" s="123"/>
      <c r="AM228" s="123"/>
      <c r="AN228" s="123"/>
      <c r="AO228" s="123"/>
      <c r="AP228" s="123"/>
      <c r="AQ228" s="123"/>
      <c r="AR228" s="123"/>
      <c r="AS228" s="125"/>
      <c r="AT228" s="123"/>
    </row>
    <row r="229" spans="1:46" ht="11.25" customHeight="1">
      <c r="A229" s="223" t="s">
        <v>154</v>
      </c>
      <c r="B229" s="51"/>
      <c r="C229" s="51" t="s">
        <v>195</v>
      </c>
      <c r="D229" s="46"/>
      <c r="E229" s="151">
        <f>T229</f>
        <v>0</v>
      </c>
      <c r="F229" s="146">
        <v>0</v>
      </c>
      <c r="G229" s="151">
        <f>H229-F229-E229</f>
        <v>0</v>
      </c>
      <c r="H229" s="151">
        <f>AG229</f>
        <v>0</v>
      </c>
      <c r="L229" s="147">
        <v>0</v>
      </c>
      <c r="M229" s="147">
        <v>0</v>
      </c>
      <c r="N229" s="147">
        <v>0</v>
      </c>
      <c r="O229" s="147">
        <v>0</v>
      </c>
      <c r="P229" s="147">
        <v>0</v>
      </c>
      <c r="Q229" s="147">
        <v>0</v>
      </c>
      <c r="R229" s="147">
        <v>0</v>
      </c>
      <c r="S229" s="148"/>
      <c r="T229" s="151">
        <f>SUM(L229:R229)</f>
        <v>0</v>
      </c>
      <c r="Y229" s="147">
        <v>0</v>
      </c>
      <c r="Z229" s="147">
        <v>0</v>
      </c>
      <c r="AA229" s="147">
        <v>0</v>
      </c>
      <c r="AB229" s="147">
        <v>0</v>
      </c>
      <c r="AC229" s="147">
        <v>0</v>
      </c>
      <c r="AD229" s="147">
        <v>0</v>
      </c>
      <c r="AE229" s="147">
        <v>0</v>
      </c>
      <c r="AF229" s="148"/>
      <c r="AG229" s="151">
        <f>SUM(Y229:AE229)</f>
        <v>0</v>
      </c>
      <c r="AL229" s="151">
        <f t="shared" ref="AL229:AR231" si="163">Y229-L229</f>
        <v>0</v>
      </c>
      <c r="AM229" s="151">
        <f t="shared" si="163"/>
        <v>0</v>
      </c>
      <c r="AN229" s="151">
        <f t="shared" si="163"/>
        <v>0</v>
      </c>
      <c r="AO229" s="151">
        <f t="shared" si="163"/>
        <v>0</v>
      </c>
      <c r="AP229" s="151">
        <f t="shared" si="163"/>
        <v>0</v>
      </c>
      <c r="AQ229" s="151">
        <f t="shared" si="163"/>
        <v>0</v>
      </c>
      <c r="AR229" s="151">
        <f t="shared" si="163"/>
        <v>0</v>
      </c>
      <c r="AS229" s="148"/>
      <c r="AT229" s="151">
        <f>SUM(AL229:AR229)</f>
        <v>0</v>
      </c>
    </row>
    <row r="230" spans="1:46" ht="11.25" customHeight="1">
      <c r="A230" s="223" t="s">
        <v>154</v>
      </c>
      <c r="B230" s="51"/>
      <c r="C230" s="51" t="s">
        <v>196</v>
      </c>
      <c r="D230" s="46"/>
      <c r="E230" s="151">
        <f>T230</f>
        <v>0</v>
      </c>
      <c r="F230" s="146">
        <v>0</v>
      </c>
      <c r="G230" s="151">
        <f>H230-F230-E230</f>
        <v>0</v>
      </c>
      <c r="H230" s="151">
        <f>AG230</f>
        <v>0</v>
      </c>
      <c r="L230" s="147">
        <v>0</v>
      </c>
      <c r="M230" s="147">
        <v>0</v>
      </c>
      <c r="N230" s="147">
        <v>0</v>
      </c>
      <c r="O230" s="147">
        <v>0</v>
      </c>
      <c r="P230" s="147">
        <v>0</v>
      </c>
      <c r="Q230" s="147">
        <v>0</v>
      </c>
      <c r="R230" s="147">
        <v>0</v>
      </c>
      <c r="S230" s="148"/>
      <c r="T230" s="151">
        <f>SUM(L230:R230)</f>
        <v>0</v>
      </c>
      <c r="Y230" s="147">
        <v>0</v>
      </c>
      <c r="Z230" s="147">
        <v>0</v>
      </c>
      <c r="AA230" s="147">
        <v>0</v>
      </c>
      <c r="AB230" s="147">
        <v>0</v>
      </c>
      <c r="AC230" s="147">
        <v>0</v>
      </c>
      <c r="AD230" s="147">
        <v>0</v>
      </c>
      <c r="AE230" s="147">
        <v>0</v>
      </c>
      <c r="AF230" s="148"/>
      <c r="AG230" s="151">
        <f>SUM(Y230:AE230)</f>
        <v>0</v>
      </c>
      <c r="AL230" s="151">
        <f t="shared" si="163"/>
        <v>0</v>
      </c>
      <c r="AM230" s="151">
        <f t="shared" si="163"/>
        <v>0</v>
      </c>
      <c r="AN230" s="151">
        <f t="shared" si="163"/>
        <v>0</v>
      </c>
      <c r="AO230" s="151">
        <f t="shared" si="163"/>
        <v>0</v>
      </c>
      <c r="AP230" s="151">
        <f t="shared" si="163"/>
        <v>0</v>
      </c>
      <c r="AQ230" s="151">
        <f t="shared" si="163"/>
        <v>0</v>
      </c>
      <c r="AR230" s="151">
        <f t="shared" si="163"/>
        <v>0</v>
      </c>
      <c r="AS230" s="148"/>
      <c r="AT230" s="151">
        <f>SUM(AL230:AR230)</f>
        <v>0</v>
      </c>
    </row>
    <row r="231" spans="1:46" ht="11.25" customHeight="1">
      <c r="A231" s="223" t="s">
        <v>157</v>
      </c>
      <c r="B231" s="51"/>
      <c r="C231" s="51" t="s">
        <v>197</v>
      </c>
      <c r="D231" s="46"/>
      <c r="E231" s="151">
        <f>T231</f>
        <v>0</v>
      </c>
      <c r="F231" s="146">
        <v>0</v>
      </c>
      <c r="G231" s="151">
        <f>H231-F231-E231</f>
        <v>0</v>
      </c>
      <c r="H231" s="151">
        <f>AG231</f>
        <v>0</v>
      </c>
      <c r="L231" s="147">
        <v>0</v>
      </c>
      <c r="M231" s="147">
        <v>0</v>
      </c>
      <c r="N231" s="147">
        <v>0</v>
      </c>
      <c r="O231" s="147">
        <v>0</v>
      </c>
      <c r="P231" s="147">
        <v>0</v>
      </c>
      <c r="Q231" s="147">
        <v>0</v>
      </c>
      <c r="R231" s="147">
        <v>0</v>
      </c>
      <c r="S231" s="148"/>
      <c r="T231" s="151">
        <f>SUM(L231:R231)</f>
        <v>0</v>
      </c>
      <c r="Y231" s="147">
        <v>0</v>
      </c>
      <c r="Z231" s="147">
        <v>0</v>
      </c>
      <c r="AA231" s="147">
        <v>0</v>
      </c>
      <c r="AB231" s="147">
        <v>0</v>
      </c>
      <c r="AC231" s="147">
        <v>0</v>
      </c>
      <c r="AD231" s="147">
        <v>0</v>
      </c>
      <c r="AE231" s="147">
        <v>0</v>
      </c>
      <c r="AF231" s="148"/>
      <c r="AG231" s="151">
        <f>SUM(Y231:AE231)</f>
        <v>0</v>
      </c>
      <c r="AL231" s="151">
        <f t="shared" si="163"/>
        <v>0</v>
      </c>
      <c r="AM231" s="151">
        <f t="shared" si="163"/>
        <v>0</v>
      </c>
      <c r="AN231" s="151">
        <f t="shared" si="163"/>
        <v>0</v>
      </c>
      <c r="AO231" s="151">
        <f t="shared" si="163"/>
        <v>0</v>
      </c>
      <c r="AP231" s="151">
        <f t="shared" si="163"/>
        <v>0</v>
      </c>
      <c r="AQ231" s="151">
        <f t="shared" si="163"/>
        <v>0</v>
      </c>
      <c r="AR231" s="151">
        <f t="shared" si="163"/>
        <v>0</v>
      </c>
      <c r="AS231" s="148"/>
      <c r="AT231" s="151">
        <f>SUM(AL231:AR231)</f>
        <v>0</v>
      </c>
    </row>
    <row r="232" spans="1:46" ht="11.25" customHeight="1">
      <c r="A232" s="223"/>
      <c r="B232" s="51"/>
      <c r="C232" s="51"/>
      <c r="G232" s="120"/>
      <c r="H232" s="120"/>
      <c r="L232" s="120"/>
      <c r="M232" s="120"/>
      <c r="N232" s="120"/>
      <c r="O232" s="120"/>
      <c r="P232" s="120"/>
      <c r="Q232" s="120"/>
      <c r="R232" s="120"/>
      <c r="S232" s="121"/>
      <c r="T232" s="120"/>
      <c r="Y232" s="120"/>
      <c r="Z232" s="120"/>
      <c r="AA232" s="120"/>
      <c r="AB232" s="120"/>
      <c r="AC232" s="120"/>
      <c r="AD232" s="120"/>
      <c r="AE232" s="120"/>
      <c r="AF232" s="121"/>
      <c r="AG232" s="120"/>
      <c r="AL232" s="120"/>
      <c r="AM232" s="120"/>
      <c r="AN232" s="120"/>
      <c r="AO232" s="120"/>
      <c r="AP232" s="120"/>
      <c r="AQ232" s="120"/>
      <c r="AR232" s="120"/>
      <c r="AS232" s="121"/>
      <c r="AT232" s="120"/>
    </row>
    <row r="233" spans="1:46" ht="11.25" customHeight="1">
      <c r="A233" s="124"/>
      <c r="B233" s="51"/>
      <c r="C233" s="51"/>
      <c r="G233" s="120"/>
      <c r="H233" s="120"/>
      <c r="L233" s="120"/>
      <c r="M233" s="120"/>
      <c r="N233" s="120"/>
      <c r="O233" s="120"/>
      <c r="P233" s="120"/>
      <c r="Q233" s="120"/>
      <c r="R233" s="120"/>
      <c r="S233" s="121"/>
      <c r="T233" s="120"/>
      <c r="Y233" s="120"/>
      <c r="Z233" s="120"/>
      <c r="AA233" s="120"/>
      <c r="AB233" s="120"/>
      <c r="AC233" s="120"/>
      <c r="AD233" s="120"/>
      <c r="AE233" s="120"/>
      <c r="AF233" s="121"/>
      <c r="AG233" s="120"/>
      <c r="AL233" s="120"/>
      <c r="AM233" s="120"/>
      <c r="AN233" s="120"/>
      <c r="AO233" s="120"/>
      <c r="AP233" s="120"/>
      <c r="AQ233" s="120"/>
      <c r="AR233" s="120"/>
      <c r="AS233" s="121"/>
      <c r="AT233" s="120"/>
    </row>
    <row r="234" spans="1:46" ht="11.25" customHeight="1">
      <c r="A234" s="124"/>
      <c r="B234" s="51"/>
      <c r="C234" s="51"/>
      <c r="D234" s="46"/>
      <c r="E234" s="20" t="s">
        <v>15</v>
      </c>
      <c r="F234" s="123" t="s">
        <v>15</v>
      </c>
      <c r="G234" s="123" t="s">
        <v>15</v>
      </c>
      <c r="H234" s="20" t="s">
        <v>15</v>
      </c>
      <c r="L234" s="123" t="s">
        <v>15</v>
      </c>
      <c r="M234" s="123" t="s">
        <v>15</v>
      </c>
      <c r="N234" s="123" t="s">
        <v>15</v>
      </c>
      <c r="O234" s="123" t="s">
        <v>15</v>
      </c>
      <c r="P234" s="123" t="s">
        <v>15</v>
      </c>
      <c r="Q234" s="123" t="s">
        <v>15</v>
      </c>
      <c r="R234" s="123" t="s">
        <v>15</v>
      </c>
      <c r="S234" s="125"/>
      <c r="T234" s="123" t="s">
        <v>15</v>
      </c>
      <c r="Y234" s="123" t="s">
        <v>15</v>
      </c>
      <c r="Z234" s="123" t="s">
        <v>15</v>
      </c>
      <c r="AA234" s="123" t="s">
        <v>15</v>
      </c>
      <c r="AB234" s="123" t="s">
        <v>15</v>
      </c>
      <c r="AC234" s="123" t="s">
        <v>15</v>
      </c>
      <c r="AD234" s="123" t="s">
        <v>15</v>
      </c>
      <c r="AE234" s="123" t="s">
        <v>15</v>
      </c>
      <c r="AF234" s="125"/>
      <c r="AG234" s="123" t="s">
        <v>15</v>
      </c>
      <c r="AL234" s="123" t="s">
        <v>15</v>
      </c>
      <c r="AM234" s="123" t="s">
        <v>15</v>
      </c>
      <c r="AN234" s="123" t="s">
        <v>15</v>
      </c>
      <c r="AO234" s="123" t="s">
        <v>15</v>
      </c>
      <c r="AP234" s="123" t="s">
        <v>15</v>
      </c>
      <c r="AQ234" s="123" t="s">
        <v>15</v>
      </c>
      <c r="AR234" s="123" t="s">
        <v>15</v>
      </c>
      <c r="AS234" s="125"/>
      <c r="AT234" s="123" t="s">
        <v>15</v>
      </c>
    </row>
    <row r="235" spans="1:46" ht="11.25" customHeight="1">
      <c r="A235" s="125"/>
      <c r="B235" s="51"/>
      <c r="C235" s="118" t="s">
        <v>198</v>
      </c>
      <c r="D235" s="46"/>
      <c r="E235" s="154">
        <f>E231+E229+E195+E157+E144+E90+E78+E64+E55+E42+E32+E18+E230</f>
        <v>0</v>
      </c>
      <c r="F235" s="154">
        <f>F231+F229+F195+F157+F144+F90+F78+F64+F55+F42+F32+F18+F230</f>
        <v>0</v>
      </c>
      <c r="G235" s="154">
        <f>G231+G229+G195+G157+G144+G90+G78+G64+G55+G42+G32+G18+G230</f>
        <v>0</v>
      </c>
      <c r="H235" s="206">
        <f>H231+H229+H195+H157+H144+H90+H78+H64+H55+H42+H32+H18+H230</f>
        <v>0</v>
      </c>
      <c r="L235" s="154">
        <f t="shared" ref="L235:R235" si="164">L231+L229+L195+L157+L144+L90+L78+L64+L55+L42+L32+L18+L230</f>
        <v>0</v>
      </c>
      <c r="M235" s="154">
        <f t="shared" si="164"/>
        <v>0</v>
      </c>
      <c r="N235" s="154">
        <f t="shared" si="164"/>
        <v>0</v>
      </c>
      <c r="O235" s="154">
        <f t="shared" si="164"/>
        <v>0</v>
      </c>
      <c r="P235" s="154">
        <f t="shared" si="164"/>
        <v>0</v>
      </c>
      <c r="Q235" s="154">
        <f t="shared" si="164"/>
        <v>0</v>
      </c>
      <c r="R235" s="154">
        <f t="shared" si="164"/>
        <v>0</v>
      </c>
      <c r="S235" s="156"/>
      <c r="T235" s="154">
        <f>T231+T229+T195+T157+T144+T90+T78+T64+T55+T42+T32+T18+T230</f>
        <v>0</v>
      </c>
      <c r="Y235" s="154">
        <f t="shared" ref="Y235:AE235" si="165">Y231+Y229+Y195+Y157+Y144+Y90+Y78+Y64+Y55+Y42+Y32+Y18+Y230</f>
        <v>0</v>
      </c>
      <c r="Z235" s="154">
        <f t="shared" si="165"/>
        <v>0</v>
      </c>
      <c r="AA235" s="154">
        <f t="shared" si="165"/>
        <v>0</v>
      </c>
      <c r="AB235" s="154">
        <f t="shared" si="165"/>
        <v>0</v>
      </c>
      <c r="AC235" s="154">
        <f t="shared" si="165"/>
        <v>0</v>
      </c>
      <c r="AD235" s="154">
        <f t="shared" si="165"/>
        <v>0</v>
      </c>
      <c r="AE235" s="154">
        <f t="shared" si="165"/>
        <v>0</v>
      </c>
      <c r="AF235" s="156"/>
      <c r="AG235" s="154">
        <f>AG231+AG229+AG195+AG157+AG144+AG90+AG78+AG64+AG55+AG42+AG32+AG18+AG230</f>
        <v>0</v>
      </c>
      <c r="AL235" s="154">
        <f t="shared" ref="AL235:AR235" si="166">AL231+AL229+AL195+AL157+AL144+AL90+AL78+AL64+AL55+AL42+AL32+AL18+AL230</f>
        <v>0</v>
      </c>
      <c r="AM235" s="154">
        <f t="shared" si="166"/>
        <v>0</v>
      </c>
      <c r="AN235" s="154">
        <f t="shared" si="166"/>
        <v>0</v>
      </c>
      <c r="AO235" s="154">
        <f t="shared" si="166"/>
        <v>0</v>
      </c>
      <c r="AP235" s="154">
        <f t="shared" si="166"/>
        <v>0</v>
      </c>
      <c r="AQ235" s="154">
        <f t="shared" si="166"/>
        <v>0</v>
      </c>
      <c r="AR235" s="154">
        <f t="shared" si="166"/>
        <v>0</v>
      </c>
      <c r="AS235" s="156"/>
      <c r="AT235" s="154">
        <f>AT231+AT229+AT195+AT157+AT144+AT90+AT78+AT64+AT55+AT42+AT32+AT18+AT230</f>
        <v>0</v>
      </c>
    </row>
    <row r="236" spans="1:46" ht="11.25" customHeight="1">
      <c r="A236" s="30"/>
      <c r="B236" s="21"/>
      <c r="C236" s="21"/>
      <c r="D236" s="46"/>
      <c r="E236" s="20" t="s">
        <v>23</v>
      </c>
      <c r="F236" s="20" t="s">
        <v>23</v>
      </c>
      <c r="G236" s="20" t="s">
        <v>23</v>
      </c>
      <c r="H236" s="20" t="s">
        <v>23</v>
      </c>
      <c r="I236" s="62"/>
      <c r="J236" s="62"/>
      <c r="K236" s="62"/>
      <c r="L236" s="20" t="s">
        <v>23</v>
      </c>
      <c r="M236" s="20" t="s">
        <v>23</v>
      </c>
      <c r="N236" s="20" t="s">
        <v>23</v>
      </c>
      <c r="O236" s="20" t="s">
        <v>23</v>
      </c>
      <c r="P236" s="20" t="s">
        <v>23</v>
      </c>
      <c r="Q236" s="20" t="s">
        <v>23</v>
      </c>
      <c r="R236" s="20" t="s">
        <v>23</v>
      </c>
      <c r="S236" s="30"/>
      <c r="T236" s="20" t="s">
        <v>23</v>
      </c>
      <c r="Y236" s="20" t="s">
        <v>23</v>
      </c>
      <c r="Z236" s="20" t="s">
        <v>23</v>
      </c>
      <c r="AA236" s="20" t="s">
        <v>23</v>
      </c>
      <c r="AB236" s="20" t="s">
        <v>23</v>
      </c>
      <c r="AC236" s="20" t="s">
        <v>23</v>
      </c>
      <c r="AD236" s="20" t="s">
        <v>23</v>
      </c>
      <c r="AE236" s="20" t="s">
        <v>23</v>
      </c>
      <c r="AF236" s="30"/>
      <c r="AG236" s="20" t="s">
        <v>23</v>
      </c>
      <c r="AL236" s="20" t="s">
        <v>23</v>
      </c>
      <c r="AM236" s="20" t="s">
        <v>23</v>
      </c>
      <c r="AN236" s="20" t="s">
        <v>23</v>
      </c>
      <c r="AO236" s="20" t="s">
        <v>23</v>
      </c>
      <c r="AP236" s="20" t="s">
        <v>23</v>
      </c>
      <c r="AQ236" s="20" t="s">
        <v>23</v>
      </c>
      <c r="AR236" s="20" t="s">
        <v>23</v>
      </c>
      <c r="AS236" s="30"/>
      <c r="AT236" s="20" t="s">
        <v>23</v>
      </c>
    </row>
    <row r="237" spans="1:46" ht="11.25" customHeight="1">
      <c r="A237" s="80"/>
      <c r="B237" s="23"/>
      <c r="C237" s="21"/>
      <c r="D237" s="46"/>
      <c r="E237" s="123"/>
      <c r="F237" s="123"/>
      <c r="G237" s="20"/>
      <c r="H237" s="20"/>
      <c r="I237" s="62"/>
      <c r="J237" s="62"/>
      <c r="K237" s="62"/>
      <c r="L237" s="20"/>
      <c r="M237" s="20"/>
      <c r="N237" s="20"/>
      <c r="O237" s="20"/>
      <c r="P237" s="20"/>
      <c r="Q237" s="20"/>
      <c r="R237" s="20"/>
      <c r="S237" s="30"/>
      <c r="T237" s="20"/>
      <c r="Y237" s="20"/>
      <c r="Z237" s="20"/>
      <c r="AA237" s="20"/>
      <c r="AB237" s="20"/>
      <c r="AC237" s="20"/>
      <c r="AD237" s="20"/>
      <c r="AE237" s="20"/>
      <c r="AF237" s="30"/>
      <c r="AG237" s="20"/>
      <c r="AL237" s="20"/>
      <c r="AM237" s="20"/>
      <c r="AN237" s="20"/>
      <c r="AO237" s="20"/>
      <c r="AP237" s="20"/>
      <c r="AQ237" s="20"/>
      <c r="AR237" s="20"/>
      <c r="AS237" s="30"/>
      <c r="AT237" s="20"/>
    </row>
    <row r="238" spans="1:46" ht="15.75" customHeight="1">
      <c r="A238" s="30"/>
      <c r="B238" s="21"/>
      <c r="C238" s="24" t="s">
        <v>85</v>
      </c>
      <c r="D238" s="46"/>
      <c r="E238" s="154">
        <f>E20+E34+E44+E57+E66+E80+E92+E137+E146+E159+E207+E225+E197+E162+E229</f>
        <v>103103840</v>
      </c>
      <c r="F238" s="154">
        <f>F20+F34+F44+F57+F66+F80+F92+F137+F146+F159+F207+F225+F197+F162+F229</f>
        <v>1792290</v>
      </c>
      <c r="G238" s="154">
        <f>G20+G34+G44+G57+G66+G80+G92+G137+G146+G159+G207+G225+G197+G162+G229</f>
        <v>3142723</v>
      </c>
      <c r="H238" s="154">
        <f>H20+H34+H44+H57+H66+H80+H92+H137+H146+H159+H207+H225+H197+H162+H229+H230</f>
        <v>108038853</v>
      </c>
      <c r="I238" s="62"/>
      <c r="J238" s="62"/>
      <c r="K238" s="62"/>
      <c r="L238" s="154">
        <f t="shared" ref="L238:R238" si="167">L20+L34+L44+L57+L66+L80+L92+L137+L146+L159+L207+L225+L197+L162+L229</f>
        <v>28654644</v>
      </c>
      <c r="M238" s="154">
        <f t="shared" si="167"/>
        <v>4757404</v>
      </c>
      <c r="N238" s="154">
        <f t="shared" si="167"/>
        <v>9049466</v>
      </c>
      <c r="O238" s="154">
        <f t="shared" si="167"/>
        <v>59390862</v>
      </c>
      <c r="P238" s="154">
        <f t="shared" si="167"/>
        <v>973500</v>
      </c>
      <c r="Q238" s="154">
        <f t="shared" si="167"/>
        <v>0</v>
      </c>
      <c r="R238" s="154">
        <f t="shared" si="167"/>
        <v>277964</v>
      </c>
      <c r="S238" s="156"/>
      <c r="T238" s="154">
        <f>T20+T34+T44+T57+T66+T80+T92+T137+T146+T159+T207+T225+T197+T162+T229</f>
        <v>103103840</v>
      </c>
      <c r="Y238" s="154">
        <f t="shared" ref="Y238:AE238" si="168">Y20+Y34+Y44+Y57+Y66+Y80+Y92+Y137+Y146+Y159+Y207+Y225+Y197+Y162+Y229</f>
        <v>29331530</v>
      </c>
      <c r="Z238" s="154">
        <f t="shared" si="168"/>
        <v>5110276</v>
      </c>
      <c r="AA238" s="154">
        <f t="shared" si="168"/>
        <v>8986196</v>
      </c>
      <c r="AB238" s="154">
        <f t="shared" si="168"/>
        <v>58688901</v>
      </c>
      <c r="AC238" s="154">
        <f t="shared" si="168"/>
        <v>973500</v>
      </c>
      <c r="AD238" s="154">
        <f t="shared" si="168"/>
        <v>4450348</v>
      </c>
      <c r="AE238" s="154">
        <f t="shared" si="168"/>
        <v>498102</v>
      </c>
      <c r="AF238" s="156"/>
      <c r="AG238" s="154">
        <f>AG20+AG34+AG44+AG57+AG66+AG80+AG92+AG137+AG146+AG159+AG207+AG225+AG197+AG162+AG229</f>
        <v>108038853</v>
      </c>
      <c r="AL238" s="154">
        <f t="shared" ref="AL238:AR238" si="169">AL20+AL34+AL44+AL57+AL66+AL80+AL92+AL137+AL146+AL159+AL207+AL225+AL197+AL162+AL229</f>
        <v>676886</v>
      </c>
      <c r="AM238" s="154">
        <f t="shared" si="169"/>
        <v>352872</v>
      </c>
      <c r="AN238" s="154">
        <f t="shared" si="169"/>
        <v>-63270</v>
      </c>
      <c r="AO238" s="154">
        <f t="shared" si="169"/>
        <v>-701961</v>
      </c>
      <c r="AP238" s="154">
        <f t="shared" si="169"/>
        <v>0</v>
      </c>
      <c r="AQ238" s="154">
        <f t="shared" si="169"/>
        <v>4450348</v>
      </c>
      <c r="AR238" s="154">
        <f t="shared" si="169"/>
        <v>220138</v>
      </c>
      <c r="AS238" s="156"/>
      <c r="AT238" s="154">
        <f>AT20+AT34+AT44+AT57+AT66+AT80+AT92+AT137+AT146+AT159+AT207+AT225+AT197+AT162+AT229</f>
        <v>4935013</v>
      </c>
    </row>
    <row r="239" spans="1:46" ht="11.25" customHeight="1">
      <c r="A239" s="21"/>
      <c r="B239" s="21"/>
      <c r="C239" s="21"/>
      <c r="D239" s="46"/>
      <c r="E239" s="123" t="s">
        <v>23</v>
      </c>
      <c r="F239" s="123" t="s">
        <v>23</v>
      </c>
      <c r="G239" s="123" t="s">
        <v>23</v>
      </c>
      <c r="H239" s="123" t="s">
        <v>23</v>
      </c>
      <c r="I239" s="62"/>
      <c r="J239" s="62"/>
      <c r="K239" s="62"/>
      <c r="L239" s="123" t="s">
        <v>23</v>
      </c>
      <c r="M239" s="123" t="s">
        <v>23</v>
      </c>
      <c r="N239" s="123" t="s">
        <v>23</v>
      </c>
      <c r="O239" s="123" t="s">
        <v>23</v>
      </c>
      <c r="P239" s="123" t="s">
        <v>23</v>
      </c>
      <c r="Q239" s="123" t="s">
        <v>23</v>
      </c>
      <c r="R239" s="123" t="s">
        <v>23</v>
      </c>
      <c r="S239" s="125"/>
      <c r="T239" s="123" t="s">
        <v>23</v>
      </c>
      <c r="Y239" s="123" t="s">
        <v>23</v>
      </c>
      <c r="Z239" s="123" t="s">
        <v>23</v>
      </c>
      <c r="AA239" s="123" t="s">
        <v>23</v>
      </c>
      <c r="AB239" s="123" t="s">
        <v>23</v>
      </c>
      <c r="AC239" s="123" t="s">
        <v>23</v>
      </c>
      <c r="AD239" s="123" t="s">
        <v>23</v>
      </c>
      <c r="AE239" s="123" t="s">
        <v>23</v>
      </c>
      <c r="AF239" s="125"/>
      <c r="AG239" s="123" t="s">
        <v>23</v>
      </c>
      <c r="AL239" s="123" t="s">
        <v>23</v>
      </c>
      <c r="AM239" s="123" t="s">
        <v>23</v>
      </c>
      <c r="AN239" s="123" t="s">
        <v>23</v>
      </c>
      <c r="AO239" s="123" t="s">
        <v>23</v>
      </c>
      <c r="AP239" s="123" t="s">
        <v>23</v>
      </c>
      <c r="AQ239" s="123" t="s">
        <v>23</v>
      </c>
      <c r="AR239" s="123" t="s">
        <v>23</v>
      </c>
      <c r="AS239" s="125"/>
      <c r="AT239" s="123" t="s">
        <v>23</v>
      </c>
    </row>
    <row r="240" spans="1:46" ht="11.25" customHeight="1">
      <c r="A240" s="2"/>
      <c r="C240" s="65"/>
      <c r="D240" s="46"/>
      <c r="E240" s="123"/>
      <c r="F240" s="123"/>
      <c r="G240" s="123"/>
      <c r="H240" s="123"/>
      <c r="I240" s="62"/>
      <c r="J240" s="62"/>
      <c r="K240" s="62"/>
      <c r="L240" s="123"/>
      <c r="M240" s="123"/>
      <c r="N240" s="123"/>
      <c r="O240" s="123"/>
      <c r="P240" s="123"/>
      <c r="Q240" s="123"/>
      <c r="R240" s="123"/>
      <c r="S240" s="125"/>
      <c r="T240" s="123"/>
      <c r="Y240" s="123"/>
      <c r="Z240" s="123"/>
      <c r="AA240" s="123"/>
      <c r="AB240" s="123"/>
      <c r="AC240" s="123"/>
      <c r="AD240" s="123"/>
      <c r="AE240" s="123"/>
      <c r="AF240" s="125"/>
      <c r="AG240" s="123"/>
      <c r="AL240" s="123"/>
      <c r="AM240" s="123"/>
      <c r="AN240" s="123"/>
      <c r="AO240" s="123"/>
      <c r="AP240" s="123"/>
      <c r="AQ240" s="123"/>
      <c r="AR240" s="123"/>
      <c r="AS240" s="125"/>
      <c r="AT240" s="123"/>
    </row>
    <row r="241" spans="1:46" ht="11.25" customHeight="1">
      <c r="A241" s="2"/>
      <c r="C241" s="244" t="s">
        <v>222</v>
      </c>
      <c r="D241" s="245"/>
      <c r="E241" s="246">
        <v>98304114</v>
      </c>
      <c r="F241" s="100"/>
      <c r="G241" s="100"/>
      <c r="H241" s="246">
        <v>98403998</v>
      </c>
      <c r="I241" s="62"/>
      <c r="J241" s="62"/>
      <c r="K241" s="62"/>
      <c r="R241" s="244" t="s">
        <v>222</v>
      </c>
      <c r="S241" s="245"/>
      <c r="T241" s="246">
        <f>E241</f>
        <v>98304114</v>
      </c>
      <c r="AE241" s="244" t="s">
        <v>222</v>
      </c>
      <c r="AF241" s="245"/>
      <c r="AG241" s="246">
        <f>H241</f>
        <v>98403998</v>
      </c>
      <c r="AL241" s="154"/>
      <c r="AM241" s="154"/>
      <c r="AN241" s="154"/>
      <c r="AO241" s="154"/>
      <c r="AP241" s="154"/>
      <c r="AQ241" s="154"/>
      <c r="AR241" s="154"/>
      <c r="AS241" s="154"/>
      <c r="AT241" s="154"/>
    </row>
    <row r="242" spans="1:46" ht="11.25" customHeight="1">
      <c r="A242" s="2"/>
      <c r="C242" s="244" t="s">
        <v>222</v>
      </c>
      <c r="D242" s="245"/>
      <c r="E242" s="246">
        <v>42315</v>
      </c>
      <c r="F242" s="100"/>
      <c r="G242" s="100"/>
      <c r="H242" s="246">
        <v>74231</v>
      </c>
      <c r="I242" s="62"/>
      <c r="J242" s="62"/>
      <c r="K242" s="62"/>
      <c r="R242" s="244" t="s">
        <v>222</v>
      </c>
      <c r="S242" s="245"/>
      <c r="T242" s="246">
        <f>E242</f>
        <v>42315</v>
      </c>
      <c r="AE242" s="244" t="s">
        <v>222</v>
      </c>
      <c r="AF242" s="245"/>
      <c r="AG242" s="246">
        <f>H242</f>
        <v>74231</v>
      </c>
      <c r="AL242" s="154"/>
      <c r="AM242" s="154"/>
      <c r="AN242" s="154"/>
      <c r="AO242" s="154"/>
      <c r="AP242" s="154"/>
      <c r="AQ242" s="154"/>
      <c r="AR242" s="154"/>
      <c r="AS242" s="154"/>
      <c r="AT242" s="154"/>
    </row>
    <row r="243" spans="1:46" ht="11.25" customHeight="1">
      <c r="A243" s="2"/>
      <c r="C243" s="244" t="s">
        <v>220</v>
      </c>
      <c r="D243" s="245"/>
      <c r="E243" s="246">
        <v>0</v>
      </c>
      <c r="F243" s="100"/>
      <c r="G243" s="100"/>
      <c r="H243" s="246">
        <v>4450348</v>
      </c>
      <c r="I243" s="62"/>
      <c r="J243" s="62"/>
      <c r="K243" s="62"/>
      <c r="R243" s="244" t="s">
        <v>220</v>
      </c>
      <c r="S243" s="245"/>
      <c r="T243" s="246">
        <f>E243</f>
        <v>0</v>
      </c>
      <c r="AE243" s="244" t="s">
        <v>220</v>
      </c>
      <c r="AF243" s="245"/>
      <c r="AG243" s="246">
        <f>H243</f>
        <v>4450348</v>
      </c>
      <c r="AL243" s="154"/>
      <c r="AM243" s="154"/>
      <c r="AN243" s="154"/>
      <c r="AO243" s="154"/>
      <c r="AP243" s="154"/>
      <c r="AQ243" s="154"/>
      <c r="AR243" s="154"/>
      <c r="AS243" s="154"/>
      <c r="AT243" s="154"/>
    </row>
    <row r="244" spans="1:46" ht="11.25" customHeight="1">
      <c r="A244" s="2"/>
      <c r="C244" s="244" t="s">
        <v>221</v>
      </c>
      <c r="D244" s="245"/>
      <c r="E244" s="246">
        <v>4757403</v>
      </c>
      <c r="F244" s="100"/>
      <c r="G244" s="100"/>
      <c r="H244" s="246">
        <v>5110274</v>
      </c>
      <c r="R244" s="244" t="s">
        <v>221</v>
      </c>
      <c r="S244" s="245"/>
      <c r="T244" s="246">
        <f>E244</f>
        <v>4757403</v>
      </c>
      <c r="AE244" s="244" t="s">
        <v>221</v>
      </c>
      <c r="AF244" s="245"/>
      <c r="AG244" s="246">
        <f>H244</f>
        <v>5110274</v>
      </c>
      <c r="AL244" s="154"/>
      <c r="AM244" s="154"/>
      <c r="AN244" s="154"/>
      <c r="AO244" s="154"/>
      <c r="AP244" s="154"/>
      <c r="AQ244" s="154"/>
      <c r="AR244" s="154"/>
      <c r="AS244" s="154"/>
      <c r="AT244" s="154"/>
    </row>
    <row r="245" spans="1:46" ht="11.25" customHeight="1">
      <c r="A245" s="2"/>
      <c r="C245" s="244"/>
      <c r="D245" s="245"/>
      <c r="E245" s="246"/>
      <c r="F245" s="100"/>
      <c r="G245" s="100"/>
      <c r="H245" s="246"/>
      <c r="R245" s="244"/>
      <c r="S245" s="245"/>
      <c r="T245" s="246"/>
      <c r="AE245" s="244"/>
      <c r="AF245" s="245"/>
      <c r="AG245" s="246"/>
      <c r="AL245" s="154"/>
      <c r="AM245" s="154"/>
      <c r="AN245" s="154"/>
      <c r="AO245" s="154"/>
      <c r="AP245" s="154"/>
      <c r="AQ245" s="154"/>
      <c r="AR245" s="154"/>
      <c r="AS245" s="154"/>
      <c r="AT245" s="154"/>
    </row>
    <row r="246" spans="1:46" ht="11.25" customHeight="1">
      <c r="A246" s="2"/>
      <c r="C246" s="244" t="s">
        <v>228</v>
      </c>
      <c r="D246" s="245"/>
      <c r="E246" s="246">
        <v>8</v>
      </c>
      <c r="F246" s="100"/>
      <c r="G246" s="100"/>
      <c r="H246" s="246">
        <v>2</v>
      </c>
      <c r="R246" s="244" t="s">
        <v>228</v>
      </c>
      <c r="S246" s="245"/>
      <c r="T246" s="246">
        <f>E246</f>
        <v>8</v>
      </c>
      <c r="AE246" s="244" t="s">
        <v>228</v>
      </c>
      <c r="AF246" s="245"/>
      <c r="AG246" s="246">
        <f>H246</f>
        <v>2</v>
      </c>
      <c r="AL246" s="154"/>
      <c r="AM246" s="154"/>
      <c r="AN246" s="154"/>
      <c r="AO246" s="154"/>
      <c r="AP246" s="154"/>
      <c r="AQ246" s="154"/>
      <c r="AR246" s="154"/>
      <c r="AS246" s="154"/>
      <c r="AT246" s="154"/>
    </row>
    <row r="247" spans="1:46" ht="11.25" customHeight="1">
      <c r="A247" s="2"/>
      <c r="C247"/>
      <c r="D247"/>
      <c r="E247" s="239"/>
      <c r="F247" s="200"/>
      <c r="G247" s="200"/>
      <c r="H247" s="239"/>
      <c r="T247" s="239"/>
      <c r="AG247" s="239"/>
      <c r="AL247" s="154"/>
      <c r="AM247" s="154"/>
      <c r="AN247" s="154"/>
      <c r="AO247" s="154"/>
      <c r="AP247" s="154"/>
      <c r="AQ247" s="154"/>
      <c r="AR247" s="154"/>
      <c r="AS247" s="154"/>
      <c r="AT247" s="154"/>
    </row>
    <row r="248" spans="1:46" ht="11.25" customHeight="1" thickBot="1">
      <c r="A248" s="2"/>
      <c r="C248"/>
      <c r="D248"/>
      <c r="E248" s="238">
        <f>SUM(E241:E247)</f>
        <v>103103840</v>
      </c>
      <c r="F248" s="200"/>
      <c r="G248" s="200"/>
      <c r="H248" s="238">
        <f>SUM(H241:H247)</f>
        <v>108038853</v>
      </c>
      <c r="T248" s="238">
        <f>SUM(T241:T247)</f>
        <v>103103840</v>
      </c>
      <c r="AG248" s="238">
        <f>SUM(AG241:AG247)</f>
        <v>108038853</v>
      </c>
      <c r="AL248" s="154"/>
      <c r="AM248" s="154"/>
      <c r="AN248" s="154"/>
      <c r="AO248" s="154"/>
      <c r="AP248" s="154"/>
      <c r="AQ248" s="154"/>
      <c r="AR248" s="154"/>
      <c r="AS248" s="154"/>
      <c r="AT248" s="154"/>
    </row>
    <row r="249" spans="1:46" ht="11.25" customHeight="1" thickTop="1">
      <c r="A249" s="2"/>
      <c r="C249"/>
      <c r="D249"/>
      <c r="E249"/>
      <c r="F249" s="53"/>
      <c r="G249" s="53"/>
      <c r="H249"/>
      <c r="AL249" s="154"/>
      <c r="AM249" s="154"/>
      <c r="AN249" s="154"/>
      <c r="AO249" s="154"/>
      <c r="AP249" s="154"/>
      <c r="AQ249" s="154"/>
      <c r="AR249" s="154"/>
      <c r="AS249" s="154"/>
      <c r="AT249" s="154"/>
    </row>
    <row r="250" spans="1:46" ht="11.25" customHeight="1">
      <c r="E250" s="54"/>
      <c r="F250" s="54"/>
      <c r="G250" s="54"/>
      <c r="H250" s="54"/>
      <c r="T250" s="247">
        <f>T238-T248</f>
        <v>0</v>
      </c>
      <c r="AG250" s="247">
        <f>AG238-AG248</f>
        <v>0</v>
      </c>
      <c r="AL250" s="154"/>
      <c r="AM250" s="154"/>
      <c r="AN250" s="154"/>
      <c r="AO250" s="154"/>
      <c r="AP250" s="154"/>
      <c r="AQ250" s="154"/>
      <c r="AR250" s="154"/>
      <c r="AS250" s="154"/>
      <c r="AT250" s="154"/>
    </row>
    <row r="251" spans="1:46" ht="11.25" customHeight="1">
      <c r="B251" s="4"/>
      <c r="E251" s="11"/>
      <c r="F251" s="11"/>
      <c r="G251" s="11"/>
      <c r="H251" s="11"/>
      <c r="AL251" s="154"/>
      <c r="AM251" s="154"/>
      <c r="AN251" s="154"/>
      <c r="AO251" s="154"/>
      <c r="AP251" s="154"/>
      <c r="AQ251" s="154"/>
      <c r="AR251" s="154"/>
      <c r="AS251" s="154"/>
      <c r="AT251" s="154"/>
    </row>
    <row r="252" spans="1:46" ht="11.25" customHeight="1">
      <c r="C252" s="51" t="s">
        <v>235</v>
      </c>
      <c r="E252" s="11"/>
      <c r="F252" s="11"/>
      <c r="G252" s="11"/>
      <c r="H252" s="253">
        <f>AT252</f>
        <v>1792290</v>
      </c>
      <c r="AL252" s="154">
        <v>0</v>
      </c>
      <c r="AM252" s="154">
        <v>0</v>
      </c>
      <c r="AN252" s="154">
        <v>1572152</v>
      </c>
      <c r="AO252" s="154">
        <v>0</v>
      </c>
      <c r="AP252" s="154">
        <v>0</v>
      </c>
      <c r="AQ252" s="154">
        <v>0</v>
      </c>
      <c r="AR252" s="154">
        <v>220138</v>
      </c>
      <c r="AS252" s="154"/>
      <c r="AT252" s="253">
        <f>SUM(AL252:AR252)</f>
        <v>1792290</v>
      </c>
    </row>
    <row r="253" spans="1:46" ht="11.25" customHeight="1">
      <c r="C253" s="51" t="s">
        <v>236</v>
      </c>
      <c r="E253" s="11"/>
      <c r="F253" s="11"/>
      <c r="G253" s="11"/>
      <c r="H253" s="253">
        <f>AT253</f>
        <v>4450348</v>
      </c>
      <c r="AL253" s="154">
        <v>0</v>
      </c>
      <c r="AM253" s="154">
        <v>0</v>
      </c>
      <c r="AN253" s="154">
        <v>0</v>
      </c>
      <c r="AO253" s="154">
        <v>0</v>
      </c>
      <c r="AP253" s="154">
        <v>0</v>
      </c>
      <c r="AQ253" s="154">
        <v>4450348</v>
      </c>
      <c r="AR253" s="154">
        <v>0</v>
      </c>
      <c r="AS253" s="154"/>
      <c r="AT253" s="253">
        <f>SUM(AL253:AR253)</f>
        <v>4450348</v>
      </c>
    </row>
    <row r="254" spans="1:46" ht="11.25" customHeight="1">
      <c r="A254" s="20"/>
      <c r="B254" s="21"/>
      <c r="C254" s="51" t="s">
        <v>240</v>
      </c>
      <c r="D254" s="46"/>
      <c r="E254" s="16"/>
      <c r="F254" s="16"/>
      <c r="G254" s="16"/>
      <c r="H254" s="253">
        <f>AT254</f>
        <v>-52216</v>
      </c>
      <c r="AL254" s="154">
        <v>0</v>
      </c>
      <c r="AM254" s="154">
        <v>352872</v>
      </c>
      <c r="AN254" s="154">
        <v>-405088</v>
      </c>
      <c r="AO254" s="154">
        <v>0</v>
      </c>
      <c r="AP254" s="154">
        <v>0</v>
      </c>
      <c r="AQ254" s="154">
        <v>0</v>
      </c>
      <c r="AR254" s="154">
        <v>0</v>
      </c>
      <c r="AS254" s="154"/>
      <c r="AT254" s="253">
        <f>SUM(AL254:AR254)</f>
        <v>-52216</v>
      </c>
    </row>
    <row r="255" spans="1:46">
      <c r="C255" s="51" t="s">
        <v>239</v>
      </c>
      <c r="H255" s="253">
        <f>AT255</f>
        <v>-1255409</v>
      </c>
      <c r="AL255" s="154">
        <v>676886</v>
      </c>
      <c r="AM255" s="154">
        <v>0</v>
      </c>
      <c r="AN255" s="154">
        <v>-1230334</v>
      </c>
      <c r="AO255" s="154">
        <v>-701961</v>
      </c>
      <c r="AP255" s="154">
        <v>0</v>
      </c>
      <c r="AQ255" s="154">
        <v>0</v>
      </c>
      <c r="AR255" s="154">
        <v>0</v>
      </c>
      <c r="AT255" s="253">
        <f>SUM(AL255:AR255)</f>
        <v>-1255409</v>
      </c>
    </row>
    <row r="256" spans="1:46">
      <c r="C256" s="51" t="s">
        <v>237</v>
      </c>
      <c r="H256" s="253">
        <f>AT256</f>
        <v>0</v>
      </c>
      <c r="AL256" s="154">
        <v>0</v>
      </c>
      <c r="AM256" s="154">
        <v>0</v>
      </c>
      <c r="AN256" s="154">
        <v>0</v>
      </c>
      <c r="AO256" s="154">
        <v>0</v>
      </c>
      <c r="AP256" s="154">
        <v>0</v>
      </c>
      <c r="AQ256" s="154">
        <v>0</v>
      </c>
      <c r="AR256" s="154">
        <v>0</v>
      </c>
      <c r="AT256" s="253">
        <f>SUM(AL256:AR256)</f>
        <v>0</v>
      </c>
    </row>
    <row r="257" spans="3:46">
      <c r="H257" s="123"/>
      <c r="AL257" s="123" t="s">
        <v>15</v>
      </c>
      <c r="AM257" s="123" t="s">
        <v>15</v>
      </c>
      <c r="AN257" s="123" t="s">
        <v>15</v>
      </c>
      <c r="AO257" s="123" t="s">
        <v>15</v>
      </c>
      <c r="AP257" s="123" t="s">
        <v>15</v>
      </c>
      <c r="AQ257" s="123" t="s">
        <v>15</v>
      </c>
      <c r="AR257" s="123" t="s">
        <v>15</v>
      </c>
      <c r="AT257" s="123" t="s">
        <v>15</v>
      </c>
    </row>
    <row r="258" spans="3:46" ht="16.5" thickBot="1">
      <c r="C258" s="24" t="s">
        <v>238</v>
      </c>
      <c r="E258" s="37"/>
      <c r="F258" s="37"/>
      <c r="G258" s="37"/>
      <c r="H258" s="238">
        <f>SUM(H252:H256)</f>
        <v>4935013</v>
      </c>
      <c r="AL258" s="154">
        <f t="shared" ref="AL258:AR258" si="170">SUM(AL252:AL256)</f>
        <v>676886</v>
      </c>
      <c r="AM258" s="154">
        <f t="shared" si="170"/>
        <v>352872</v>
      </c>
      <c r="AN258" s="154">
        <f t="shared" si="170"/>
        <v>-63270</v>
      </c>
      <c r="AO258" s="154">
        <f t="shared" si="170"/>
        <v>-701961</v>
      </c>
      <c r="AP258" s="154">
        <f t="shared" si="170"/>
        <v>0</v>
      </c>
      <c r="AQ258" s="154">
        <f t="shared" si="170"/>
        <v>4450348</v>
      </c>
      <c r="AR258" s="154">
        <f t="shared" si="170"/>
        <v>220138</v>
      </c>
      <c r="AT258" s="154">
        <f>SUM(AT252:AT256)</f>
        <v>4935013</v>
      </c>
    </row>
    <row r="259" spans="3:46" ht="13.5" thickTop="1">
      <c r="E259" s="37"/>
      <c r="F259" s="37"/>
      <c r="G259" s="37"/>
      <c r="H259" s="20"/>
      <c r="AL259" s="20" t="s">
        <v>23</v>
      </c>
      <c r="AM259" s="20" t="s">
        <v>23</v>
      </c>
      <c r="AN259" s="20" t="s">
        <v>23</v>
      </c>
      <c r="AO259" s="20" t="s">
        <v>23</v>
      </c>
      <c r="AP259" s="20" t="s">
        <v>23</v>
      </c>
      <c r="AQ259" s="20" t="s">
        <v>23</v>
      </c>
      <c r="AR259" s="20" t="s">
        <v>23</v>
      </c>
      <c r="AT259" s="20" t="s">
        <v>23</v>
      </c>
    </row>
    <row r="260" spans="3:46">
      <c r="E260" s="36"/>
      <c r="F260" s="36"/>
      <c r="G260" s="36"/>
      <c r="H260" s="36"/>
    </row>
    <row r="285" spans="1:8">
      <c r="A285" s="2"/>
      <c r="B285" s="2"/>
      <c r="C285" s="2"/>
      <c r="D285" s="45"/>
      <c r="E285" s="2"/>
      <c r="F285" s="2"/>
      <c r="G285" s="2"/>
      <c r="H285" s="2"/>
    </row>
    <row r="286" spans="1:8">
      <c r="A286" s="2"/>
      <c r="B286" s="2"/>
      <c r="C286" s="2"/>
      <c r="D286" s="45"/>
      <c r="E286" s="2"/>
      <c r="F286" s="2"/>
      <c r="G286" s="2"/>
      <c r="H286" s="2"/>
    </row>
    <row r="287" spans="1:8">
      <c r="A287" s="2"/>
      <c r="B287" s="2"/>
      <c r="C287" s="2"/>
      <c r="D287" s="45"/>
      <c r="E287" s="2"/>
      <c r="F287" s="2"/>
      <c r="G287" s="2"/>
      <c r="H287" s="2"/>
    </row>
    <row r="288" spans="1:8">
      <c r="A288" s="2"/>
      <c r="B288" s="2"/>
      <c r="C288" s="2"/>
      <c r="D288" s="45"/>
      <c r="E288" s="2"/>
      <c r="F288" s="2"/>
      <c r="G288" s="2"/>
      <c r="H288" s="2"/>
    </row>
    <row r="289" spans="1:8">
      <c r="A289" s="2"/>
      <c r="B289" s="2"/>
      <c r="C289" s="2"/>
      <c r="D289" s="45"/>
      <c r="E289" s="2"/>
      <c r="F289" s="2"/>
      <c r="G289" s="2"/>
      <c r="H289" s="2"/>
    </row>
    <row r="290" spans="1:8">
      <c r="A290" s="2"/>
      <c r="B290" s="2"/>
      <c r="C290" s="2"/>
      <c r="D290" s="45"/>
      <c r="E290" s="2"/>
      <c r="F290" s="2"/>
      <c r="G290" s="2"/>
      <c r="H290" s="2"/>
    </row>
    <row r="291" spans="1:8">
      <c r="A291" s="2"/>
      <c r="B291" s="2"/>
      <c r="C291" s="2"/>
      <c r="D291" s="45"/>
      <c r="E291" s="2"/>
      <c r="F291" s="2"/>
      <c r="G291" s="2"/>
      <c r="H291" s="2"/>
    </row>
    <row r="292" spans="1:8">
      <c r="A292" s="2"/>
      <c r="B292" s="2"/>
      <c r="C292" s="2"/>
      <c r="D292" s="45"/>
      <c r="E292" s="2"/>
      <c r="F292" s="2"/>
      <c r="G292" s="2"/>
      <c r="H292" s="2"/>
    </row>
    <row r="293" spans="1:8">
      <c r="A293" s="2"/>
      <c r="B293" s="2"/>
      <c r="C293" s="2"/>
      <c r="D293" s="45"/>
      <c r="E293" s="2"/>
      <c r="F293" s="2"/>
      <c r="G293" s="2"/>
      <c r="H293" s="2"/>
    </row>
    <row r="294" spans="1:8">
      <c r="A294" s="2"/>
      <c r="B294" s="2"/>
      <c r="C294" s="2"/>
      <c r="D294" s="45"/>
      <c r="E294" s="2"/>
      <c r="F294" s="2"/>
      <c r="G294" s="2"/>
      <c r="H294" s="2"/>
    </row>
    <row r="295" spans="1:8">
      <c r="A295" s="2"/>
      <c r="B295" s="2"/>
      <c r="C295" s="2"/>
      <c r="D295" s="45"/>
      <c r="E295" s="2"/>
      <c r="F295" s="2"/>
      <c r="G295" s="2"/>
      <c r="H295" s="2"/>
    </row>
    <row r="296" spans="1:8">
      <c r="A296" s="2"/>
      <c r="B296" s="2"/>
      <c r="C296" s="2"/>
      <c r="D296" s="45"/>
      <c r="E296" s="2"/>
      <c r="F296" s="2"/>
      <c r="G296" s="2"/>
      <c r="H296" s="2"/>
    </row>
    <row r="297" spans="1:8">
      <c r="A297" s="2"/>
      <c r="B297" s="2"/>
      <c r="C297" s="2"/>
      <c r="D297" s="45"/>
      <c r="E297" s="2"/>
      <c r="F297" s="2"/>
      <c r="G297" s="2"/>
      <c r="H297" s="2"/>
    </row>
    <row r="298" spans="1:8">
      <c r="A298" s="2"/>
      <c r="B298" s="2"/>
      <c r="C298" s="2"/>
      <c r="D298" s="45"/>
      <c r="E298" s="2"/>
      <c r="F298" s="2"/>
      <c r="G298" s="2"/>
      <c r="H298" s="2"/>
    </row>
    <row r="299" spans="1:8">
      <c r="A299" s="2"/>
      <c r="B299" s="2"/>
      <c r="C299" s="2"/>
      <c r="D299" s="45"/>
      <c r="E299" s="2"/>
      <c r="F299" s="2"/>
      <c r="G299" s="2"/>
      <c r="H299" s="2"/>
    </row>
    <row r="300" spans="1:8">
      <c r="A300" s="2"/>
      <c r="B300" s="2"/>
      <c r="C300" s="2"/>
      <c r="D300" s="45"/>
      <c r="E300" s="2"/>
      <c r="F300" s="2"/>
      <c r="G300" s="2"/>
      <c r="H300" s="2"/>
    </row>
    <row r="301" spans="1:8">
      <c r="A301" s="2"/>
      <c r="B301" s="2"/>
      <c r="C301" s="2"/>
      <c r="D301" s="45"/>
      <c r="E301" s="2"/>
      <c r="F301" s="2"/>
      <c r="G301" s="2"/>
      <c r="H301" s="2"/>
    </row>
    <row r="302" spans="1:8">
      <c r="A302" s="2"/>
      <c r="B302" s="2"/>
      <c r="C302" s="2"/>
      <c r="D302" s="45"/>
      <c r="E302" s="2"/>
      <c r="F302" s="2"/>
      <c r="G302" s="2"/>
      <c r="H302" s="2"/>
    </row>
    <row r="303" spans="1:8">
      <c r="A303" s="2"/>
      <c r="B303" s="2"/>
      <c r="C303" s="2"/>
      <c r="D303" s="45"/>
      <c r="E303" s="2"/>
      <c r="F303" s="2"/>
      <c r="G303" s="2"/>
      <c r="H303" s="2"/>
    </row>
    <row r="304" spans="1:8">
      <c r="A304" s="2"/>
      <c r="B304" s="2"/>
      <c r="C304" s="2"/>
      <c r="D304" s="45"/>
      <c r="E304" s="2"/>
      <c r="F304" s="2"/>
      <c r="G304" s="2"/>
      <c r="H304" s="2"/>
    </row>
    <row r="305" spans="1:8">
      <c r="A305" s="2"/>
      <c r="B305" s="2"/>
      <c r="C305" s="2"/>
      <c r="D305" s="45"/>
      <c r="E305" s="2"/>
      <c r="F305" s="2"/>
      <c r="G305" s="2"/>
      <c r="H305" s="2"/>
    </row>
    <row r="306" spans="1:8">
      <c r="A306" s="2"/>
      <c r="B306" s="2"/>
      <c r="C306" s="2"/>
      <c r="D306" s="45"/>
      <c r="E306" s="2"/>
      <c r="F306" s="2"/>
      <c r="G306" s="2"/>
      <c r="H306" s="2"/>
    </row>
    <row r="307" spans="1:8">
      <c r="A307" s="2"/>
      <c r="B307" s="2"/>
      <c r="C307" s="2"/>
      <c r="D307" s="45"/>
      <c r="E307" s="2"/>
      <c r="F307" s="2"/>
      <c r="G307" s="2"/>
      <c r="H307" s="2"/>
    </row>
    <row r="308" spans="1:8">
      <c r="A308" s="2"/>
      <c r="B308" s="2"/>
      <c r="C308" s="2"/>
      <c r="D308" s="45"/>
      <c r="E308" s="2"/>
      <c r="F308" s="2"/>
      <c r="G308" s="2"/>
      <c r="H308" s="2"/>
    </row>
    <row r="309" spans="1:8">
      <c r="A309" s="2"/>
      <c r="B309" s="2"/>
      <c r="C309" s="2"/>
      <c r="D309" s="45"/>
      <c r="E309" s="2"/>
      <c r="F309" s="2"/>
      <c r="G309" s="2"/>
      <c r="H309" s="2"/>
    </row>
    <row r="310" spans="1:8">
      <c r="A310" s="2"/>
      <c r="B310" s="2"/>
      <c r="C310" s="2"/>
      <c r="D310" s="45"/>
      <c r="E310" s="2"/>
      <c r="F310" s="2"/>
      <c r="G310" s="2"/>
      <c r="H310" s="2"/>
    </row>
    <row r="311" spans="1:8">
      <c r="A311" s="2"/>
      <c r="B311" s="2"/>
      <c r="C311" s="2"/>
      <c r="D311" s="45"/>
      <c r="E311" s="2"/>
      <c r="F311" s="2"/>
      <c r="G311" s="2"/>
      <c r="H311" s="2"/>
    </row>
    <row r="312" spans="1:8">
      <c r="A312" s="2"/>
      <c r="B312" s="2"/>
      <c r="C312" s="2"/>
      <c r="D312" s="45"/>
      <c r="E312" s="2"/>
      <c r="F312" s="2"/>
      <c r="G312" s="2"/>
      <c r="H312" s="2"/>
    </row>
    <row r="313" spans="1:8">
      <c r="A313" s="2"/>
      <c r="B313" s="2"/>
      <c r="C313" s="2"/>
      <c r="D313" s="45"/>
      <c r="E313" s="2"/>
      <c r="F313" s="2"/>
      <c r="G313" s="2"/>
      <c r="H313" s="2"/>
    </row>
    <row r="314" spans="1:8">
      <c r="A314" s="2"/>
      <c r="B314" s="2"/>
      <c r="C314" s="2"/>
      <c r="D314" s="45"/>
      <c r="E314" s="2"/>
      <c r="F314" s="2"/>
      <c r="G314" s="2"/>
      <c r="H314" s="2"/>
    </row>
    <row r="315" spans="1:8">
      <c r="A315" s="2"/>
      <c r="B315" s="2"/>
      <c r="C315" s="2"/>
      <c r="D315" s="45"/>
      <c r="E315" s="2"/>
      <c r="F315" s="2"/>
      <c r="G315" s="2"/>
      <c r="H315" s="2"/>
    </row>
    <row r="316" spans="1:8">
      <c r="A316" s="2"/>
      <c r="B316" s="2"/>
      <c r="C316" s="2"/>
      <c r="D316" s="45"/>
      <c r="E316" s="2"/>
      <c r="F316" s="2"/>
      <c r="G316" s="2"/>
      <c r="H316" s="2"/>
    </row>
    <row r="317" spans="1:8">
      <c r="A317" s="2"/>
      <c r="B317" s="2"/>
      <c r="C317" s="2"/>
      <c r="D317" s="45"/>
      <c r="E317" s="2"/>
      <c r="F317" s="2"/>
      <c r="G317" s="2"/>
      <c r="H317" s="2"/>
    </row>
    <row r="318" spans="1:8">
      <c r="A318" s="2"/>
      <c r="B318" s="2"/>
      <c r="C318" s="2"/>
      <c r="D318" s="45"/>
      <c r="E318" s="2"/>
      <c r="F318" s="2"/>
      <c r="G318" s="2"/>
      <c r="H318" s="2"/>
    </row>
    <row r="319" spans="1:8">
      <c r="A319" s="2"/>
      <c r="B319" s="2"/>
      <c r="C319" s="2"/>
      <c r="D319" s="45"/>
      <c r="E319" s="2"/>
      <c r="F319" s="2"/>
      <c r="G319" s="2"/>
      <c r="H319" s="2"/>
    </row>
    <row r="320" spans="1:8">
      <c r="A320" s="2"/>
      <c r="B320" s="2"/>
      <c r="C320" s="2"/>
      <c r="D320" s="45"/>
      <c r="E320" s="2"/>
      <c r="F320" s="2"/>
      <c r="G320" s="2"/>
      <c r="H320" s="2"/>
    </row>
    <row r="321" spans="1:8">
      <c r="A321" s="2"/>
      <c r="B321" s="2"/>
      <c r="C321" s="2"/>
      <c r="D321" s="45"/>
      <c r="E321" s="2"/>
      <c r="F321" s="2"/>
      <c r="G321" s="2"/>
      <c r="H321" s="2"/>
    </row>
    <row r="322" spans="1:8">
      <c r="A322" s="2"/>
      <c r="B322" s="2"/>
      <c r="C322" s="2"/>
      <c r="D322" s="45"/>
      <c r="E322" s="2"/>
      <c r="F322" s="2"/>
      <c r="G322" s="2"/>
      <c r="H322" s="2"/>
    </row>
    <row r="323" spans="1:8">
      <c r="A323" s="2"/>
      <c r="B323" s="2"/>
      <c r="C323" s="2"/>
      <c r="D323" s="45"/>
      <c r="E323" s="2"/>
      <c r="F323" s="2"/>
      <c r="G323" s="2"/>
      <c r="H323" s="2"/>
    </row>
    <row r="324" spans="1:8">
      <c r="A324" s="2"/>
      <c r="B324" s="2"/>
      <c r="C324" s="2"/>
      <c r="D324" s="45"/>
      <c r="E324" s="2"/>
      <c r="F324" s="2"/>
      <c r="G324" s="2"/>
      <c r="H324" s="2"/>
    </row>
    <row r="325" spans="1:8">
      <c r="A325" s="2"/>
      <c r="B325" s="2"/>
      <c r="C325" s="2"/>
      <c r="D325" s="45"/>
      <c r="E325" s="2"/>
      <c r="F325" s="2"/>
      <c r="G325" s="2"/>
      <c r="H325" s="2"/>
    </row>
    <row r="326" spans="1:8">
      <c r="A326" s="2"/>
      <c r="B326" s="2"/>
      <c r="C326" s="2"/>
      <c r="D326" s="45"/>
      <c r="E326" s="2"/>
      <c r="F326" s="2"/>
      <c r="G326" s="2"/>
      <c r="H326" s="2"/>
    </row>
    <row r="327" spans="1:8">
      <c r="A327" s="2"/>
      <c r="B327" s="2"/>
      <c r="C327" s="2"/>
      <c r="D327" s="45"/>
      <c r="E327" s="2"/>
      <c r="F327" s="2"/>
      <c r="G327" s="2"/>
      <c r="H327" s="2"/>
    </row>
    <row r="328" spans="1:8">
      <c r="A328" s="2"/>
      <c r="B328" s="2"/>
      <c r="C328" s="2"/>
      <c r="D328" s="45"/>
      <c r="E328" s="2"/>
      <c r="F328" s="2"/>
      <c r="G328" s="2"/>
      <c r="H328" s="2"/>
    </row>
    <row r="329" spans="1:8">
      <c r="A329" s="2"/>
      <c r="B329" s="2"/>
      <c r="C329" s="2"/>
      <c r="D329" s="45"/>
      <c r="E329" s="2"/>
      <c r="F329" s="2"/>
      <c r="G329" s="2"/>
      <c r="H329" s="2"/>
    </row>
    <row r="330" spans="1:8">
      <c r="A330" s="2"/>
      <c r="B330" s="2"/>
      <c r="C330" s="2"/>
      <c r="D330" s="45"/>
      <c r="E330" s="2"/>
      <c r="F330" s="2"/>
      <c r="G330" s="2"/>
      <c r="H330" s="2"/>
    </row>
    <row r="331" spans="1:8">
      <c r="A331" s="2"/>
      <c r="B331" s="2"/>
      <c r="C331" s="2"/>
      <c r="D331" s="45"/>
      <c r="E331" s="2"/>
      <c r="F331" s="2"/>
      <c r="G331" s="2"/>
      <c r="H331" s="2"/>
    </row>
    <row r="332" spans="1:8">
      <c r="A332" s="2"/>
      <c r="B332" s="2"/>
      <c r="C332" s="2"/>
      <c r="D332" s="45"/>
      <c r="E332" s="2"/>
      <c r="F332" s="2"/>
      <c r="G332" s="2"/>
      <c r="H332" s="2"/>
    </row>
    <row r="333" spans="1:8">
      <c r="A333" s="2"/>
      <c r="B333" s="2"/>
      <c r="C333" s="2"/>
      <c r="D333" s="45"/>
      <c r="E333" s="2"/>
      <c r="F333" s="2"/>
      <c r="G333" s="2"/>
      <c r="H333" s="2"/>
    </row>
    <row r="334" spans="1:8">
      <c r="A334" s="2"/>
      <c r="B334" s="2"/>
      <c r="C334" s="2"/>
      <c r="D334" s="45"/>
      <c r="E334" s="2"/>
      <c r="F334" s="2"/>
      <c r="G334" s="2"/>
      <c r="H334" s="2"/>
    </row>
    <row r="335" spans="1:8">
      <c r="A335" s="2"/>
      <c r="B335" s="2"/>
      <c r="C335" s="2"/>
      <c r="D335" s="45"/>
      <c r="E335" s="2"/>
      <c r="F335" s="2"/>
      <c r="G335" s="2"/>
      <c r="H335" s="2"/>
    </row>
    <row r="336" spans="1:8">
      <c r="A336" s="2"/>
      <c r="B336" s="2"/>
      <c r="C336" s="2"/>
      <c r="D336" s="45"/>
      <c r="E336" s="2"/>
      <c r="F336" s="2"/>
      <c r="G336" s="2"/>
      <c r="H336" s="2"/>
    </row>
    <row r="337" spans="1:8">
      <c r="A337" s="2"/>
      <c r="B337" s="2"/>
      <c r="C337" s="2"/>
      <c r="D337" s="45"/>
      <c r="E337" s="2"/>
      <c r="F337" s="2"/>
      <c r="G337" s="2"/>
      <c r="H337" s="2"/>
    </row>
    <row r="338" spans="1:8">
      <c r="A338" s="2"/>
      <c r="B338" s="2"/>
      <c r="C338" s="2"/>
      <c r="D338" s="45"/>
      <c r="E338" s="2"/>
      <c r="F338" s="2"/>
      <c r="G338" s="2"/>
      <c r="H338" s="2"/>
    </row>
    <row r="339" spans="1:8">
      <c r="A339" s="2"/>
      <c r="B339" s="2"/>
      <c r="C339" s="2"/>
      <c r="D339" s="45"/>
      <c r="E339" s="2"/>
      <c r="F339" s="2"/>
      <c r="G339" s="2"/>
      <c r="H339" s="2"/>
    </row>
    <row r="340" spans="1:8">
      <c r="A340" s="2"/>
      <c r="B340" s="2"/>
      <c r="C340" s="2"/>
      <c r="D340" s="45"/>
      <c r="E340" s="2"/>
      <c r="F340" s="2"/>
      <c r="G340" s="2"/>
      <c r="H340" s="2"/>
    </row>
    <row r="341" spans="1:8">
      <c r="A341" s="2"/>
      <c r="B341" s="2"/>
      <c r="C341" s="2"/>
      <c r="D341" s="45"/>
      <c r="E341" s="2"/>
      <c r="F341" s="2"/>
      <c r="G341" s="2"/>
      <c r="H341" s="2"/>
    </row>
    <row r="342" spans="1:8">
      <c r="A342" s="2"/>
      <c r="B342" s="2"/>
      <c r="C342" s="2"/>
      <c r="D342" s="45"/>
      <c r="E342" s="2"/>
      <c r="F342" s="2"/>
      <c r="G342" s="2"/>
      <c r="H342" s="2"/>
    </row>
    <row r="343" spans="1:8">
      <c r="A343" s="2"/>
      <c r="B343" s="2"/>
      <c r="C343" s="2"/>
      <c r="D343" s="45"/>
      <c r="E343" s="2"/>
      <c r="F343" s="2"/>
      <c r="G343" s="2"/>
      <c r="H343" s="2"/>
    </row>
    <row r="344" spans="1:8">
      <c r="A344" s="2"/>
      <c r="B344" s="2"/>
      <c r="C344" s="2"/>
      <c r="D344" s="45"/>
      <c r="E344" s="2"/>
      <c r="F344" s="2"/>
      <c r="G344" s="2"/>
      <c r="H344" s="2"/>
    </row>
    <row r="345" spans="1:8">
      <c r="A345" s="2"/>
      <c r="B345" s="2"/>
      <c r="C345" s="2"/>
      <c r="D345" s="45"/>
      <c r="E345" s="2"/>
      <c r="F345" s="2"/>
      <c r="G345" s="2"/>
      <c r="H345" s="2"/>
    </row>
    <row r="346" spans="1:8">
      <c r="A346" s="2"/>
      <c r="B346" s="2"/>
      <c r="C346" s="2"/>
      <c r="D346" s="45"/>
      <c r="E346" s="2"/>
      <c r="F346" s="2"/>
      <c r="G346" s="2"/>
      <c r="H346" s="2"/>
    </row>
    <row r="347" spans="1:8">
      <c r="A347" s="2"/>
      <c r="B347" s="2"/>
      <c r="C347" s="2"/>
      <c r="D347" s="45"/>
      <c r="E347" s="2"/>
      <c r="F347" s="2"/>
      <c r="G347" s="2"/>
      <c r="H347" s="2"/>
    </row>
    <row r="348" spans="1:8">
      <c r="A348" s="2"/>
      <c r="B348" s="2"/>
      <c r="C348" s="2"/>
      <c r="D348" s="45"/>
      <c r="E348" s="2"/>
      <c r="F348" s="2"/>
      <c r="G348" s="2"/>
      <c r="H348" s="2"/>
    </row>
    <row r="349" spans="1:8">
      <c r="A349" s="2"/>
      <c r="B349" s="2"/>
      <c r="C349" s="2"/>
      <c r="D349" s="45"/>
      <c r="E349" s="2"/>
      <c r="F349" s="2"/>
      <c r="G349" s="2"/>
      <c r="H349" s="2"/>
    </row>
    <row r="350" spans="1:8">
      <c r="A350" s="2"/>
      <c r="B350" s="2"/>
      <c r="C350" s="2"/>
      <c r="D350" s="45"/>
      <c r="E350" s="2"/>
      <c r="F350" s="2"/>
      <c r="G350" s="2"/>
      <c r="H350" s="2"/>
    </row>
    <row r="351" spans="1:8">
      <c r="A351" s="2"/>
      <c r="B351" s="2"/>
      <c r="C351" s="2"/>
      <c r="D351" s="45"/>
      <c r="E351" s="2"/>
      <c r="F351" s="2"/>
      <c r="G351" s="2"/>
      <c r="H351" s="2"/>
    </row>
    <row r="352" spans="1:8">
      <c r="A352" s="2"/>
      <c r="B352" s="2"/>
      <c r="C352" s="2"/>
      <c r="D352" s="45"/>
      <c r="E352" s="2"/>
      <c r="F352" s="2"/>
      <c r="G352" s="2"/>
      <c r="H352" s="2"/>
    </row>
    <row r="353" spans="1:8">
      <c r="A353" s="2"/>
      <c r="B353" s="2"/>
      <c r="C353" s="2"/>
      <c r="D353" s="45"/>
      <c r="E353" s="2"/>
      <c r="F353" s="2"/>
      <c r="G353" s="2"/>
      <c r="H353" s="2"/>
    </row>
    <row r="354" spans="1:8">
      <c r="A354" s="2"/>
      <c r="B354" s="2"/>
      <c r="C354" s="2"/>
      <c r="D354" s="45"/>
      <c r="E354" s="2"/>
      <c r="F354" s="2"/>
      <c r="G354" s="2"/>
      <c r="H354" s="2"/>
    </row>
    <row r="355" spans="1:8">
      <c r="A355" s="2"/>
      <c r="B355" s="2"/>
      <c r="C355" s="2"/>
      <c r="D355" s="45"/>
      <c r="E355" s="2"/>
      <c r="F355" s="2"/>
      <c r="G355" s="2"/>
      <c r="H355" s="2"/>
    </row>
    <row r="356" spans="1:8">
      <c r="A356" s="2"/>
      <c r="B356" s="2"/>
      <c r="C356" s="2"/>
      <c r="D356" s="45"/>
      <c r="E356" s="2"/>
      <c r="F356" s="2"/>
      <c r="G356" s="2"/>
      <c r="H356" s="2"/>
    </row>
    <row r="357" spans="1:8">
      <c r="A357" s="2"/>
      <c r="B357" s="2"/>
      <c r="C357" s="2"/>
      <c r="D357" s="45"/>
      <c r="E357" s="2"/>
      <c r="F357" s="2"/>
      <c r="G357" s="2"/>
      <c r="H357" s="2"/>
    </row>
    <row r="358" spans="1:8">
      <c r="A358" s="2"/>
      <c r="B358" s="2"/>
      <c r="C358" s="2"/>
      <c r="D358" s="45"/>
      <c r="E358" s="2"/>
      <c r="F358" s="2"/>
      <c r="G358" s="2"/>
      <c r="H358" s="2"/>
    </row>
    <row r="359" spans="1:8">
      <c r="A359" s="2"/>
      <c r="B359" s="2"/>
      <c r="C359" s="2"/>
      <c r="D359" s="45"/>
      <c r="E359" s="2"/>
      <c r="F359" s="2"/>
      <c r="G359" s="2"/>
      <c r="H359" s="2"/>
    </row>
    <row r="360" spans="1:8">
      <c r="A360" s="2"/>
      <c r="B360" s="2"/>
      <c r="C360" s="2"/>
      <c r="D360" s="45"/>
      <c r="E360" s="2"/>
      <c r="F360" s="2"/>
      <c r="G360" s="2"/>
      <c r="H360" s="2"/>
    </row>
    <row r="361" spans="1:8">
      <c r="A361" s="2"/>
      <c r="B361" s="2"/>
      <c r="C361" s="2"/>
      <c r="D361" s="45"/>
      <c r="E361" s="2"/>
      <c r="F361" s="2"/>
      <c r="G361" s="2"/>
      <c r="H361" s="2"/>
    </row>
    <row r="362" spans="1:8">
      <c r="A362" s="2"/>
      <c r="B362" s="2"/>
      <c r="C362" s="2"/>
      <c r="D362" s="45"/>
      <c r="E362" s="2"/>
      <c r="F362" s="2"/>
      <c r="G362" s="2"/>
      <c r="H362" s="2"/>
    </row>
    <row r="363" spans="1:8">
      <c r="A363" s="2"/>
      <c r="B363" s="2"/>
      <c r="C363" s="2"/>
      <c r="D363" s="45"/>
      <c r="E363" s="2"/>
      <c r="F363" s="2"/>
      <c r="G363" s="2"/>
      <c r="H363" s="2"/>
    </row>
    <row r="364" spans="1:8">
      <c r="A364" s="2"/>
      <c r="B364" s="2"/>
      <c r="C364" s="2"/>
      <c r="D364" s="45"/>
      <c r="E364" s="2"/>
      <c r="F364" s="2"/>
      <c r="G364" s="2"/>
      <c r="H364" s="2"/>
    </row>
    <row r="365" spans="1:8">
      <c r="A365" s="2"/>
      <c r="B365" s="2"/>
      <c r="C365" s="2"/>
      <c r="D365" s="45"/>
      <c r="E365" s="2"/>
      <c r="F365" s="2"/>
      <c r="G365" s="2"/>
      <c r="H365" s="2"/>
    </row>
    <row r="366" spans="1:8">
      <c r="A366" s="2"/>
      <c r="B366" s="2"/>
      <c r="C366" s="2"/>
      <c r="D366" s="45"/>
      <c r="E366" s="2"/>
      <c r="F366" s="2"/>
      <c r="G366" s="2"/>
      <c r="H366" s="2"/>
    </row>
    <row r="367" spans="1:8">
      <c r="A367" s="2"/>
      <c r="B367" s="2"/>
      <c r="C367" s="2"/>
      <c r="D367" s="45"/>
      <c r="E367" s="2"/>
      <c r="F367" s="2"/>
      <c r="G367" s="2"/>
      <c r="H367" s="2"/>
    </row>
    <row r="368" spans="1:8">
      <c r="A368" s="2"/>
      <c r="B368" s="2"/>
      <c r="C368" s="2"/>
      <c r="D368" s="45"/>
      <c r="E368" s="2"/>
      <c r="F368" s="2"/>
      <c r="G368" s="2"/>
      <c r="H368" s="2"/>
    </row>
    <row r="369" spans="1:8">
      <c r="A369" s="2"/>
      <c r="B369" s="2"/>
      <c r="C369" s="2"/>
      <c r="D369" s="45"/>
      <c r="E369" s="2"/>
      <c r="F369" s="2"/>
      <c r="G369" s="2"/>
      <c r="H369" s="2"/>
    </row>
    <row r="370" spans="1:8">
      <c r="A370" s="2"/>
      <c r="B370" s="2"/>
      <c r="C370" s="2"/>
      <c r="D370" s="45"/>
      <c r="E370" s="2"/>
      <c r="F370" s="2"/>
      <c r="G370" s="2"/>
      <c r="H370" s="2"/>
    </row>
    <row r="371" spans="1:8">
      <c r="A371" s="2"/>
      <c r="B371" s="2"/>
      <c r="C371" s="2"/>
      <c r="D371" s="45"/>
      <c r="E371" s="2"/>
      <c r="F371" s="2"/>
      <c r="G371" s="2"/>
      <c r="H371" s="2"/>
    </row>
    <row r="372" spans="1:8">
      <c r="A372" s="2"/>
      <c r="B372" s="2"/>
      <c r="C372" s="2"/>
      <c r="D372" s="45"/>
      <c r="E372" s="2"/>
      <c r="F372" s="2"/>
      <c r="G372" s="2"/>
      <c r="H372" s="2"/>
    </row>
    <row r="373" spans="1:8">
      <c r="A373" s="2"/>
      <c r="B373" s="2"/>
      <c r="C373" s="2"/>
      <c r="D373" s="45"/>
      <c r="E373" s="2"/>
      <c r="F373" s="2"/>
      <c r="G373" s="2"/>
      <c r="H373" s="2"/>
    </row>
    <row r="374" spans="1:8">
      <c r="A374" s="2"/>
      <c r="B374" s="2"/>
      <c r="C374" s="2"/>
      <c r="D374" s="45"/>
      <c r="E374" s="2"/>
      <c r="F374" s="2"/>
      <c r="G374" s="2"/>
      <c r="H374" s="2"/>
    </row>
    <row r="375" spans="1:8">
      <c r="A375" s="2"/>
      <c r="B375" s="2"/>
      <c r="C375" s="2"/>
      <c r="D375" s="45"/>
      <c r="E375" s="2"/>
      <c r="F375" s="2"/>
      <c r="G375" s="2"/>
      <c r="H375" s="2"/>
    </row>
    <row r="376" spans="1:8">
      <c r="A376" s="2"/>
      <c r="B376" s="2"/>
      <c r="C376" s="2"/>
      <c r="D376" s="45"/>
      <c r="E376" s="2"/>
      <c r="F376" s="2"/>
      <c r="G376" s="2"/>
      <c r="H376" s="2"/>
    </row>
    <row r="377" spans="1:8">
      <c r="A377" s="2"/>
      <c r="B377" s="2"/>
      <c r="C377" s="2"/>
      <c r="D377" s="45"/>
      <c r="E377" s="2"/>
      <c r="F377" s="2"/>
      <c r="G377" s="2"/>
      <c r="H377" s="2"/>
    </row>
    <row r="378" spans="1:8">
      <c r="A378" s="2"/>
      <c r="B378" s="2"/>
      <c r="C378" s="2"/>
      <c r="D378" s="45"/>
      <c r="E378" s="2"/>
      <c r="F378" s="2"/>
      <c r="G378" s="2"/>
      <c r="H378" s="2"/>
    </row>
    <row r="379" spans="1:8">
      <c r="A379" s="2"/>
      <c r="B379" s="2"/>
      <c r="C379" s="2"/>
      <c r="D379" s="45"/>
      <c r="E379" s="2"/>
      <c r="F379" s="2"/>
      <c r="G379" s="2"/>
      <c r="H379" s="2"/>
    </row>
    <row r="380" spans="1:8">
      <c r="A380" s="2"/>
      <c r="B380" s="2"/>
      <c r="C380" s="2"/>
      <c r="D380" s="45"/>
      <c r="E380" s="2"/>
      <c r="F380" s="2"/>
      <c r="G380" s="2"/>
      <c r="H380" s="2"/>
    </row>
    <row r="381" spans="1:8">
      <c r="A381" s="2"/>
      <c r="B381" s="2"/>
      <c r="C381" s="2"/>
      <c r="D381" s="45"/>
      <c r="E381" s="2"/>
      <c r="F381" s="2"/>
      <c r="G381" s="2"/>
      <c r="H381" s="2"/>
    </row>
    <row r="382" spans="1:8">
      <c r="A382" s="2"/>
      <c r="B382" s="2"/>
      <c r="C382" s="2"/>
      <c r="D382" s="45"/>
      <c r="E382" s="2"/>
      <c r="F382" s="2"/>
      <c r="G382" s="2"/>
      <c r="H382" s="2"/>
    </row>
    <row r="383" spans="1:8">
      <c r="A383" s="2"/>
      <c r="B383" s="2"/>
      <c r="C383" s="2"/>
      <c r="D383" s="45"/>
      <c r="E383" s="2"/>
      <c r="F383" s="2"/>
      <c r="G383" s="2"/>
      <c r="H383" s="2"/>
    </row>
    <row r="384" spans="1:8">
      <c r="A384" s="2"/>
      <c r="B384" s="2"/>
      <c r="C384" s="2"/>
      <c r="D384" s="45"/>
      <c r="E384" s="2"/>
      <c r="F384" s="2"/>
      <c r="G384" s="2"/>
      <c r="H384" s="2"/>
    </row>
    <row r="385" spans="1:8">
      <c r="A385" s="2"/>
      <c r="B385" s="2"/>
      <c r="C385" s="2"/>
      <c r="D385" s="45"/>
      <c r="E385" s="2"/>
      <c r="F385" s="2"/>
      <c r="G385" s="2"/>
      <c r="H385" s="2"/>
    </row>
    <row r="386" spans="1:8">
      <c r="A386" s="2"/>
      <c r="B386" s="2"/>
      <c r="C386" s="2"/>
      <c r="D386" s="45"/>
      <c r="E386" s="2"/>
      <c r="F386" s="2"/>
      <c r="G386" s="2"/>
      <c r="H386" s="2"/>
    </row>
    <row r="387" spans="1:8">
      <c r="A387" s="2"/>
      <c r="B387" s="2"/>
      <c r="C387" s="2"/>
      <c r="D387" s="45"/>
      <c r="E387" s="2"/>
      <c r="F387" s="2"/>
      <c r="G387" s="2"/>
      <c r="H387" s="2"/>
    </row>
    <row r="388" spans="1:8">
      <c r="A388" s="2"/>
      <c r="B388" s="2"/>
      <c r="C388" s="2"/>
      <c r="D388" s="45"/>
      <c r="E388" s="2"/>
      <c r="F388" s="2"/>
      <c r="G388" s="2"/>
      <c r="H388" s="2"/>
    </row>
    <row r="389" spans="1:8">
      <c r="A389" s="2"/>
      <c r="B389" s="2"/>
      <c r="C389" s="2"/>
      <c r="D389" s="45"/>
      <c r="E389" s="2"/>
      <c r="F389" s="2"/>
      <c r="G389" s="2"/>
      <c r="H389" s="2"/>
    </row>
    <row r="390" spans="1:8">
      <c r="A390" s="2"/>
      <c r="B390" s="2"/>
      <c r="C390" s="2"/>
      <c r="D390" s="45"/>
      <c r="E390" s="2"/>
      <c r="F390" s="2"/>
      <c r="G390" s="2"/>
      <c r="H390" s="2"/>
    </row>
    <row r="391" spans="1:8">
      <c r="A391" s="2"/>
      <c r="B391" s="2"/>
      <c r="C391" s="2"/>
      <c r="D391" s="45"/>
      <c r="E391" s="2"/>
      <c r="F391" s="2"/>
      <c r="G391" s="2"/>
      <c r="H391" s="2"/>
    </row>
    <row r="392" spans="1:8">
      <c r="A392" s="2"/>
      <c r="B392" s="2"/>
      <c r="C392" s="2"/>
      <c r="D392" s="45"/>
      <c r="E392" s="2"/>
      <c r="F392" s="2"/>
      <c r="G392" s="2"/>
      <c r="H392" s="2"/>
    </row>
    <row r="393" spans="1:8">
      <c r="A393" s="2"/>
      <c r="B393" s="2"/>
      <c r="C393" s="2"/>
      <c r="D393" s="45"/>
      <c r="E393" s="2"/>
      <c r="F393" s="2"/>
      <c r="G393" s="2"/>
      <c r="H393" s="2"/>
    </row>
    <row r="394" spans="1:8">
      <c r="A394" s="2"/>
      <c r="B394" s="2"/>
      <c r="C394" s="2"/>
      <c r="D394" s="45"/>
      <c r="E394" s="2"/>
      <c r="F394" s="2"/>
      <c r="G394" s="2"/>
      <c r="H394" s="2"/>
    </row>
    <row r="395" spans="1:8">
      <c r="A395" s="2"/>
      <c r="B395" s="2"/>
      <c r="C395" s="2"/>
      <c r="D395" s="45"/>
      <c r="E395" s="2"/>
      <c r="F395" s="2"/>
      <c r="G395" s="2"/>
      <c r="H395" s="2"/>
    </row>
    <row r="396" spans="1:8">
      <c r="A396" s="2"/>
      <c r="B396" s="2"/>
      <c r="C396" s="2"/>
      <c r="D396" s="45"/>
      <c r="E396" s="2"/>
      <c r="F396" s="2"/>
      <c r="G396" s="2"/>
      <c r="H396" s="2"/>
    </row>
    <row r="397" spans="1:8">
      <c r="A397" s="2"/>
      <c r="B397" s="2"/>
      <c r="C397" s="2"/>
      <c r="D397" s="45"/>
      <c r="E397" s="2"/>
      <c r="F397" s="2"/>
      <c r="G397" s="2"/>
      <c r="H397" s="2"/>
    </row>
    <row r="398" spans="1:8">
      <c r="A398" s="2"/>
      <c r="B398" s="2"/>
      <c r="C398" s="2"/>
      <c r="D398" s="45"/>
      <c r="E398" s="2"/>
      <c r="F398" s="2"/>
      <c r="G398" s="2"/>
      <c r="H398" s="2"/>
    </row>
    <row r="399" spans="1:8">
      <c r="A399" s="2"/>
      <c r="B399" s="2"/>
      <c r="C399" s="2"/>
      <c r="D399" s="45"/>
      <c r="E399" s="2"/>
      <c r="F399" s="2"/>
      <c r="G399" s="2"/>
      <c r="H399" s="2"/>
    </row>
    <row r="400" spans="1:8">
      <c r="A400" s="2"/>
      <c r="B400" s="2"/>
      <c r="C400" s="2"/>
      <c r="D400" s="45"/>
      <c r="E400" s="2"/>
      <c r="F400" s="2"/>
      <c r="G400" s="2"/>
      <c r="H400" s="2"/>
    </row>
    <row r="401" spans="1:8">
      <c r="A401" s="2"/>
      <c r="B401" s="2"/>
      <c r="C401" s="2"/>
      <c r="D401" s="45"/>
      <c r="E401" s="2"/>
      <c r="F401" s="2"/>
      <c r="G401" s="2"/>
      <c r="H401" s="2"/>
    </row>
    <row r="402" spans="1:8">
      <c r="A402" s="2"/>
      <c r="B402" s="2"/>
      <c r="C402" s="2"/>
      <c r="D402" s="45"/>
      <c r="E402" s="2"/>
      <c r="F402" s="2"/>
      <c r="G402" s="2"/>
      <c r="H402" s="2"/>
    </row>
    <row r="403" spans="1:8">
      <c r="A403" s="2"/>
      <c r="B403" s="2"/>
      <c r="C403" s="2"/>
      <c r="D403" s="45"/>
      <c r="E403" s="2"/>
      <c r="F403" s="2"/>
      <c r="G403" s="2"/>
      <c r="H403" s="2"/>
    </row>
    <row r="404" spans="1:8">
      <c r="A404" s="2"/>
      <c r="B404" s="2"/>
      <c r="C404" s="2"/>
      <c r="D404" s="45"/>
      <c r="E404" s="2"/>
      <c r="F404" s="2"/>
      <c r="G404" s="2"/>
      <c r="H404" s="2"/>
    </row>
    <row r="405" spans="1:8">
      <c r="A405" s="2"/>
      <c r="B405" s="2"/>
      <c r="C405" s="2"/>
      <c r="D405" s="45"/>
      <c r="E405" s="2"/>
      <c r="F405" s="2"/>
      <c r="G405" s="2"/>
      <c r="H405" s="2"/>
    </row>
    <row r="406" spans="1:8">
      <c r="A406" s="2"/>
      <c r="B406" s="2"/>
      <c r="C406" s="2"/>
      <c r="D406" s="45"/>
      <c r="E406" s="2"/>
      <c r="F406" s="2"/>
      <c r="G406" s="2"/>
      <c r="H406" s="2"/>
    </row>
    <row r="407" spans="1:8">
      <c r="A407" s="2"/>
      <c r="B407" s="2"/>
      <c r="C407" s="2"/>
      <c r="D407" s="45"/>
      <c r="E407" s="2"/>
      <c r="F407" s="2"/>
      <c r="G407" s="2"/>
      <c r="H407" s="2"/>
    </row>
    <row r="408" spans="1:8">
      <c r="A408" s="2"/>
      <c r="B408" s="2"/>
      <c r="C408" s="2"/>
      <c r="D408" s="45"/>
      <c r="E408" s="2"/>
      <c r="F408" s="2"/>
      <c r="G408" s="2"/>
      <c r="H408" s="2"/>
    </row>
    <row r="409" spans="1:8">
      <c r="A409" s="2"/>
      <c r="B409" s="2"/>
      <c r="C409" s="2"/>
      <c r="D409" s="45"/>
      <c r="E409" s="2"/>
      <c r="F409" s="2"/>
      <c r="G409" s="2"/>
      <c r="H409" s="2"/>
    </row>
    <row r="410" spans="1:8">
      <c r="A410" s="2"/>
      <c r="B410" s="2"/>
      <c r="C410" s="2"/>
      <c r="D410" s="45"/>
      <c r="E410" s="2"/>
      <c r="F410" s="2"/>
      <c r="G410" s="2"/>
      <c r="H410" s="2"/>
    </row>
    <row r="411" spans="1:8">
      <c r="A411" s="2"/>
      <c r="B411" s="2"/>
      <c r="C411" s="2"/>
      <c r="D411" s="45"/>
      <c r="E411" s="2"/>
      <c r="F411" s="2"/>
      <c r="G411" s="2"/>
      <c r="H411" s="2"/>
    </row>
    <row r="412" spans="1:8">
      <c r="A412" s="2"/>
      <c r="B412" s="2"/>
      <c r="C412" s="2"/>
      <c r="D412" s="45"/>
      <c r="E412" s="2"/>
      <c r="F412" s="2"/>
      <c r="G412" s="2"/>
      <c r="H412" s="2"/>
    </row>
    <row r="413" spans="1:8">
      <c r="A413" s="2"/>
      <c r="B413" s="2"/>
      <c r="C413" s="2"/>
      <c r="D413" s="45"/>
      <c r="E413" s="2"/>
      <c r="F413" s="2"/>
      <c r="G413" s="2"/>
      <c r="H413" s="2"/>
    </row>
    <row r="414" spans="1:8">
      <c r="A414" s="2"/>
      <c r="B414" s="2"/>
      <c r="C414" s="2"/>
      <c r="D414" s="45"/>
      <c r="E414" s="2"/>
      <c r="F414" s="2"/>
      <c r="G414" s="2"/>
      <c r="H414" s="2"/>
    </row>
    <row r="415" spans="1:8">
      <c r="A415" s="2"/>
      <c r="B415" s="2"/>
      <c r="C415" s="2"/>
      <c r="D415" s="45"/>
      <c r="E415" s="2"/>
      <c r="F415" s="2"/>
      <c r="G415" s="2"/>
      <c r="H415" s="2"/>
    </row>
    <row r="416" spans="1:8">
      <c r="A416" s="2"/>
      <c r="B416" s="2"/>
      <c r="C416" s="2"/>
      <c r="D416" s="45"/>
      <c r="E416" s="2"/>
      <c r="F416" s="2"/>
      <c r="G416" s="2"/>
      <c r="H416" s="2"/>
    </row>
    <row r="417" spans="1:8">
      <c r="A417" s="2"/>
      <c r="B417" s="2"/>
      <c r="C417" s="2"/>
      <c r="D417" s="45"/>
      <c r="E417" s="2"/>
      <c r="F417" s="2"/>
      <c r="G417" s="2"/>
      <c r="H417" s="2"/>
    </row>
    <row r="418" spans="1:8">
      <c r="A418" s="2"/>
      <c r="B418" s="2"/>
      <c r="C418" s="2"/>
      <c r="D418" s="45"/>
      <c r="E418" s="2"/>
      <c r="F418" s="2"/>
      <c r="G418" s="2"/>
      <c r="H418" s="2"/>
    </row>
    <row r="419" spans="1:8">
      <c r="A419" s="2"/>
      <c r="B419" s="2"/>
      <c r="C419" s="2"/>
      <c r="D419" s="45"/>
      <c r="E419" s="2"/>
      <c r="F419" s="2"/>
      <c r="G419" s="2"/>
      <c r="H419" s="2"/>
    </row>
    <row r="420" spans="1:8">
      <c r="A420" s="2"/>
      <c r="B420" s="2"/>
      <c r="C420" s="2"/>
      <c r="D420" s="45"/>
      <c r="E420" s="2"/>
      <c r="F420" s="2"/>
      <c r="G420" s="2"/>
      <c r="H420" s="2"/>
    </row>
    <row r="421" spans="1:8">
      <c r="A421" s="2"/>
      <c r="B421" s="2"/>
      <c r="C421" s="2"/>
      <c r="D421" s="45"/>
      <c r="E421" s="2"/>
      <c r="F421" s="2"/>
      <c r="G421" s="2"/>
      <c r="H421" s="2"/>
    </row>
    <row r="422" spans="1:8">
      <c r="A422" s="2"/>
      <c r="B422" s="2"/>
      <c r="C422" s="2"/>
      <c r="D422" s="45"/>
      <c r="E422" s="2"/>
      <c r="F422" s="2"/>
      <c r="G422" s="2"/>
      <c r="H422" s="2"/>
    </row>
    <row r="423" spans="1:8">
      <c r="A423" s="2"/>
      <c r="B423" s="2"/>
      <c r="C423" s="2"/>
      <c r="D423" s="45"/>
      <c r="E423" s="2"/>
      <c r="F423" s="2"/>
      <c r="G423" s="2"/>
      <c r="H423" s="2"/>
    </row>
    <row r="424" spans="1:8">
      <c r="A424" s="2"/>
      <c r="B424" s="2"/>
      <c r="C424" s="2"/>
      <c r="D424" s="45"/>
      <c r="E424" s="2"/>
      <c r="F424" s="2"/>
      <c r="G424" s="2"/>
      <c r="H424" s="2"/>
    </row>
    <row r="425" spans="1:8">
      <c r="A425" s="2"/>
      <c r="B425" s="2"/>
      <c r="C425" s="2"/>
      <c r="D425" s="45"/>
      <c r="E425" s="2"/>
      <c r="F425" s="2"/>
      <c r="G425" s="2"/>
      <c r="H425" s="2"/>
    </row>
    <row r="426" spans="1:8">
      <c r="A426" s="2"/>
      <c r="B426" s="2"/>
      <c r="C426" s="2"/>
      <c r="D426" s="45"/>
      <c r="E426" s="2"/>
      <c r="F426" s="2"/>
      <c r="G426" s="2"/>
      <c r="H426" s="2"/>
    </row>
    <row r="427" spans="1:8">
      <c r="A427" s="2"/>
      <c r="B427" s="2"/>
      <c r="C427" s="2"/>
      <c r="D427" s="45"/>
      <c r="E427" s="2"/>
      <c r="F427" s="2"/>
      <c r="G427" s="2"/>
      <c r="H427" s="2"/>
    </row>
    <row r="428" spans="1:8">
      <c r="A428" s="2"/>
      <c r="B428" s="2"/>
      <c r="C428" s="2"/>
      <c r="D428" s="45"/>
      <c r="E428" s="2"/>
      <c r="F428" s="2"/>
      <c r="G428" s="2"/>
      <c r="H428" s="2"/>
    </row>
    <row r="429" spans="1:8">
      <c r="A429" s="2"/>
      <c r="B429" s="2"/>
      <c r="C429" s="2"/>
      <c r="D429" s="45"/>
      <c r="E429" s="2"/>
      <c r="F429" s="2"/>
      <c r="G429" s="2"/>
      <c r="H429" s="2"/>
    </row>
    <row r="430" spans="1:8">
      <c r="A430" s="2"/>
      <c r="B430" s="2"/>
      <c r="C430" s="2"/>
      <c r="D430" s="45"/>
      <c r="E430" s="2"/>
      <c r="F430" s="2"/>
      <c r="G430" s="2"/>
      <c r="H430" s="2"/>
    </row>
    <row r="431" spans="1:8">
      <c r="A431" s="2"/>
      <c r="B431" s="2"/>
      <c r="C431" s="2"/>
      <c r="D431" s="45"/>
      <c r="E431" s="2"/>
      <c r="F431" s="2"/>
      <c r="G431" s="2"/>
      <c r="H431" s="2"/>
    </row>
    <row r="432" spans="1:8">
      <c r="A432" s="2"/>
      <c r="B432" s="2"/>
      <c r="C432" s="2"/>
      <c r="D432" s="45"/>
      <c r="E432" s="2"/>
      <c r="F432" s="2"/>
      <c r="G432" s="2"/>
      <c r="H432" s="2"/>
    </row>
    <row r="433" spans="1:8">
      <c r="A433" s="2"/>
      <c r="B433" s="2"/>
      <c r="C433" s="2"/>
      <c r="D433" s="45"/>
      <c r="E433" s="2"/>
      <c r="F433" s="2"/>
      <c r="G433" s="2"/>
      <c r="H433" s="2"/>
    </row>
    <row r="434" spans="1:8">
      <c r="A434" s="2"/>
      <c r="B434" s="2"/>
      <c r="C434" s="2"/>
      <c r="D434" s="45"/>
      <c r="E434" s="2"/>
      <c r="F434" s="2"/>
      <c r="G434" s="2"/>
      <c r="H434" s="2"/>
    </row>
    <row r="435" spans="1:8">
      <c r="A435" s="2"/>
      <c r="B435" s="2"/>
      <c r="C435" s="2"/>
      <c r="D435" s="45"/>
      <c r="E435" s="2"/>
      <c r="F435" s="2"/>
      <c r="G435" s="2"/>
      <c r="H435" s="2"/>
    </row>
    <row r="436" spans="1:8">
      <c r="A436" s="2"/>
      <c r="B436" s="2"/>
      <c r="C436" s="2"/>
      <c r="D436" s="45"/>
      <c r="E436" s="2"/>
      <c r="F436" s="2"/>
      <c r="G436" s="2"/>
      <c r="H436" s="2"/>
    </row>
    <row r="437" spans="1:8">
      <c r="A437" s="2"/>
      <c r="B437" s="2"/>
      <c r="C437" s="2"/>
      <c r="D437" s="45"/>
      <c r="E437" s="2"/>
      <c r="F437" s="2"/>
      <c r="G437" s="2"/>
      <c r="H437" s="2"/>
    </row>
    <row r="438" spans="1:8">
      <c r="A438" s="2"/>
      <c r="B438" s="2"/>
      <c r="C438" s="2"/>
      <c r="D438" s="45"/>
      <c r="E438" s="2"/>
      <c r="F438" s="2"/>
      <c r="G438" s="2"/>
      <c r="H438" s="2"/>
    </row>
    <row r="439" spans="1:8">
      <c r="A439" s="2"/>
      <c r="B439" s="2"/>
      <c r="C439" s="2"/>
      <c r="D439" s="45"/>
      <c r="E439" s="2"/>
      <c r="F439" s="2"/>
      <c r="G439" s="2"/>
      <c r="H439" s="2"/>
    </row>
    <row r="440" spans="1:8">
      <c r="A440" s="2"/>
      <c r="B440" s="2"/>
      <c r="C440" s="2"/>
      <c r="D440" s="45"/>
      <c r="E440" s="2"/>
      <c r="F440" s="2"/>
      <c r="G440" s="2"/>
      <c r="H440" s="2"/>
    </row>
    <row r="441" spans="1:8">
      <c r="A441" s="2"/>
      <c r="B441" s="2"/>
      <c r="C441" s="2"/>
      <c r="D441" s="45"/>
      <c r="E441" s="2"/>
      <c r="F441" s="2"/>
      <c r="G441" s="2"/>
      <c r="H441" s="2"/>
    </row>
    <row r="442" spans="1:8">
      <c r="A442" s="2"/>
      <c r="B442" s="2"/>
      <c r="C442" s="2"/>
      <c r="D442" s="45"/>
      <c r="E442" s="2"/>
      <c r="F442" s="2"/>
      <c r="G442" s="2"/>
      <c r="H442" s="2"/>
    </row>
    <row r="443" spans="1:8">
      <c r="A443" s="2"/>
      <c r="B443" s="2"/>
      <c r="C443" s="2"/>
      <c r="D443" s="45"/>
      <c r="E443" s="2"/>
      <c r="F443" s="2"/>
      <c r="G443" s="2"/>
      <c r="H443" s="2"/>
    </row>
    <row r="444" spans="1:8">
      <c r="A444" s="2"/>
      <c r="B444" s="2"/>
      <c r="C444" s="2"/>
      <c r="D444" s="45"/>
      <c r="E444" s="2"/>
      <c r="F444" s="2"/>
      <c r="G444" s="2"/>
      <c r="H444" s="2"/>
    </row>
    <row r="445" spans="1:8">
      <c r="A445" s="2"/>
      <c r="B445" s="2"/>
      <c r="C445" s="2"/>
      <c r="D445" s="45"/>
      <c r="E445" s="2"/>
      <c r="F445" s="2"/>
      <c r="G445" s="2"/>
      <c r="H445" s="2"/>
    </row>
    <row r="446" spans="1:8">
      <c r="A446" s="2"/>
      <c r="B446" s="2"/>
      <c r="C446" s="2"/>
      <c r="D446" s="45"/>
      <c r="E446" s="2"/>
      <c r="F446" s="2"/>
      <c r="G446" s="2"/>
      <c r="H446" s="2"/>
    </row>
    <row r="447" spans="1:8">
      <c r="A447" s="2"/>
      <c r="B447" s="2"/>
      <c r="C447" s="2"/>
      <c r="D447" s="45"/>
      <c r="E447" s="2"/>
      <c r="F447" s="2"/>
      <c r="G447" s="2"/>
      <c r="H447" s="2"/>
    </row>
    <row r="448" spans="1:8">
      <c r="A448" s="2"/>
      <c r="B448" s="2"/>
      <c r="C448" s="2"/>
      <c r="D448" s="45"/>
      <c r="E448" s="2"/>
      <c r="F448" s="2"/>
      <c r="G448" s="2"/>
      <c r="H448" s="2"/>
    </row>
    <row r="449" spans="1:8">
      <c r="A449" s="2"/>
      <c r="B449" s="2"/>
      <c r="C449" s="2"/>
      <c r="D449" s="45"/>
      <c r="E449" s="2"/>
      <c r="F449" s="2"/>
      <c r="G449" s="2"/>
      <c r="H449" s="2"/>
    </row>
    <row r="450" spans="1:8">
      <c r="A450" s="2"/>
      <c r="B450" s="2"/>
      <c r="C450" s="2"/>
      <c r="D450" s="45"/>
      <c r="E450" s="2"/>
      <c r="F450" s="2"/>
      <c r="G450" s="2"/>
      <c r="H450" s="2"/>
    </row>
    <row r="451" spans="1:8">
      <c r="A451" s="2"/>
      <c r="B451" s="2"/>
      <c r="C451" s="2"/>
      <c r="D451" s="45"/>
      <c r="E451" s="2"/>
      <c r="F451" s="2"/>
      <c r="G451" s="2"/>
      <c r="H451" s="2"/>
    </row>
    <row r="452" spans="1:8">
      <c r="A452" s="2"/>
      <c r="B452" s="2"/>
      <c r="C452" s="2"/>
      <c r="D452" s="45"/>
      <c r="E452" s="2"/>
      <c r="F452" s="2"/>
      <c r="G452" s="2"/>
      <c r="H452" s="2"/>
    </row>
    <row r="453" spans="1:8">
      <c r="A453" s="2"/>
      <c r="B453" s="2"/>
      <c r="C453" s="2"/>
      <c r="D453" s="45"/>
      <c r="E453" s="2"/>
      <c r="F453" s="2"/>
      <c r="G453" s="2"/>
      <c r="H453" s="2"/>
    </row>
    <row r="454" spans="1:8">
      <c r="A454" s="2"/>
      <c r="B454" s="2"/>
      <c r="C454" s="2"/>
      <c r="D454" s="45"/>
      <c r="E454" s="2"/>
      <c r="F454" s="2"/>
      <c r="G454" s="2"/>
      <c r="H454" s="2"/>
    </row>
    <row r="455" spans="1:8">
      <c r="A455" s="2"/>
      <c r="B455" s="2"/>
      <c r="C455" s="2"/>
      <c r="D455" s="45"/>
      <c r="E455" s="2"/>
      <c r="F455" s="2"/>
      <c r="G455" s="2"/>
      <c r="H455" s="2"/>
    </row>
    <row r="456" spans="1:8">
      <c r="A456" s="2"/>
      <c r="B456" s="2"/>
      <c r="C456" s="2"/>
      <c r="D456" s="45"/>
      <c r="E456" s="2"/>
      <c r="F456" s="2"/>
      <c r="G456" s="2"/>
      <c r="H456" s="2"/>
    </row>
    <row r="457" spans="1:8">
      <c r="A457" s="2"/>
      <c r="B457" s="2"/>
      <c r="C457" s="2"/>
      <c r="D457" s="45"/>
      <c r="E457" s="2"/>
      <c r="F457" s="2"/>
      <c r="G457" s="2"/>
      <c r="H457" s="2"/>
    </row>
    <row r="458" spans="1:8">
      <c r="A458" s="2"/>
      <c r="B458" s="2"/>
      <c r="C458" s="2"/>
      <c r="D458" s="45"/>
      <c r="E458" s="2"/>
      <c r="F458" s="2"/>
      <c r="G458" s="2"/>
      <c r="H458" s="2"/>
    </row>
    <row r="459" spans="1:8">
      <c r="A459" s="2"/>
      <c r="B459" s="2"/>
      <c r="C459" s="2"/>
      <c r="D459" s="45"/>
      <c r="E459" s="2"/>
      <c r="F459" s="2"/>
      <c r="G459" s="2"/>
      <c r="H459" s="2"/>
    </row>
    <row r="460" spans="1:8">
      <c r="A460" s="2"/>
      <c r="B460" s="2"/>
      <c r="C460" s="2"/>
      <c r="D460" s="45"/>
      <c r="E460" s="2"/>
      <c r="F460" s="2"/>
      <c r="G460" s="2"/>
      <c r="H460" s="2"/>
    </row>
    <row r="461" spans="1:8">
      <c r="A461" s="2"/>
      <c r="B461" s="2"/>
      <c r="C461" s="2"/>
      <c r="D461" s="45"/>
      <c r="E461" s="2"/>
      <c r="F461" s="2"/>
      <c r="G461" s="2"/>
      <c r="H461" s="2"/>
    </row>
    <row r="462" spans="1:8">
      <c r="A462" s="2"/>
      <c r="B462" s="2"/>
      <c r="C462" s="2"/>
      <c r="D462" s="45"/>
      <c r="E462" s="2"/>
      <c r="F462" s="2"/>
      <c r="G462" s="2"/>
      <c r="H462" s="2"/>
    </row>
    <row r="463" spans="1:8">
      <c r="A463" s="2"/>
      <c r="B463" s="2"/>
      <c r="C463" s="2"/>
      <c r="D463" s="45"/>
      <c r="E463" s="2"/>
      <c r="F463" s="2"/>
      <c r="G463" s="2"/>
      <c r="H463" s="2"/>
    </row>
    <row r="464" spans="1:8">
      <c r="A464" s="2"/>
      <c r="B464" s="2"/>
      <c r="C464" s="2"/>
      <c r="D464" s="45"/>
      <c r="E464" s="2"/>
      <c r="F464" s="2"/>
      <c r="G464" s="2"/>
      <c r="H464" s="2"/>
    </row>
    <row r="465" spans="1:8">
      <c r="A465" s="2"/>
      <c r="B465" s="2"/>
      <c r="C465" s="2"/>
      <c r="D465" s="45"/>
      <c r="E465" s="2"/>
      <c r="F465" s="2"/>
      <c r="G465" s="2"/>
      <c r="H465" s="2"/>
    </row>
    <row r="466" spans="1:8">
      <c r="A466" s="2"/>
      <c r="B466" s="2"/>
      <c r="C466" s="2"/>
      <c r="D466" s="45"/>
      <c r="E466" s="2"/>
      <c r="F466" s="2"/>
      <c r="G466" s="2"/>
      <c r="H466" s="2"/>
    </row>
    <row r="467" spans="1:8">
      <c r="A467" s="2"/>
      <c r="B467" s="2"/>
      <c r="C467" s="2"/>
      <c r="D467" s="45"/>
      <c r="E467" s="2"/>
      <c r="F467" s="2"/>
      <c r="G467" s="2"/>
      <c r="H467" s="2"/>
    </row>
    <row r="468" spans="1:8">
      <c r="A468" s="2"/>
      <c r="B468" s="2"/>
      <c r="C468" s="2"/>
      <c r="D468" s="45"/>
      <c r="E468" s="2"/>
      <c r="F468" s="2"/>
      <c r="G468" s="2"/>
      <c r="H468" s="2"/>
    </row>
    <row r="469" spans="1:8">
      <c r="A469" s="2"/>
      <c r="B469" s="2"/>
      <c r="C469" s="2"/>
      <c r="D469" s="45"/>
      <c r="E469" s="2"/>
      <c r="F469" s="2"/>
      <c r="G469" s="2"/>
      <c r="H469" s="2"/>
    </row>
    <row r="470" spans="1:8">
      <c r="A470" s="2"/>
      <c r="B470" s="2"/>
      <c r="C470" s="2"/>
      <c r="D470" s="45"/>
      <c r="E470" s="2"/>
      <c r="F470" s="2"/>
      <c r="G470" s="2"/>
      <c r="H470" s="2"/>
    </row>
    <row r="471" spans="1:8">
      <c r="A471" s="2"/>
      <c r="B471" s="2"/>
      <c r="C471" s="2"/>
      <c r="D471" s="45"/>
      <c r="E471" s="2"/>
      <c r="F471" s="2"/>
      <c r="G471" s="2"/>
      <c r="H471" s="2"/>
    </row>
    <row r="472" spans="1:8">
      <c r="A472" s="2"/>
      <c r="B472" s="2"/>
      <c r="C472" s="2"/>
      <c r="D472" s="45"/>
      <c r="E472" s="2"/>
      <c r="F472" s="2"/>
      <c r="G472" s="2"/>
      <c r="H472" s="2"/>
    </row>
    <row r="473" spans="1:8">
      <c r="A473" s="2"/>
      <c r="B473" s="2"/>
      <c r="C473" s="2"/>
      <c r="D473" s="45"/>
      <c r="E473" s="2"/>
      <c r="F473" s="2"/>
      <c r="G473" s="2"/>
      <c r="H473" s="2"/>
    </row>
    <row r="474" spans="1:8">
      <c r="A474" s="2"/>
      <c r="B474" s="2"/>
      <c r="C474" s="2"/>
      <c r="D474" s="45"/>
      <c r="E474" s="2"/>
      <c r="F474" s="2"/>
      <c r="G474" s="2"/>
      <c r="H474" s="2"/>
    </row>
    <row r="475" spans="1:8">
      <c r="A475" s="2"/>
      <c r="B475" s="2"/>
      <c r="C475" s="2"/>
      <c r="D475" s="45"/>
      <c r="E475" s="2"/>
      <c r="F475" s="2"/>
      <c r="G475" s="2"/>
      <c r="H475" s="2"/>
    </row>
    <row r="476" spans="1:8">
      <c r="A476" s="2"/>
      <c r="B476" s="2"/>
      <c r="C476" s="2"/>
      <c r="D476" s="45"/>
      <c r="E476" s="2"/>
      <c r="F476" s="2"/>
      <c r="G476" s="2"/>
      <c r="H476" s="2"/>
    </row>
    <row r="477" spans="1:8">
      <c r="A477" s="2"/>
      <c r="B477" s="2"/>
      <c r="C477" s="2"/>
      <c r="D477" s="45"/>
      <c r="E477" s="2"/>
      <c r="F477" s="2"/>
      <c r="G477" s="2"/>
      <c r="H477" s="2"/>
    </row>
    <row r="478" spans="1:8">
      <c r="A478" s="2"/>
      <c r="B478" s="2"/>
      <c r="C478" s="2"/>
      <c r="D478" s="45"/>
      <c r="E478" s="2"/>
      <c r="F478" s="2"/>
      <c r="G478" s="2"/>
      <c r="H478" s="2"/>
    </row>
    <row r="479" spans="1:8">
      <c r="A479" s="2"/>
      <c r="B479" s="2"/>
      <c r="C479" s="2"/>
      <c r="D479" s="45"/>
      <c r="E479" s="2"/>
      <c r="F479" s="2"/>
      <c r="G479" s="2"/>
      <c r="H479" s="2"/>
    </row>
    <row r="480" spans="1:8">
      <c r="A480" s="2"/>
      <c r="B480" s="2"/>
      <c r="C480" s="2"/>
      <c r="D480" s="45"/>
      <c r="E480" s="2"/>
      <c r="F480" s="2"/>
      <c r="G480" s="2"/>
      <c r="H480" s="2"/>
    </row>
    <row r="481" spans="1:8">
      <c r="A481" s="2"/>
      <c r="B481" s="2"/>
      <c r="C481" s="2"/>
      <c r="D481" s="45"/>
      <c r="E481" s="2"/>
      <c r="F481" s="2"/>
      <c r="G481" s="2"/>
      <c r="H481" s="2"/>
    </row>
    <row r="482" spans="1:8">
      <c r="A482" s="2"/>
      <c r="B482" s="2"/>
      <c r="C482" s="2"/>
      <c r="D482" s="45"/>
      <c r="E482" s="2"/>
      <c r="F482" s="2"/>
      <c r="G482" s="2"/>
      <c r="H482" s="2"/>
    </row>
    <row r="483" spans="1:8">
      <c r="A483" s="2"/>
      <c r="B483" s="2"/>
      <c r="C483" s="2"/>
      <c r="D483" s="45"/>
      <c r="E483" s="2"/>
      <c r="F483" s="2"/>
      <c r="G483" s="2"/>
      <c r="H483" s="2"/>
    </row>
    <row r="484" spans="1:8">
      <c r="A484" s="2"/>
      <c r="B484" s="2"/>
      <c r="C484" s="2"/>
      <c r="D484" s="45"/>
      <c r="E484" s="2"/>
      <c r="F484" s="2"/>
      <c r="G484" s="2"/>
      <c r="H484" s="2"/>
    </row>
    <row r="485" spans="1:8">
      <c r="A485" s="2"/>
      <c r="B485" s="2"/>
      <c r="C485" s="2"/>
      <c r="D485" s="45"/>
      <c r="E485" s="2"/>
      <c r="F485" s="2"/>
      <c r="G485" s="2"/>
      <c r="H485" s="2"/>
    </row>
    <row r="486" spans="1:8">
      <c r="A486" s="2"/>
      <c r="B486" s="2"/>
      <c r="C486" s="2"/>
      <c r="D486" s="45"/>
      <c r="E486" s="2"/>
      <c r="F486" s="2"/>
      <c r="G486" s="2"/>
      <c r="H486" s="2"/>
    </row>
    <row r="487" spans="1:8">
      <c r="A487" s="2"/>
      <c r="B487" s="2"/>
      <c r="C487" s="2"/>
      <c r="D487" s="45"/>
      <c r="E487" s="2"/>
      <c r="F487" s="2"/>
      <c r="G487" s="2"/>
      <c r="H487" s="2"/>
    </row>
    <row r="488" spans="1:8">
      <c r="A488" s="2"/>
      <c r="B488" s="2"/>
      <c r="C488" s="2"/>
      <c r="D488" s="45"/>
      <c r="E488" s="2"/>
      <c r="F488" s="2"/>
      <c r="G488" s="2"/>
      <c r="H488" s="2"/>
    </row>
    <row r="489" spans="1:8">
      <c r="A489" s="2"/>
      <c r="B489" s="2"/>
      <c r="C489" s="2"/>
      <c r="D489" s="45"/>
      <c r="E489" s="2"/>
      <c r="F489" s="2"/>
      <c r="G489" s="2"/>
      <c r="H489" s="2"/>
    </row>
    <row r="490" spans="1:8">
      <c r="A490" s="2"/>
      <c r="B490" s="2"/>
      <c r="C490" s="2"/>
      <c r="D490" s="45"/>
      <c r="E490" s="2"/>
      <c r="F490" s="2"/>
      <c r="G490" s="2"/>
      <c r="H490" s="2"/>
    </row>
    <row r="491" spans="1:8">
      <c r="A491" s="2"/>
      <c r="B491" s="2"/>
      <c r="C491" s="2"/>
      <c r="D491" s="45"/>
      <c r="E491" s="2"/>
      <c r="F491" s="2"/>
      <c r="G491" s="2"/>
      <c r="H491" s="2"/>
    </row>
    <row r="492" spans="1:8">
      <c r="A492" s="2"/>
      <c r="B492" s="2"/>
      <c r="C492" s="2"/>
      <c r="D492" s="45"/>
      <c r="E492" s="2"/>
      <c r="F492" s="2"/>
      <c r="G492" s="2"/>
      <c r="H492" s="2"/>
    </row>
    <row r="493" spans="1:8">
      <c r="A493" s="2"/>
      <c r="B493" s="2"/>
      <c r="C493" s="2"/>
      <c r="D493" s="45"/>
      <c r="E493" s="2"/>
      <c r="F493" s="2"/>
      <c r="G493" s="2"/>
      <c r="H493" s="2"/>
    </row>
    <row r="494" spans="1:8">
      <c r="A494" s="2"/>
      <c r="B494" s="2"/>
      <c r="C494" s="2"/>
      <c r="D494" s="45"/>
      <c r="E494" s="2"/>
      <c r="F494" s="2"/>
      <c r="G494" s="2"/>
      <c r="H494" s="2"/>
    </row>
    <row r="495" spans="1:8">
      <c r="A495" s="2"/>
      <c r="B495" s="2"/>
      <c r="C495" s="2"/>
      <c r="D495" s="45"/>
      <c r="E495" s="2"/>
      <c r="F495" s="2"/>
      <c r="G495" s="2"/>
      <c r="H495" s="2"/>
    </row>
    <row r="496" spans="1:8">
      <c r="A496" s="2"/>
      <c r="B496" s="2"/>
      <c r="C496" s="2"/>
      <c r="D496" s="45"/>
      <c r="E496" s="2"/>
      <c r="F496" s="2"/>
      <c r="G496" s="2"/>
      <c r="H496" s="2"/>
    </row>
    <row r="497" spans="1:8">
      <c r="A497" s="2"/>
      <c r="B497" s="2"/>
      <c r="C497" s="2"/>
      <c r="D497" s="45"/>
      <c r="E497" s="2"/>
      <c r="F497" s="2"/>
      <c r="G497" s="2"/>
      <c r="H497" s="2"/>
    </row>
    <row r="498" spans="1:8">
      <c r="A498" s="2"/>
      <c r="B498" s="2"/>
      <c r="C498" s="2"/>
      <c r="D498" s="45"/>
      <c r="E498" s="2"/>
      <c r="F498" s="2"/>
      <c r="G498" s="2"/>
      <c r="H498" s="2"/>
    </row>
    <row r="499" spans="1:8">
      <c r="A499" s="2"/>
      <c r="B499" s="2"/>
      <c r="C499" s="2"/>
      <c r="D499" s="45"/>
      <c r="E499" s="2"/>
      <c r="F499" s="2"/>
      <c r="G499" s="2"/>
      <c r="H499" s="2"/>
    </row>
    <row r="500" spans="1:8">
      <c r="A500" s="2"/>
      <c r="B500" s="2"/>
      <c r="C500" s="2"/>
      <c r="D500" s="45"/>
      <c r="E500" s="2"/>
      <c r="F500" s="2"/>
      <c r="G500" s="2"/>
      <c r="H500" s="2"/>
    </row>
    <row r="501" spans="1:8">
      <c r="A501" s="2"/>
      <c r="B501" s="2"/>
      <c r="C501" s="2"/>
      <c r="D501" s="45"/>
      <c r="E501" s="2"/>
      <c r="F501" s="2"/>
      <c r="G501" s="2"/>
      <c r="H501" s="2"/>
    </row>
    <row r="502" spans="1:8">
      <c r="A502" s="2"/>
      <c r="B502" s="2"/>
      <c r="C502" s="2"/>
      <c r="D502" s="45"/>
      <c r="E502" s="2"/>
      <c r="F502" s="2"/>
      <c r="G502" s="2"/>
      <c r="H502" s="2"/>
    </row>
    <row r="503" spans="1:8">
      <c r="A503" s="2"/>
      <c r="B503" s="2"/>
      <c r="C503" s="2"/>
      <c r="D503" s="45"/>
      <c r="E503" s="2"/>
      <c r="F503" s="2"/>
      <c r="G503" s="2"/>
      <c r="H503" s="2"/>
    </row>
    <row r="504" spans="1:8">
      <c r="A504" s="2"/>
      <c r="B504" s="2"/>
      <c r="C504" s="2"/>
      <c r="D504" s="45"/>
      <c r="E504" s="2"/>
      <c r="F504" s="2"/>
      <c r="G504" s="2"/>
      <c r="H504" s="2"/>
    </row>
    <row r="505" spans="1:8">
      <c r="A505" s="2"/>
      <c r="B505" s="2"/>
      <c r="C505" s="2"/>
      <c r="D505" s="45"/>
      <c r="E505" s="2"/>
      <c r="F505" s="2"/>
      <c r="G505" s="2"/>
      <c r="H505" s="2"/>
    </row>
    <row r="506" spans="1:8">
      <c r="A506" s="2"/>
      <c r="B506" s="2"/>
      <c r="C506" s="2"/>
      <c r="D506" s="45"/>
      <c r="E506" s="2"/>
      <c r="F506" s="2"/>
      <c r="G506" s="2"/>
      <c r="H506" s="2"/>
    </row>
    <row r="507" spans="1:8">
      <c r="A507" s="2"/>
      <c r="B507" s="2"/>
      <c r="C507" s="2"/>
      <c r="D507" s="45"/>
      <c r="E507" s="2"/>
      <c r="F507" s="2"/>
      <c r="G507" s="2"/>
      <c r="H507" s="2"/>
    </row>
    <row r="508" spans="1:8">
      <c r="A508" s="2"/>
      <c r="B508" s="2"/>
      <c r="C508" s="2"/>
      <c r="D508" s="45"/>
      <c r="E508" s="2"/>
      <c r="F508" s="2"/>
      <c r="G508" s="2"/>
      <c r="H508" s="2"/>
    </row>
    <row r="509" spans="1:8">
      <c r="A509" s="2"/>
      <c r="B509" s="2"/>
      <c r="C509" s="2"/>
      <c r="D509" s="45"/>
      <c r="E509" s="2"/>
      <c r="F509" s="2"/>
      <c r="G509" s="2"/>
      <c r="H509" s="2"/>
    </row>
    <row r="510" spans="1:8">
      <c r="A510" s="2"/>
      <c r="B510" s="2"/>
      <c r="C510" s="2"/>
      <c r="D510" s="45"/>
      <c r="E510" s="2"/>
      <c r="F510" s="2"/>
      <c r="G510" s="2"/>
      <c r="H510" s="2"/>
    </row>
    <row r="511" spans="1:8">
      <c r="A511" s="2"/>
      <c r="B511" s="2"/>
      <c r="C511" s="2"/>
      <c r="D511" s="45"/>
      <c r="E511" s="2"/>
      <c r="F511" s="2"/>
      <c r="G511" s="2"/>
      <c r="H511" s="2"/>
    </row>
    <row r="512" spans="1:8">
      <c r="A512" s="2"/>
      <c r="B512" s="2"/>
      <c r="C512" s="2"/>
      <c r="D512" s="45"/>
      <c r="E512" s="2"/>
      <c r="F512" s="2"/>
      <c r="G512" s="2"/>
      <c r="H512" s="2"/>
    </row>
    <row r="513" spans="1:8">
      <c r="A513" s="2"/>
      <c r="B513" s="2"/>
      <c r="C513" s="2"/>
      <c r="D513" s="45"/>
      <c r="E513" s="2"/>
      <c r="F513" s="2"/>
      <c r="G513" s="2"/>
      <c r="H513" s="2"/>
    </row>
    <row r="514" spans="1:8">
      <c r="A514" s="2"/>
      <c r="B514" s="2"/>
      <c r="C514" s="2"/>
      <c r="D514" s="45"/>
      <c r="E514" s="2"/>
      <c r="F514" s="2"/>
      <c r="G514" s="2"/>
      <c r="H514" s="2"/>
    </row>
    <row r="515" spans="1:8">
      <c r="A515" s="2"/>
      <c r="B515" s="2"/>
      <c r="C515" s="2"/>
      <c r="D515" s="45"/>
      <c r="E515" s="2"/>
      <c r="F515" s="2"/>
      <c r="G515" s="2"/>
      <c r="H515" s="2"/>
    </row>
    <row r="516" spans="1:8">
      <c r="A516" s="2"/>
      <c r="B516" s="2"/>
      <c r="C516" s="2"/>
      <c r="D516" s="45"/>
      <c r="E516" s="2"/>
      <c r="F516" s="2"/>
      <c r="G516" s="2"/>
      <c r="H516" s="2"/>
    </row>
    <row r="517" spans="1:8">
      <c r="A517" s="2"/>
      <c r="B517" s="2"/>
      <c r="C517" s="2"/>
      <c r="D517" s="45"/>
      <c r="E517" s="2"/>
      <c r="F517" s="2"/>
      <c r="G517" s="2"/>
      <c r="H517" s="2"/>
    </row>
    <row r="518" spans="1:8">
      <c r="A518" s="2"/>
      <c r="B518" s="2"/>
      <c r="C518" s="2"/>
      <c r="D518" s="45"/>
      <c r="E518" s="2"/>
      <c r="F518" s="2"/>
      <c r="G518" s="2"/>
      <c r="H518" s="2"/>
    </row>
    <row r="519" spans="1:8">
      <c r="A519" s="2"/>
      <c r="B519" s="2"/>
      <c r="C519" s="2"/>
      <c r="D519" s="45"/>
      <c r="E519" s="2"/>
      <c r="F519" s="2"/>
      <c r="G519" s="2"/>
      <c r="H519" s="2"/>
    </row>
    <row r="520" spans="1:8">
      <c r="A520" s="2"/>
      <c r="B520" s="2"/>
      <c r="C520" s="2"/>
      <c r="D520" s="45"/>
      <c r="E520" s="2"/>
      <c r="F520" s="2"/>
      <c r="G520" s="2"/>
      <c r="H520" s="2"/>
    </row>
    <row r="521" spans="1:8">
      <c r="A521" s="2"/>
      <c r="B521" s="2"/>
      <c r="C521" s="2"/>
      <c r="D521" s="45"/>
      <c r="E521" s="2"/>
      <c r="F521" s="2"/>
      <c r="G521" s="2"/>
      <c r="H521" s="2"/>
    </row>
    <row r="522" spans="1:8">
      <c r="A522" s="2"/>
      <c r="B522" s="2"/>
      <c r="C522" s="2"/>
      <c r="D522" s="45"/>
      <c r="E522" s="2"/>
      <c r="F522" s="2"/>
      <c r="G522" s="2"/>
      <c r="H522" s="2"/>
    </row>
    <row r="523" spans="1:8">
      <c r="A523" s="2"/>
      <c r="B523" s="2"/>
      <c r="C523" s="2"/>
      <c r="D523" s="45"/>
      <c r="E523" s="2"/>
      <c r="F523" s="2"/>
      <c r="G523" s="2"/>
      <c r="H523" s="2"/>
    </row>
    <row r="524" spans="1:8">
      <c r="A524" s="2"/>
      <c r="B524" s="2"/>
      <c r="C524" s="2"/>
      <c r="D524" s="45"/>
      <c r="E524" s="2"/>
      <c r="F524" s="2"/>
      <c r="G524" s="2"/>
      <c r="H524" s="2"/>
    </row>
    <row r="525" spans="1:8">
      <c r="A525" s="2"/>
      <c r="B525" s="2"/>
      <c r="C525" s="2"/>
      <c r="D525" s="45"/>
      <c r="E525" s="2"/>
      <c r="F525" s="2"/>
      <c r="G525" s="2"/>
      <c r="H525" s="2"/>
    </row>
    <row r="526" spans="1:8">
      <c r="A526" s="2"/>
      <c r="B526" s="2"/>
      <c r="C526" s="2"/>
      <c r="D526" s="45"/>
      <c r="E526" s="2"/>
      <c r="F526" s="2"/>
      <c r="G526" s="2"/>
      <c r="H526" s="2"/>
    </row>
    <row r="527" spans="1:8">
      <c r="A527" s="2"/>
      <c r="B527" s="2"/>
      <c r="C527" s="2"/>
      <c r="D527" s="45"/>
      <c r="E527" s="2"/>
      <c r="F527" s="2"/>
      <c r="G527" s="2"/>
      <c r="H527" s="2"/>
    </row>
    <row r="528" spans="1:8">
      <c r="A528" s="2"/>
      <c r="B528" s="2"/>
      <c r="C528" s="2"/>
      <c r="D528" s="45"/>
      <c r="E528" s="2"/>
      <c r="F528" s="2"/>
      <c r="G528" s="2"/>
      <c r="H528" s="2"/>
    </row>
    <row r="529" spans="1:8">
      <c r="A529" s="2"/>
      <c r="B529" s="2"/>
      <c r="C529" s="2"/>
      <c r="D529" s="45"/>
      <c r="E529" s="2"/>
      <c r="F529" s="2"/>
      <c r="G529" s="2"/>
      <c r="H529" s="2"/>
    </row>
    <row r="530" spans="1:8">
      <c r="A530" s="2"/>
      <c r="B530" s="2"/>
      <c r="C530" s="2"/>
      <c r="D530" s="45"/>
      <c r="E530" s="2"/>
      <c r="F530" s="2"/>
      <c r="G530" s="2"/>
      <c r="H530" s="2"/>
    </row>
    <row r="531" spans="1:8">
      <c r="A531" s="2"/>
      <c r="B531" s="2"/>
      <c r="C531" s="2"/>
      <c r="D531" s="45"/>
      <c r="E531" s="2"/>
      <c r="F531" s="2"/>
      <c r="G531" s="2"/>
      <c r="H531" s="2"/>
    </row>
    <row r="532" spans="1:8">
      <c r="A532" s="2"/>
      <c r="B532" s="2"/>
      <c r="C532" s="2"/>
      <c r="D532" s="45"/>
      <c r="E532" s="2"/>
      <c r="F532" s="2"/>
      <c r="G532" s="2"/>
      <c r="H532" s="2"/>
    </row>
    <row r="533" spans="1:8">
      <c r="A533" s="2"/>
      <c r="B533" s="2"/>
      <c r="C533" s="2"/>
      <c r="D533" s="45"/>
      <c r="E533" s="2"/>
      <c r="F533" s="2"/>
      <c r="G533" s="2"/>
      <c r="H533" s="2"/>
    </row>
    <row r="534" spans="1:8">
      <c r="A534" s="2"/>
      <c r="B534" s="2"/>
      <c r="C534" s="2"/>
      <c r="D534" s="45"/>
      <c r="E534" s="2"/>
      <c r="F534" s="2"/>
      <c r="G534" s="2"/>
      <c r="H534" s="2"/>
    </row>
    <row r="535" spans="1:8">
      <c r="A535" s="2"/>
      <c r="B535" s="2"/>
      <c r="C535" s="2"/>
      <c r="D535" s="45"/>
      <c r="E535" s="2"/>
      <c r="F535" s="2"/>
      <c r="G535" s="2"/>
      <c r="H535" s="2"/>
    </row>
    <row r="536" spans="1:8">
      <c r="A536" s="2"/>
      <c r="B536" s="2"/>
      <c r="C536" s="2"/>
      <c r="D536" s="45"/>
      <c r="E536" s="2"/>
      <c r="F536" s="2"/>
      <c r="G536" s="2"/>
      <c r="H536" s="2"/>
    </row>
    <row r="537" spans="1:8">
      <c r="A537" s="2"/>
      <c r="B537" s="2"/>
      <c r="C537" s="2"/>
      <c r="D537" s="45"/>
      <c r="E537" s="2"/>
      <c r="F537" s="2"/>
      <c r="G537" s="2"/>
      <c r="H537" s="2"/>
    </row>
    <row r="538" spans="1:8">
      <c r="A538" s="2"/>
      <c r="B538" s="2"/>
      <c r="C538" s="2"/>
      <c r="D538" s="45"/>
      <c r="E538" s="2"/>
      <c r="F538" s="2"/>
      <c r="G538" s="2"/>
      <c r="H538" s="2"/>
    </row>
    <row r="539" spans="1:8">
      <c r="A539" s="2"/>
      <c r="B539" s="2"/>
      <c r="C539" s="2"/>
      <c r="D539" s="45"/>
      <c r="E539" s="2"/>
      <c r="F539" s="2"/>
      <c r="G539" s="2"/>
      <c r="H539" s="2"/>
    </row>
    <row r="540" spans="1:8">
      <c r="A540" s="2"/>
      <c r="B540" s="2"/>
      <c r="C540" s="2"/>
      <c r="D540" s="45"/>
      <c r="E540" s="2"/>
      <c r="F540" s="2"/>
      <c r="G540" s="2"/>
      <c r="H540" s="2"/>
    </row>
    <row r="541" spans="1:8">
      <c r="A541" s="2"/>
      <c r="B541" s="2"/>
      <c r="C541" s="2"/>
      <c r="D541" s="45"/>
      <c r="E541" s="2"/>
      <c r="F541" s="2"/>
      <c r="G541" s="2"/>
      <c r="H541" s="2"/>
    </row>
    <row r="542" spans="1:8">
      <c r="A542" s="2"/>
      <c r="B542" s="2"/>
      <c r="C542" s="2"/>
      <c r="D542" s="45"/>
      <c r="E542" s="2"/>
      <c r="F542" s="2"/>
      <c r="G542" s="2"/>
      <c r="H542" s="2"/>
    </row>
    <row r="543" spans="1:8">
      <c r="A543" s="2"/>
      <c r="B543" s="2"/>
      <c r="C543" s="2"/>
      <c r="D543" s="45"/>
      <c r="E543" s="2"/>
      <c r="F543" s="2"/>
      <c r="G543" s="2"/>
      <c r="H543" s="2"/>
    </row>
    <row r="544" spans="1:8">
      <c r="A544" s="2"/>
      <c r="B544" s="2"/>
      <c r="C544" s="2"/>
      <c r="D544" s="45"/>
      <c r="E544" s="2"/>
      <c r="F544" s="2"/>
      <c r="G544" s="2"/>
      <c r="H544" s="2"/>
    </row>
    <row r="545" spans="1:8">
      <c r="A545" s="2"/>
      <c r="B545" s="2"/>
      <c r="C545" s="2"/>
      <c r="D545" s="45"/>
      <c r="E545" s="2"/>
      <c r="F545" s="2"/>
      <c r="G545" s="2"/>
      <c r="H545" s="2"/>
    </row>
    <row r="546" spans="1:8">
      <c r="A546" s="2"/>
      <c r="B546" s="2"/>
      <c r="C546" s="2"/>
      <c r="D546" s="45"/>
      <c r="E546" s="2"/>
      <c r="F546" s="2"/>
      <c r="G546" s="2"/>
      <c r="H546" s="2"/>
    </row>
    <row r="547" spans="1:8">
      <c r="A547" s="2"/>
      <c r="B547" s="2"/>
      <c r="C547" s="2"/>
      <c r="D547" s="45"/>
      <c r="E547" s="2"/>
      <c r="F547" s="2"/>
      <c r="G547" s="2"/>
      <c r="H547" s="2"/>
    </row>
    <row r="548" spans="1:8">
      <c r="A548" s="2"/>
      <c r="B548" s="2"/>
      <c r="C548" s="2"/>
      <c r="D548" s="45"/>
      <c r="E548" s="2"/>
      <c r="F548" s="2"/>
      <c r="G548" s="2"/>
      <c r="H548" s="2"/>
    </row>
    <row r="549" spans="1:8">
      <c r="A549" s="2"/>
      <c r="B549" s="2"/>
      <c r="C549" s="2"/>
      <c r="D549" s="45"/>
      <c r="E549" s="2"/>
      <c r="F549" s="2"/>
      <c r="G549" s="2"/>
      <c r="H549" s="2"/>
    </row>
    <row r="550" spans="1:8">
      <c r="A550" s="2"/>
      <c r="B550" s="2"/>
      <c r="C550" s="2"/>
      <c r="D550" s="45"/>
      <c r="E550" s="2"/>
      <c r="F550" s="2"/>
      <c r="G550" s="2"/>
      <c r="H550" s="2"/>
    </row>
    <row r="551" spans="1:8">
      <c r="A551" s="2"/>
      <c r="B551" s="2"/>
      <c r="C551" s="2"/>
      <c r="D551" s="45"/>
      <c r="E551" s="2"/>
      <c r="F551" s="2"/>
      <c r="G551" s="2"/>
      <c r="H551" s="2"/>
    </row>
    <row r="552" spans="1:8">
      <c r="A552" s="2"/>
      <c r="B552" s="2"/>
      <c r="C552" s="2"/>
      <c r="D552" s="45"/>
      <c r="E552" s="2"/>
      <c r="F552" s="2"/>
      <c r="G552" s="2"/>
      <c r="H552" s="2"/>
    </row>
    <row r="553" spans="1:8">
      <c r="A553" s="2"/>
      <c r="B553" s="2"/>
      <c r="C553" s="2"/>
      <c r="D553" s="45"/>
      <c r="E553" s="2"/>
      <c r="F553" s="2"/>
      <c r="G553" s="2"/>
      <c r="H553" s="2"/>
    </row>
    <row r="554" spans="1:8">
      <c r="A554" s="2"/>
      <c r="B554" s="2"/>
      <c r="C554" s="2"/>
      <c r="D554" s="45"/>
      <c r="E554" s="2"/>
      <c r="F554" s="2"/>
      <c r="G554" s="2"/>
      <c r="H554" s="2"/>
    </row>
    <row r="555" spans="1:8">
      <c r="A555" s="2"/>
      <c r="B555" s="2"/>
      <c r="C555" s="2"/>
      <c r="D555" s="45"/>
      <c r="E555" s="2"/>
      <c r="F555" s="2"/>
      <c r="G555" s="2"/>
      <c r="H555" s="2"/>
    </row>
    <row r="556" spans="1:8">
      <c r="A556" s="2"/>
      <c r="B556" s="2"/>
      <c r="C556" s="2"/>
      <c r="D556" s="45"/>
      <c r="E556" s="2"/>
      <c r="F556" s="2"/>
      <c r="G556" s="2"/>
      <c r="H556" s="2"/>
    </row>
    <row r="557" spans="1:8">
      <c r="A557" s="2"/>
      <c r="B557" s="2"/>
      <c r="C557" s="2"/>
      <c r="D557" s="45"/>
      <c r="E557" s="2"/>
      <c r="F557" s="2"/>
      <c r="G557" s="2"/>
      <c r="H557" s="2"/>
    </row>
    <row r="558" spans="1:8">
      <c r="A558" s="2"/>
      <c r="B558" s="2"/>
      <c r="C558" s="2"/>
      <c r="D558" s="45"/>
      <c r="E558" s="2"/>
      <c r="F558" s="2"/>
      <c r="G558" s="2"/>
      <c r="H558" s="2"/>
    </row>
    <row r="559" spans="1:8">
      <c r="A559" s="2"/>
      <c r="B559" s="2"/>
      <c r="C559" s="2"/>
      <c r="D559" s="45"/>
      <c r="E559" s="2"/>
      <c r="F559" s="2"/>
      <c r="G559" s="2"/>
      <c r="H559" s="2"/>
    </row>
    <row r="560" spans="1:8">
      <c r="A560" s="2"/>
      <c r="B560" s="2"/>
      <c r="C560" s="2"/>
      <c r="D560" s="45"/>
      <c r="E560" s="2"/>
      <c r="F560" s="2"/>
      <c r="G560" s="2"/>
      <c r="H560" s="2"/>
    </row>
    <row r="561" spans="1:8">
      <c r="A561" s="2"/>
      <c r="B561" s="2"/>
      <c r="C561" s="2"/>
      <c r="D561" s="45"/>
      <c r="E561" s="2"/>
      <c r="F561" s="2"/>
      <c r="G561" s="2"/>
      <c r="H561" s="2"/>
    </row>
    <row r="562" spans="1:8">
      <c r="A562" s="2"/>
      <c r="B562" s="2"/>
      <c r="C562" s="2"/>
      <c r="D562" s="45"/>
      <c r="E562" s="2"/>
      <c r="F562" s="2"/>
      <c r="G562" s="2"/>
      <c r="H562" s="2"/>
    </row>
    <row r="563" spans="1:8">
      <c r="A563" s="2"/>
      <c r="B563" s="2"/>
      <c r="C563" s="2"/>
      <c r="D563" s="45"/>
      <c r="E563" s="2"/>
      <c r="F563" s="2"/>
      <c r="G563" s="2"/>
      <c r="H563" s="2"/>
    </row>
    <row r="564" spans="1:8">
      <c r="A564" s="2"/>
      <c r="B564" s="2"/>
      <c r="C564" s="2"/>
      <c r="D564" s="45"/>
      <c r="E564" s="2"/>
      <c r="F564" s="2"/>
      <c r="G564" s="2"/>
      <c r="H564" s="2"/>
    </row>
    <row r="565" spans="1:8">
      <c r="A565" s="2"/>
      <c r="B565" s="2"/>
      <c r="C565" s="2"/>
      <c r="D565" s="45"/>
      <c r="E565" s="2"/>
      <c r="F565" s="2"/>
      <c r="G565" s="2"/>
      <c r="H565" s="2"/>
    </row>
    <row r="566" spans="1:8">
      <c r="A566" s="2"/>
      <c r="B566" s="2"/>
      <c r="C566" s="2"/>
      <c r="D566" s="45"/>
      <c r="E566" s="2"/>
      <c r="F566" s="2"/>
      <c r="G566" s="2"/>
      <c r="H566" s="2"/>
    </row>
    <row r="567" spans="1:8">
      <c r="A567" s="2"/>
      <c r="B567" s="2"/>
      <c r="C567" s="2"/>
      <c r="D567" s="45"/>
      <c r="E567" s="2"/>
      <c r="F567" s="2"/>
      <c r="G567" s="2"/>
      <c r="H567" s="2"/>
    </row>
    <row r="568" spans="1:8">
      <c r="A568" s="2"/>
      <c r="B568" s="2"/>
      <c r="C568" s="2"/>
      <c r="D568" s="45"/>
      <c r="E568" s="2"/>
      <c r="F568" s="2"/>
      <c r="G568" s="2"/>
      <c r="H568" s="2"/>
    </row>
    <row r="569" spans="1:8">
      <c r="A569" s="2"/>
      <c r="B569" s="2"/>
      <c r="C569" s="2"/>
      <c r="D569" s="45"/>
      <c r="E569" s="2"/>
      <c r="F569" s="2"/>
      <c r="G569" s="2"/>
      <c r="H569" s="2"/>
    </row>
    <row r="570" spans="1:8">
      <c r="A570" s="2"/>
      <c r="B570" s="2"/>
      <c r="C570" s="2"/>
      <c r="D570" s="45"/>
      <c r="E570" s="2"/>
      <c r="F570" s="2"/>
      <c r="G570" s="2"/>
      <c r="H570" s="2"/>
    </row>
    <row r="571" spans="1:8">
      <c r="A571" s="2"/>
      <c r="B571" s="2"/>
      <c r="C571" s="2"/>
      <c r="D571" s="45"/>
      <c r="E571" s="2"/>
      <c r="F571" s="2"/>
      <c r="G571" s="2"/>
      <c r="H571" s="2"/>
    </row>
    <row r="572" spans="1:8">
      <c r="A572" s="2"/>
      <c r="B572" s="2"/>
      <c r="C572" s="2"/>
      <c r="D572" s="45"/>
      <c r="E572" s="2"/>
      <c r="F572" s="2"/>
      <c r="G572" s="2"/>
      <c r="H572" s="2"/>
    </row>
    <row r="573" spans="1:8">
      <c r="A573" s="2"/>
      <c r="B573" s="2"/>
      <c r="C573" s="2"/>
      <c r="D573" s="45"/>
      <c r="E573" s="2"/>
      <c r="F573" s="2"/>
      <c r="G573" s="2"/>
      <c r="H573" s="2"/>
    </row>
    <row r="574" spans="1:8">
      <c r="A574" s="2"/>
      <c r="B574" s="2"/>
      <c r="C574" s="2"/>
      <c r="D574" s="45"/>
      <c r="E574" s="2"/>
      <c r="F574" s="2"/>
      <c r="G574" s="2"/>
      <c r="H574" s="2"/>
    </row>
    <row r="575" spans="1:8">
      <c r="A575" s="2"/>
      <c r="B575" s="2"/>
      <c r="C575" s="2"/>
      <c r="D575" s="45"/>
      <c r="E575" s="2"/>
      <c r="F575" s="2"/>
      <c r="G575" s="2"/>
      <c r="H575" s="2"/>
    </row>
    <row r="576" spans="1:8">
      <c r="A576" s="2"/>
      <c r="B576" s="2"/>
      <c r="C576" s="2"/>
      <c r="D576" s="45"/>
      <c r="E576" s="2"/>
      <c r="F576" s="2"/>
      <c r="G576" s="2"/>
      <c r="H576" s="2"/>
    </row>
    <row r="577" spans="1:8">
      <c r="A577" s="2"/>
      <c r="B577" s="2"/>
      <c r="C577" s="2"/>
      <c r="D577" s="45"/>
      <c r="E577" s="2"/>
      <c r="F577" s="2"/>
      <c r="G577" s="2"/>
      <c r="H577" s="2"/>
    </row>
    <row r="578" spans="1:8">
      <c r="A578" s="2"/>
      <c r="B578" s="2"/>
      <c r="C578" s="2"/>
      <c r="D578" s="45"/>
      <c r="E578" s="2"/>
      <c r="F578" s="2"/>
      <c r="G578" s="2"/>
      <c r="H578" s="2"/>
    </row>
    <row r="579" spans="1:8">
      <c r="A579" s="2"/>
      <c r="B579" s="2"/>
      <c r="C579" s="2"/>
      <c r="D579" s="45"/>
      <c r="E579" s="2"/>
      <c r="F579" s="2"/>
      <c r="G579" s="2"/>
      <c r="H579" s="2"/>
    </row>
    <row r="580" spans="1:8">
      <c r="A580" s="2"/>
      <c r="B580" s="2"/>
      <c r="C580" s="2"/>
      <c r="D580" s="45"/>
      <c r="E580" s="2"/>
      <c r="F580" s="2"/>
      <c r="G580" s="2"/>
      <c r="H580" s="2"/>
    </row>
    <row r="581" spans="1:8">
      <c r="A581" s="2"/>
      <c r="B581" s="2"/>
      <c r="C581" s="2"/>
      <c r="D581" s="45"/>
      <c r="E581" s="2"/>
      <c r="F581" s="2"/>
      <c r="G581" s="2"/>
      <c r="H581" s="2"/>
    </row>
    <row r="582" spans="1:8">
      <c r="A582" s="2"/>
      <c r="B582" s="2"/>
      <c r="C582" s="2"/>
      <c r="D582" s="45"/>
      <c r="E582" s="2"/>
      <c r="F582" s="2"/>
      <c r="G582" s="2"/>
      <c r="H582" s="2"/>
    </row>
    <row r="583" spans="1:8">
      <c r="A583" s="2"/>
      <c r="B583" s="2"/>
      <c r="C583" s="2"/>
      <c r="D583" s="45"/>
      <c r="E583" s="2"/>
      <c r="F583" s="2"/>
      <c r="G583" s="2"/>
      <c r="H583" s="2"/>
    </row>
    <row r="584" spans="1:8">
      <c r="A584" s="2"/>
      <c r="B584" s="2"/>
      <c r="C584" s="2"/>
      <c r="D584" s="45"/>
      <c r="E584" s="2"/>
      <c r="F584" s="2"/>
      <c r="G584" s="2"/>
      <c r="H584" s="2"/>
    </row>
    <row r="585" spans="1:8">
      <c r="A585" s="2"/>
      <c r="B585" s="2"/>
      <c r="C585" s="2"/>
      <c r="D585" s="45"/>
      <c r="E585" s="2"/>
      <c r="F585" s="2"/>
      <c r="G585" s="2"/>
      <c r="H585" s="2"/>
    </row>
    <row r="586" spans="1:8">
      <c r="A586" s="2"/>
      <c r="B586" s="2"/>
      <c r="C586" s="2"/>
      <c r="D586" s="45"/>
      <c r="E586" s="2"/>
      <c r="F586" s="2"/>
      <c r="G586" s="2"/>
      <c r="H586" s="2"/>
    </row>
    <row r="587" spans="1:8">
      <c r="A587" s="2"/>
      <c r="B587" s="2"/>
      <c r="C587" s="2"/>
      <c r="D587" s="45"/>
      <c r="E587" s="2"/>
      <c r="F587" s="2"/>
      <c r="G587" s="2"/>
      <c r="H587" s="2"/>
    </row>
    <row r="588" spans="1:8">
      <c r="A588" s="2"/>
      <c r="B588" s="2"/>
      <c r="C588" s="2"/>
      <c r="D588" s="45"/>
      <c r="E588" s="2"/>
      <c r="F588" s="2"/>
      <c r="G588" s="2"/>
      <c r="H588" s="2"/>
    </row>
    <row r="589" spans="1:8">
      <c r="A589" s="2"/>
      <c r="B589" s="2"/>
      <c r="C589" s="2"/>
      <c r="D589" s="45"/>
      <c r="E589" s="2"/>
      <c r="F589" s="2"/>
      <c r="G589" s="2"/>
      <c r="H589" s="2"/>
    </row>
    <row r="590" spans="1:8">
      <c r="A590" s="2"/>
      <c r="B590" s="2"/>
      <c r="C590" s="2"/>
      <c r="D590" s="45"/>
      <c r="E590" s="2"/>
      <c r="F590" s="2"/>
      <c r="G590" s="2"/>
      <c r="H590" s="2"/>
    </row>
    <row r="591" spans="1:8">
      <c r="A591" s="2"/>
      <c r="B591" s="2"/>
      <c r="C591" s="2"/>
      <c r="D591" s="45"/>
      <c r="E591" s="2"/>
      <c r="F591" s="2"/>
      <c r="G591" s="2"/>
      <c r="H591" s="2"/>
    </row>
    <row r="592" spans="1:8">
      <c r="A592" s="2"/>
      <c r="B592" s="2"/>
      <c r="C592" s="2"/>
      <c r="D592" s="45"/>
      <c r="E592" s="2"/>
      <c r="F592" s="2"/>
      <c r="G592" s="2"/>
      <c r="H592" s="2"/>
    </row>
    <row r="593" spans="1:8">
      <c r="A593" s="2"/>
      <c r="B593" s="2"/>
      <c r="C593" s="2"/>
      <c r="D593" s="45"/>
      <c r="E593" s="2"/>
      <c r="F593" s="2"/>
      <c r="G593" s="2"/>
      <c r="H593" s="2"/>
    </row>
    <row r="594" spans="1:8">
      <c r="A594" s="2"/>
      <c r="B594" s="2"/>
      <c r="C594" s="2"/>
      <c r="D594" s="45"/>
      <c r="E594" s="2"/>
      <c r="F594" s="2"/>
      <c r="G594" s="2"/>
      <c r="H594" s="2"/>
    </row>
    <row r="595" spans="1:8">
      <c r="A595" s="2"/>
      <c r="B595" s="2"/>
      <c r="C595" s="2"/>
      <c r="D595" s="45"/>
      <c r="E595" s="2"/>
      <c r="F595" s="2"/>
      <c r="G595" s="2"/>
      <c r="H595" s="2"/>
    </row>
    <row r="596" spans="1:8">
      <c r="A596" s="2"/>
      <c r="B596" s="2"/>
      <c r="C596" s="2"/>
      <c r="D596" s="45"/>
      <c r="E596" s="2"/>
      <c r="F596" s="2"/>
      <c r="G596" s="2"/>
      <c r="H596" s="2"/>
    </row>
    <row r="597" spans="1:8">
      <c r="A597" s="2"/>
      <c r="B597" s="2"/>
      <c r="C597" s="2"/>
      <c r="D597" s="45"/>
      <c r="E597" s="2"/>
      <c r="F597" s="2"/>
      <c r="G597" s="2"/>
      <c r="H597" s="2"/>
    </row>
    <row r="598" spans="1:8">
      <c r="A598" s="2"/>
      <c r="B598" s="2"/>
      <c r="C598" s="2"/>
      <c r="D598" s="45"/>
      <c r="E598" s="2"/>
      <c r="F598" s="2"/>
      <c r="G598" s="2"/>
      <c r="H598" s="2"/>
    </row>
    <row r="599" spans="1:8">
      <c r="A599" s="2"/>
      <c r="B599" s="2"/>
      <c r="C599" s="2"/>
      <c r="D599" s="45"/>
      <c r="E599" s="2"/>
      <c r="F599" s="2"/>
      <c r="G599" s="2"/>
      <c r="H599" s="2"/>
    </row>
    <row r="600" spans="1:8">
      <c r="A600" s="2"/>
      <c r="B600" s="2"/>
      <c r="C600" s="2"/>
      <c r="D600" s="45"/>
      <c r="E600" s="2"/>
      <c r="F600" s="2"/>
      <c r="G600" s="2"/>
      <c r="H600" s="2"/>
    </row>
    <row r="601" spans="1:8">
      <c r="A601" s="2"/>
      <c r="B601" s="2"/>
      <c r="C601" s="2"/>
      <c r="D601" s="45"/>
      <c r="E601" s="2"/>
      <c r="F601" s="2"/>
      <c r="G601" s="2"/>
      <c r="H601" s="2"/>
    </row>
    <row r="602" spans="1:8">
      <c r="A602" s="2"/>
      <c r="B602" s="2"/>
      <c r="C602" s="2"/>
      <c r="D602" s="45"/>
      <c r="E602" s="2"/>
      <c r="F602" s="2"/>
      <c r="G602" s="2"/>
      <c r="H602" s="2"/>
    </row>
    <row r="603" spans="1:8">
      <c r="A603" s="2"/>
      <c r="B603" s="2"/>
      <c r="C603" s="2"/>
      <c r="D603" s="45"/>
      <c r="E603" s="2"/>
      <c r="F603" s="2"/>
      <c r="G603" s="2"/>
      <c r="H603" s="2"/>
    </row>
    <row r="604" spans="1:8">
      <c r="A604" s="2"/>
      <c r="B604" s="2"/>
      <c r="C604" s="2"/>
      <c r="D604" s="45"/>
      <c r="E604" s="2"/>
      <c r="F604" s="2"/>
      <c r="G604" s="2"/>
      <c r="H604" s="2"/>
    </row>
    <row r="605" spans="1:8">
      <c r="A605" s="2"/>
      <c r="B605" s="2"/>
      <c r="C605" s="2"/>
      <c r="D605" s="45"/>
      <c r="E605" s="2"/>
      <c r="F605" s="2"/>
      <c r="G605" s="2"/>
      <c r="H605" s="2"/>
    </row>
    <row r="606" spans="1:8">
      <c r="A606" s="2"/>
      <c r="B606" s="2"/>
      <c r="C606" s="2"/>
      <c r="D606" s="45"/>
      <c r="E606" s="2"/>
      <c r="F606" s="2"/>
      <c r="G606" s="2"/>
      <c r="H606" s="2"/>
    </row>
    <row r="607" spans="1:8">
      <c r="A607" s="2"/>
      <c r="B607" s="2"/>
      <c r="C607" s="2"/>
      <c r="D607" s="45"/>
      <c r="E607" s="2"/>
      <c r="F607" s="2"/>
      <c r="G607" s="2"/>
      <c r="H607" s="2"/>
    </row>
    <row r="608" spans="1:8">
      <c r="A608" s="2"/>
      <c r="B608" s="2"/>
      <c r="C608" s="2"/>
      <c r="D608" s="45"/>
      <c r="E608" s="2"/>
      <c r="F608" s="2"/>
      <c r="G608" s="2"/>
      <c r="H608" s="2"/>
    </row>
    <row r="609" spans="1:8">
      <c r="A609" s="2"/>
      <c r="B609" s="2"/>
      <c r="C609" s="2"/>
      <c r="D609" s="45"/>
      <c r="E609" s="2"/>
      <c r="F609" s="2"/>
      <c r="G609" s="2"/>
      <c r="H609" s="2"/>
    </row>
    <row r="610" spans="1:8">
      <c r="A610" s="2"/>
      <c r="B610" s="2"/>
      <c r="C610" s="2"/>
      <c r="D610" s="45"/>
      <c r="E610" s="2"/>
      <c r="F610" s="2"/>
      <c r="G610" s="2"/>
      <c r="H610" s="2"/>
    </row>
    <row r="611" spans="1:8">
      <c r="A611" s="2"/>
      <c r="B611" s="2"/>
      <c r="C611" s="2"/>
      <c r="D611" s="45"/>
      <c r="E611" s="2"/>
      <c r="F611" s="2"/>
      <c r="G611" s="2"/>
      <c r="H611" s="2"/>
    </row>
    <row r="612" spans="1:8">
      <c r="A612" s="2"/>
      <c r="B612" s="2"/>
      <c r="C612" s="2"/>
      <c r="D612" s="45"/>
      <c r="E612" s="2"/>
      <c r="F612" s="2"/>
      <c r="G612" s="2"/>
      <c r="H612" s="2"/>
    </row>
    <row r="613" spans="1:8">
      <c r="A613" s="2"/>
      <c r="B613" s="2"/>
      <c r="C613" s="2"/>
      <c r="D613" s="45"/>
      <c r="E613" s="2"/>
      <c r="F613" s="2"/>
      <c r="G613" s="2"/>
      <c r="H613" s="2"/>
    </row>
    <row r="614" spans="1:8">
      <c r="A614" s="2"/>
      <c r="B614" s="2"/>
      <c r="C614" s="2"/>
      <c r="D614" s="45"/>
      <c r="E614" s="2"/>
      <c r="F614" s="2"/>
      <c r="G614" s="2"/>
      <c r="H614" s="2"/>
    </row>
    <row r="615" spans="1:8">
      <c r="A615" s="2"/>
      <c r="B615" s="2"/>
      <c r="C615" s="2"/>
      <c r="D615" s="45"/>
      <c r="E615" s="2"/>
      <c r="F615" s="2"/>
      <c r="G615" s="2"/>
      <c r="H615" s="2"/>
    </row>
    <row r="616" spans="1:8">
      <c r="A616" s="2"/>
      <c r="B616" s="2"/>
      <c r="C616" s="2"/>
      <c r="D616" s="45"/>
      <c r="E616" s="2"/>
      <c r="F616" s="2"/>
      <c r="G616" s="2"/>
      <c r="H616" s="2"/>
    </row>
    <row r="617" spans="1:8">
      <c r="A617" s="2"/>
      <c r="B617" s="2"/>
      <c r="C617" s="2"/>
      <c r="D617" s="45"/>
      <c r="E617" s="2"/>
      <c r="F617" s="2"/>
      <c r="G617" s="2"/>
      <c r="H617" s="2"/>
    </row>
    <row r="618" spans="1:8">
      <c r="A618" s="2"/>
      <c r="B618" s="2"/>
      <c r="C618" s="2"/>
      <c r="D618" s="45"/>
      <c r="E618" s="2"/>
      <c r="F618" s="2"/>
      <c r="G618" s="2"/>
      <c r="H618" s="2"/>
    </row>
    <row r="619" spans="1:8">
      <c r="A619" s="2"/>
      <c r="B619" s="2"/>
      <c r="C619" s="2"/>
      <c r="D619" s="45"/>
      <c r="E619" s="2"/>
      <c r="F619" s="2"/>
      <c r="G619" s="2"/>
      <c r="H619" s="2"/>
    </row>
    <row r="620" spans="1:8">
      <c r="A620" s="2"/>
      <c r="B620" s="2"/>
      <c r="C620" s="2"/>
      <c r="D620" s="45"/>
      <c r="E620" s="2"/>
      <c r="F620" s="2"/>
      <c r="G620" s="2"/>
      <c r="H620" s="2"/>
    </row>
    <row r="621" spans="1:8">
      <c r="A621" s="2"/>
      <c r="B621" s="2"/>
      <c r="C621" s="2"/>
      <c r="D621" s="45"/>
      <c r="E621" s="2"/>
      <c r="F621" s="2"/>
      <c r="G621" s="2"/>
      <c r="H621" s="2"/>
    </row>
    <row r="622" spans="1:8">
      <c r="A622" s="2"/>
      <c r="B622" s="2"/>
      <c r="C622" s="2"/>
      <c r="D622" s="45"/>
      <c r="E622" s="2"/>
      <c r="F622" s="2"/>
      <c r="G622" s="2"/>
      <c r="H622" s="2"/>
    </row>
    <row r="623" spans="1:8">
      <c r="A623" s="2"/>
      <c r="B623" s="2"/>
      <c r="C623" s="2"/>
      <c r="D623" s="45"/>
      <c r="E623" s="2"/>
      <c r="F623" s="2"/>
      <c r="G623" s="2"/>
      <c r="H623" s="2"/>
    </row>
    <row r="624" spans="1:8">
      <c r="A624" s="2"/>
      <c r="B624" s="2"/>
      <c r="C624" s="2"/>
      <c r="D624" s="45"/>
      <c r="E624" s="2"/>
      <c r="F624" s="2"/>
      <c r="G624" s="2"/>
      <c r="H624" s="2"/>
    </row>
    <row r="625" spans="1:8">
      <c r="A625" s="2"/>
      <c r="B625" s="2"/>
      <c r="C625" s="2"/>
      <c r="D625" s="45"/>
      <c r="E625" s="2"/>
      <c r="F625" s="2"/>
      <c r="G625" s="2"/>
      <c r="H625" s="2"/>
    </row>
    <row r="626" spans="1:8">
      <c r="A626" s="2"/>
      <c r="B626" s="2"/>
      <c r="C626" s="2"/>
      <c r="D626" s="45"/>
      <c r="E626" s="2"/>
      <c r="F626" s="2"/>
      <c r="G626" s="2"/>
      <c r="H626" s="2"/>
    </row>
    <row r="627" spans="1:8">
      <c r="A627" s="2"/>
      <c r="B627" s="2"/>
      <c r="C627" s="2"/>
      <c r="D627" s="45"/>
      <c r="E627" s="2"/>
      <c r="F627" s="2"/>
      <c r="G627" s="2"/>
      <c r="H627" s="2"/>
    </row>
    <row r="628" spans="1:8">
      <c r="A628" s="2"/>
      <c r="B628" s="2"/>
      <c r="C628" s="2"/>
      <c r="D628" s="45"/>
      <c r="E628" s="2"/>
      <c r="F628" s="2"/>
      <c r="G628" s="2"/>
      <c r="H628" s="2"/>
    </row>
    <row r="629" spans="1:8">
      <c r="A629" s="2"/>
      <c r="B629" s="2"/>
      <c r="C629" s="2"/>
      <c r="D629" s="45"/>
      <c r="E629" s="2"/>
      <c r="F629" s="2"/>
      <c r="G629" s="2"/>
      <c r="H629" s="2"/>
    </row>
    <row r="630" spans="1:8">
      <c r="A630" s="2"/>
      <c r="B630" s="2"/>
      <c r="C630" s="2"/>
      <c r="D630" s="45"/>
      <c r="E630" s="2"/>
      <c r="F630" s="2"/>
      <c r="G630" s="2"/>
      <c r="H630" s="2"/>
    </row>
    <row r="631" spans="1:8">
      <c r="A631" s="2"/>
      <c r="B631" s="2"/>
      <c r="C631" s="2"/>
      <c r="D631" s="45"/>
      <c r="E631" s="2"/>
      <c r="F631" s="2"/>
      <c r="G631" s="2"/>
      <c r="H631" s="2"/>
    </row>
    <row r="632" spans="1:8">
      <c r="A632" s="2"/>
      <c r="B632" s="2"/>
      <c r="C632" s="2"/>
      <c r="D632" s="45"/>
      <c r="E632" s="2"/>
      <c r="F632" s="2"/>
      <c r="G632" s="2"/>
      <c r="H632" s="2"/>
    </row>
    <row r="633" spans="1:8">
      <c r="A633" s="2"/>
      <c r="B633" s="2"/>
      <c r="C633" s="2"/>
      <c r="D633" s="45"/>
      <c r="E633" s="2"/>
      <c r="F633" s="2"/>
      <c r="G633" s="2"/>
      <c r="H633" s="2"/>
    </row>
    <row r="634" spans="1:8">
      <c r="A634" s="2"/>
      <c r="B634" s="2"/>
      <c r="C634" s="2"/>
      <c r="D634" s="45"/>
      <c r="E634" s="2"/>
      <c r="F634" s="2"/>
      <c r="G634" s="2"/>
      <c r="H634" s="2"/>
    </row>
    <row r="635" spans="1:8">
      <c r="A635" s="2"/>
      <c r="B635" s="2"/>
      <c r="C635" s="2"/>
      <c r="D635" s="45"/>
      <c r="E635" s="2"/>
      <c r="F635" s="2"/>
      <c r="G635" s="2"/>
      <c r="H635" s="2"/>
    </row>
    <row r="636" spans="1:8">
      <c r="A636" s="2"/>
      <c r="B636" s="2"/>
      <c r="C636" s="2"/>
      <c r="D636" s="45"/>
      <c r="E636" s="2"/>
      <c r="F636" s="2"/>
      <c r="G636" s="2"/>
      <c r="H636" s="2"/>
    </row>
    <row r="637" spans="1:8">
      <c r="A637" s="2"/>
      <c r="B637" s="2"/>
      <c r="C637" s="2"/>
      <c r="D637" s="45"/>
      <c r="E637" s="2"/>
      <c r="F637" s="2"/>
      <c r="G637" s="2"/>
      <c r="H637" s="2"/>
    </row>
    <row r="638" spans="1:8">
      <c r="A638" s="2"/>
      <c r="B638" s="2"/>
      <c r="C638" s="2"/>
      <c r="D638" s="45"/>
      <c r="E638" s="2"/>
      <c r="F638" s="2"/>
      <c r="G638" s="2"/>
      <c r="H638" s="2"/>
    </row>
    <row r="639" spans="1:8">
      <c r="A639" s="2"/>
      <c r="B639" s="2"/>
      <c r="C639" s="2"/>
      <c r="D639" s="45"/>
      <c r="E639" s="2"/>
      <c r="F639" s="2"/>
      <c r="G639" s="2"/>
      <c r="H639" s="2"/>
    </row>
    <row r="640" spans="1:8">
      <c r="A640" s="2"/>
      <c r="B640" s="2"/>
      <c r="C640" s="2"/>
      <c r="D640" s="45"/>
      <c r="E640" s="2"/>
      <c r="F640" s="2"/>
      <c r="G640" s="2"/>
      <c r="H640" s="2"/>
    </row>
    <row r="641" spans="1:8">
      <c r="A641" s="2"/>
      <c r="B641" s="2"/>
      <c r="C641" s="2"/>
      <c r="D641" s="45"/>
      <c r="E641" s="2"/>
      <c r="F641" s="2"/>
      <c r="G641" s="2"/>
      <c r="H641" s="2"/>
    </row>
    <row r="642" spans="1:8">
      <c r="A642" s="2"/>
      <c r="B642" s="2"/>
      <c r="C642" s="2"/>
      <c r="D642" s="45"/>
      <c r="E642" s="2"/>
      <c r="F642" s="2"/>
      <c r="G642" s="2"/>
      <c r="H642" s="2"/>
    </row>
    <row r="643" spans="1:8">
      <c r="A643" s="2"/>
      <c r="B643" s="2"/>
      <c r="C643" s="2"/>
      <c r="D643" s="45"/>
      <c r="E643" s="2"/>
      <c r="F643" s="2"/>
      <c r="G643" s="2"/>
      <c r="H643" s="2"/>
    </row>
    <row r="644" spans="1:8">
      <c r="A644" s="2"/>
      <c r="B644" s="2"/>
      <c r="C644" s="2"/>
      <c r="D644" s="45"/>
      <c r="E644" s="2"/>
      <c r="F644" s="2"/>
      <c r="G644" s="2"/>
      <c r="H644" s="2"/>
    </row>
    <row r="645" spans="1:8">
      <c r="A645" s="2"/>
      <c r="B645" s="2"/>
      <c r="C645" s="2"/>
      <c r="D645" s="45"/>
      <c r="E645" s="2"/>
      <c r="F645" s="2"/>
      <c r="G645" s="2"/>
      <c r="H645" s="2"/>
    </row>
    <row r="646" spans="1:8">
      <c r="A646" s="2"/>
      <c r="B646" s="2"/>
      <c r="C646" s="2"/>
      <c r="D646" s="45"/>
      <c r="E646" s="2"/>
      <c r="F646" s="2"/>
      <c r="G646" s="2"/>
      <c r="H646" s="2"/>
    </row>
    <row r="647" spans="1:8">
      <c r="A647" s="2"/>
      <c r="B647" s="2"/>
      <c r="C647" s="2"/>
      <c r="D647" s="45"/>
      <c r="E647" s="2"/>
      <c r="F647" s="2"/>
      <c r="G647" s="2"/>
      <c r="H647" s="2"/>
    </row>
    <row r="648" spans="1:8">
      <c r="A648" s="2"/>
      <c r="B648" s="2"/>
      <c r="C648" s="2"/>
      <c r="D648" s="45"/>
      <c r="E648" s="2"/>
      <c r="F648" s="2"/>
      <c r="G648" s="2"/>
      <c r="H648" s="2"/>
    </row>
    <row r="649" spans="1:8">
      <c r="A649" s="2"/>
      <c r="B649" s="2"/>
      <c r="C649" s="2"/>
      <c r="D649" s="45"/>
      <c r="E649" s="2"/>
      <c r="F649" s="2"/>
      <c r="G649" s="2"/>
      <c r="H649" s="2"/>
    </row>
    <row r="650" spans="1:8">
      <c r="A650" s="2"/>
      <c r="B650" s="2"/>
      <c r="C650" s="2"/>
      <c r="D650" s="45"/>
      <c r="E650" s="2"/>
      <c r="F650" s="2"/>
      <c r="G650" s="2"/>
      <c r="H650" s="2"/>
    </row>
    <row r="651" spans="1:8">
      <c r="A651" s="2"/>
      <c r="B651" s="2"/>
      <c r="C651" s="2"/>
      <c r="D651" s="45"/>
      <c r="E651" s="2"/>
      <c r="F651" s="2"/>
      <c r="G651" s="2"/>
      <c r="H651" s="2"/>
    </row>
    <row r="652" spans="1:8">
      <c r="A652" s="2"/>
      <c r="B652" s="2"/>
      <c r="C652" s="2"/>
      <c r="D652" s="45"/>
      <c r="E652" s="2"/>
      <c r="F652" s="2"/>
      <c r="G652" s="2"/>
      <c r="H652" s="2"/>
    </row>
    <row r="653" spans="1:8">
      <c r="A653" s="2"/>
      <c r="B653" s="2"/>
      <c r="C653" s="2"/>
      <c r="D653" s="45"/>
      <c r="E653" s="2"/>
      <c r="F653" s="2"/>
      <c r="G653" s="2"/>
      <c r="H653" s="2"/>
    </row>
    <row r="654" spans="1:8">
      <c r="A654" s="2"/>
      <c r="B654" s="2"/>
      <c r="C654" s="2"/>
      <c r="D654" s="45"/>
      <c r="E654" s="2"/>
      <c r="F654" s="2"/>
      <c r="G654" s="2"/>
      <c r="H654" s="2"/>
    </row>
    <row r="655" spans="1:8">
      <c r="A655" s="2"/>
      <c r="B655" s="2"/>
      <c r="C655" s="2"/>
      <c r="D655" s="45"/>
      <c r="E655" s="2"/>
      <c r="F655" s="2"/>
      <c r="G655" s="2"/>
      <c r="H655" s="2"/>
    </row>
    <row r="656" spans="1:8">
      <c r="A656" s="2"/>
      <c r="B656" s="2"/>
      <c r="C656" s="2"/>
      <c r="D656" s="45"/>
      <c r="E656" s="2"/>
      <c r="F656" s="2"/>
      <c r="G656" s="2"/>
      <c r="H656" s="2"/>
    </row>
    <row r="657" spans="1:8">
      <c r="A657" s="2"/>
      <c r="B657" s="2"/>
      <c r="C657" s="2"/>
      <c r="D657" s="45"/>
      <c r="E657" s="2"/>
      <c r="F657" s="2"/>
      <c r="G657" s="2"/>
      <c r="H657" s="2"/>
    </row>
    <row r="658" spans="1:8">
      <c r="A658" s="2"/>
      <c r="B658" s="2"/>
      <c r="C658" s="2"/>
      <c r="D658" s="45"/>
      <c r="E658" s="2"/>
      <c r="F658" s="2"/>
      <c r="G658" s="2"/>
      <c r="H658" s="2"/>
    </row>
    <row r="659" spans="1:8">
      <c r="A659" s="2"/>
      <c r="B659" s="2"/>
      <c r="C659" s="2"/>
      <c r="D659" s="45"/>
      <c r="E659" s="2"/>
      <c r="F659" s="2"/>
      <c r="G659" s="2"/>
      <c r="H659" s="2"/>
    </row>
    <row r="660" spans="1:8">
      <c r="A660" s="2"/>
      <c r="B660" s="2"/>
      <c r="C660" s="2"/>
      <c r="D660" s="45"/>
      <c r="E660" s="2"/>
      <c r="F660" s="2"/>
      <c r="G660" s="2"/>
      <c r="H660" s="2"/>
    </row>
    <row r="661" spans="1:8">
      <c r="A661" s="2"/>
      <c r="B661" s="2"/>
      <c r="C661" s="2"/>
      <c r="D661" s="45"/>
      <c r="E661" s="2"/>
      <c r="F661" s="2"/>
      <c r="G661" s="2"/>
      <c r="H661" s="2"/>
    </row>
    <row r="662" spans="1:8">
      <c r="A662" s="2"/>
      <c r="B662" s="2"/>
      <c r="C662" s="2"/>
      <c r="D662" s="45"/>
      <c r="E662" s="2"/>
      <c r="F662" s="2"/>
      <c r="G662" s="2"/>
      <c r="H662" s="2"/>
    </row>
    <row r="663" spans="1:8">
      <c r="A663" s="2"/>
      <c r="B663" s="2"/>
      <c r="C663" s="2"/>
      <c r="D663" s="45"/>
      <c r="E663" s="2"/>
      <c r="F663" s="2"/>
      <c r="G663" s="2"/>
      <c r="H663" s="2"/>
    </row>
    <row r="664" spans="1:8">
      <c r="A664" s="2"/>
      <c r="B664" s="2"/>
      <c r="C664" s="2"/>
      <c r="D664" s="45"/>
      <c r="E664" s="2"/>
      <c r="F664" s="2"/>
      <c r="G664" s="2"/>
      <c r="H664" s="2"/>
    </row>
    <row r="665" spans="1:8">
      <c r="A665" s="2"/>
      <c r="B665" s="2"/>
      <c r="C665" s="2"/>
      <c r="D665" s="45"/>
      <c r="E665" s="2"/>
      <c r="F665" s="2"/>
      <c r="G665" s="2"/>
      <c r="H665" s="2"/>
    </row>
    <row r="666" spans="1:8">
      <c r="A666" s="2"/>
      <c r="B666" s="2"/>
      <c r="C666" s="2"/>
      <c r="D666" s="45"/>
      <c r="E666" s="2"/>
      <c r="F666" s="2"/>
      <c r="G666" s="2"/>
      <c r="H666" s="2"/>
    </row>
    <row r="667" spans="1:8">
      <c r="A667" s="2"/>
      <c r="B667" s="2"/>
      <c r="C667" s="2"/>
      <c r="D667" s="45"/>
      <c r="E667" s="2"/>
      <c r="F667" s="2"/>
      <c r="G667" s="2"/>
      <c r="H667" s="2"/>
    </row>
    <row r="668" spans="1:8">
      <c r="A668" s="2"/>
      <c r="B668" s="2"/>
      <c r="C668" s="2"/>
      <c r="D668" s="45"/>
      <c r="E668" s="2"/>
      <c r="F668" s="2"/>
      <c r="G668" s="2"/>
      <c r="H668" s="2"/>
    </row>
    <row r="669" spans="1:8">
      <c r="A669" s="2"/>
      <c r="B669" s="2"/>
      <c r="C669" s="2"/>
      <c r="D669" s="45"/>
      <c r="E669" s="2"/>
      <c r="F669" s="2"/>
      <c r="G669" s="2"/>
      <c r="H669" s="2"/>
    </row>
    <row r="670" spans="1:8">
      <c r="A670" s="2"/>
      <c r="B670" s="2"/>
      <c r="C670" s="2"/>
      <c r="D670" s="45"/>
      <c r="E670" s="2"/>
      <c r="F670" s="2"/>
      <c r="G670" s="2"/>
      <c r="H670" s="2"/>
    </row>
    <row r="671" spans="1:8">
      <c r="A671" s="2"/>
      <c r="B671" s="2"/>
      <c r="C671" s="2"/>
      <c r="D671" s="45"/>
      <c r="E671" s="2"/>
      <c r="F671" s="2"/>
      <c r="G671" s="2"/>
      <c r="H671" s="2"/>
    </row>
    <row r="672" spans="1:8">
      <c r="A672" s="2"/>
      <c r="B672" s="2"/>
      <c r="C672" s="2"/>
      <c r="D672" s="45"/>
      <c r="E672" s="2"/>
      <c r="F672" s="2"/>
      <c r="G672" s="2"/>
      <c r="H672" s="2"/>
    </row>
    <row r="673" spans="1:8">
      <c r="A673" s="2"/>
      <c r="B673" s="2"/>
      <c r="C673" s="2"/>
      <c r="D673" s="45"/>
      <c r="E673" s="2"/>
      <c r="F673" s="2"/>
      <c r="G673" s="2"/>
      <c r="H673" s="2"/>
    </row>
    <row r="674" spans="1:8">
      <c r="A674" s="2"/>
      <c r="B674" s="2"/>
      <c r="C674" s="2"/>
      <c r="D674" s="45"/>
      <c r="E674" s="2"/>
      <c r="F674" s="2"/>
      <c r="G674" s="2"/>
      <c r="H674" s="2"/>
    </row>
    <row r="675" spans="1:8">
      <c r="A675" s="2"/>
      <c r="B675" s="2"/>
      <c r="C675" s="2"/>
      <c r="D675" s="45"/>
      <c r="E675" s="2"/>
      <c r="F675" s="2"/>
      <c r="G675" s="2"/>
      <c r="H675" s="2"/>
    </row>
    <row r="676" spans="1:8">
      <c r="A676" s="2"/>
      <c r="B676" s="2"/>
      <c r="C676" s="2"/>
      <c r="D676" s="45"/>
      <c r="E676" s="2"/>
      <c r="F676" s="2"/>
      <c r="G676" s="2"/>
      <c r="H676" s="2"/>
    </row>
    <row r="677" spans="1:8">
      <c r="A677" s="2"/>
      <c r="B677" s="2"/>
      <c r="C677" s="2"/>
      <c r="D677" s="45"/>
      <c r="E677" s="2"/>
      <c r="F677" s="2"/>
      <c r="G677" s="2"/>
      <c r="H677" s="2"/>
    </row>
    <row r="678" spans="1:8">
      <c r="A678" s="2"/>
      <c r="B678" s="2"/>
      <c r="C678" s="2"/>
      <c r="D678" s="45"/>
      <c r="E678" s="2"/>
      <c r="F678" s="2"/>
      <c r="G678" s="2"/>
      <c r="H678" s="2"/>
    </row>
    <row r="679" spans="1:8">
      <c r="A679" s="2"/>
      <c r="B679" s="2"/>
      <c r="C679" s="2"/>
      <c r="D679" s="45"/>
      <c r="E679" s="2"/>
      <c r="F679" s="2"/>
      <c r="G679" s="2"/>
      <c r="H679" s="2"/>
    </row>
    <row r="680" spans="1:8">
      <c r="A680" s="2"/>
      <c r="B680" s="2"/>
      <c r="C680" s="2"/>
      <c r="D680" s="45"/>
      <c r="E680" s="2"/>
      <c r="F680" s="2"/>
      <c r="G680" s="2"/>
      <c r="H680" s="2"/>
    </row>
    <row r="681" spans="1:8">
      <c r="A681" s="2"/>
      <c r="B681" s="2"/>
      <c r="C681" s="2"/>
      <c r="D681" s="45"/>
      <c r="E681" s="2"/>
      <c r="F681" s="2"/>
      <c r="G681" s="2"/>
      <c r="H681" s="2"/>
    </row>
    <row r="682" spans="1:8">
      <c r="A682" s="2"/>
      <c r="B682" s="2"/>
      <c r="C682" s="2"/>
      <c r="D682" s="45"/>
      <c r="E682" s="2"/>
      <c r="F682" s="2"/>
      <c r="G682" s="2"/>
      <c r="H682" s="2"/>
    </row>
    <row r="683" spans="1:8">
      <c r="A683" s="2"/>
      <c r="B683" s="2"/>
      <c r="C683" s="2"/>
      <c r="D683" s="45"/>
      <c r="E683" s="2"/>
      <c r="F683" s="2"/>
      <c r="G683" s="2"/>
      <c r="H683" s="2"/>
    </row>
    <row r="684" spans="1:8">
      <c r="A684" s="2"/>
      <c r="B684" s="2"/>
      <c r="C684" s="2"/>
      <c r="D684" s="45"/>
      <c r="E684" s="2"/>
      <c r="F684" s="2"/>
      <c r="G684" s="2"/>
      <c r="H684" s="2"/>
    </row>
    <row r="685" spans="1:8">
      <c r="A685" s="2"/>
      <c r="B685" s="2"/>
      <c r="C685" s="2"/>
      <c r="D685" s="45"/>
      <c r="E685" s="2"/>
      <c r="F685" s="2"/>
      <c r="G685" s="2"/>
      <c r="H685" s="2"/>
    </row>
    <row r="686" spans="1:8">
      <c r="A686" s="2"/>
      <c r="B686" s="2"/>
      <c r="C686" s="2"/>
      <c r="D686" s="45"/>
      <c r="E686" s="2"/>
      <c r="F686" s="2"/>
      <c r="G686" s="2"/>
      <c r="H686" s="2"/>
    </row>
    <row r="687" spans="1:8">
      <c r="A687" s="2"/>
      <c r="B687" s="2"/>
      <c r="C687" s="2"/>
      <c r="D687" s="45"/>
      <c r="E687" s="2"/>
      <c r="F687" s="2"/>
      <c r="G687" s="2"/>
      <c r="H687" s="2"/>
    </row>
    <row r="688" spans="1:8">
      <c r="A688" s="2"/>
      <c r="B688" s="2"/>
      <c r="C688" s="2"/>
      <c r="D688" s="45"/>
      <c r="E688" s="2"/>
      <c r="F688" s="2"/>
      <c r="G688" s="2"/>
      <c r="H688" s="2"/>
    </row>
    <row r="689" spans="1:8">
      <c r="A689" s="2"/>
      <c r="B689" s="2"/>
      <c r="C689" s="2"/>
      <c r="D689" s="45"/>
      <c r="E689" s="2"/>
      <c r="F689" s="2"/>
      <c r="G689" s="2"/>
      <c r="H689" s="2"/>
    </row>
    <row r="690" spans="1:8">
      <c r="A690" s="2"/>
      <c r="B690" s="2"/>
      <c r="C690" s="2"/>
      <c r="D690" s="45"/>
      <c r="E690" s="2"/>
      <c r="F690" s="2"/>
      <c r="G690" s="2"/>
      <c r="H690" s="2"/>
    </row>
    <row r="691" spans="1:8">
      <c r="A691" s="2"/>
      <c r="B691" s="2"/>
      <c r="C691" s="2"/>
      <c r="D691" s="45"/>
      <c r="E691" s="2"/>
      <c r="F691" s="2"/>
      <c r="G691" s="2"/>
      <c r="H691" s="2"/>
    </row>
    <row r="692" spans="1:8">
      <c r="A692" s="2"/>
      <c r="B692" s="2"/>
      <c r="C692" s="2"/>
      <c r="D692" s="45"/>
      <c r="E692" s="2"/>
      <c r="F692" s="2"/>
      <c r="G692" s="2"/>
      <c r="H692" s="2"/>
    </row>
    <row r="693" spans="1:8">
      <c r="A693" s="2"/>
      <c r="B693" s="2"/>
      <c r="C693" s="2"/>
      <c r="D693" s="45"/>
      <c r="E693" s="2"/>
      <c r="F693" s="2"/>
      <c r="G693" s="2"/>
      <c r="H693" s="2"/>
    </row>
    <row r="694" spans="1:8">
      <c r="A694" s="2"/>
      <c r="B694" s="2"/>
      <c r="C694" s="2"/>
      <c r="D694" s="45"/>
      <c r="E694" s="2"/>
      <c r="F694" s="2"/>
      <c r="G694" s="2"/>
      <c r="H694" s="2"/>
    </row>
    <row r="695" spans="1:8">
      <c r="A695" s="2"/>
      <c r="B695" s="2"/>
      <c r="C695" s="2"/>
      <c r="D695" s="45"/>
      <c r="E695" s="2"/>
      <c r="F695" s="2"/>
      <c r="G695" s="2"/>
      <c r="H695" s="2"/>
    </row>
    <row r="696" spans="1:8">
      <c r="A696" s="2"/>
      <c r="B696" s="2"/>
      <c r="C696" s="2"/>
      <c r="D696" s="45"/>
      <c r="E696" s="2"/>
      <c r="F696" s="2"/>
      <c r="G696" s="2"/>
      <c r="H696" s="2"/>
    </row>
    <row r="697" spans="1:8">
      <c r="A697" s="2"/>
      <c r="B697" s="2"/>
      <c r="C697" s="2"/>
      <c r="D697" s="45"/>
      <c r="E697" s="2"/>
      <c r="F697" s="2"/>
      <c r="G697" s="2"/>
      <c r="H697" s="2"/>
    </row>
    <row r="698" spans="1:8">
      <c r="A698" s="2"/>
      <c r="B698" s="2"/>
      <c r="C698" s="2"/>
      <c r="D698" s="45"/>
      <c r="E698" s="2"/>
      <c r="F698" s="2"/>
      <c r="G698" s="2"/>
      <c r="H698" s="2"/>
    </row>
    <row r="699" spans="1:8">
      <c r="A699" s="2"/>
      <c r="B699" s="2"/>
      <c r="C699" s="2"/>
      <c r="D699" s="45"/>
      <c r="E699" s="2"/>
      <c r="F699" s="2"/>
      <c r="G699" s="2"/>
      <c r="H699" s="2"/>
    </row>
    <row r="700" spans="1:8">
      <c r="A700" s="2"/>
      <c r="B700" s="2"/>
      <c r="C700" s="2"/>
      <c r="D700" s="45"/>
      <c r="E700" s="2"/>
      <c r="F700" s="2"/>
      <c r="G700" s="2"/>
      <c r="H700" s="2"/>
    </row>
    <row r="701" spans="1:8">
      <c r="A701" s="2"/>
      <c r="B701" s="2"/>
      <c r="C701" s="2"/>
      <c r="D701" s="45"/>
      <c r="E701" s="2"/>
      <c r="F701" s="2"/>
      <c r="G701" s="2"/>
      <c r="H701" s="2"/>
    </row>
    <row r="702" spans="1:8">
      <c r="A702" s="2"/>
      <c r="B702" s="2"/>
      <c r="C702" s="2"/>
      <c r="D702" s="45"/>
      <c r="E702" s="2"/>
      <c r="F702" s="2"/>
      <c r="G702" s="2"/>
      <c r="H702" s="2"/>
    </row>
    <row r="703" spans="1:8">
      <c r="A703" s="2"/>
      <c r="B703" s="2"/>
      <c r="C703" s="2"/>
      <c r="D703" s="45"/>
      <c r="E703" s="2"/>
      <c r="F703" s="2"/>
      <c r="G703" s="2"/>
      <c r="H703" s="2"/>
    </row>
    <row r="704" spans="1:8">
      <c r="A704" s="2"/>
      <c r="B704" s="2"/>
      <c r="C704" s="2"/>
      <c r="D704" s="45"/>
      <c r="E704" s="2"/>
      <c r="F704" s="2"/>
      <c r="G704" s="2"/>
      <c r="H704" s="2"/>
    </row>
    <row r="705" spans="1:8">
      <c r="A705" s="2"/>
      <c r="B705" s="2"/>
      <c r="C705" s="2"/>
      <c r="D705" s="45"/>
      <c r="E705" s="2"/>
      <c r="F705" s="2"/>
      <c r="G705" s="2"/>
      <c r="H705" s="2"/>
    </row>
    <row r="706" spans="1:8">
      <c r="A706" s="2"/>
      <c r="B706" s="2"/>
      <c r="C706" s="2"/>
      <c r="D706" s="45"/>
      <c r="E706" s="2"/>
      <c r="F706" s="2"/>
      <c r="G706" s="2"/>
      <c r="H706" s="2"/>
    </row>
  </sheetData>
  <customSheetViews>
    <customSheetView guid="{E12DB1D1-4CA9-4233-AA3F-145F3123159F}" showPageBreaks="1">
      <pane xSplit="3" ySplit="13" topLeftCell="D58" activePane="bottomRight" state="frozen"/>
      <selection pane="bottomRight" activeCell="A77" sqref="A77:C77"/>
      <rowBreaks count="31" manualBreakCount="31">
        <brk id="82" max="16383" man="1"/>
        <brk id="85" max="16383" man="1"/>
        <brk id="86" max="16383" man="1"/>
        <brk id="87" max="16383" man="1"/>
        <brk id="88" max="16383" man="1"/>
        <brk id="89" max="16383" man="1"/>
        <brk id="90" max="16383" man="1"/>
        <brk id="91" max="16383" man="1"/>
        <brk id="92" max="16383" man="1"/>
        <brk id="93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  <brk id="102" max="16383" man="1"/>
        <brk id="103" max="16383" man="1"/>
        <brk id="104" max="16383" man="1"/>
        <brk id="105" max="16383" man="1"/>
        <brk id="106" max="16383" man="1"/>
        <brk id="107" max="16383" man="1"/>
        <brk id="108" max="16383" man="1"/>
        <brk id="109" max="16383" man="1"/>
        <brk id="110" max="16383" man="1"/>
        <brk id="111" max="16383" man="1"/>
        <brk id="112" max="16383" man="1"/>
        <brk id="138" max="16383" man="1"/>
        <brk id="182" max="16383" man="1"/>
      </rowBreaks>
      <pageMargins left="0.75" right="0.25" top="0.75" bottom="0.25" header="0.3" footer="0.3"/>
      <pageSetup scale="50" orientation="landscape" r:id="rId1"/>
    </customSheetView>
    <customSheetView guid="{D6BCA3A9-E889-4D9C-A952-89F589327511}" showPageBreaks="1" printArea="1">
      <rowBreaks count="4" manualBreakCount="4">
        <brk id="82" max="7" man="1"/>
        <brk id="138" max="7" man="1"/>
        <brk id="199" max="7" man="1"/>
        <brk id="239" max="7" man="1"/>
      </rowBreaks>
      <pageMargins left="0.75" right="0.25" top="0.75" bottom="0.25" header="0.3" footer="0.3"/>
      <pageSetup scale="50" orientation="landscape" r:id="rId2"/>
    </customSheetView>
  </customSheetViews>
  <mergeCells count="7">
    <mergeCell ref="L8:T8"/>
    <mergeCell ref="E8:H8"/>
    <mergeCell ref="Y8:AG8"/>
    <mergeCell ref="AL8:AT8"/>
    <mergeCell ref="A1:D1"/>
    <mergeCell ref="A2:D2"/>
    <mergeCell ref="A3:D3"/>
  </mergeCells>
  <pageMargins left="0.75" right="0.25" top="0.75" bottom="0.25" header="0.3" footer="0.3"/>
  <pageSetup scale="55" orientation="landscape" r:id="rId3"/>
  <rowBreaks count="3" manualBreakCount="3">
    <brk id="82" max="47" man="1"/>
    <brk id="138" max="47" man="1"/>
    <brk id="199" max="47" man="1"/>
  </rowBreaks>
  <colBreaks count="3" manualBreakCount="3">
    <brk id="9" min="13" max="259" man="1"/>
    <brk id="22" min="13" max="259" man="1"/>
    <brk id="35" min="13" max="2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1"/>
  <sheetViews>
    <sheetView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14" sqref="E14"/>
    </sheetView>
  </sheetViews>
  <sheetFormatPr defaultColWidth="14.28515625" defaultRowHeight="10.5"/>
  <cols>
    <col min="1" max="1" width="7.7109375" style="33" customWidth="1"/>
    <col min="2" max="2" width="3.7109375" style="3" customWidth="1"/>
    <col min="3" max="3" width="35.7109375" style="3" customWidth="1"/>
    <col min="4" max="4" width="8.7109375" style="72" customWidth="1"/>
    <col min="5" max="13" width="14.7109375" style="3" customWidth="1"/>
    <col min="14" max="14" width="3.7109375" style="3" customWidth="1"/>
    <col min="15" max="15" width="14.7109375" style="3" customWidth="1"/>
    <col min="16" max="16" width="3.7109375" style="3" customWidth="1"/>
    <col min="17" max="17" width="14.7109375" style="3" customWidth="1"/>
    <col min="18" max="18" width="1.7109375" style="3" customWidth="1"/>
    <col min="19" max="19" width="11.28515625" style="3" bestFit="1" customWidth="1"/>
    <col min="20" max="16384" width="14.28515625" style="3"/>
  </cols>
  <sheetData>
    <row r="1" spans="1:19" ht="15.75">
      <c r="A1" s="261" t="str">
        <f>+Payments!A1</f>
        <v>AMERICAN ELECTRIC POWER SYSTEM</v>
      </c>
      <c r="B1" s="261"/>
      <c r="C1" s="261"/>
      <c r="D1" s="261"/>
      <c r="E1" s="1"/>
      <c r="F1" s="2"/>
      <c r="G1" s="15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5.75">
      <c r="A2" s="261" t="str">
        <f>+Payments!A2</f>
        <v>ANALYSIS OF A/C 236 ACCRUED FIT LIABILITY</v>
      </c>
      <c r="B2" s="261"/>
      <c r="C2" s="261"/>
      <c r="D2" s="26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261" t="str">
        <f>+Payments!A3</f>
        <v>AS OF DECEMBER 31, 2013</v>
      </c>
      <c r="B3" s="261"/>
      <c r="C3" s="261"/>
      <c r="D3" s="26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2"/>
    </row>
    <row r="4" spans="1:19">
      <c r="A4" s="15"/>
      <c r="B4" s="2"/>
      <c r="C4" s="2"/>
      <c r="D4" s="7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"/>
    </row>
    <row r="5" spans="1:19">
      <c r="A5" s="15"/>
      <c r="B5" s="2"/>
      <c r="C5" s="2"/>
      <c r="D5" s="7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>
      <c r="A6" s="15"/>
      <c r="B6" s="2"/>
      <c r="C6" s="2"/>
      <c r="D6" s="7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11.25">
      <c r="A7" s="15"/>
      <c r="B7" s="2"/>
      <c r="C7" s="2"/>
      <c r="D7" s="71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3"/>
    </row>
    <row r="8" spans="1:19" ht="12.75">
      <c r="A8" s="15"/>
      <c r="B8" s="2"/>
      <c r="C8" s="2"/>
      <c r="D8" s="71"/>
      <c r="E8" s="216"/>
      <c r="F8" s="217"/>
      <c r="G8" s="178"/>
      <c r="H8" s="218"/>
      <c r="I8" s="218"/>
      <c r="J8" s="218"/>
      <c r="K8" s="219" t="s">
        <v>210</v>
      </c>
      <c r="L8" s="220"/>
      <c r="M8" s="220"/>
      <c r="N8" s="220"/>
      <c r="O8" s="220"/>
      <c r="P8" s="221"/>
      <c r="Q8" s="179"/>
    </row>
    <row r="9" spans="1:19" ht="11.25">
      <c r="A9" s="15"/>
      <c r="B9" s="2"/>
      <c r="C9" s="2"/>
      <c r="D9" s="71"/>
      <c r="E9" s="180"/>
      <c r="F9" s="222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81"/>
    </row>
    <row r="10" spans="1:19" ht="11.25">
      <c r="A10" s="15"/>
      <c r="B10" s="2"/>
      <c r="C10" s="2"/>
      <c r="D10" s="71"/>
      <c r="E10" s="135">
        <v>2013</v>
      </c>
      <c r="F10" s="135">
        <f>E10</f>
        <v>2013</v>
      </c>
      <c r="G10" s="135">
        <f>E10</f>
        <v>2013</v>
      </c>
      <c r="H10" s="254">
        <f>E10</f>
        <v>2013</v>
      </c>
      <c r="I10" s="135">
        <v>2013</v>
      </c>
      <c r="J10" s="254">
        <v>2013</v>
      </c>
      <c r="K10" s="135">
        <f>H10</f>
        <v>2013</v>
      </c>
      <c r="L10" s="214" t="s">
        <v>247</v>
      </c>
      <c r="M10" s="214" t="s">
        <v>202</v>
      </c>
      <c r="N10" s="135"/>
      <c r="O10" s="135" t="s">
        <v>203</v>
      </c>
      <c r="P10" s="215"/>
      <c r="Q10" s="135"/>
    </row>
    <row r="11" spans="1:19" ht="11.25">
      <c r="A11" s="79"/>
      <c r="B11" s="19"/>
      <c r="C11" s="19"/>
      <c r="D11" s="71"/>
      <c r="E11" s="142" t="s">
        <v>27</v>
      </c>
      <c r="F11" s="142" t="s">
        <v>204</v>
      </c>
      <c r="G11" s="142" t="s">
        <v>104</v>
      </c>
      <c r="H11" s="135" t="s">
        <v>243</v>
      </c>
      <c r="I11" s="135" t="s">
        <v>245</v>
      </c>
      <c r="J11" s="135" t="s">
        <v>246</v>
      </c>
      <c r="K11" s="143" t="s">
        <v>251</v>
      </c>
      <c r="L11" s="142" t="s">
        <v>248</v>
      </c>
      <c r="M11" s="142" t="s">
        <v>26</v>
      </c>
      <c r="N11" s="142"/>
      <c r="O11" s="142" t="s">
        <v>26</v>
      </c>
      <c r="P11" s="142"/>
      <c r="Q11" s="142"/>
    </row>
    <row r="12" spans="1:19" ht="11.25">
      <c r="A12" s="157" t="s">
        <v>31</v>
      </c>
      <c r="B12" s="118"/>
      <c r="C12" s="118" t="s">
        <v>12</v>
      </c>
      <c r="D12" s="71"/>
      <c r="E12" s="143" t="s">
        <v>28</v>
      </c>
      <c r="F12" s="142" t="s">
        <v>205</v>
      </c>
      <c r="G12" s="142" t="s">
        <v>105</v>
      </c>
      <c r="H12" s="142" t="s">
        <v>244</v>
      </c>
      <c r="I12" s="142" t="s">
        <v>244</v>
      </c>
      <c r="J12" s="142" t="s">
        <v>244</v>
      </c>
      <c r="K12" s="142" t="s">
        <v>250</v>
      </c>
      <c r="L12" s="142" t="s">
        <v>249</v>
      </c>
      <c r="M12" s="205">
        <v>41639</v>
      </c>
      <c r="N12" s="142"/>
      <c r="O12" s="205">
        <f>M12</f>
        <v>41639</v>
      </c>
      <c r="P12" s="142"/>
      <c r="Q12" s="143" t="s">
        <v>3</v>
      </c>
    </row>
    <row r="13" spans="1:19" ht="11.25">
      <c r="A13" s="40" t="s">
        <v>15</v>
      </c>
      <c r="B13" s="2"/>
      <c r="C13" s="5" t="s">
        <v>15</v>
      </c>
      <c r="D13" s="71"/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142"/>
      <c r="O13" s="5" t="s">
        <v>15</v>
      </c>
      <c r="P13" s="142"/>
      <c r="Q13" s="5" t="s">
        <v>15</v>
      </c>
    </row>
    <row r="14" spans="1:19" ht="11.25">
      <c r="A14" s="22"/>
      <c r="B14" s="21"/>
      <c r="C14" s="20"/>
      <c r="D14" s="47"/>
      <c r="E14" s="22"/>
      <c r="F14" s="22"/>
      <c r="G14" s="22"/>
      <c r="H14" s="22"/>
      <c r="I14" s="16"/>
      <c r="J14" s="16"/>
      <c r="K14" s="16"/>
      <c r="L14" s="22"/>
      <c r="M14" s="22"/>
      <c r="N14" s="142"/>
      <c r="O14" s="22"/>
      <c r="P14" s="142"/>
      <c r="Q14" s="22"/>
    </row>
    <row r="15" spans="1:19" ht="11.25">
      <c r="A15" s="115"/>
      <c r="B15" s="116"/>
      <c r="C15" s="117" t="s">
        <v>16</v>
      </c>
      <c r="D15" s="47"/>
      <c r="E15" s="16"/>
      <c r="F15" s="16"/>
      <c r="G15" s="16"/>
      <c r="H15" s="16"/>
      <c r="I15" s="9"/>
      <c r="J15" s="9"/>
      <c r="K15" s="9"/>
      <c r="L15" s="16"/>
      <c r="M15" s="16"/>
      <c r="N15" s="142"/>
      <c r="O15" s="16"/>
      <c r="P15" s="142"/>
      <c r="Q15" s="16"/>
    </row>
    <row r="16" spans="1:19" ht="11.25">
      <c r="A16" s="223">
        <v>260</v>
      </c>
      <c r="B16" s="118"/>
      <c r="C16" s="51" t="s">
        <v>32</v>
      </c>
      <c r="D16" s="82"/>
      <c r="E16" s="151">
        <f>Summary!F16</f>
        <v>-674929.57</v>
      </c>
      <c r="F16" s="148">
        <f>Payments!N16+Payments!O16+Payments!P16+Payments!Q16+Payments!R16</f>
        <v>1103000</v>
      </c>
      <c r="G16" s="148">
        <f>Summary!L16</f>
        <v>3385.6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8">
        <f>SUM(E16:L16)</f>
        <v>431456.03</v>
      </c>
      <c r="N16" s="142"/>
      <c r="O16" s="148">
        <f>Vintages!F16</f>
        <v>431453.99999999988</v>
      </c>
      <c r="P16" s="142"/>
      <c r="Q16" s="148">
        <f>M16-O16</f>
        <v>2.030000000144355</v>
      </c>
      <c r="S16" s="41"/>
    </row>
    <row r="17" spans="1:19" ht="11.25">
      <c r="A17" s="223">
        <v>230</v>
      </c>
      <c r="B17" s="51"/>
      <c r="C17" s="51" t="s">
        <v>33</v>
      </c>
      <c r="D17" s="82"/>
      <c r="E17" s="151">
        <f>Summary!F17</f>
        <v>1957324.57</v>
      </c>
      <c r="F17" s="148">
        <f>Payments!N17+Payments!O17+Payments!P17+Payments!Q17+Payments!R17</f>
        <v>-2434000</v>
      </c>
      <c r="G17" s="148">
        <f>Summary!L17</f>
        <v>2369.34</v>
      </c>
      <c r="H17" s="147">
        <v>348000</v>
      </c>
      <c r="I17" s="147">
        <v>68000</v>
      </c>
      <c r="J17" s="147">
        <v>-189000</v>
      </c>
      <c r="K17" s="147">
        <v>16</v>
      </c>
      <c r="L17" s="147">
        <v>0</v>
      </c>
      <c r="M17" s="148">
        <f>SUM(E17:L17)</f>
        <v>-247290.08999999991</v>
      </c>
      <c r="N17" s="142"/>
      <c r="O17" s="148">
        <f>Vintages!F17</f>
        <v>-247288.51999999984</v>
      </c>
      <c r="P17" s="142"/>
      <c r="Q17" s="148">
        <f>M17-O17</f>
        <v>-1.5700000000651926</v>
      </c>
      <c r="S17" s="41"/>
    </row>
    <row r="18" spans="1:19" ht="11.25">
      <c r="A18" s="223" t="s">
        <v>199</v>
      </c>
      <c r="B18" s="51"/>
      <c r="C18" s="51" t="s">
        <v>195</v>
      </c>
      <c r="D18" s="82"/>
      <c r="E18" s="151">
        <f>Summary!F18</f>
        <v>0</v>
      </c>
      <c r="F18" s="148">
        <f>Payments!N18+Payments!O18+Payments!P18+Payments!Q18+Payments!R18</f>
        <v>0</v>
      </c>
      <c r="G18" s="148">
        <f>Summary!L18</f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8">
        <f>SUM(E18:L18)</f>
        <v>0</v>
      </c>
      <c r="N18" s="142"/>
      <c r="O18" s="148">
        <f>Vintages!F18</f>
        <v>0</v>
      </c>
      <c r="P18" s="142"/>
      <c r="Q18" s="148">
        <f>M18-O18</f>
        <v>0</v>
      </c>
      <c r="S18" s="41"/>
    </row>
    <row r="19" spans="1:19" ht="11.25">
      <c r="A19" s="223"/>
      <c r="B19" s="51"/>
      <c r="C19" s="51"/>
      <c r="D19" s="82"/>
      <c r="E19" s="123" t="s">
        <v>15</v>
      </c>
      <c r="F19" s="123" t="s">
        <v>15</v>
      </c>
      <c r="G19" s="123" t="s">
        <v>15</v>
      </c>
      <c r="H19" s="123" t="s">
        <v>15</v>
      </c>
      <c r="I19" s="123" t="s">
        <v>15</v>
      </c>
      <c r="J19" s="123" t="s">
        <v>15</v>
      </c>
      <c r="K19" s="123" t="s">
        <v>15</v>
      </c>
      <c r="L19" s="123" t="s">
        <v>15</v>
      </c>
      <c r="M19" s="123" t="s">
        <v>15</v>
      </c>
      <c r="N19" s="142"/>
      <c r="O19" s="123" t="s">
        <v>15</v>
      </c>
      <c r="P19" s="142"/>
      <c r="Q19" s="123" t="s">
        <v>15</v>
      </c>
      <c r="S19" s="41"/>
    </row>
    <row r="20" spans="1:19" ht="11.25">
      <c r="A20" s="223"/>
      <c r="B20" s="51"/>
      <c r="C20" s="118" t="s">
        <v>34</v>
      </c>
      <c r="D20" s="82"/>
      <c r="E20" s="149">
        <f t="shared" ref="E20:K20" si="0">SUM(E16:E18)</f>
        <v>1282395</v>
      </c>
      <c r="F20" s="149">
        <f t="shared" si="0"/>
        <v>-1331000</v>
      </c>
      <c r="G20" s="149">
        <f t="shared" si="0"/>
        <v>5754.9400000000005</v>
      </c>
      <c r="H20" s="149">
        <f t="shared" si="0"/>
        <v>348000</v>
      </c>
      <c r="I20" s="149">
        <f t="shared" si="0"/>
        <v>68000</v>
      </c>
      <c r="J20" s="149">
        <f t="shared" si="0"/>
        <v>-189000</v>
      </c>
      <c r="K20" s="149">
        <f t="shared" si="0"/>
        <v>16</v>
      </c>
      <c r="L20" s="149">
        <f t="shared" ref="L20:Q20" si="1">SUM(L16:L18)</f>
        <v>0</v>
      </c>
      <c r="M20" s="149">
        <f t="shared" si="1"/>
        <v>184165.94000000012</v>
      </c>
      <c r="N20" s="142"/>
      <c r="O20" s="149">
        <f t="shared" si="1"/>
        <v>184165.48000000004</v>
      </c>
      <c r="P20" s="142"/>
      <c r="Q20" s="149">
        <f t="shared" si="1"/>
        <v>0.46000000007916242</v>
      </c>
      <c r="S20" s="41"/>
    </row>
    <row r="21" spans="1:19" ht="11.25">
      <c r="A21" s="223"/>
      <c r="B21" s="51"/>
      <c r="C21" s="51"/>
      <c r="D21" s="82"/>
      <c r="E21" s="123" t="s">
        <v>23</v>
      </c>
      <c r="F21" s="123" t="s">
        <v>23</v>
      </c>
      <c r="G21" s="123" t="s">
        <v>23</v>
      </c>
      <c r="H21" s="123" t="s">
        <v>23</v>
      </c>
      <c r="I21" s="123" t="s">
        <v>23</v>
      </c>
      <c r="J21" s="123" t="s">
        <v>23</v>
      </c>
      <c r="K21" s="123" t="s">
        <v>23</v>
      </c>
      <c r="L21" s="123" t="s">
        <v>23</v>
      </c>
      <c r="M21" s="123" t="s">
        <v>23</v>
      </c>
      <c r="N21" s="142"/>
      <c r="O21" s="123" t="s">
        <v>23</v>
      </c>
      <c r="P21" s="142"/>
      <c r="Q21" s="123" t="s">
        <v>23</v>
      </c>
      <c r="S21" s="41"/>
    </row>
    <row r="22" spans="1:19" ht="11.25">
      <c r="A22" s="223"/>
      <c r="B22" s="51"/>
      <c r="C22" s="51"/>
      <c r="D22" s="82"/>
      <c r="E22" s="123"/>
      <c r="F22" s="123"/>
      <c r="G22" s="123"/>
      <c r="H22" s="123"/>
      <c r="I22" s="123"/>
      <c r="J22" s="123"/>
      <c r="K22" s="123"/>
      <c r="L22" s="123"/>
      <c r="M22" s="123"/>
      <c r="N22" s="142"/>
      <c r="O22" s="123"/>
      <c r="P22" s="142"/>
      <c r="Q22" s="123"/>
      <c r="S22" s="41"/>
    </row>
    <row r="23" spans="1:19" ht="11.25">
      <c r="A23" s="223"/>
      <c r="B23" s="51"/>
      <c r="C23" s="51"/>
      <c r="D23" s="82"/>
      <c r="E23" s="149"/>
      <c r="F23" s="123"/>
      <c r="G23" s="123"/>
      <c r="H23" s="123"/>
      <c r="I23" s="123"/>
      <c r="J23" s="123"/>
      <c r="K23" s="123"/>
      <c r="L23" s="123"/>
      <c r="M23" s="123"/>
      <c r="N23" s="142"/>
      <c r="O23" s="123"/>
      <c r="P23" s="142"/>
      <c r="Q23" s="123"/>
      <c r="S23" s="41"/>
    </row>
    <row r="24" spans="1:19" ht="11.25">
      <c r="A24" s="223"/>
      <c r="B24" s="51"/>
      <c r="C24" s="117" t="s">
        <v>17</v>
      </c>
      <c r="D24" s="82"/>
      <c r="E24" s="149"/>
      <c r="F24" s="149"/>
      <c r="G24" s="149"/>
      <c r="H24" s="149"/>
      <c r="I24" s="149"/>
      <c r="J24" s="149"/>
      <c r="K24" s="149"/>
      <c r="L24" s="149"/>
      <c r="M24" s="149"/>
      <c r="N24" s="142"/>
      <c r="O24" s="149"/>
      <c r="P24" s="142"/>
      <c r="Q24" s="149"/>
      <c r="S24" s="41"/>
    </row>
    <row r="25" spans="1:19" ht="11.25">
      <c r="A25" s="223">
        <v>215</v>
      </c>
      <c r="B25" s="51"/>
      <c r="C25" s="51" t="s">
        <v>35</v>
      </c>
      <c r="D25" s="82"/>
      <c r="E25" s="151">
        <f>Summary!F25</f>
        <v>-15769181.280000001</v>
      </c>
      <c r="F25" s="148">
        <f>Payments!N25+Payments!O25+Payments!P25+Payments!Q25+Payments!R25</f>
        <v>-13857000</v>
      </c>
      <c r="G25" s="148">
        <f>Summary!L25</f>
        <v>-1752996</v>
      </c>
      <c r="H25" s="147">
        <v>8649000</v>
      </c>
      <c r="I25" s="147">
        <v>1661000</v>
      </c>
      <c r="J25" s="147">
        <v>-4670000</v>
      </c>
      <c r="K25" s="147">
        <v>1480</v>
      </c>
      <c r="L25" s="147">
        <v>4450348</v>
      </c>
      <c r="M25" s="148">
        <f t="shared" ref="M25:M32" si="2">SUM(E25:L25)</f>
        <v>-21287349.280000001</v>
      </c>
      <c r="N25" s="142"/>
      <c r="O25" s="148">
        <f>Vintages!F25</f>
        <v>-21287350.650000002</v>
      </c>
      <c r="P25" s="142"/>
      <c r="Q25" s="148">
        <f t="shared" ref="Q25:Q32" si="3">M25-O25</f>
        <v>1.3700000010430813</v>
      </c>
      <c r="S25" s="41"/>
    </row>
    <row r="26" spans="1:19" ht="11.25">
      <c r="A26" s="223">
        <v>150</v>
      </c>
      <c r="B26" s="51"/>
      <c r="C26" s="51" t="s">
        <v>32</v>
      </c>
      <c r="D26" s="82"/>
      <c r="E26" s="151">
        <f>Summary!F26</f>
        <v>-25394518.489999998</v>
      </c>
      <c r="F26" s="148">
        <f>Payments!N26+Payments!O26+Payments!P26+Payments!Q26+Payments!R26</f>
        <v>20351000</v>
      </c>
      <c r="G26" s="148">
        <f>Summary!L26</f>
        <v>784224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8">
        <f t="shared" si="2"/>
        <v>-4259294.4899999984</v>
      </c>
      <c r="N26" s="142"/>
      <c r="O26" s="148">
        <f>Vintages!F26</f>
        <v>-4259296.0199999986</v>
      </c>
      <c r="P26" s="142"/>
      <c r="Q26" s="148">
        <f t="shared" si="3"/>
        <v>1.5300000002607703</v>
      </c>
      <c r="S26" s="41"/>
    </row>
    <row r="27" spans="1:19" ht="11.25">
      <c r="A27" s="223">
        <v>140</v>
      </c>
      <c r="B27" s="51"/>
      <c r="C27" s="51" t="s">
        <v>33</v>
      </c>
      <c r="D27" s="82"/>
      <c r="E27" s="151">
        <f>Summary!F27</f>
        <v>15087729.510000002</v>
      </c>
      <c r="F27" s="148">
        <f>Payments!N27+Payments!O27+Payments!P27+Payments!Q27+Payments!R27</f>
        <v>-16218000</v>
      </c>
      <c r="G27" s="148">
        <f>Summary!L27</f>
        <v>-902092</v>
      </c>
      <c r="H27" s="147">
        <v>5806000</v>
      </c>
      <c r="I27" s="147">
        <v>1115000</v>
      </c>
      <c r="J27" s="147">
        <v>-3135000</v>
      </c>
      <c r="K27" s="147">
        <v>2864</v>
      </c>
      <c r="L27" s="147">
        <v>-4450348</v>
      </c>
      <c r="M27" s="148">
        <f t="shared" si="2"/>
        <v>-2693846.4899999984</v>
      </c>
      <c r="N27" s="142"/>
      <c r="O27" s="148">
        <f>Vintages!F27</f>
        <v>-2693846.3899999997</v>
      </c>
      <c r="P27" s="142"/>
      <c r="Q27" s="148">
        <f t="shared" si="3"/>
        <v>-9.9999998696148396E-2</v>
      </c>
      <c r="S27" s="41"/>
    </row>
    <row r="28" spans="1:19" ht="11.25">
      <c r="A28" s="224">
        <v>410</v>
      </c>
      <c r="B28" s="120"/>
      <c r="C28" s="42" t="s">
        <v>163</v>
      </c>
      <c r="D28" s="82"/>
      <c r="E28" s="151">
        <f>Summary!F28</f>
        <v>0</v>
      </c>
      <c r="F28" s="148">
        <f>Payments!N28+Payments!O28+Payments!P28+Payments!Q28+Payments!R28</f>
        <v>0</v>
      </c>
      <c r="G28" s="148">
        <f>Summary!L28</f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8">
        <f t="shared" si="2"/>
        <v>0</v>
      </c>
      <c r="N28" s="142"/>
      <c r="O28" s="148">
        <f>Vintages!F28</f>
        <v>0</v>
      </c>
      <c r="P28" s="142"/>
      <c r="Q28" s="148">
        <f t="shared" si="3"/>
        <v>0</v>
      </c>
      <c r="S28" s="41"/>
    </row>
    <row r="29" spans="1:19" ht="11.25">
      <c r="A29" s="223">
        <v>125</v>
      </c>
      <c r="B29" s="51"/>
      <c r="C29" s="51" t="s">
        <v>36</v>
      </c>
      <c r="D29" s="82"/>
      <c r="E29" s="151">
        <f>Summary!F29</f>
        <v>110717.59</v>
      </c>
      <c r="F29" s="148">
        <f>Payments!N29+Payments!O29+Payments!P29+Payments!Q29+Payments!R29</f>
        <v>-138000</v>
      </c>
      <c r="G29" s="148">
        <f>Summary!L29</f>
        <v>0</v>
      </c>
      <c r="H29" s="147">
        <v>26000</v>
      </c>
      <c r="I29" s="147">
        <v>4000</v>
      </c>
      <c r="J29" s="147">
        <v>0</v>
      </c>
      <c r="K29" s="147">
        <v>0</v>
      </c>
      <c r="L29" s="147">
        <v>0</v>
      </c>
      <c r="M29" s="148">
        <f t="shared" si="2"/>
        <v>2717.5899999999965</v>
      </c>
      <c r="N29" s="142"/>
      <c r="O29" s="148">
        <f>Vintages!F29</f>
        <v>2717.56</v>
      </c>
      <c r="P29" s="142"/>
      <c r="Q29" s="148">
        <f t="shared" si="3"/>
        <v>2.999999999656211E-2</v>
      </c>
      <c r="S29" s="41"/>
    </row>
    <row r="30" spans="1:19" ht="11.25">
      <c r="A30" s="223">
        <v>217</v>
      </c>
      <c r="B30" s="51"/>
      <c r="C30" s="51" t="s">
        <v>37</v>
      </c>
      <c r="D30" s="82"/>
      <c r="E30" s="151">
        <f>Summary!F30</f>
        <v>1284.8599999999997</v>
      </c>
      <c r="F30" s="148">
        <f>Payments!N30+Payments!O30+Payments!P30+Payments!Q30+Payments!R30</f>
        <v>-3000</v>
      </c>
      <c r="G30" s="148">
        <f>Summary!L30</f>
        <v>0</v>
      </c>
      <c r="H30" s="147">
        <v>3000</v>
      </c>
      <c r="I30" s="147">
        <v>-1000</v>
      </c>
      <c r="J30" s="147">
        <v>0</v>
      </c>
      <c r="K30" s="147">
        <v>0</v>
      </c>
      <c r="L30" s="147">
        <v>0</v>
      </c>
      <c r="M30" s="148">
        <f t="shared" si="2"/>
        <v>284.85999999999967</v>
      </c>
      <c r="N30" s="142"/>
      <c r="O30" s="148">
        <f>Vintages!F30</f>
        <v>285.27999999999975</v>
      </c>
      <c r="P30" s="142"/>
      <c r="Q30" s="148">
        <f t="shared" si="3"/>
        <v>-0.42000000000007276</v>
      </c>
      <c r="S30" s="41"/>
    </row>
    <row r="31" spans="1:19" ht="11.25">
      <c r="A31" s="223">
        <v>225</v>
      </c>
      <c r="B31" s="51"/>
      <c r="C31" s="51" t="s">
        <v>38</v>
      </c>
      <c r="D31" s="82"/>
      <c r="E31" s="151">
        <f>Summary!F31</f>
        <v>-125188.5</v>
      </c>
      <c r="F31" s="148">
        <f>Payments!N31+Payments!O31+Payments!P31+Payments!Q31+Payments!R31</f>
        <v>85000</v>
      </c>
      <c r="G31" s="148">
        <f>Summary!L31</f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8">
        <f t="shared" si="2"/>
        <v>-40188.5</v>
      </c>
      <c r="N31" s="142"/>
      <c r="O31" s="148">
        <f>Vintages!F31</f>
        <v>-40188.22</v>
      </c>
      <c r="P31" s="142"/>
      <c r="Q31" s="148">
        <f t="shared" si="3"/>
        <v>-0.27999999999883585</v>
      </c>
      <c r="S31" s="41"/>
    </row>
    <row r="32" spans="1:19" ht="11.25">
      <c r="A32" s="223" t="s">
        <v>165</v>
      </c>
      <c r="B32" s="51"/>
      <c r="C32" s="51" t="s">
        <v>195</v>
      </c>
      <c r="D32" s="82"/>
      <c r="E32" s="151">
        <f>Summary!F32</f>
        <v>0</v>
      </c>
      <c r="F32" s="148">
        <f>Payments!N32+Payments!O32+Payments!P32+Payments!Q32+Payments!R32</f>
        <v>0</v>
      </c>
      <c r="G32" s="148">
        <f>Summary!L32</f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8">
        <f t="shared" si="2"/>
        <v>0</v>
      </c>
      <c r="N32" s="142"/>
      <c r="O32" s="148">
        <f>Vintages!F32</f>
        <v>0</v>
      </c>
      <c r="P32" s="142"/>
      <c r="Q32" s="148">
        <f t="shared" si="3"/>
        <v>0</v>
      </c>
      <c r="S32" s="41"/>
    </row>
    <row r="33" spans="1:21" ht="11.25">
      <c r="A33" s="223"/>
      <c r="B33" s="51"/>
      <c r="C33" s="51"/>
      <c r="D33" s="82"/>
      <c r="E33" s="123" t="s">
        <v>15</v>
      </c>
      <c r="F33" s="123" t="s">
        <v>15</v>
      </c>
      <c r="G33" s="123" t="s">
        <v>15</v>
      </c>
      <c r="H33" s="123" t="s">
        <v>15</v>
      </c>
      <c r="I33" s="123" t="s">
        <v>15</v>
      </c>
      <c r="J33" s="123" t="s">
        <v>15</v>
      </c>
      <c r="K33" s="123" t="s">
        <v>15</v>
      </c>
      <c r="L33" s="123" t="s">
        <v>15</v>
      </c>
      <c r="M33" s="123" t="s">
        <v>15</v>
      </c>
      <c r="N33" s="142"/>
      <c r="O33" s="123" t="s">
        <v>15</v>
      </c>
      <c r="P33" s="142"/>
      <c r="Q33" s="123" t="s">
        <v>15</v>
      </c>
      <c r="S33" s="41"/>
    </row>
    <row r="34" spans="1:21" ht="11.25">
      <c r="A34" s="225"/>
      <c r="B34" s="116"/>
      <c r="C34" s="122" t="s">
        <v>39</v>
      </c>
      <c r="D34" s="82"/>
      <c r="E34" s="149">
        <f t="shared" ref="E34:K34" si="4">SUM(E25:E32)</f>
        <v>-26089156.309999995</v>
      </c>
      <c r="F34" s="149">
        <f t="shared" si="4"/>
        <v>-9780000</v>
      </c>
      <c r="G34" s="149">
        <f t="shared" si="4"/>
        <v>-1870864</v>
      </c>
      <c r="H34" s="149">
        <f t="shared" si="4"/>
        <v>14484000</v>
      </c>
      <c r="I34" s="149">
        <f t="shared" si="4"/>
        <v>2779000</v>
      </c>
      <c r="J34" s="149">
        <f t="shared" si="4"/>
        <v>-7805000</v>
      </c>
      <c r="K34" s="149">
        <f t="shared" si="4"/>
        <v>4344</v>
      </c>
      <c r="L34" s="149">
        <f t="shared" ref="L34:Q34" si="5">SUM(L25:L32)</f>
        <v>0</v>
      </c>
      <c r="M34" s="149">
        <f t="shared" si="5"/>
        <v>-28277676.309999999</v>
      </c>
      <c r="N34" s="142"/>
      <c r="O34" s="149">
        <f t="shared" si="5"/>
        <v>-28277678.440000001</v>
      </c>
      <c r="P34" s="142"/>
      <c r="Q34" s="149">
        <f t="shared" si="5"/>
        <v>2.1300000026053567</v>
      </c>
      <c r="S34" s="41"/>
      <c r="U34" s="36"/>
    </row>
    <row r="35" spans="1:21" ht="11.25">
      <c r="A35" s="223"/>
      <c r="B35" s="51"/>
      <c r="C35" s="51"/>
      <c r="D35" s="82"/>
      <c r="E35" s="123" t="s">
        <v>23</v>
      </c>
      <c r="F35" s="123" t="s">
        <v>23</v>
      </c>
      <c r="G35" s="123" t="s">
        <v>23</v>
      </c>
      <c r="H35" s="123" t="s">
        <v>23</v>
      </c>
      <c r="I35" s="123" t="s">
        <v>23</v>
      </c>
      <c r="J35" s="123" t="s">
        <v>23</v>
      </c>
      <c r="K35" s="123" t="s">
        <v>23</v>
      </c>
      <c r="L35" s="123" t="s">
        <v>23</v>
      </c>
      <c r="M35" s="123" t="s">
        <v>23</v>
      </c>
      <c r="N35" s="142"/>
      <c r="O35" s="123" t="s">
        <v>23</v>
      </c>
      <c r="P35" s="142"/>
      <c r="Q35" s="123" t="s">
        <v>23</v>
      </c>
      <c r="S35" s="41"/>
    </row>
    <row r="36" spans="1:21" ht="11.25">
      <c r="A36" s="223"/>
      <c r="B36" s="51"/>
      <c r="C36" s="51"/>
      <c r="D36" s="82"/>
      <c r="E36" s="123"/>
      <c r="F36" s="123"/>
      <c r="G36" s="123"/>
      <c r="H36" s="123"/>
      <c r="I36" s="123"/>
      <c r="J36" s="123"/>
      <c r="K36" s="123"/>
      <c r="L36" s="123"/>
      <c r="M36" s="123"/>
      <c r="N36" s="142"/>
      <c r="O36" s="123"/>
      <c r="P36" s="142"/>
      <c r="Q36" s="123"/>
      <c r="S36" s="41"/>
    </row>
    <row r="37" spans="1:21" ht="11.25">
      <c r="A37" s="223"/>
      <c r="B37" s="51"/>
      <c r="C37" s="123"/>
      <c r="D37" s="82"/>
      <c r="E37" s="123"/>
      <c r="F37" s="123"/>
      <c r="G37" s="123"/>
      <c r="H37" s="123"/>
      <c r="I37" s="123"/>
      <c r="J37" s="123"/>
      <c r="K37" s="123"/>
      <c r="L37" s="123"/>
      <c r="M37" s="123"/>
      <c r="N37" s="142"/>
      <c r="O37" s="123"/>
      <c r="P37" s="142"/>
      <c r="Q37" s="123"/>
      <c r="S37" s="41"/>
    </row>
    <row r="38" spans="1:21" ht="11.25">
      <c r="A38" s="223"/>
      <c r="B38" s="116"/>
      <c r="C38" s="117" t="s">
        <v>18</v>
      </c>
      <c r="D38" s="82"/>
      <c r="E38" s="149"/>
      <c r="F38" s="149"/>
      <c r="G38" s="149"/>
      <c r="H38" s="149"/>
      <c r="I38" s="149"/>
      <c r="J38" s="149"/>
      <c r="K38" s="149"/>
      <c r="L38" s="149"/>
      <c r="M38" s="149"/>
      <c r="N38" s="142"/>
      <c r="O38" s="149"/>
      <c r="P38" s="142"/>
      <c r="Q38" s="149"/>
      <c r="S38" s="41"/>
    </row>
    <row r="39" spans="1:21" ht="11.25">
      <c r="A39" s="223">
        <v>117</v>
      </c>
      <c r="B39" s="51"/>
      <c r="C39" s="51" t="s">
        <v>35</v>
      </c>
      <c r="D39" s="82"/>
      <c r="E39" s="151">
        <f>Summary!F39</f>
        <v>3930342.4000000004</v>
      </c>
      <c r="F39" s="148">
        <f>Payments!N39+Payments!O39+Payments!P39+Payments!Q39+Payments!R39</f>
        <v>2126000</v>
      </c>
      <c r="G39" s="148">
        <f>Summary!L39</f>
        <v>-70773.73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8">
        <f>SUM(E39:L39)</f>
        <v>5985568.6699999999</v>
      </c>
      <c r="N39" s="142"/>
      <c r="O39" s="148">
        <f>Vintages!F39</f>
        <v>5985571.46</v>
      </c>
      <c r="P39" s="142"/>
      <c r="Q39" s="148">
        <f>M39-O39</f>
        <v>-2.7900000000372529</v>
      </c>
      <c r="S39" s="41"/>
    </row>
    <row r="40" spans="1:21" ht="11.25">
      <c r="A40" s="223">
        <v>180</v>
      </c>
      <c r="B40" s="51"/>
      <c r="C40" s="51" t="s">
        <v>32</v>
      </c>
      <c r="D40" s="82"/>
      <c r="E40" s="151">
        <f>Summary!F40</f>
        <v>-13275741.35</v>
      </c>
      <c r="F40" s="148">
        <f>Payments!N40+Payments!O40+Payments!P40+Payments!Q40+Payments!R40</f>
        <v>10576000</v>
      </c>
      <c r="G40" s="148">
        <f>Summary!L40</f>
        <v>17405.599999999999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8">
        <f>SUM(E40:L40)</f>
        <v>-2682335.7499999995</v>
      </c>
      <c r="N40" s="142"/>
      <c r="O40" s="148">
        <f>Vintages!F40</f>
        <v>-2682335.56</v>
      </c>
      <c r="P40" s="142"/>
      <c r="Q40" s="148">
        <f>M40-O40</f>
        <v>-0.18999999947845936</v>
      </c>
      <c r="S40" s="41"/>
    </row>
    <row r="41" spans="1:21" ht="11.25">
      <c r="A41" s="223">
        <v>110</v>
      </c>
      <c r="B41" s="51"/>
      <c r="C41" s="51" t="s">
        <v>33</v>
      </c>
      <c r="D41" s="82"/>
      <c r="E41" s="151">
        <f>Summary!F41</f>
        <v>2033101.9300000002</v>
      </c>
      <c r="F41" s="148">
        <f>Payments!N41+Payments!O41+Payments!P41+Payments!Q41+Payments!R41</f>
        <v>-1153000</v>
      </c>
      <c r="G41" s="148">
        <f>Summary!L41</f>
        <v>-9670</v>
      </c>
      <c r="H41" s="147">
        <v>0</v>
      </c>
      <c r="I41" s="147">
        <v>0</v>
      </c>
      <c r="J41" s="147">
        <v>0</v>
      </c>
      <c r="K41" s="147">
        <v>748</v>
      </c>
      <c r="L41" s="147">
        <v>0</v>
      </c>
      <c r="M41" s="148">
        <f>SUM(E41:L41)</f>
        <v>871179.93000000017</v>
      </c>
      <c r="N41" s="142"/>
      <c r="O41" s="148">
        <f>Vintages!F41</f>
        <v>871178.74000000046</v>
      </c>
      <c r="P41" s="142"/>
      <c r="Q41" s="148">
        <f>M41-O41</f>
        <v>1.18999999971129</v>
      </c>
      <c r="S41" s="41"/>
    </row>
    <row r="42" spans="1:21" ht="11.25">
      <c r="A42" s="223" t="s">
        <v>199</v>
      </c>
      <c r="B42" s="51"/>
      <c r="C42" s="51" t="s">
        <v>195</v>
      </c>
      <c r="D42" s="82"/>
      <c r="E42" s="151">
        <f>Summary!F42</f>
        <v>0</v>
      </c>
      <c r="F42" s="148">
        <f>Payments!N42+Payments!O42+Payments!P42+Payments!Q42+Payments!R42</f>
        <v>0</v>
      </c>
      <c r="G42" s="148">
        <f>Summary!L42</f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8">
        <f>SUM(E42:L42)</f>
        <v>0</v>
      </c>
      <c r="N42" s="142"/>
      <c r="O42" s="148">
        <f>Vintages!F42</f>
        <v>0</v>
      </c>
      <c r="P42" s="142"/>
      <c r="Q42" s="148">
        <f>M42-O42</f>
        <v>0</v>
      </c>
      <c r="S42" s="41"/>
    </row>
    <row r="43" spans="1:21" ht="11.25">
      <c r="A43" s="223"/>
      <c r="B43" s="51"/>
      <c r="C43" s="51"/>
      <c r="D43" s="82"/>
      <c r="E43" s="123" t="s">
        <v>15</v>
      </c>
      <c r="F43" s="123" t="s">
        <v>15</v>
      </c>
      <c r="G43" s="123" t="s">
        <v>15</v>
      </c>
      <c r="H43" s="123" t="s">
        <v>15</v>
      </c>
      <c r="I43" s="123" t="s">
        <v>15</v>
      </c>
      <c r="J43" s="123" t="s">
        <v>15</v>
      </c>
      <c r="K43" s="123" t="s">
        <v>15</v>
      </c>
      <c r="L43" s="123" t="s">
        <v>15</v>
      </c>
      <c r="M43" s="123" t="s">
        <v>15</v>
      </c>
      <c r="N43" s="142"/>
      <c r="O43" s="123" t="s">
        <v>15</v>
      </c>
      <c r="P43" s="142"/>
      <c r="Q43" s="123" t="s">
        <v>15</v>
      </c>
      <c r="S43" s="41"/>
    </row>
    <row r="44" spans="1:21" ht="11.25">
      <c r="A44" s="223"/>
      <c r="B44" s="116"/>
      <c r="C44" s="122" t="s">
        <v>40</v>
      </c>
      <c r="D44" s="82"/>
      <c r="E44" s="149">
        <f t="shared" ref="E44:K44" si="6">SUM(E39:E42)</f>
        <v>-7312297.0199999996</v>
      </c>
      <c r="F44" s="149">
        <f t="shared" si="6"/>
        <v>11549000</v>
      </c>
      <c r="G44" s="149">
        <f t="shared" si="6"/>
        <v>-63038.13</v>
      </c>
      <c r="H44" s="149">
        <f t="shared" si="6"/>
        <v>0</v>
      </c>
      <c r="I44" s="149">
        <f t="shared" si="6"/>
        <v>0</v>
      </c>
      <c r="J44" s="149">
        <f t="shared" si="6"/>
        <v>0</v>
      </c>
      <c r="K44" s="149">
        <f t="shared" si="6"/>
        <v>748</v>
      </c>
      <c r="L44" s="149">
        <f t="shared" ref="L44:Q44" si="7">SUM(L39:L42)</f>
        <v>0</v>
      </c>
      <c r="M44" s="149">
        <f t="shared" si="7"/>
        <v>4174412.8500000006</v>
      </c>
      <c r="N44" s="142"/>
      <c r="O44" s="149">
        <f t="shared" si="7"/>
        <v>4174414.6400000006</v>
      </c>
      <c r="P44" s="142"/>
      <c r="Q44" s="149">
        <f t="shared" si="7"/>
        <v>-1.7899999998044223</v>
      </c>
      <c r="S44" s="41"/>
    </row>
    <row r="45" spans="1:21" ht="11.25">
      <c r="A45" s="223"/>
      <c r="B45" s="51"/>
      <c r="C45" s="51"/>
      <c r="D45" s="82"/>
      <c r="E45" s="123" t="s">
        <v>23</v>
      </c>
      <c r="F45" s="123" t="s">
        <v>23</v>
      </c>
      <c r="G45" s="123" t="s">
        <v>23</v>
      </c>
      <c r="H45" s="123" t="s">
        <v>23</v>
      </c>
      <c r="I45" s="123" t="s">
        <v>23</v>
      </c>
      <c r="J45" s="123" t="s">
        <v>23</v>
      </c>
      <c r="K45" s="123" t="s">
        <v>23</v>
      </c>
      <c r="L45" s="123" t="s">
        <v>23</v>
      </c>
      <c r="M45" s="123" t="s">
        <v>23</v>
      </c>
      <c r="N45" s="142"/>
      <c r="O45" s="123" t="s">
        <v>23</v>
      </c>
      <c r="P45" s="142"/>
      <c r="Q45" s="123" t="s">
        <v>23</v>
      </c>
      <c r="S45" s="41"/>
    </row>
    <row r="46" spans="1:21" ht="11.25">
      <c r="A46" s="223"/>
      <c r="B46" s="51"/>
      <c r="C46" s="51"/>
      <c r="D46" s="82"/>
      <c r="E46" s="123"/>
      <c r="F46" s="123"/>
      <c r="G46" s="123"/>
      <c r="H46" s="123"/>
      <c r="I46" s="123"/>
      <c r="J46" s="123"/>
      <c r="K46" s="123"/>
      <c r="L46" s="123"/>
      <c r="M46" s="123"/>
      <c r="N46" s="142"/>
      <c r="O46" s="123"/>
      <c r="P46" s="142"/>
      <c r="Q46" s="123"/>
      <c r="S46" s="41"/>
    </row>
    <row r="47" spans="1:21" ht="11.25">
      <c r="A47" s="223"/>
      <c r="B47" s="51"/>
      <c r="C47" s="51"/>
      <c r="D47" s="82"/>
      <c r="E47" s="149"/>
      <c r="F47" s="149"/>
      <c r="G47" s="149"/>
      <c r="H47" s="149"/>
      <c r="I47" s="149"/>
      <c r="J47" s="149"/>
      <c r="K47" s="149"/>
      <c r="L47" s="149"/>
      <c r="M47" s="149"/>
      <c r="N47" s="142"/>
      <c r="O47" s="149"/>
      <c r="P47" s="142"/>
      <c r="Q47" s="149"/>
      <c r="S47" s="41"/>
    </row>
    <row r="48" spans="1:21" ht="11.25">
      <c r="A48" s="223"/>
      <c r="B48" s="51"/>
      <c r="C48" s="117" t="s">
        <v>19</v>
      </c>
      <c r="D48" s="82"/>
      <c r="E48" s="149"/>
      <c r="F48" s="149"/>
      <c r="G48" s="149"/>
      <c r="H48" s="149"/>
      <c r="I48" s="149"/>
      <c r="J48" s="149"/>
      <c r="K48" s="149"/>
      <c r="L48" s="149"/>
      <c r="M48" s="149"/>
      <c r="N48" s="142"/>
      <c r="O48" s="150"/>
      <c r="P48" s="142"/>
      <c r="Q48" s="149"/>
      <c r="S48" s="41"/>
    </row>
    <row r="49" spans="1:19" ht="11.25">
      <c r="A49" s="223">
        <v>132</v>
      </c>
      <c r="B49" s="51"/>
      <c r="C49" s="51" t="s">
        <v>35</v>
      </c>
      <c r="D49" s="82"/>
      <c r="E49" s="151">
        <f>Summary!F49</f>
        <v>-207232405.29999998</v>
      </c>
      <c r="F49" s="148">
        <f>Payments!N49+Payments!O49+Payments!P49+Payments!Q49+Payments!R49</f>
        <v>219220000</v>
      </c>
      <c r="G49" s="148">
        <f>Summary!L49</f>
        <v>1078536.6499999999</v>
      </c>
      <c r="H49" s="147">
        <v>0</v>
      </c>
      <c r="I49" s="147">
        <v>0</v>
      </c>
      <c r="J49" s="147">
        <v>0</v>
      </c>
      <c r="K49" s="147">
        <v>6807</v>
      </c>
      <c r="L49" s="147">
        <v>0</v>
      </c>
      <c r="M49" s="148">
        <f t="shared" ref="M49:M55" si="8">SUM(E49:L49)</f>
        <v>13072938.350000018</v>
      </c>
      <c r="N49" s="142"/>
      <c r="O49" s="148">
        <f>Vintages!F49</f>
        <v>13072939.939999999</v>
      </c>
      <c r="P49" s="142"/>
      <c r="Q49" s="148">
        <f t="shared" ref="Q49:Q55" si="9">M49-O49</f>
        <v>-1.5899999812245369</v>
      </c>
      <c r="S49" s="41"/>
    </row>
    <row r="50" spans="1:19" ht="11.25">
      <c r="A50" s="223">
        <v>190</v>
      </c>
      <c r="B50" s="51"/>
      <c r="C50" s="51" t="s">
        <v>41</v>
      </c>
      <c r="D50" s="82"/>
      <c r="E50" s="151">
        <f>Summary!F50</f>
        <v>273391098.17000002</v>
      </c>
      <c r="F50" s="148">
        <f>Payments!N50+Payments!O50+Payments!P50+Payments!Q50+Payments!R50</f>
        <v>-253120000</v>
      </c>
      <c r="G50" s="148">
        <f>Summary!L50</f>
        <v>-388576.71</v>
      </c>
      <c r="H50" s="147">
        <v>13654000</v>
      </c>
      <c r="I50" s="147">
        <v>2622000</v>
      </c>
      <c r="J50" s="147">
        <v>-7372000</v>
      </c>
      <c r="K50" s="147">
        <v>0</v>
      </c>
      <c r="L50" s="147">
        <v>0</v>
      </c>
      <c r="M50" s="148">
        <f t="shared" si="8"/>
        <v>28786521.460000016</v>
      </c>
      <c r="N50" s="142"/>
      <c r="O50" s="148">
        <f>Vintages!F50</f>
        <v>28786519.519999973</v>
      </c>
      <c r="P50" s="142"/>
      <c r="Q50" s="148">
        <f t="shared" si="9"/>
        <v>1.9400000423192978</v>
      </c>
      <c r="S50" s="41"/>
    </row>
    <row r="51" spans="1:19" ht="11.25">
      <c r="A51" s="223">
        <v>120</v>
      </c>
      <c r="B51" s="51"/>
      <c r="C51" s="51" t="s">
        <v>32</v>
      </c>
      <c r="D51" s="82"/>
      <c r="E51" s="151">
        <f>Summary!F51</f>
        <v>-33511775.980000004</v>
      </c>
      <c r="F51" s="148">
        <f>Payments!N51+Payments!O51+Payments!P51+Payments!Q51+Payments!R51</f>
        <v>31150000</v>
      </c>
      <c r="G51" s="148">
        <f>Summary!L51</f>
        <v>183043.41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8">
        <f t="shared" si="8"/>
        <v>-2178732.570000004</v>
      </c>
      <c r="N51" s="142"/>
      <c r="O51" s="148">
        <f>Vintages!F51</f>
        <v>-2178733.4800000004</v>
      </c>
      <c r="P51" s="142"/>
      <c r="Q51" s="148">
        <f t="shared" si="9"/>
        <v>0.90999999642372131</v>
      </c>
      <c r="S51" s="41"/>
    </row>
    <row r="52" spans="1:19" ht="11.25">
      <c r="A52" s="223">
        <v>170</v>
      </c>
      <c r="B52" s="51"/>
      <c r="C52" s="51" t="s">
        <v>33</v>
      </c>
      <c r="D52" s="82"/>
      <c r="E52" s="151">
        <f>Summary!F52</f>
        <v>16289705.449999999</v>
      </c>
      <c r="F52" s="148">
        <f>Payments!N52+Payments!O52+Payments!P52+Payments!Q52+Payments!R52</f>
        <v>-14686000</v>
      </c>
      <c r="G52" s="148">
        <f>Summary!L52</f>
        <v>179263.43</v>
      </c>
      <c r="H52" s="147">
        <v>1689000</v>
      </c>
      <c r="I52" s="147">
        <v>324000</v>
      </c>
      <c r="J52" s="147">
        <v>-912000</v>
      </c>
      <c r="K52" s="147">
        <v>1050</v>
      </c>
      <c r="L52" s="147">
        <v>0</v>
      </c>
      <c r="M52" s="148">
        <f t="shared" si="8"/>
        <v>2885018.879999999</v>
      </c>
      <c r="N52" s="142"/>
      <c r="O52" s="148">
        <f>Vintages!F52</f>
        <v>2885015.59</v>
      </c>
      <c r="P52" s="142"/>
      <c r="Q52" s="148">
        <f t="shared" si="9"/>
        <v>3.2899999991059303</v>
      </c>
      <c r="S52" s="41"/>
    </row>
    <row r="53" spans="1:19" ht="11.25">
      <c r="A53" s="223">
        <v>280</v>
      </c>
      <c r="B53" s="51"/>
      <c r="C53" s="51" t="s">
        <v>42</v>
      </c>
      <c r="D53" s="82"/>
      <c r="E53" s="151">
        <f>Summary!F53</f>
        <v>-1633719.0900000003</v>
      </c>
      <c r="F53" s="148">
        <f>Payments!N53+Payments!O53+Payments!P53+Payments!Q53+Payments!R53</f>
        <v>2046000</v>
      </c>
      <c r="G53" s="148">
        <f>Summary!L53</f>
        <v>34088.79</v>
      </c>
      <c r="H53" s="147">
        <v>21000</v>
      </c>
      <c r="I53" s="147">
        <v>4000</v>
      </c>
      <c r="J53" s="147">
        <v>-12000</v>
      </c>
      <c r="K53" s="147">
        <v>0</v>
      </c>
      <c r="L53" s="147">
        <v>0</v>
      </c>
      <c r="M53" s="148">
        <f t="shared" si="8"/>
        <v>459369.69999999966</v>
      </c>
      <c r="N53" s="142"/>
      <c r="O53" s="148">
        <f>Vintages!F53</f>
        <v>459369.07999999973</v>
      </c>
      <c r="P53" s="142"/>
      <c r="Q53" s="148">
        <f t="shared" si="9"/>
        <v>0.61999999993713573</v>
      </c>
      <c r="S53" s="41"/>
    </row>
    <row r="54" spans="1:19" ht="11.25">
      <c r="A54" s="223">
        <v>202</v>
      </c>
      <c r="B54" s="51"/>
      <c r="C54" s="51" t="s">
        <v>43</v>
      </c>
      <c r="D54" s="82"/>
      <c r="E54" s="151">
        <f>Summary!F54</f>
        <v>-286.96000000000004</v>
      </c>
      <c r="F54" s="148">
        <f>Payments!N54+Payments!O54+Payments!P54+Payments!Q54+Payments!R54</f>
        <v>3000</v>
      </c>
      <c r="G54" s="148">
        <f>Summary!L54</f>
        <v>0.01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8">
        <f t="shared" si="8"/>
        <v>2713.05</v>
      </c>
      <c r="N54" s="142"/>
      <c r="O54" s="148">
        <f>Vintages!F54</f>
        <v>2714.31</v>
      </c>
      <c r="P54" s="142"/>
      <c r="Q54" s="148">
        <f t="shared" si="9"/>
        <v>-1.2599999999997635</v>
      </c>
      <c r="S54" s="41"/>
    </row>
    <row r="55" spans="1:19" ht="11.25">
      <c r="A55" s="223" t="s">
        <v>164</v>
      </c>
      <c r="B55" s="51"/>
      <c r="C55" s="51" t="s">
        <v>195</v>
      </c>
      <c r="D55" s="82"/>
      <c r="E55" s="151">
        <f>Summary!F55</f>
        <v>0</v>
      </c>
      <c r="F55" s="148">
        <f>Payments!N55+Payments!O55+Payments!P55+Payments!Q55+Payments!R55</f>
        <v>0</v>
      </c>
      <c r="G55" s="148">
        <f>Summary!L55</f>
        <v>0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8">
        <f t="shared" si="8"/>
        <v>0</v>
      </c>
      <c r="N55" s="142"/>
      <c r="O55" s="148">
        <f>Vintages!F55</f>
        <v>0</v>
      </c>
      <c r="P55" s="142"/>
      <c r="Q55" s="148">
        <f t="shared" si="9"/>
        <v>0</v>
      </c>
      <c r="S55" s="41"/>
    </row>
    <row r="56" spans="1:19" ht="11.25">
      <c r="A56" s="223"/>
      <c r="B56" s="51"/>
      <c r="C56" s="51"/>
      <c r="D56" s="82"/>
      <c r="E56" s="123" t="s">
        <v>15</v>
      </c>
      <c r="F56" s="123" t="s">
        <v>15</v>
      </c>
      <c r="G56" s="123" t="s">
        <v>15</v>
      </c>
      <c r="H56" s="123" t="s">
        <v>15</v>
      </c>
      <c r="I56" s="123" t="s">
        <v>15</v>
      </c>
      <c r="J56" s="123" t="s">
        <v>15</v>
      </c>
      <c r="K56" s="123" t="s">
        <v>15</v>
      </c>
      <c r="L56" s="123" t="s">
        <v>15</v>
      </c>
      <c r="M56" s="123" t="s">
        <v>15</v>
      </c>
      <c r="N56" s="142"/>
      <c r="O56" s="123" t="s">
        <v>15</v>
      </c>
      <c r="P56" s="142"/>
      <c r="Q56" s="123" t="s">
        <v>15</v>
      </c>
      <c r="S56" s="41"/>
    </row>
    <row r="57" spans="1:19" ht="11.25">
      <c r="A57" s="223"/>
      <c r="B57" s="116"/>
      <c r="C57" s="118" t="s">
        <v>44</v>
      </c>
      <c r="D57" s="82"/>
      <c r="E57" s="149">
        <f t="shared" ref="E57:K57" si="10">SUM(E49:E55)</f>
        <v>47302616.290000029</v>
      </c>
      <c r="F57" s="149">
        <f t="shared" si="10"/>
        <v>-15387000</v>
      </c>
      <c r="G57" s="149">
        <f t="shared" si="10"/>
        <v>1086355.58</v>
      </c>
      <c r="H57" s="149">
        <f t="shared" si="10"/>
        <v>15364000</v>
      </c>
      <c r="I57" s="149">
        <f t="shared" si="10"/>
        <v>2950000</v>
      </c>
      <c r="J57" s="149">
        <f t="shared" si="10"/>
        <v>-8296000</v>
      </c>
      <c r="K57" s="149">
        <f t="shared" si="10"/>
        <v>7857</v>
      </c>
      <c r="L57" s="149">
        <f t="shared" ref="L57:Q57" si="11">SUM(L49:L55)</f>
        <v>0</v>
      </c>
      <c r="M57" s="149">
        <f t="shared" si="11"/>
        <v>43027828.87000002</v>
      </c>
      <c r="N57" s="142"/>
      <c r="O57" s="149">
        <f t="shared" si="11"/>
        <v>43027824.959999979</v>
      </c>
      <c r="P57" s="142"/>
      <c r="Q57" s="149">
        <f t="shared" si="11"/>
        <v>3.9100000565617847</v>
      </c>
      <c r="S57" s="41"/>
    </row>
    <row r="58" spans="1:19" ht="11.25">
      <c r="A58" s="223"/>
      <c r="B58" s="51"/>
      <c r="C58" s="51"/>
      <c r="D58" s="82"/>
      <c r="E58" s="123" t="s">
        <v>23</v>
      </c>
      <c r="F58" s="123" t="s">
        <v>23</v>
      </c>
      <c r="G58" s="123" t="s">
        <v>23</v>
      </c>
      <c r="H58" s="123" t="s">
        <v>23</v>
      </c>
      <c r="I58" s="123" t="s">
        <v>23</v>
      </c>
      <c r="J58" s="123" t="s">
        <v>23</v>
      </c>
      <c r="K58" s="123" t="s">
        <v>23</v>
      </c>
      <c r="L58" s="123" t="s">
        <v>23</v>
      </c>
      <c r="M58" s="123" t="s">
        <v>23</v>
      </c>
      <c r="N58" s="142"/>
      <c r="O58" s="123" t="s">
        <v>23</v>
      </c>
      <c r="P58" s="142"/>
      <c r="Q58" s="123" t="s">
        <v>23</v>
      </c>
      <c r="S58" s="41"/>
    </row>
    <row r="59" spans="1:19" ht="11.25">
      <c r="A59" s="223"/>
      <c r="B59" s="51"/>
      <c r="C59" s="51"/>
      <c r="D59" s="82"/>
      <c r="E59" s="149"/>
      <c r="F59" s="149"/>
      <c r="G59" s="149"/>
      <c r="H59" s="149"/>
      <c r="I59" s="149"/>
      <c r="J59" s="149"/>
      <c r="K59" s="149"/>
      <c r="L59" s="149"/>
      <c r="M59" s="149"/>
      <c r="N59" s="142"/>
      <c r="O59" s="149"/>
      <c r="P59" s="142"/>
      <c r="Q59" s="149"/>
      <c r="S59" s="41"/>
    </row>
    <row r="60" spans="1:19" ht="11.25">
      <c r="A60" s="223"/>
      <c r="B60" s="51"/>
      <c r="C60" s="51"/>
      <c r="D60" s="82"/>
      <c r="E60" s="149"/>
      <c r="F60" s="149"/>
      <c r="G60" s="149"/>
      <c r="H60" s="149"/>
      <c r="I60" s="149"/>
      <c r="J60" s="149"/>
      <c r="K60" s="149"/>
      <c r="L60" s="149"/>
      <c r="M60" s="149"/>
      <c r="N60" s="142"/>
      <c r="O60" s="149"/>
      <c r="P60" s="142"/>
      <c r="Q60" s="149"/>
      <c r="S60" s="41"/>
    </row>
    <row r="61" spans="1:19" ht="11.25">
      <c r="A61" s="223"/>
      <c r="B61" s="116"/>
      <c r="C61" s="117" t="s">
        <v>20</v>
      </c>
      <c r="D61" s="82"/>
      <c r="E61" s="149"/>
      <c r="F61" s="149"/>
      <c r="G61" s="149"/>
      <c r="H61" s="149"/>
      <c r="I61" s="149"/>
      <c r="J61" s="149"/>
      <c r="K61" s="149"/>
      <c r="L61" s="149"/>
      <c r="M61" s="149"/>
      <c r="N61" s="142"/>
      <c r="O61" s="149"/>
      <c r="P61" s="142"/>
      <c r="Q61" s="149"/>
      <c r="S61" s="41"/>
    </row>
    <row r="62" spans="1:19" ht="11.25">
      <c r="A62" s="223">
        <v>200</v>
      </c>
      <c r="B62" s="118"/>
      <c r="C62" s="51" t="s">
        <v>32</v>
      </c>
      <c r="D62" s="82"/>
      <c r="E62" s="151">
        <f>Summary!F62</f>
        <v>-2233066.85</v>
      </c>
      <c r="F62" s="148">
        <f>Payments!N62+Payments!O62+Payments!P62+Payments!Q62+Payments!R62</f>
        <v>2969000</v>
      </c>
      <c r="G62" s="148">
        <f>Summary!L62</f>
        <v>105454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8">
        <f>SUM(E62:L62)</f>
        <v>841387.14999999991</v>
      </c>
      <c r="N62" s="142"/>
      <c r="O62" s="148">
        <f>Vintages!F62</f>
        <v>841388.13999999966</v>
      </c>
      <c r="P62" s="142"/>
      <c r="Q62" s="148">
        <f>M62-O62</f>
        <v>-0.98999999975785613</v>
      </c>
      <c r="S62" s="41"/>
    </row>
    <row r="63" spans="1:19" ht="11.25">
      <c r="A63" s="223">
        <v>210</v>
      </c>
      <c r="B63" s="51"/>
      <c r="C63" s="51" t="s">
        <v>33</v>
      </c>
      <c r="D63" s="82"/>
      <c r="E63" s="151">
        <f>Summary!F63</f>
        <v>-10306589.33</v>
      </c>
      <c r="F63" s="148">
        <f>Payments!N63+Payments!O63+Payments!P63+Payments!Q63+Payments!R63</f>
        <v>9005000</v>
      </c>
      <c r="G63" s="148">
        <f>Summary!L63</f>
        <v>-73757</v>
      </c>
      <c r="H63" s="147">
        <v>0</v>
      </c>
      <c r="I63" s="147">
        <v>0</v>
      </c>
      <c r="J63" s="147">
        <v>0</v>
      </c>
      <c r="K63" s="147">
        <v>138</v>
      </c>
      <c r="L63" s="147">
        <v>0</v>
      </c>
      <c r="M63" s="148">
        <f>SUM(E63:L63)</f>
        <v>-1375208.33</v>
      </c>
      <c r="N63" s="142"/>
      <c r="O63" s="148">
        <f>Vintages!F63</f>
        <v>-1375206.5000000002</v>
      </c>
      <c r="P63" s="142"/>
      <c r="Q63" s="148">
        <f>M63-O63</f>
        <v>-1.8299999998416752</v>
      </c>
      <c r="S63" s="41"/>
    </row>
    <row r="64" spans="1:19" ht="11.25">
      <c r="A64" s="223" t="s">
        <v>199</v>
      </c>
      <c r="B64" s="51"/>
      <c r="C64" s="51" t="s">
        <v>195</v>
      </c>
      <c r="D64" s="82"/>
      <c r="E64" s="151">
        <f>Summary!F64</f>
        <v>0</v>
      </c>
      <c r="F64" s="148">
        <f>Payments!N64+Payments!O64+Payments!P64+Payments!Q64+Payments!R64</f>
        <v>0</v>
      </c>
      <c r="G64" s="148">
        <f>Summary!L64</f>
        <v>0</v>
      </c>
      <c r="H64" s="147">
        <v>0</v>
      </c>
      <c r="I64" s="147">
        <v>0</v>
      </c>
      <c r="J64" s="147">
        <v>0</v>
      </c>
      <c r="K64" s="147">
        <v>0</v>
      </c>
      <c r="L64" s="147">
        <v>0</v>
      </c>
      <c r="M64" s="148">
        <f>SUM(E64:L64)</f>
        <v>0</v>
      </c>
      <c r="N64" s="142"/>
      <c r="O64" s="148">
        <f>Vintages!F64</f>
        <v>0</v>
      </c>
      <c r="P64" s="142"/>
      <c r="Q64" s="148">
        <f>M64-O64</f>
        <v>0</v>
      </c>
      <c r="S64" s="41"/>
    </row>
    <row r="65" spans="1:19" ht="11.25">
      <c r="A65" s="223"/>
      <c r="B65" s="51"/>
      <c r="C65" s="51"/>
      <c r="D65" s="82"/>
      <c r="E65" s="123" t="s">
        <v>15</v>
      </c>
      <c r="F65" s="123" t="s">
        <v>15</v>
      </c>
      <c r="G65" s="123" t="s">
        <v>15</v>
      </c>
      <c r="H65" s="123" t="s">
        <v>15</v>
      </c>
      <c r="I65" s="123" t="s">
        <v>15</v>
      </c>
      <c r="J65" s="123" t="s">
        <v>15</v>
      </c>
      <c r="K65" s="123" t="s">
        <v>15</v>
      </c>
      <c r="L65" s="123" t="s">
        <v>15</v>
      </c>
      <c r="M65" s="123" t="s">
        <v>15</v>
      </c>
      <c r="N65" s="142"/>
      <c r="O65" s="123" t="s">
        <v>15</v>
      </c>
      <c r="P65" s="142"/>
      <c r="Q65" s="123" t="s">
        <v>15</v>
      </c>
      <c r="S65" s="41"/>
    </row>
    <row r="66" spans="1:19" ht="11.25">
      <c r="A66" s="223"/>
      <c r="B66" s="51"/>
      <c r="C66" s="118" t="s">
        <v>45</v>
      </c>
      <c r="D66" s="82"/>
      <c r="E66" s="149">
        <f t="shared" ref="E66:K66" si="12">SUM(E62:E64)</f>
        <v>-12539656.18</v>
      </c>
      <c r="F66" s="149">
        <f t="shared" si="12"/>
        <v>11974000</v>
      </c>
      <c r="G66" s="149">
        <f t="shared" si="12"/>
        <v>31697</v>
      </c>
      <c r="H66" s="149">
        <f t="shared" si="12"/>
        <v>0</v>
      </c>
      <c r="I66" s="149">
        <f t="shared" si="12"/>
        <v>0</v>
      </c>
      <c r="J66" s="149">
        <f t="shared" si="12"/>
        <v>0</v>
      </c>
      <c r="K66" s="149">
        <f t="shared" si="12"/>
        <v>138</v>
      </c>
      <c r="L66" s="149">
        <f t="shared" ref="L66:Q66" si="13">SUM(L62:L64)</f>
        <v>0</v>
      </c>
      <c r="M66" s="149">
        <f t="shared" si="13"/>
        <v>-533821.18000000017</v>
      </c>
      <c r="N66" s="142"/>
      <c r="O66" s="149">
        <f t="shared" si="13"/>
        <v>-533818.36000000057</v>
      </c>
      <c r="P66" s="142"/>
      <c r="Q66" s="149">
        <f t="shared" si="13"/>
        <v>-2.8199999995995313</v>
      </c>
      <c r="S66" s="41"/>
    </row>
    <row r="67" spans="1:19" ht="11.25">
      <c r="A67" s="223"/>
      <c r="B67" s="51"/>
      <c r="C67" s="51"/>
      <c r="D67" s="82"/>
      <c r="E67" s="123" t="s">
        <v>23</v>
      </c>
      <c r="F67" s="123" t="s">
        <v>23</v>
      </c>
      <c r="G67" s="123" t="s">
        <v>23</v>
      </c>
      <c r="H67" s="123" t="s">
        <v>23</v>
      </c>
      <c r="I67" s="123" t="s">
        <v>23</v>
      </c>
      <c r="J67" s="123" t="s">
        <v>23</v>
      </c>
      <c r="K67" s="123" t="s">
        <v>23</v>
      </c>
      <c r="L67" s="123" t="s">
        <v>23</v>
      </c>
      <c r="M67" s="123" t="s">
        <v>23</v>
      </c>
      <c r="N67" s="142"/>
      <c r="O67" s="123" t="s">
        <v>23</v>
      </c>
      <c r="P67" s="142"/>
      <c r="Q67" s="123" t="s">
        <v>23</v>
      </c>
      <c r="S67" s="41"/>
    </row>
    <row r="68" spans="1:19" ht="11.25">
      <c r="A68" s="223"/>
      <c r="B68" s="51"/>
      <c r="C68" s="51"/>
      <c r="D68" s="82"/>
      <c r="E68" s="123"/>
      <c r="F68" s="123"/>
      <c r="G68" s="123"/>
      <c r="H68" s="123"/>
      <c r="I68" s="123"/>
      <c r="J68" s="123"/>
      <c r="K68" s="123"/>
      <c r="L68" s="123"/>
      <c r="M68" s="123"/>
      <c r="N68" s="142"/>
      <c r="O68" s="123"/>
      <c r="P68" s="142"/>
      <c r="Q68" s="123"/>
      <c r="S68" s="41"/>
    </row>
    <row r="69" spans="1:19" ht="11.25">
      <c r="A69" s="223"/>
      <c r="B69" s="51"/>
      <c r="C69" s="51"/>
      <c r="D69" s="82"/>
      <c r="E69" s="149"/>
      <c r="F69" s="149"/>
      <c r="G69" s="149"/>
      <c r="H69" s="149"/>
      <c r="I69" s="149"/>
      <c r="J69" s="149"/>
      <c r="K69" s="149"/>
      <c r="L69" s="149"/>
      <c r="M69" s="149"/>
      <c r="N69" s="142"/>
      <c r="O69" s="149"/>
      <c r="P69" s="142"/>
      <c r="Q69" s="149"/>
      <c r="S69" s="41"/>
    </row>
    <row r="70" spans="1:19" ht="11.25">
      <c r="A70" s="223"/>
      <c r="B70" s="51"/>
      <c r="C70" s="117" t="s">
        <v>21</v>
      </c>
      <c r="D70" s="82"/>
      <c r="E70" s="149"/>
      <c r="F70" s="149"/>
      <c r="G70" s="149"/>
      <c r="H70" s="149"/>
      <c r="I70" s="149"/>
      <c r="J70" s="149"/>
      <c r="K70" s="149"/>
      <c r="L70" s="149"/>
      <c r="M70" s="149"/>
      <c r="N70" s="142"/>
      <c r="O70" s="149"/>
      <c r="P70" s="142"/>
      <c r="Q70" s="149"/>
      <c r="S70" s="41"/>
    </row>
    <row r="71" spans="1:19" ht="11.25">
      <c r="A71" s="223">
        <v>181</v>
      </c>
      <c r="B71" s="51"/>
      <c r="C71" s="51" t="s">
        <v>35</v>
      </c>
      <c r="D71" s="82"/>
      <c r="E71" s="151">
        <f>Summary!F71</f>
        <v>-57984340.570000008</v>
      </c>
      <c r="F71" s="148">
        <f>Payments!N71+Payments!O71+Payments!P71+Payments!Q71+Payments!R71</f>
        <v>69307000</v>
      </c>
      <c r="G71" s="148">
        <f>Summary!L71</f>
        <v>-5100632.91</v>
      </c>
      <c r="H71" s="147">
        <v>0</v>
      </c>
      <c r="I71" s="147">
        <v>0</v>
      </c>
      <c r="J71" s="147">
        <v>0</v>
      </c>
      <c r="K71" s="147">
        <v>10939</v>
      </c>
      <c r="L71" s="147">
        <v>0</v>
      </c>
      <c r="M71" s="148">
        <f>SUM(E71:L71)</f>
        <v>6232965.5199999921</v>
      </c>
      <c r="N71" s="142"/>
      <c r="O71" s="148">
        <f>Vintages!F71</f>
        <v>6232962.0099999998</v>
      </c>
      <c r="P71" s="142"/>
      <c r="Q71" s="148">
        <f>M71-O71</f>
        <v>3.509999992325902</v>
      </c>
      <c r="S71" s="41"/>
    </row>
    <row r="72" spans="1:19" ht="11.25">
      <c r="A72" s="223">
        <v>160</v>
      </c>
      <c r="B72" s="51"/>
      <c r="C72" s="51" t="s">
        <v>32</v>
      </c>
      <c r="D72" s="82"/>
      <c r="E72" s="151">
        <f>Summary!F72</f>
        <v>14597836.09</v>
      </c>
      <c r="F72" s="148">
        <f>Payments!N72+Payments!O72+Payments!P72+Payments!Q72+Payments!R72</f>
        <v>-14437000</v>
      </c>
      <c r="G72" s="148">
        <f>Summary!L72</f>
        <v>121351.51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8">
        <f>SUM(E72:L72)</f>
        <v>282187.59999999986</v>
      </c>
      <c r="N72" s="142"/>
      <c r="O72" s="148">
        <f>Vintages!F72</f>
        <v>282182.4500000003</v>
      </c>
      <c r="P72" s="142"/>
      <c r="Q72" s="148">
        <f>M72-O72</f>
        <v>5.1499999995576218</v>
      </c>
      <c r="S72" s="41"/>
    </row>
    <row r="73" spans="1:19" ht="11.25">
      <c r="A73" s="223">
        <v>250</v>
      </c>
      <c r="B73" s="51"/>
      <c r="C73" s="51" t="s">
        <v>33</v>
      </c>
      <c r="D73" s="82"/>
      <c r="E73" s="151">
        <f>Summary!F73</f>
        <v>-35301462.049999997</v>
      </c>
      <c r="F73" s="148">
        <f>Payments!N73+Payments!O73+Payments!P73+Payments!Q73+Payments!R73</f>
        <v>36797000</v>
      </c>
      <c r="G73" s="148">
        <f>Summary!L73</f>
        <v>119718.92</v>
      </c>
      <c r="H73" s="147">
        <v>0</v>
      </c>
      <c r="I73" s="147">
        <v>0</v>
      </c>
      <c r="J73" s="147">
        <v>0</v>
      </c>
      <c r="K73" s="147">
        <v>1925</v>
      </c>
      <c r="L73" s="147">
        <v>2467981</v>
      </c>
      <c r="M73" s="148">
        <f>SUM(E73:L73)</f>
        <v>4085162.8700000029</v>
      </c>
      <c r="N73" s="142"/>
      <c r="O73" s="148">
        <f>Vintages!F73</f>
        <v>4085158.46</v>
      </c>
      <c r="P73" s="142"/>
      <c r="Q73" s="148">
        <f>M73-O73</f>
        <v>4.4100000029429793</v>
      </c>
      <c r="S73" s="41"/>
    </row>
    <row r="74" spans="1:19" ht="11.25">
      <c r="A74" s="225"/>
      <c r="B74" s="120"/>
      <c r="C74" s="120"/>
      <c r="E74" s="120"/>
      <c r="F74" s="120"/>
      <c r="G74" s="120"/>
      <c r="H74" s="120"/>
      <c r="I74" s="120"/>
      <c r="J74" s="120"/>
      <c r="K74" s="120"/>
      <c r="L74" s="120"/>
      <c r="M74" s="120"/>
      <c r="N74" s="142"/>
      <c r="O74" s="120"/>
      <c r="P74" s="142"/>
      <c r="Q74" s="120"/>
    </row>
    <row r="75" spans="1:19" ht="11.25">
      <c r="A75" s="226">
        <v>290</v>
      </c>
      <c r="B75" s="120"/>
      <c r="C75" s="42" t="s">
        <v>132</v>
      </c>
      <c r="D75" s="82"/>
      <c r="E75" s="151">
        <f>Summary!F75</f>
        <v>-417146.42000000004</v>
      </c>
      <c r="F75" s="148">
        <f>Payments!N75+Payments!O75+Payments!P75+Payments!Q75+Payments!R75</f>
        <v>407000</v>
      </c>
      <c r="G75" s="148">
        <f>Summary!L75</f>
        <v>0</v>
      </c>
      <c r="H75" s="147">
        <v>0</v>
      </c>
      <c r="I75" s="147">
        <v>0</v>
      </c>
      <c r="J75" s="147">
        <v>0</v>
      </c>
      <c r="K75" s="147">
        <v>49037</v>
      </c>
      <c r="L75" s="147">
        <v>0</v>
      </c>
      <c r="M75" s="148">
        <f>SUM(E75:L75)</f>
        <v>38890.579999999958</v>
      </c>
      <c r="N75" s="142"/>
      <c r="O75" s="148">
        <f>Vintages!F75</f>
        <v>38888.509999999973</v>
      </c>
      <c r="P75" s="142"/>
      <c r="Q75" s="148">
        <f>M75-O75</f>
        <v>2.069999999985157</v>
      </c>
      <c r="S75" s="41"/>
    </row>
    <row r="76" spans="1:19" ht="11.25">
      <c r="A76" s="226">
        <v>404</v>
      </c>
      <c r="B76" s="120"/>
      <c r="C76" s="42" t="s">
        <v>146</v>
      </c>
      <c r="D76" s="82"/>
      <c r="E76" s="151">
        <f>Summary!F76</f>
        <v>716010.55</v>
      </c>
      <c r="F76" s="148">
        <f>Payments!N76+Payments!O76+Payments!P76+Payments!Q76+Payments!R76</f>
        <v>-537000</v>
      </c>
      <c r="G76" s="148">
        <f>Summary!L76</f>
        <v>0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  <c r="M76" s="148">
        <f>SUM(E76:L76)</f>
        <v>179010.55000000005</v>
      </c>
      <c r="N76" s="142"/>
      <c r="O76" s="148">
        <f>Vintages!F76</f>
        <v>179010.55000000005</v>
      </c>
      <c r="P76" s="142"/>
      <c r="Q76" s="148">
        <f>M76-O76</f>
        <v>0</v>
      </c>
      <c r="S76" s="41"/>
    </row>
    <row r="77" spans="1:19" ht="11.25">
      <c r="A77" s="224">
        <v>408</v>
      </c>
      <c r="B77" s="120"/>
      <c r="C77" s="42" t="s">
        <v>172</v>
      </c>
      <c r="D77" s="82"/>
      <c r="E77" s="151">
        <f>Summary!F77</f>
        <v>0</v>
      </c>
      <c r="F77" s="148">
        <f>Payments!N77+Payments!O77+Payments!P77+Payments!Q77+Payments!R77</f>
        <v>0</v>
      </c>
      <c r="G77" s="148">
        <f>Summary!L77</f>
        <v>0</v>
      </c>
      <c r="H77" s="147">
        <v>0</v>
      </c>
      <c r="I77" s="147">
        <v>0</v>
      </c>
      <c r="J77" s="147">
        <v>0</v>
      </c>
      <c r="K77" s="147">
        <v>0</v>
      </c>
      <c r="L77" s="147">
        <v>0</v>
      </c>
      <c r="M77" s="148">
        <f>SUM(E77:L77)</f>
        <v>0</v>
      </c>
      <c r="N77" s="142"/>
      <c r="O77" s="148">
        <f>Vintages!F77</f>
        <v>0</v>
      </c>
      <c r="P77" s="142"/>
      <c r="Q77" s="148">
        <f>M77-O77</f>
        <v>0</v>
      </c>
      <c r="S77" s="41"/>
    </row>
    <row r="78" spans="1:19" ht="11.25">
      <c r="A78" s="223" t="s">
        <v>199</v>
      </c>
      <c r="B78" s="51"/>
      <c r="C78" s="51" t="s">
        <v>195</v>
      </c>
      <c r="D78" s="82"/>
      <c r="E78" s="151">
        <f>Summary!F78</f>
        <v>0</v>
      </c>
      <c r="F78" s="148">
        <f>Payments!N78+Payments!O78+Payments!P78+Payments!Q78+Payments!R78</f>
        <v>0</v>
      </c>
      <c r="G78" s="148">
        <f>Summary!L78</f>
        <v>0</v>
      </c>
      <c r="H78" s="147">
        <v>0</v>
      </c>
      <c r="I78" s="147">
        <v>0</v>
      </c>
      <c r="J78" s="147">
        <v>0</v>
      </c>
      <c r="K78" s="147">
        <v>0</v>
      </c>
      <c r="L78" s="147">
        <v>0</v>
      </c>
      <c r="M78" s="148">
        <f>SUM(E78:L78)</f>
        <v>0</v>
      </c>
      <c r="N78" s="142"/>
      <c r="O78" s="148">
        <f>Vintages!F78</f>
        <v>0</v>
      </c>
      <c r="P78" s="142"/>
      <c r="Q78" s="148">
        <f>M78-O78</f>
        <v>0</v>
      </c>
      <c r="S78" s="41"/>
    </row>
    <row r="79" spans="1:19" ht="11.25">
      <c r="A79" s="223"/>
      <c r="B79" s="51"/>
      <c r="C79" s="51"/>
      <c r="D79" s="82"/>
      <c r="E79" s="123" t="s">
        <v>15</v>
      </c>
      <c r="F79" s="123" t="s">
        <v>15</v>
      </c>
      <c r="G79" s="123" t="s">
        <v>15</v>
      </c>
      <c r="H79" s="123" t="s">
        <v>15</v>
      </c>
      <c r="I79" s="123" t="s">
        <v>15</v>
      </c>
      <c r="J79" s="123" t="s">
        <v>15</v>
      </c>
      <c r="K79" s="123" t="s">
        <v>15</v>
      </c>
      <c r="L79" s="123" t="s">
        <v>15</v>
      </c>
      <c r="M79" s="123" t="s">
        <v>15</v>
      </c>
      <c r="N79" s="142"/>
      <c r="O79" s="123" t="s">
        <v>15</v>
      </c>
      <c r="P79" s="142"/>
      <c r="Q79" s="123" t="s">
        <v>15</v>
      </c>
      <c r="S79" s="41"/>
    </row>
    <row r="80" spans="1:19" ht="11.25">
      <c r="A80" s="223"/>
      <c r="B80" s="116"/>
      <c r="C80" s="118" t="s">
        <v>30</v>
      </c>
      <c r="D80" s="82"/>
      <c r="E80" s="149">
        <f t="shared" ref="E80:K80" si="14">SUM(E71:E78)</f>
        <v>-78389102.400000006</v>
      </c>
      <c r="F80" s="149">
        <f t="shared" si="14"/>
        <v>91537000</v>
      </c>
      <c r="G80" s="149">
        <f t="shared" si="14"/>
        <v>-4859562.4800000004</v>
      </c>
      <c r="H80" s="149">
        <f t="shared" si="14"/>
        <v>0</v>
      </c>
      <c r="I80" s="149">
        <f t="shared" si="14"/>
        <v>0</v>
      </c>
      <c r="J80" s="149">
        <f t="shared" si="14"/>
        <v>0</v>
      </c>
      <c r="K80" s="149">
        <f t="shared" si="14"/>
        <v>61901</v>
      </c>
      <c r="L80" s="149">
        <f t="shared" ref="L80:Q80" si="15">SUM(L71:L78)</f>
        <v>2467981</v>
      </c>
      <c r="M80" s="149">
        <f t="shared" si="15"/>
        <v>10818217.119999995</v>
      </c>
      <c r="N80" s="142"/>
      <c r="O80" s="149">
        <f t="shared" si="15"/>
        <v>10818201.98</v>
      </c>
      <c r="P80" s="142"/>
      <c r="Q80" s="149">
        <f t="shared" si="15"/>
        <v>15.13999999481166</v>
      </c>
      <c r="S80" s="41"/>
    </row>
    <row r="81" spans="1:19" ht="11.25">
      <c r="A81" s="223"/>
      <c r="B81" s="51"/>
      <c r="C81" s="51"/>
      <c r="D81" s="82"/>
      <c r="E81" s="123" t="s">
        <v>23</v>
      </c>
      <c r="F81" s="123" t="s">
        <v>23</v>
      </c>
      <c r="G81" s="123" t="s">
        <v>23</v>
      </c>
      <c r="H81" s="123" t="s">
        <v>23</v>
      </c>
      <c r="I81" s="123" t="s">
        <v>23</v>
      </c>
      <c r="J81" s="123" t="s">
        <v>23</v>
      </c>
      <c r="K81" s="123" t="s">
        <v>23</v>
      </c>
      <c r="L81" s="123" t="s">
        <v>23</v>
      </c>
      <c r="M81" s="123" t="s">
        <v>23</v>
      </c>
      <c r="N81" s="142"/>
      <c r="O81" s="123" t="s">
        <v>23</v>
      </c>
      <c r="P81" s="142"/>
      <c r="Q81" s="123" t="s">
        <v>23</v>
      </c>
      <c r="S81" s="41"/>
    </row>
    <row r="82" spans="1:19" ht="11.25">
      <c r="A82" s="223"/>
      <c r="B82" s="51"/>
      <c r="C82" s="51"/>
      <c r="D82" s="82"/>
      <c r="E82" s="123"/>
      <c r="F82" s="123"/>
      <c r="G82" s="123"/>
      <c r="H82" s="123"/>
      <c r="I82" s="123"/>
      <c r="J82" s="123"/>
      <c r="K82" s="123"/>
      <c r="L82" s="123"/>
      <c r="M82" s="123"/>
      <c r="N82" s="142"/>
      <c r="O82" s="123"/>
      <c r="P82" s="142"/>
      <c r="Q82" s="123"/>
      <c r="S82" s="41"/>
    </row>
    <row r="83" spans="1:19" ht="11.25">
      <c r="A83" s="223"/>
      <c r="B83" s="51"/>
      <c r="C83" s="51"/>
      <c r="D83" s="82"/>
      <c r="E83" s="149"/>
      <c r="F83" s="149"/>
      <c r="G83" s="149"/>
      <c r="H83" s="149"/>
      <c r="I83" s="149"/>
      <c r="J83" s="149"/>
      <c r="K83" s="149"/>
      <c r="L83" s="149"/>
      <c r="M83" s="149"/>
      <c r="N83" s="142"/>
      <c r="O83" s="149"/>
      <c r="P83" s="142"/>
      <c r="Q83" s="149"/>
      <c r="S83" s="41"/>
    </row>
    <row r="84" spans="1:19" ht="11.25">
      <c r="A84" s="223"/>
      <c r="B84" s="51"/>
      <c r="C84" s="117" t="s">
        <v>22</v>
      </c>
      <c r="D84" s="82"/>
      <c r="E84" s="149"/>
      <c r="F84" s="149"/>
      <c r="G84" s="149"/>
      <c r="H84" s="149"/>
      <c r="I84" s="149"/>
      <c r="J84" s="149"/>
      <c r="K84" s="149"/>
      <c r="L84" s="149"/>
      <c r="M84" s="149"/>
      <c r="N84" s="142"/>
      <c r="O84" s="149"/>
      <c r="P84" s="142"/>
      <c r="Q84" s="149"/>
      <c r="S84" s="41"/>
    </row>
    <row r="85" spans="1:19" ht="11.25">
      <c r="A85" s="223">
        <v>172</v>
      </c>
      <c r="B85" s="51"/>
      <c r="C85" s="51" t="s">
        <v>46</v>
      </c>
      <c r="D85" s="82"/>
      <c r="E85" s="151">
        <f>Summary!F85</f>
        <v>-12234897.82</v>
      </c>
      <c r="F85" s="148">
        <f>Payments!N85+Payments!O85+Payments!P85+Payments!Q85+Payments!R85</f>
        <v>11919000</v>
      </c>
      <c r="G85" s="148">
        <f>Summary!L85</f>
        <v>2509</v>
      </c>
      <c r="H85" s="147">
        <v>0</v>
      </c>
      <c r="I85" s="147">
        <v>0</v>
      </c>
      <c r="J85" s="147">
        <v>0</v>
      </c>
      <c r="K85" s="147">
        <v>0</v>
      </c>
      <c r="L85" s="147">
        <v>0</v>
      </c>
      <c r="M85" s="148">
        <f t="shared" ref="M85:M90" si="16">SUM(E85:L85)</f>
        <v>-313388.8200000003</v>
      </c>
      <c r="N85" s="142"/>
      <c r="O85" s="148">
        <f>Vintages!F85</f>
        <v>-313377.78999999998</v>
      </c>
      <c r="P85" s="142"/>
      <c r="Q85" s="148">
        <f t="shared" ref="Q85:Q90" si="17">M85-O85</f>
        <v>-11.030000000318978</v>
      </c>
      <c r="S85" s="41"/>
    </row>
    <row r="86" spans="1:19" ht="11.25">
      <c r="A86" s="223">
        <v>127</v>
      </c>
      <c r="B86" s="51"/>
      <c r="C86" s="51" t="s">
        <v>47</v>
      </c>
      <c r="D86" s="82"/>
      <c r="E86" s="151">
        <f>Summary!F86</f>
        <v>50102.120000004768</v>
      </c>
      <c r="F86" s="148">
        <f>Payments!N86+Payments!O86+Payments!P86+Payments!Q86+Payments!R86</f>
        <v>-41113000</v>
      </c>
      <c r="G86" s="148">
        <f>Summary!L86</f>
        <v>0</v>
      </c>
      <c r="H86" s="147">
        <v>34446000</v>
      </c>
      <c r="I86" s="147">
        <v>6615000</v>
      </c>
      <c r="J86" s="147">
        <v>0</v>
      </c>
      <c r="K86" s="147">
        <v>13796</v>
      </c>
      <c r="L86" s="147">
        <v>0</v>
      </c>
      <c r="M86" s="148">
        <f t="shared" si="16"/>
        <v>11898.120000004768</v>
      </c>
      <c r="N86" s="142"/>
      <c r="O86" s="148">
        <f>Vintages!F86</f>
        <v>11902.670000001192</v>
      </c>
      <c r="P86" s="142"/>
      <c r="Q86" s="148">
        <f t="shared" si="17"/>
        <v>-4.5499999964231392</v>
      </c>
      <c r="S86" s="41"/>
    </row>
    <row r="87" spans="1:19" ht="11.25">
      <c r="A87" s="223">
        <v>185</v>
      </c>
      <c r="B87" s="118"/>
      <c r="C87" s="51" t="s">
        <v>60</v>
      </c>
      <c r="D87" s="82"/>
      <c r="E87" s="151">
        <f>Summary!F87</f>
        <v>632208.34</v>
      </c>
      <c r="F87" s="148">
        <f>Payments!N87+Payments!O87+Payments!P87+Payments!Q87+Payments!R87</f>
        <v>-609000</v>
      </c>
      <c r="G87" s="148">
        <f>Summary!L87</f>
        <v>0</v>
      </c>
      <c r="H87" s="147">
        <v>204000</v>
      </c>
      <c r="I87" s="147">
        <v>40000</v>
      </c>
      <c r="J87" s="147">
        <v>0</v>
      </c>
      <c r="K87" s="147">
        <v>55516</v>
      </c>
      <c r="L87" s="147">
        <v>0</v>
      </c>
      <c r="M87" s="148">
        <f t="shared" si="16"/>
        <v>322724.33999999997</v>
      </c>
      <c r="N87" s="142"/>
      <c r="O87" s="148">
        <f>Vintages!F87</f>
        <v>322724.42</v>
      </c>
      <c r="P87" s="142"/>
      <c r="Q87" s="148">
        <f t="shared" si="17"/>
        <v>-8.0000000016298145E-2</v>
      </c>
      <c r="S87" s="41"/>
    </row>
    <row r="88" spans="1:19" ht="11.25">
      <c r="A88" s="223" t="s">
        <v>86</v>
      </c>
      <c r="B88" s="118"/>
      <c r="C88" s="51" t="s">
        <v>2</v>
      </c>
      <c r="D88" s="82"/>
      <c r="E88" s="151">
        <f>Summary!F88</f>
        <v>-6958863.8600000003</v>
      </c>
      <c r="F88" s="148">
        <f>Payments!N88+Payments!O88+Payments!P88+Payments!Q88+Payments!R88</f>
        <v>7187000</v>
      </c>
      <c r="G88" s="148">
        <f>Summary!L88</f>
        <v>-10922.13</v>
      </c>
      <c r="H88" s="147">
        <v>0</v>
      </c>
      <c r="I88" s="147">
        <v>0</v>
      </c>
      <c r="J88" s="147">
        <v>0</v>
      </c>
      <c r="K88" s="147">
        <v>0</v>
      </c>
      <c r="L88" s="147">
        <v>0</v>
      </c>
      <c r="M88" s="148">
        <f t="shared" si="16"/>
        <v>217214.00999999966</v>
      </c>
      <c r="N88" s="142"/>
      <c r="O88" s="148">
        <f>Vintages!F88</f>
        <v>217214.19</v>
      </c>
      <c r="P88" s="142"/>
      <c r="Q88" s="148">
        <f t="shared" si="17"/>
        <v>-0.18000000034226105</v>
      </c>
      <c r="S88" s="41"/>
    </row>
    <row r="89" spans="1:19" ht="11.25">
      <c r="A89" s="223">
        <v>293</v>
      </c>
      <c r="B89" s="118"/>
      <c r="C89" s="51" t="s">
        <v>48</v>
      </c>
      <c r="D89" s="82"/>
      <c r="E89" s="151">
        <f>Summary!F89</f>
        <v>-479297.44</v>
      </c>
      <c r="F89" s="148">
        <f>Payments!N89+Payments!O89+Payments!P89+Payments!Q89+Payments!R89</f>
        <v>48000</v>
      </c>
      <c r="G89" s="148">
        <f>Summary!L89</f>
        <v>-45639.16</v>
      </c>
      <c r="H89" s="147">
        <v>110000</v>
      </c>
      <c r="I89" s="147">
        <v>21000</v>
      </c>
      <c r="J89" s="147">
        <v>0</v>
      </c>
      <c r="K89" s="147">
        <v>0</v>
      </c>
      <c r="L89" s="147">
        <v>0</v>
      </c>
      <c r="M89" s="148">
        <f t="shared" si="16"/>
        <v>-345936.6</v>
      </c>
      <c r="N89" s="142"/>
      <c r="O89" s="148">
        <f>Vintages!F89</f>
        <v>-248935.20000000004</v>
      </c>
      <c r="P89" s="142"/>
      <c r="Q89" s="148">
        <f t="shared" si="17"/>
        <v>-97001.399999999936</v>
      </c>
      <c r="S89" s="41"/>
    </row>
    <row r="90" spans="1:19" ht="11.25">
      <c r="A90" s="223" t="s">
        <v>199</v>
      </c>
      <c r="B90" s="51"/>
      <c r="C90" s="51" t="s">
        <v>195</v>
      </c>
      <c r="D90" s="82"/>
      <c r="E90" s="151">
        <f>Summary!F90</f>
        <v>0</v>
      </c>
      <c r="F90" s="148">
        <f>Payments!N90+Payments!O90+Payments!P90+Payments!Q90+Payments!R90</f>
        <v>0</v>
      </c>
      <c r="G90" s="148">
        <f>Summary!L90</f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8">
        <f t="shared" si="16"/>
        <v>0</v>
      </c>
      <c r="N90" s="142"/>
      <c r="O90" s="148">
        <f>Vintages!F90</f>
        <v>0</v>
      </c>
      <c r="P90" s="142"/>
      <c r="Q90" s="148">
        <f t="shared" si="17"/>
        <v>0</v>
      </c>
      <c r="S90" s="41"/>
    </row>
    <row r="91" spans="1:19" ht="11.25">
      <c r="A91" s="223"/>
      <c r="B91" s="118"/>
      <c r="C91" s="51"/>
      <c r="D91" s="82"/>
      <c r="E91" s="123" t="s">
        <v>15</v>
      </c>
      <c r="F91" s="123" t="s">
        <v>15</v>
      </c>
      <c r="G91" s="123" t="s">
        <v>15</v>
      </c>
      <c r="H91" s="123" t="s">
        <v>15</v>
      </c>
      <c r="I91" s="123" t="s">
        <v>15</v>
      </c>
      <c r="J91" s="123" t="s">
        <v>15</v>
      </c>
      <c r="K91" s="123" t="s">
        <v>15</v>
      </c>
      <c r="L91" s="123" t="s">
        <v>15</v>
      </c>
      <c r="M91" s="123" t="s">
        <v>15</v>
      </c>
      <c r="N91" s="142"/>
      <c r="O91" s="123" t="s">
        <v>15</v>
      </c>
      <c r="P91" s="142"/>
      <c r="Q91" s="123" t="s">
        <v>15</v>
      </c>
      <c r="S91" s="41"/>
    </row>
    <row r="92" spans="1:19" ht="11.25">
      <c r="A92" s="223"/>
      <c r="B92" s="116"/>
      <c r="C92" s="118" t="s">
        <v>49</v>
      </c>
      <c r="D92" s="82"/>
      <c r="E92" s="148">
        <f t="shared" ref="E92:K92" si="18">SUM(E85:E91)</f>
        <v>-18990748.659999996</v>
      </c>
      <c r="F92" s="148">
        <f t="shared" si="18"/>
        <v>-22568000</v>
      </c>
      <c r="G92" s="148">
        <f t="shared" si="18"/>
        <v>-54052.29</v>
      </c>
      <c r="H92" s="148">
        <f t="shared" si="18"/>
        <v>34760000</v>
      </c>
      <c r="I92" s="148">
        <f t="shared" si="18"/>
        <v>6676000</v>
      </c>
      <c r="J92" s="148">
        <f t="shared" si="18"/>
        <v>0</v>
      </c>
      <c r="K92" s="148">
        <f t="shared" si="18"/>
        <v>69312</v>
      </c>
      <c r="L92" s="148">
        <f t="shared" ref="L92:Q92" si="19">SUM(L85:L91)</f>
        <v>0</v>
      </c>
      <c r="M92" s="148">
        <f t="shared" si="19"/>
        <v>-107488.94999999588</v>
      </c>
      <c r="N92" s="142"/>
      <c r="O92" s="148">
        <f t="shared" si="19"/>
        <v>-10471.709999998828</v>
      </c>
      <c r="P92" s="142"/>
      <c r="Q92" s="148">
        <f t="shared" si="19"/>
        <v>-97017.239999997037</v>
      </c>
      <c r="S92" s="41"/>
    </row>
    <row r="93" spans="1:19" ht="11.25">
      <c r="A93" s="223"/>
      <c r="B93" s="51"/>
      <c r="C93" s="51"/>
      <c r="D93" s="82"/>
      <c r="E93" s="123" t="s">
        <v>23</v>
      </c>
      <c r="F93" s="123" t="s">
        <v>23</v>
      </c>
      <c r="G93" s="123" t="s">
        <v>23</v>
      </c>
      <c r="H93" s="123" t="s">
        <v>23</v>
      </c>
      <c r="I93" s="123" t="s">
        <v>23</v>
      </c>
      <c r="J93" s="123" t="s">
        <v>23</v>
      </c>
      <c r="K93" s="123" t="s">
        <v>23</v>
      </c>
      <c r="L93" s="123" t="s">
        <v>23</v>
      </c>
      <c r="M93" s="123" t="s">
        <v>23</v>
      </c>
      <c r="N93" s="142"/>
      <c r="O93" s="123" t="s">
        <v>23</v>
      </c>
      <c r="P93" s="142"/>
      <c r="Q93" s="123" t="s">
        <v>23</v>
      </c>
      <c r="S93" s="41"/>
    </row>
    <row r="94" spans="1:19" ht="11.25">
      <c r="A94" s="223"/>
      <c r="B94" s="51"/>
      <c r="C94" s="51"/>
      <c r="D94" s="82"/>
      <c r="E94" s="149"/>
      <c r="F94" s="149"/>
      <c r="G94" s="149"/>
      <c r="H94" s="149"/>
      <c r="I94" s="149"/>
      <c r="J94" s="149"/>
      <c r="K94" s="149"/>
      <c r="L94" s="149"/>
      <c r="M94" s="149"/>
      <c r="N94" s="142"/>
      <c r="O94" s="149"/>
      <c r="P94" s="142"/>
      <c r="Q94" s="149"/>
      <c r="S94" s="41"/>
    </row>
    <row r="95" spans="1:19" ht="11.25">
      <c r="A95" s="223"/>
      <c r="B95" s="51"/>
      <c r="C95" s="51"/>
      <c r="D95" s="82"/>
      <c r="E95" s="149"/>
      <c r="F95" s="149"/>
      <c r="G95" s="149"/>
      <c r="H95" s="149"/>
      <c r="I95" s="149"/>
      <c r="J95" s="149"/>
      <c r="K95" s="149"/>
      <c r="L95" s="149"/>
      <c r="M95" s="149"/>
      <c r="N95" s="142"/>
      <c r="O95" s="149"/>
      <c r="P95" s="142"/>
      <c r="Q95" s="149"/>
      <c r="S95" s="41"/>
    </row>
    <row r="96" spans="1:19" ht="11.25">
      <c r="A96" s="223"/>
      <c r="B96" s="118"/>
      <c r="C96" s="117" t="s">
        <v>50</v>
      </c>
      <c r="D96" s="82"/>
      <c r="E96" s="149"/>
      <c r="F96" s="149"/>
      <c r="G96" s="149"/>
      <c r="H96" s="149"/>
      <c r="I96" s="149"/>
      <c r="J96" s="149"/>
      <c r="K96" s="149"/>
      <c r="L96" s="149"/>
      <c r="M96" s="149"/>
      <c r="N96" s="142"/>
      <c r="O96" s="149"/>
      <c r="P96" s="142"/>
      <c r="Q96" s="149"/>
      <c r="S96" s="41"/>
    </row>
    <row r="97" spans="1:19" ht="11.25">
      <c r="A97" s="223">
        <v>153</v>
      </c>
      <c r="B97" s="118"/>
      <c r="C97" s="51" t="s">
        <v>0</v>
      </c>
      <c r="D97" s="82"/>
      <c r="E97" s="151">
        <f>Summary!F97</f>
        <v>-4017481.07</v>
      </c>
      <c r="F97" s="148">
        <f>Payments!N97+Payments!O97+Payments!P97+Payments!Q97+Payments!R97</f>
        <v>3935000</v>
      </c>
      <c r="G97" s="148">
        <f>Summary!L97</f>
        <v>216552.71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48">
        <f>SUM(E97:L97)</f>
        <v>134071.64000000016</v>
      </c>
      <c r="N97" s="142"/>
      <c r="O97" s="148">
        <f>Vintages!F97</f>
        <v>134074.02000000011</v>
      </c>
      <c r="P97" s="142"/>
      <c r="Q97" s="148">
        <f>M97-O97</f>
        <v>-2.379999999946449</v>
      </c>
      <c r="S97" s="41"/>
    </row>
    <row r="98" spans="1:19" ht="11.25">
      <c r="A98" s="223">
        <v>377</v>
      </c>
      <c r="B98" s="118"/>
      <c r="C98" s="51" t="s">
        <v>1</v>
      </c>
      <c r="D98" s="82"/>
      <c r="E98" s="151">
        <f>Summary!F98</f>
        <v>-352018.46</v>
      </c>
      <c r="F98" s="148">
        <f>Payments!N98+Payments!O98+Payments!P98+Payments!Q98+Payments!R98</f>
        <v>386000</v>
      </c>
      <c r="G98" s="148">
        <f>Summary!L98</f>
        <v>12204.89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48">
        <f>SUM(E98:L98)</f>
        <v>46186.429999999978</v>
      </c>
      <c r="N98" s="142"/>
      <c r="O98" s="148">
        <f>Vintages!F98</f>
        <v>46177.56000000007</v>
      </c>
      <c r="P98" s="142"/>
      <c r="Q98" s="148">
        <f>M98-O98</f>
        <v>8.8699999999080319</v>
      </c>
      <c r="S98" s="41"/>
    </row>
    <row r="99" spans="1:19" ht="11.25">
      <c r="A99" s="223">
        <v>375</v>
      </c>
      <c r="B99" s="118"/>
      <c r="C99" s="51" t="s">
        <v>107</v>
      </c>
      <c r="D99" s="82"/>
      <c r="E99" s="151">
        <f>Summary!F99</f>
        <v>-666007.5199999999</v>
      </c>
      <c r="F99" s="148">
        <f>Payments!N99+Payments!O99+Payments!P99+Payments!Q99+Payments!R99</f>
        <v>-479000</v>
      </c>
      <c r="G99" s="148">
        <f>Summary!L99</f>
        <v>177402.84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48">
        <f>SUM(E99:L99)</f>
        <v>-967604.68</v>
      </c>
      <c r="N99" s="142"/>
      <c r="O99" s="148">
        <f>Vintages!F99</f>
        <v>-967606.9099999998</v>
      </c>
      <c r="P99" s="142"/>
      <c r="Q99" s="148">
        <f>M99-O99</f>
        <v>2.2299999997485429</v>
      </c>
      <c r="S99" s="41"/>
    </row>
    <row r="100" spans="1:19" ht="11.25">
      <c r="A100" s="223">
        <v>270</v>
      </c>
      <c r="B100" s="51"/>
      <c r="C100" s="125" t="s">
        <v>103</v>
      </c>
      <c r="D100" s="82"/>
      <c r="E100" s="151">
        <f>Summary!F100</f>
        <v>2901727.41</v>
      </c>
      <c r="F100" s="148">
        <f>Payments!N100+Payments!O100+Payments!P100+Payments!Q100+Payments!R100</f>
        <v>-3857000</v>
      </c>
      <c r="G100" s="148">
        <f>Summary!L100</f>
        <v>5637.45</v>
      </c>
      <c r="H100" s="147">
        <v>0</v>
      </c>
      <c r="I100" s="147">
        <v>0</v>
      </c>
      <c r="J100" s="147">
        <v>0</v>
      </c>
      <c r="K100" s="147">
        <v>0</v>
      </c>
      <c r="L100" s="147">
        <v>-2467981</v>
      </c>
      <c r="M100" s="148">
        <f>SUM(E100:L100)</f>
        <v>-3417616.1399999997</v>
      </c>
      <c r="N100" s="142"/>
      <c r="O100" s="148">
        <f>Vintages!F100</f>
        <v>-3417616.4999999995</v>
      </c>
      <c r="P100" s="142"/>
      <c r="Q100" s="148">
        <f>M100-O100</f>
        <v>0.35999999986961484</v>
      </c>
      <c r="S100" s="41"/>
    </row>
    <row r="101" spans="1:19" s="33" customFormat="1" ht="11.25">
      <c r="A101" s="223"/>
      <c r="B101" s="125"/>
      <c r="C101" s="125"/>
      <c r="D101" s="82"/>
      <c r="E101" s="151"/>
      <c r="F101" s="148"/>
      <c r="G101" s="148"/>
      <c r="H101" s="148"/>
      <c r="I101" s="148"/>
      <c r="J101" s="148"/>
      <c r="K101" s="148"/>
      <c r="L101" s="148"/>
      <c r="M101" s="148"/>
      <c r="N101" s="142"/>
      <c r="O101" s="148"/>
      <c r="P101" s="142"/>
      <c r="Q101" s="148"/>
      <c r="S101" s="50"/>
    </row>
    <row r="102" spans="1:19" ht="11.25">
      <c r="A102" s="223">
        <v>189</v>
      </c>
      <c r="B102" s="118"/>
      <c r="C102" s="51" t="s">
        <v>51</v>
      </c>
      <c r="D102" s="82"/>
      <c r="E102" s="151">
        <f>Summary!F102</f>
        <v>7395.62</v>
      </c>
      <c r="F102" s="148">
        <f>Payments!N102+Payments!O102+Payments!P102+Payments!Q102+Payments!R102</f>
        <v>-8000</v>
      </c>
      <c r="G102" s="148">
        <f>Summary!L102</f>
        <v>-126.43</v>
      </c>
      <c r="H102" s="147">
        <v>0</v>
      </c>
      <c r="I102" s="147">
        <v>0</v>
      </c>
      <c r="J102" s="147">
        <v>0</v>
      </c>
      <c r="K102" s="147">
        <v>510</v>
      </c>
      <c r="L102" s="147">
        <v>0</v>
      </c>
      <c r="M102" s="148">
        <f>SUM(E102:L102)</f>
        <v>-220.81000000000017</v>
      </c>
      <c r="N102" s="142"/>
      <c r="O102" s="148">
        <f>Vintages!F102</f>
        <v>-220.37999999999985</v>
      </c>
      <c r="P102" s="142"/>
      <c r="Q102" s="148">
        <f>M102-O102</f>
        <v>-0.43000000000031946</v>
      </c>
      <c r="S102" s="41"/>
    </row>
    <row r="103" spans="1:19" s="33" customFormat="1" ht="11.25">
      <c r="A103" s="223"/>
      <c r="B103" s="126"/>
      <c r="C103" s="125"/>
      <c r="D103" s="82"/>
      <c r="E103" s="151"/>
      <c r="F103" s="148"/>
      <c r="G103" s="148"/>
      <c r="H103" s="148"/>
      <c r="I103" s="148"/>
      <c r="J103" s="148"/>
      <c r="K103" s="148"/>
      <c r="L103" s="148"/>
      <c r="M103" s="148"/>
      <c r="N103" s="142"/>
      <c r="O103" s="148"/>
      <c r="P103" s="142"/>
      <c r="Q103" s="148"/>
      <c r="S103" s="50"/>
    </row>
    <row r="104" spans="1:19" ht="11.25">
      <c r="A104" s="223">
        <v>302</v>
      </c>
      <c r="B104" s="118"/>
      <c r="C104" s="51" t="s">
        <v>52</v>
      </c>
      <c r="D104" s="82"/>
      <c r="E104" s="151">
        <f>Summary!F104</f>
        <v>-105783.48</v>
      </c>
      <c r="F104" s="148">
        <f>Payments!N104+Payments!O104+Payments!P104+Payments!Q104+Payments!R104</f>
        <v>817000</v>
      </c>
      <c r="G104" s="148">
        <f>Summary!L104</f>
        <v>-8862.42</v>
      </c>
      <c r="H104" s="147">
        <v>0</v>
      </c>
      <c r="I104" s="147">
        <v>0</v>
      </c>
      <c r="J104" s="147">
        <v>0</v>
      </c>
      <c r="K104" s="147">
        <v>0</v>
      </c>
      <c r="L104" s="147">
        <v>0</v>
      </c>
      <c r="M104" s="148">
        <f>SUM(E104:L104)</f>
        <v>702354.1</v>
      </c>
      <c r="N104" s="142"/>
      <c r="O104" s="148">
        <f>Vintages!F104</f>
        <v>702353.51999999955</v>
      </c>
      <c r="P104" s="142"/>
      <c r="Q104" s="148">
        <f>M104-O104</f>
        <v>0.58000000042375177</v>
      </c>
      <c r="S104" s="41"/>
    </row>
    <row r="105" spans="1:19" ht="11.25">
      <c r="A105" s="223">
        <v>305</v>
      </c>
      <c r="B105" s="118"/>
      <c r="C105" s="51" t="s">
        <v>53</v>
      </c>
      <c r="D105" s="82"/>
      <c r="E105" s="151">
        <f>Summary!F105</f>
        <v>251274.46</v>
      </c>
      <c r="F105" s="148">
        <f>Payments!N105+Payments!O105+Payments!P105+Payments!Q105+Payments!R105</f>
        <v>-229000</v>
      </c>
      <c r="G105" s="148">
        <f>Summary!L105</f>
        <v>0</v>
      </c>
      <c r="H105" s="147">
        <v>0</v>
      </c>
      <c r="I105" s="147">
        <v>0</v>
      </c>
      <c r="J105" s="147">
        <v>0</v>
      </c>
      <c r="K105" s="147">
        <v>9548</v>
      </c>
      <c r="L105" s="147">
        <v>0</v>
      </c>
      <c r="M105" s="148">
        <f>SUM(E105:L105)</f>
        <v>31822.459999999992</v>
      </c>
      <c r="N105" s="142"/>
      <c r="O105" s="148">
        <f>Vintages!F105</f>
        <v>31814.380000002682</v>
      </c>
      <c r="P105" s="142"/>
      <c r="Q105" s="148">
        <f>M105-O105</f>
        <v>8.0799999973096419</v>
      </c>
      <c r="S105" s="41"/>
    </row>
    <row r="106" spans="1:19" ht="11.25">
      <c r="A106" s="223">
        <v>303</v>
      </c>
      <c r="B106" s="118"/>
      <c r="C106" s="51" t="s">
        <v>54</v>
      </c>
      <c r="D106" s="82"/>
      <c r="E106" s="151">
        <f>Summary!F106</f>
        <v>150889.44999999998</v>
      </c>
      <c r="F106" s="148">
        <f>Payments!N106+Payments!O106+Payments!P106+Payments!Q106+Payments!R106</f>
        <v>-186000</v>
      </c>
      <c r="G106" s="148">
        <f>Summary!L106</f>
        <v>0</v>
      </c>
      <c r="H106" s="147">
        <v>38000</v>
      </c>
      <c r="I106" s="147">
        <v>8000</v>
      </c>
      <c r="J106" s="147">
        <v>0</v>
      </c>
      <c r="K106" s="147">
        <v>7800</v>
      </c>
      <c r="L106" s="147">
        <v>0</v>
      </c>
      <c r="M106" s="148">
        <f>SUM(E106:L106)</f>
        <v>18689.449999999983</v>
      </c>
      <c r="N106" s="142"/>
      <c r="O106" s="148">
        <f>Vintages!F106</f>
        <v>18701.159999999985</v>
      </c>
      <c r="P106" s="142"/>
      <c r="Q106" s="148">
        <f>M106-O106</f>
        <v>-11.710000000002765</v>
      </c>
      <c r="S106" s="41"/>
    </row>
    <row r="107" spans="1:19" ht="11.25">
      <c r="A107" s="223"/>
      <c r="B107" s="118"/>
      <c r="C107" s="51"/>
      <c r="D107" s="82"/>
      <c r="E107" s="153"/>
      <c r="F107" s="148"/>
      <c r="G107" s="148"/>
      <c r="H107" s="148"/>
      <c r="I107" s="148"/>
      <c r="J107" s="148"/>
      <c r="K107" s="148"/>
      <c r="L107" s="148"/>
      <c r="M107" s="148"/>
      <c r="N107" s="142"/>
      <c r="O107" s="148"/>
      <c r="P107" s="142"/>
      <c r="Q107" s="148"/>
      <c r="S107" s="41"/>
    </row>
    <row r="108" spans="1:19" ht="11.25">
      <c r="A108" s="223">
        <v>204</v>
      </c>
      <c r="B108" s="118"/>
      <c r="C108" s="51" t="s">
        <v>56</v>
      </c>
      <c r="D108" s="82"/>
      <c r="E108" s="151">
        <f>Summary!F108</f>
        <v>-2657578.7000000002</v>
      </c>
      <c r="F108" s="148">
        <f>Payments!N108+Payments!O108+Payments!P108+Payments!Q108+Payments!R108</f>
        <v>2864000</v>
      </c>
      <c r="G108" s="148">
        <f>Summary!L108</f>
        <v>-1850</v>
      </c>
      <c r="H108" s="147">
        <v>0</v>
      </c>
      <c r="I108" s="147">
        <v>0</v>
      </c>
      <c r="J108" s="147">
        <v>0</v>
      </c>
      <c r="K108" s="147">
        <v>0</v>
      </c>
      <c r="L108" s="147">
        <v>0</v>
      </c>
      <c r="M108" s="148">
        <f>SUM(E108:L108)</f>
        <v>204571.29999999981</v>
      </c>
      <c r="N108" s="142"/>
      <c r="O108" s="148">
        <f>Vintages!F108</f>
        <v>204572.45</v>
      </c>
      <c r="P108" s="142"/>
      <c r="Q108" s="148">
        <f>M108-O108</f>
        <v>-1.150000000197906</v>
      </c>
      <c r="S108" s="41"/>
    </row>
    <row r="109" spans="1:19" s="33" customFormat="1" ht="11.25">
      <c r="A109" s="223"/>
      <c r="B109" s="126"/>
      <c r="C109" s="125"/>
      <c r="D109" s="82"/>
      <c r="E109" s="151"/>
      <c r="F109" s="148"/>
      <c r="G109" s="148"/>
      <c r="H109" s="148"/>
      <c r="I109" s="148"/>
      <c r="J109" s="148"/>
      <c r="K109" s="148"/>
      <c r="L109" s="148"/>
      <c r="M109" s="148"/>
      <c r="N109" s="142"/>
      <c r="O109" s="148"/>
      <c r="P109" s="142"/>
      <c r="Q109" s="148"/>
      <c r="S109" s="50"/>
    </row>
    <row r="110" spans="1:19" ht="11.25">
      <c r="A110" s="223">
        <v>203</v>
      </c>
      <c r="B110" s="118"/>
      <c r="C110" s="51" t="s">
        <v>57</v>
      </c>
      <c r="D110" s="82"/>
      <c r="E110" s="151">
        <f>Summary!F110</f>
        <v>191598.84</v>
      </c>
      <c r="F110" s="148">
        <f>Payments!N110+Payments!O110+Payments!P110+Payments!Q110+Payments!R110</f>
        <v>-182000</v>
      </c>
      <c r="G110" s="148">
        <f>Summary!L110</f>
        <v>0</v>
      </c>
      <c r="H110" s="147">
        <v>6000</v>
      </c>
      <c r="I110" s="147">
        <v>1000</v>
      </c>
      <c r="J110" s="147">
        <v>0</v>
      </c>
      <c r="K110" s="147">
        <v>7880</v>
      </c>
      <c r="L110" s="147">
        <v>0</v>
      </c>
      <c r="M110" s="148">
        <f t="shared" ref="M110:M119" si="20">SUM(E110:L110)</f>
        <v>24478.839999999997</v>
      </c>
      <c r="N110" s="142"/>
      <c r="O110" s="148">
        <f>Vintages!F110</f>
        <v>24477.860000000008</v>
      </c>
      <c r="P110" s="142"/>
      <c r="Q110" s="148">
        <f t="shared" ref="Q110:Q119" si="21">M110-O110</f>
        <v>0.97999999998864951</v>
      </c>
      <c r="S110" s="41"/>
    </row>
    <row r="111" spans="1:19" ht="11.25">
      <c r="A111" s="223">
        <v>216</v>
      </c>
      <c r="B111" s="118"/>
      <c r="C111" s="51" t="s">
        <v>58</v>
      </c>
      <c r="D111" s="82"/>
      <c r="E111" s="151">
        <f>Summary!F111</f>
        <v>1200.47</v>
      </c>
      <c r="F111" s="148">
        <f>Payments!N111+Payments!O111+Payments!P111+Payments!Q111+Payments!R111</f>
        <v>-1000</v>
      </c>
      <c r="G111" s="148">
        <f>Summary!L111</f>
        <v>0</v>
      </c>
      <c r="H111" s="147">
        <v>0</v>
      </c>
      <c r="I111" s="147">
        <v>0</v>
      </c>
      <c r="J111" s="147">
        <v>0</v>
      </c>
      <c r="K111" s="147">
        <v>45</v>
      </c>
      <c r="L111" s="147">
        <v>0</v>
      </c>
      <c r="M111" s="148">
        <f t="shared" si="20"/>
        <v>245.47000000000003</v>
      </c>
      <c r="N111" s="142"/>
      <c r="O111" s="148">
        <f>Vintages!F111</f>
        <v>243.59000000000015</v>
      </c>
      <c r="P111" s="142"/>
      <c r="Q111" s="148">
        <f t="shared" si="21"/>
        <v>1.8799999999998818</v>
      </c>
      <c r="S111" s="41"/>
    </row>
    <row r="112" spans="1:19" ht="11.25">
      <c r="A112" s="223">
        <v>397</v>
      </c>
      <c r="B112" s="118"/>
      <c r="C112" s="51" t="s">
        <v>115</v>
      </c>
      <c r="D112" s="82"/>
      <c r="E112" s="151">
        <f>Summary!F112</f>
        <v>102245.32</v>
      </c>
      <c r="F112" s="148">
        <f>Payments!N112+Payments!O112+Payments!P112+Payments!Q112+Payments!R112</f>
        <v>-1739000</v>
      </c>
      <c r="G112" s="148">
        <f>Summary!L112</f>
        <v>0</v>
      </c>
      <c r="H112" s="147">
        <v>254000</v>
      </c>
      <c r="I112" s="147">
        <v>49000</v>
      </c>
      <c r="J112" s="147">
        <v>0</v>
      </c>
      <c r="K112" s="147">
        <v>0</v>
      </c>
      <c r="L112" s="147">
        <v>0</v>
      </c>
      <c r="M112" s="148">
        <f t="shared" si="20"/>
        <v>-1333754.68</v>
      </c>
      <c r="N112" s="142"/>
      <c r="O112" s="148">
        <f>Vintages!F112</f>
        <v>-1333754.19</v>
      </c>
      <c r="P112" s="142"/>
      <c r="Q112" s="148">
        <f t="shared" si="21"/>
        <v>-0.48999999999068677</v>
      </c>
      <c r="S112" s="41"/>
    </row>
    <row r="113" spans="1:19" ht="11.25">
      <c r="A113" s="223">
        <v>195</v>
      </c>
      <c r="B113" s="118"/>
      <c r="C113" s="51" t="s">
        <v>96</v>
      </c>
      <c r="D113" s="82"/>
      <c r="E113" s="151">
        <f>Summary!F113</f>
        <v>34827.29</v>
      </c>
      <c r="F113" s="148">
        <f>Payments!N113+Payments!O113+Payments!P113+Payments!Q113+Payments!R113</f>
        <v>-54000</v>
      </c>
      <c r="G113" s="148">
        <f>Summary!L113</f>
        <v>0</v>
      </c>
      <c r="H113" s="147">
        <v>13000</v>
      </c>
      <c r="I113" s="147">
        <v>3000</v>
      </c>
      <c r="J113" s="147">
        <v>0</v>
      </c>
      <c r="K113" s="147">
        <v>3778</v>
      </c>
      <c r="L113" s="147">
        <v>0</v>
      </c>
      <c r="M113" s="148">
        <f t="shared" si="20"/>
        <v>605.29000000000087</v>
      </c>
      <c r="N113" s="142"/>
      <c r="O113" s="148">
        <f>Vintages!F113</f>
        <v>608.80999999999733</v>
      </c>
      <c r="P113" s="142"/>
      <c r="Q113" s="148">
        <f t="shared" si="21"/>
        <v>-3.5199999999964575</v>
      </c>
      <c r="S113" s="41"/>
    </row>
    <row r="114" spans="1:19" ht="11.25">
      <c r="A114" s="226">
        <v>398</v>
      </c>
      <c r="B114" s="120"/>
      <c r="C114" s="42" t="s">
        <v>128</v>
      </c>
      <c r="D114" s="82"/>
      <c r="E114" s="151">
        <f>Summary!F114</f>
        <v>8839.2999999999993</v>
      </c>
      <c r="F114" s="148">
        <f>Payments!N114+Payments!O114+Payments!P114+Payments!Q114+Payments!R114</f>
        <v>-7000</v>
      </c>
      <c r="G114" s="148">
        <f>Summary!L114</f>
        <v>912.94</v>
      </c>
      <c r="H114" s="147">
        <v>0</v>
      </c>
      <c r="I114" s="147">
        <v>0</v>
      </c>
      <c r="J114" s="147">
        <v>0</v>
      </c>
      <c r="K114" s="147">
        <v>392</v>
      </c>
      <c r="L114" s="147">
        <v>0</v>
      </c>
      <c r="M114" s="148">
        <f t="shared" si="20"/>
        <v>3144.2399999999993</v>
      </c>
      <c r="N114" s="142"/>
      <c r="O114" s="148">
        <f>Vintages!F114</f>
        <v>3143.65</v>
      </c>
      <c r="P114" s="142"/>
      <c r="Q114" s="148">
        <f t="shared" si="21"/>
        <v>0.58999999999923602</v>
      </c>
      <c r="S114" s="41"/>
    </row>
    <row r="115" spans="1:19" ht="11.25">
      <c r="A115" s="226">
        <v>400</v>
      </c>
      <c r="B115" s="120"/>
      <c r="C115" s="42" t="s">
        <v>129</v>
      </c>
      <c r="D115" s="82"/>
      <c r="E115" s="151">
        <f>Summary!F115</f>
        <v>-5285320.74</v>
      </c>
      <c r="F115" s="148">
        <f>Payments!N115+Payments!O115+Payments!P115+Payments!Q115+Payments!R115</f>
        <v>6647000</v>
      </c>
      <c r="G115" s="148">
        <f>Summary!L115</f>
        <v>-280017.68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8">
        <f t="shared" si="20"/>
        <v>1081661.5799999998</v>
      </c>
      <c r="N115" s="142"/>
      <c r="O115" s="148">
        <f>Vintages!F115</f>
        <v>1081662.0299999998</v>
      </c>
      <c r="P115" s="142"/>
      <c r="Q115" s="148">
        <f t="shared" si="21"/>
        <v>-0.44999999995343387</v>
      </c>
      <c r="S115" s="41"/>
    </row>
    <row r="116" spans="1:19" ht="11.25">
      <c r="A116" s="226">
        <v>399</v>
      </c>
      <c r="B116" s="120"/>
      <c r="C116" s="42" t="s">
        <v>130</v>
      </c>
      <c r="D116" s="82"/>
      <c r="E116" s="151">
        <f>Summary!F116</f>
        <v>0</v>
      </c>
      <c r="F116" s="148">
        <f>Payments!N116+Payments!O116+Payments!P116+Payments!Q116+Payments!R116</f>
        <v>0</v>
      </c>
      <c r="G116" s="148">
        <f>Summary!L116</f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8">
        <f t="shared" si="20"/>
        <v>0</v>
      </c>
      <c r="N116" s="142"/>
      <c r="O116" s="148">
        <f>Vintages!F116</f>
        <v>0</v>
      </c>
      <c r="P116" s="142"/>
      <c r="Q116" s="148">
        <f t="shared" si="21"/>
        <v>0</v>
      </c>
      <c r="S116" s="41"/>
    </row>
    <row r="117" spans="1:19" ht="11.25">
      <c r="A117" s="226">
        <v>401</v>
      </c>
      <c r="B117" s="120"/>
      <c r="C117" s="42" t="s">
        <v>131</v>
      </c>
      <c r="D117" s="82"/>
      <c r="E117" s="151">
        <f>Summary!F117</f>
        <v>-26442.080000000002</v>
      </c>
      <c r="F117" s="148">
        <f>Payments!N117+Payments!O117+Payments!P117+Payments!Q117+Payments!R117</f>
        <v>-47000</v>
      </c>
      <c r="G117" s="148">
        <f>Summary!L117</f>
        <v>0</v>
      </c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8">
        <f t="shared" si="20"/>
        <v>-73442.080000000002</v>
      </c>
      <c r="N117" s="142"/>
      <c r="O117" s="148">
        <f>Vintages!F117</f>
        <v>-73441.630000000048</v>
      </c>
      <c r="P117" s="142"/>
      <c r="Q117" s="148">
        <f t="shared" si="21"/>
        <v>-0.44999999995343387</v>
      </c>
      <c r="S117" s="41"/>
    </row>
    <row r="118" spans="1:19" ht="11.25">
      <c r="A118" s="223">
        <v>174</v>
      </c>
      <c r="B118" s="118"/>
      <c r="C118" s="25" t="s">
        <v>81</v>
      </c>
      <c r="D118" s="82"/>
      <c r="E118" s="151">
        <f>Summary!F118</f>
        <v>-10273.950000000001</v>
      </c>
      <c r="F118" s="148">
        <f>Payments!N118+Payments!O118+Payments!P118+Payments!Q118+Payments!R118</f>
        <v>9000</v>
      </c>
      <c r="G118" s="148">
        <f>Summary!L118</f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8">
        <f t="shared" si="20"/>
        <v>-1273.9500000000007</v>
      </c>
      <c r="N118" s="142"/>
      <c r="O118" s="148">
        <f>Vintages!F118</f>
        <v>-1272.5600000000013</v>
      </c>
      <c r="P118" s="142"/>
      <c r="Q118" s="148">
        <f t="shared" si="21"/>
        <v>-1.3899999999994179</v>
      </c>
      <c r="S118" s="41"/>
    </row>
    <row r="119" spans="1:19" ht="11.25">
      <c r="A119" s="223">
        <v>227</v>
      </c>
      <c r="B119" s="118"/>
      <c r="C119" s="25" t="s">
        <v>82</v>
      </c>
      <c r="D119" s="82"/>
      <c r="E119" s="151">
        <f>Summary!F119</f>
        <v>737.32</v>
      </c>
      <c r="F119" s="148">
        <f>Payments!N119+Payments!O119+Payments!P119+Payments!Q119+Payments!R119</f>
        <v>0</v>
      </c>
      <c r="G119" s="148">
        <f>Summary!L119</f>
        <v>0</v>
      </c>
      <c r="H119" s="147">
        <v>0</v>
      </c>
      <c r="I119" s="147">
        <v>0</v>
      </c>
      <c r="J119" s="147">
        <v>0</v>
      </c>
      <c r="K119" s="147">
        <v>8</v>
      </c>
      <c r="L119" s="147">
        <v>0</v>
      </c>
      <c r="M119" s="148">
        <f t="shared" si="20"/>
        <v>745.32</v>
      </c>
      <c r="N119" s="142"/>
      <c r="O119" s="148">
        <f>Vintages!F119</f>
        <v>744.62000000000012</v>
      </c>
      <c r="P119" s="142"/>
      <c r="Q119" s="148">
        <f t="shared" si="21"/>
        <v>0.69999999999993179</v>
      </c>
      <c r="S119" s="41"/>
    </row>
    <row r="120" spans="1:19" s="33" customFormat="1" ht="11.25">
      <c r="A120" s="223"/>
      <c r="B120" s="126"/>
      <c r="C120" s="125"/>
      <c r="D120" s="82"/>
      <c r="E120" s="151"/>
      <c r="F120" s="148"/>
      <c r="G120" s="148"/>
      <c r="H120" s="148"/>
      <c r="I120" s="148"/>
      <c r="J120" s="148"/>
      <c r="K120" s="148"/>
      <c r="L120" s="148"/>
      <c r="M120" s="148"/>
      <c r="N120" s="142"/>
      <c r="O120" s="148"/>
      <c r="P120" s="142"/>
      <c r="Q120" s="148"/>
      <c r="S120" s="50"/>
    </row>
    <row r="121" spans="1:19" ht="11.25">
      <c r="A121" s="223">
        <v>364</v>
      </c>
      <c r="B121" s="118"/>
      <c r="C121" s="51" t="s">
        <v>93</v>
      </c>
      <c r="D121" s="82"/>
      <c r="E121" s="151">
        <f>Summary!F121</f>
        <v>16115.500000000004</v>
      </c>
      <c r="F121" s="148">
        <f>Payments!N121+Payments!O121+Payments!P121+Payments!Q121+Payments!R121</f>
        <v>-52000</v>
      </c>
      <c r="G121" s="148">
        <f>Summary!L121</f>
        <v>0</v>
      </c>
      <c r="H121" s="147">
        <v>3000</v>
      </c>
      <c r="I121" s="147">
        <v>0</v>
      </c>
      <c r="J121" s="147">
        <v>0</v>
      </c>
      <c r="K121" s="147">
        <v>1446</v>
      </c>
      <c r="L121" s="147">
        <v>0</v>
      </c>
      <c r="M121" s="148">
        <f>SUM(E121:L121)</f>
        <v>-31438.5</v>
      </c>
      <c r="N121" s="142"/>
      <c r="O121" s="148">
        <f>Vintages!F121</f>
        <v>-31438.489999999998</v>
      </c>
      <c r="P121" s="142"/>
      <c r="Q121" s="148">
        <f>M121-O121</f>
        <v>-1.0000000002037268E-2</v>
      </c>
      <c r="S121" s="41"/>
    </row>
    <row r="122" spans="1:19" s="33" customFormat="1" ht="11.25">
      <c r="A122" s="223"/>
      <c r="B122" s="126"/>
      <c r="C122" s="125"/>
      <c r="D122" s="82"/>
      <c r="E122" s="151"/>
      <c r="F122" s="148"/>
      <c r="G122" s="148"/>
      <c r="H122" s="148"/>
      <c r="I122" s="148"/>
      <c r="J122" s="148"/>
      <c r="K122" s="148"/>
      <c r="L122" s="148"/>
      <c r="M122" s="148"/>
      <c r="N122" s="142"/>
      <c r="O122" s="148"/>
      <c r="P122" s="142"/>
      <c r="Q122" s="148"/>
      <c r="S122" s="50"/>
    </row>
    <row r="123" spans="1:19" ht="11.25">
      <c r="A123" s="223">
        <v>353</v>
      </c>
      <c r="B123" s="118"/>
      <c r="C123" s="51" t="s">
        <v>94</v>
      </c>
      <c r="D123" s="82"/>
      <c r="E123" s="151">
        <f>Summary!F123</f>
        <v>6359.5899999999965</v>
      </c>
      <c r="F123" s="148">
        <f>Payments!N123+Payments!O123+Payments!P123+Payments!Q123+Payments!R123</f>
        <v>-43000</v>
      </c>
      <c r="G123" s="148">
        <f>Summary!L123</f>
        <v>0</v>
      </c>
      <c r="H123" s="147">
        <v>12000</v>
      </c>
      <c r="I123" s="147">
        <v>3000</v>
      </c>
      <c r="J123" s="147">
        <v>0</v>
      </c>
      <c r="K123" s="147">
        <v>378</v>
      </c>
      <c r="L123" s="147">
        <v>0</v>
      </c>
      <c r="M123" s="148">
        <f>SUM(E123:L123)</f>
        <v>-21262.410000000003</v>
      </c>
      <c r="N123" s="142"/>
      <c r="O123" s="148">
        <f>Vintages!F123</f>
        <v>-21261.930000000004</v>
      </c>
      <c r="P123" s="142"/>
      <c r="Q123" s="148">
        <f>M123-O123</f>
        <v>-0.47999999999956344</v>
      </c>
      <c r="S123" s="41"/>
    </row>
    <row r="124" spans="1:19" ht="11.25">
      <c r="A124" s="223"/>
      <c r="B124" s="118"/>
      <c r="C124" s="51"/>
      <c r="D124" s="82"/>
      <c r="E124" s="153"/>
      <c r="F124" s="148"/>
      <c r="G124" s="148"/>
      <c r="H124" s="148"/>
      <c r="I124" s="148"/>
      <c r="J124" s="148"/>
      <c r="K124" s="148"/>
      <c r="L124" s="148"/>
      <c r="M124" s="148"/>
      <c r="N124" s="142"/>
      <c r="O124" s="148"/>
      <c r="P124" s="142"/>
      <c r="Q124" s="148"/>
      <c r="S124" s="41"/>
    </row>
    <row r="125" spans="1:19" ht="11.25">
      <c r="A125" s="223">
        <v>193</v>
      </c>
      <c r="B125" s="118"/>
      <c r="C125" s="51" t="s">
        <v>59</v>
      </c>
      <c r="D125" s="82"/>
      <c r="E125" s="151">
        <f>Summary!F125</f>
        <v>543145.64000000013</v>
      </c>
      <c r="F125" s="148">
        <f>Payments!N125+Payments!O125+Payments!P125+Payments!Q125+Payments!R125</f>
        <v>-635000</v>
      </c>
      <c r="G125" s="148">
        <f>Summary!L125</f>
        <v>0</v>
      </c>
      <c r="H125" s="147">
        <v>117000</v>
      </c>
      <c r="I125" s="147">
        <v>22000</v>
      </c>
      <c r="J125" s="147">
        <v>0</v>
      </c>
      <c r="K125" s="147">
        <v>21066</v>
      </c>
      <c r="L125" s="147">
        <v>0</v>
      </c>
      <c r="M125" s="148">
        <f>SUM(E125:L125)</f>
        <v>68211.64000000013</v>
      </c>
      <c r="N125" s="142"/>
      <c r="O125" s="148">
        <f>Vintages!F125</f>
        <v>68210.57000000008</v>
      </c>
      <c r="P125" s="142"/>
      <c r="Q125" s="148">
        <f>M125-O125</f>
        <v>1.0700000000506407</v>
      </c>
      <c r="S125" s="41"/>
    </row>
    <row r="126" spans="1:19" s="33" customFormat="1" ht="11.25">
      <c r="A126" s="223"/>
      <c r="B126" s="126"/>
      <c r="C126" s="125"/>
      <c r="D126" s="82"/>
      <c r="E126" s="151"/>
      <c r="F126" s="148"/>
      <c r="G126" s="148"/>
      <c r="H126" s="148"/>
      <c r="I126" s="148"/>
      <c r="J126" s="148"/>
      <c r="K126" s="148"/>
      <c r="L126" s="148"/>
      <c r="M126" s="148"/>
      <c r="N126" s="142"/>
      <c r="O126" s="148"/>
      <c r="P126" s="142"/>
      <c r="Q126" s="148"/>
      <c r="S126" s="50"/>
    </row>
    <row r="127" spans="1:19" ht="11.25">
      <c r="A127" s="223">
        <v>319</v>
      </c>
      <c r="B127" s="118"/>
      <c r="C127" s="51" t="s">
        <v>66</v>
      </c>
      <c r="D127" s="82"/>
      <c r="E127" s="151">
        <f>Summary!F127</f>
        <v>111483.11</v>
      </c>
      <c r="F127" s="148">
        <f>Payments!N127+Payments!O127+Payments!P127+Payments!Q127+Payments!R127</f>
        <v>-72000</v>
      </c>
      <c r="G127" s="148">
        <f>Summary!L127</f>
        <v>-536.46</v>
      </c>
      <c r="H127" s="147">
        <v>1000</v>
      </c>
      <c r="I127" s="147">
        <v>0</v>
      </c>
      <c r="J127" s="147">
        <v>0</v>
      </c>
      <c r="K127" s="147">
        <v>0</v>
      </c>
      <c r="L127" s="147">
        <v>0</v>
      </c>
      <c r="M127" s="148">
        <f>SUM(E127:L127)</f>
        <v>39946.65</v>
      </c>
      <c r="N127" s="142"/>
      <c r="O127" s="148">
        <f>Vintages!F127</f>
        <v>39947.850000000006</v>
      </c>
      <c r="P127" s="142"/>
      <c r="Q127" s="148">
        <f>M127-O127</f>
        <v>-1.2000000000043656</v>
      </c>
      <c r="S127" s="41"/>
    </row>
    <row r="128" spans="1:19" ht="11.25">
      <c r="A128" s="223">
        <v>143</v>
      </c>
      <c r="B128" s="118"/>
      <c r="C128" s="51" t="s">
        <v>61</v>
      </c>
      <c r="D128" s="82"/>
      <c r="E128" s="151">
        <f>Summary!F128</f>
        <v>-120225.13</v>
      </c>
      <c r="F128" s="148">
        <f>Payments!N128+Payments!O128+Payments!P128+Payments!Q128+Payments!R128</f>
        <v>99000</v>
      </c>
      <c r="G128" s="148">
        <f>Summary!L128</f>
        <v>-282.85000000000002</v>
      </c>
      <c r="H128" s="147">
        <v>0</v>
      </c>
      <c r="I128" s="147">
        <v>0</v>
      </c>
      <c r="J128" s="147">
        <v>0</v>
      </c>
      <c r="K128" s="147">
        <v>0</v>
      </c>
      <c r="L128" s="147">
        <v>0</v>
      </c>
      <c r="M128" s="148">
        <f>SUM(E128:L128)</f>
        <v>-21507.980000000003</v>
      </c>
      <c r="N128" s="142"/>
      <c r="O128" s="148">
        <f>Vintages!F128</f>
        <v>-21505.330000000009</v>
      </c>
      <c r="P128" s="142"/>
      <c r="Q128" s="148">
        <f>M128-O128</f>
        <v>-2.6499999999941792</v>
      </c>
      <c r="S128" s="41"/>
    </row>
    <row r="129" spans="1:19" s="33" customFormat="1" ht="11.25">
      <c r="A129" s="223"/>
      <c r="B129" s="126"/>
      <c r="C129" s="125"/>
      <c r="D129" s="82"/>
      <c r="E129" s="151"/>
      <c r="F129" s="148"/>
      <c r="G129" s="148"/>
      <c r="H129" s="148"/>
      <c r="I129" s="148"/>
      <c r="J129" s="148"/>
      <c r="K129" s="148"/>
      <c r="L129" s="148"/>
      <c r="M129" s="148"/>
      <c r="N129" s="142"/>
      <c r="O129" s="148"/>
      <c r="P129" s="142"/>
      <c r="Q129" s="148"/>
      <c r="S129" s="50"/>
    </row>
    <row r="130" spans="1:19" ht="11.25">
      <c r="A130" s="223">
        <v>196</v>
      </c>
      <c r="B130" s="118"/>
      <c r="C130" s="51" t="s">
        <v>62</v>
      </c>
      <c r="D130" s="82"/>
      <c r="E130" s="151">
        <f>Summary!F130</f>
        <v>-989408.19</v>
      </c>
      <c r="F130" s="148">
        <f>Payments!N130+Payments!O130+Payments!P130+Payments!Q130+Payments!R130</f>
        <v>967000</v>
      </c>
      <c r="G130" s="148">
        <f>Summary!L130</f>
        <v>6866.34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8">
        <f>SUM(E130:L130)</f>
        <v>-15541.849999999944</v>
      </c>
      <c r="N130" s="142"/>
      <c r="O130" s="148">
        <f>Vintages!F130</f>
        <v>-15541.52</v>
      </c>
      <c r="P130" s="142"/>
      <c r="Q130" s="148">
        <f>M130-O130</f>
        <v>-0.32999999994353857</v>
      </c>
      <c r="S130" s="41"/>
    </row>
    <row r="131" spans="1:19" ht="11.25">
      <c r="A131" s="223"/>
      <c r="B131" s="118"/>
      <c r="C131" s="51"/>
      <c r="D131" s="82"/>
      <c r="E131" s="153"/>
      <c r="F131" s="148"/>
      <c r="G131" s="148"/>
      <c r="H131" s="148"/>
      <c r="I131" s="148"/>
      <c r="J131" s="148"/>
      <c r="K131" s="148"/>
      <c r="L131" s="148"/>
      <c r="M131" s="148"/>
      <c r="N131" s="142"/>
      <c r="O131" s="148"/>
      <c r="P131" s="142"/>
      <c r="Q131" s="148"/>
      <c r="S131" s="41"/>
    </row>
    <row r="132" spans="1:19" ht="11.25">
      <c r="A132" s="223">
        <v>100</v>
      </c>
      <c r="B132" s="118"/>
      <c r="C132" s="51" t="s">
        <v>63</v>
      </c>
      <c r="D132" s="82"/>
      <c r="E132" s="151">
        <f>Summary!F132</f>
        <v>0</v>
      </c>
      <c r="F132" s="148">
        <f>Payments!N132+Payments!O132+Payments!P132+Payments!Q132+Payments!R132</f>
        <v>0</v>
      </c>
      <c r="G132" s="148">
        <f>Summary!L132</f>
        <v>0</v>
      </c>
      <c r="H132" s="147">
        <v>0</v>
      </c>
      <c r="I132" s="147">
        <v>0</v>
      </c>
      <c r="J132" s="147">
        <v>0</v>
      </c>
      <c r="K132" s="147">
        <v>0</v>
      </c>
      <c r="L132" s="147">
        <v>0</v>
      </c>
      <c r="M132" s="148">
        <f>SUM(E132:L132)</f>
        <v>0</v>
      </c>
      <c r="N132" s="142"/>
      <c r="O132" s="148">
        <f>Vintages!F132</f>
        <v>0</v>
      </c>
      <c r="P132" s="142"/>
      <c r="Q132" s="148">
        <f>M132-O132</f>
        <v>0</v>
      </c>
      <c r="S132" s="41"/>
    </row>
    <row r="133" spans="1:19" s="33" customFormat="1" ht="11.25">
      <c r="A133" s="223"/>
      <c r="B133" s="126"/>
      <c r="C133" s="125"/>
      <c r="D133" s="82"/>
      <c r="E133" s="151"/>
      <c r="F133" s="148"/>
      <c r="G133" s="148"/>
      <c r="H133" s="148"/>
      <c r="I133" s="148"/>
      <c r="J133" s="148"/>
      <c r="K133" s="148"/>
      <c r="L133" s="148"/>
      <c r="M133" s="148"/>
      <c r="N133" s="142"/>
      <c r="O133" s="148"/>
      <c r="P133" s="142"/>
      <c r="Q133" s="148"/>
      <c r="S133" s="50"/>
    </row>
    <row r="134" spans="1:19" ht="11.25">
      <c r="A134" s="223">
        <v>103</v>
      </c>
      <c r="B134" s="118"/>
      <c r="C134" s="51" t="s">
        <v>64</v>
      </c>
      <c r="D134" s="82"/>
      <c r="E134" s="151">
        <f>Summary!F134</f>
        <v>7594897.5700000003</v>
      </c>
      <c r="F134" s="148">
        <f>Payments!N134+Payments!O134+Payments!P134+Payments!Q134+Payments!R134</f>
        <v>-19929000</v>
      </c>
      <c r="G134" s="148">
        <f>Summary!L134</f>
        <v>426653</v>
      </c>
      <c r="H134" s="147">
        <v>59000</v>
      </c>
      <c r="I134" s="147">
        <v>9000</v>
      </c>
      <c r="J134" s="147">
        <v>0</v>
      </c>
      <c r="K134" s="147">
        <v>50</v>
      </c>
      <c r="L134" s="147">
        <v>0</v>
      </c>
      <c r="M134" s="148">
        <f>SUM(E134:L134)</f>
        <v>-11839399.43</v>
      </c>
      <c r="N134" s="142"/>
      <c r="O134" s="148">
        <f>Vintages!F134</f>
        <v>-11839397.050000001</v>
      </c>
      <c r="P134" s="142"/>
      <c r="Q134" s="148">
        <f>M134-O134</f>
        <v>-2.3799999989569187</v>
      </c>
      <c r="S134" s="41"/>
    </row>
    <row r="135" spans="1:19" ht="11.25">
      <c r="A135" s="223"/>
      <c r="B135" s="118"/>
      <c r="C135" s="51"/>
      <c r="D135" s="82"/>
      <c r="E135" s="153"/>
      <c r="F135" s="148"/>
      <c r="G135" s="148"/>
      <c r="H135" s="148"/>
      <c r="I135" s="148"/>
      <c r="J135" s="148"/>
      <c r="K135" s="148"/>
      <c r="L135" s="148"/>
      <c r="M135" s="148"/>
      <c r="N135" s="142"/>
      <c r="O135" s="148"/>
      <c r="P135" s="142"/>
      <c r="Q135" s="148"/>
      <c r="S135" s="41"/>
    </row>
    <row r="136" spans="1:19" ht="11.25">
      <c r="A136" s="223"/>
      <c r="B136" s="118"/>
      <c r="C136" s="51"/>
      <c r="D136" s="82"/>
      <c r="E136" s="123" t="s">
        <v>15</v>
      </c>
      <c r="F136" s="123" t="s">
        <v>15</v>
      </c>
      <c r="G136" s="123" t="s">
        <v>15</v>
      </c>
      <c r="H136" s="123" t="s">
        <v>15</v>
      </c>
      <c r="I136" s="123" t="s">
        <v>15</v>
      </c>
      <c r="J136" s="123" t="s">
        <v>15</v>
      </c>
      <c r="K136" s="123" t="s">
        <v>15</v>
      </c>
      <c r="L136" s="123" t="s">
        <v>15</v>
      </c>
      <c r="M136" s="123" t="s">
        <v>15</v>
      </c>
      <c r="N136" s="142"/>
      <c r="O136" s="123" t="s">
        <v>15</v>
      </c>
      <c r="P136" s="142"/>
      <c r="Q136" s="123" t="s">
        <v>15</v>
      </c>
      <c r="S136" s="41"/>
    </row>
    <row r="137" spans="1:19" ht="11.25">
      <c r="A137" s="223"/>
      <c r="B137" s="116"/>
      <c r="C137" s="118" t="s">
        <v>65</v>
      </c>
      <c r="D137" s="82"/>
      <c r="E137" s="148">
        <f t="shared" ref="E137:K137" si="22">SUM(E97:E136)</f>
        <v>-2307802.4299999997</v>
      </c>
      <c r="F137" s="148">
        <f t="shared" si="22"/>
        <v>-11796000</v>
      </c>
      <c r="G137" s="148">
        <f t="shared" si="22"/>
        <v>554554.32999999996</v>
      </c>
      <c r="H137" s="148">
        <f t="shared" si="22"/>
        <v>503000</v>
      </c>
      <c r="I137" s="148">
        <f t="shared" si="22"/>
        <v>95000</v>
      </c>
      <c r="J137" s="148">
        <f t="shared" si="22"/>
        <v>0</v>
      </c>
      <c r="K137" s="148">
        <f t="shared" si="22"/>
        <v>52901</v>
      </c>
      <c r="L137" s="148">
        <f t="shared" ref="L137:Q137" si="23">SUM(L97:L136)</f>
        <v>-2467981</v>
      </c>
      <c r="M137" s="148">
        <f t="shared" si="23"/>
        <v>-15366328.1</v>
      </c>
      <c r="N137" s="142"/>
      <c r="O137" s="148">
        <f t="shared" si="23"/>
        <v>-15366324.419999998</v>
      </c>
      <c r="P137" s="142"/>
      <c r="Q137" s="148">
        <f t="shared" si="23"/>
        <v>-3.680000001643549</v>
      </c>
      <c r="S137" s="41"/>
    </row>
    <row r="138" spans="1:19" ht="11.25">
      <c r="A138" s="223"/>
      <c r="B138" s="51"/>
      <c r="C138" s="51"/>
      <c r="D138" s="82"/>
      <c r="E138" s="123" t="s">
        <v>23</v>
      </c>
      <c r="F138" s="123" t="s">
        <v>23</v>
      </c>
      <c r="G138" s="123" t="s">
        <v>23</v>
      </c>
      <c r="H138" s="123" t="s">
        <v>23</v>
      </c>
      <c r="I138" s="123" t="s">
        <v>23</v>
      </c>
      <c r="J138" s="123" t="s">
        <v>23</v>
      </c>
      <c r="K138" s="123" t="s">
        <v>23</v>
      </c>
      <c r="L138" s="123" t="s">
        <v>23</v>
      </c>
      <c r="M138" s="123" t="s">
        <v>23</v>
      </c>
      <c r="N138" s="142"/>
      <c r="O138" s="123" t="s">
        <v>23</v>
      </c>
      <c r="P138" s="142"/>
      <c r="Q138" s="123" t="s">
        <v>23</v>
      </c>
      <c r="S138" s="41"/>
    </row>
    <row r="139" spans="1:19" ht="11.25">
      <c r="A139" s="223"/>
      <c r="B139" s="51"/>
      <c r="C139" s="123"/>
      <c r="D139" s="82"/>
      <c r="E139" s="123"/>
      <c r="F139" s="123"/>
      <c r="G139" s="123"/>
      <c r="H139" s="123"/>
      <c r="I139" s="123"/>
      <c r="J139" s="123"/>
      <c r="K139" s="123"/>
      <c r="L139" s="123"/>
      <c r="M139" s="123"/>
      <c r="N139" s="142"/>
      <c r="O139" s="123"/>
      <c r="P139" s="142"/>
      <c r="Q139" s="123"/>
      <c r="S139" s="41"/>
    </row>
    <row r="140" spans="1:19" ht="11.25">
      <c r="A140" s="223"/>
      <c r="B140" s="116"/>
      <c r="C140" s="117" t="s">
        <v>69</v>
      </c>
      <c r="D140" s="82"/>
      <c r="E140" s="149"/>
      <c r="F140" s="149"/>
      <c r="G140" s="149"/>
      <c r="H140" s="149"/>
      <c r="I140" s="149"/>
      <c r="J140" s="149"/>
      <c r="K140" s="149"/>
      <c r="L140" s="149"/>
      <c r="M140" s="149"/>
      <c r="N140" s="142"/>
      <c r="O140" s="149"/>
      <c r="P140" s="142"/>
      <c r="Q140" s="149"/>
      <c r="S140" s="41"/>
    </row>
    <row r="141" spans="1:19" ht="11.25">
      <c r="A141" s="223">
        <v>198</v>
      </c>
      <c r="B141" s="51"/>
      <c r="C141" s="51" t="s">
        <v>35</v>
      </c>
      <c r="D141" s="82"/>
      <c r="E141" s="151">
        <f>Summary!F141</f>
        <v>14242478.76</v>
      </c>
      <c r="F141" s="148">
        <f>Payments!N141+Payments!O141+Payments!P141+Payments!Q141+Payments!R141</f>
        <v>-13262000</v>
      </c>
      <c r="G141" s="148">
        <f>Summary!L141</f>
        <v>42014</v>
      </c>
      <c r="H141" s="147">
        <v>0</v>
      </c>
      <c r="I141" s="147">
        <v>0</v>
      </c>
      <c r="J141" s="147">
        <v>0</v>
      </c>
      <c r="K141" s="147">
        <v>0</v>
      </c>
      <c r="L141" s="147">
        <v>0</v>
      </c>
      <c r="M141" s="148">
        <f>SUM(E141:L141)</f>
        <v>1022492.7599999998</v>
      </c>
      <c r="N141" s="142"/>
      <c r="O141" s="148">
        <f>Vintages!F141</f>
        <v>1022492.3399999999</v>
      </c>
      <c r="P141" s="142"/>
      <c r="Q141" s="148">
        <f>M141-O141</f>
        <v>0.41999999992549419</v>
      </c>
      <c r="S141" s="41"/>
    </row>
    <row r="142" spans="1:19" ht="11.25">
      <c r="A142" s="223">
        <v>114</v>
      </c>
      <c r="B142" s="51"/>
      <c r="C142" s="51" t="s">
        <v>32</v>
      </c>
      <c r="D142" s="82"/>
      <c r="E142" s="151">
        <f>Summary!F142</f>
        <v>-17951664.329999998</v>
      </c>
      <c r="F142" s="148">
        <f>Payments!N142+Payments!O142+Payments!P142+Payments!Q142+Payments!R142</f>
        <v>22731000</v>
      </c>
      <c r="G142" s="148">
        <f>Summary!L142</f>
        <v>186421.67</v>
      </c>
      <c r="H142" s="147">
        <v>0</v>
      </c>
      <c r="I142" s="147">
        <v>0</v>
      </c>
      <c r="J142" s="147">
        <v>0</v>
      </c>
      <c r="K142" s="147">
        <v>0</v>
      </c>
      <c r="L142" s="147">
        <v>0</v>
      </c>
      <c r="M142" s="148">
        <f>SUM(E142:L142)</f>
        <v>4965757.3400000017</v>
      </c>
      <c r="N142" s="142"/>
      <c r="O142" s="148">
        <f>Vintages!F142</f>
        <v>4965758.9700000007</v>
      </c>
      <c r="P142" s="142"/>
      <c r="Q142" s="148">
        <f>M142-O142</f>
        <v>-1.6299999989569187</v>
      </c>
      <c r="S142" s="41"/>
    </row>
    <row r="143" spans="1:19" ht="11.25">
      <c r="A143" s="223">
        <v>167</v>
      </c>
      <c r="B143" s="51"/>
      <c r="C143" s="51" t="s">
        <v>33</v>
      </c>
      <c r="D143" s="82"/>
      <c r="E143" s="151">
        <f>Summary!F143</f>
        <v>1447186.0400000003</v>
      </c>
      <c r="F143" s="148">
        <f>Payments!N143+Payments!O143+Payments!P143+Payments!Q143+Payments!R143</f>
        <v>435000</v>
      </c>
      <c r="G143" s="148">
        <f>Summary!L143</f>
        <v>-113285.62</v>
      </c>
      <c r="H143" s="147">
        <v>0</v>
      </c>
      <c r="I143" s="147">
        <v>0</v>
      </c>
      <c r="J143" s="147">
        <v>0</v>
      </c>
      <c r="K143" s="147">
        <v>1072</v>
      </c>
      <c r="L143" s="147">
        <v>0</v>
      </c>
      <c r="M143" s="148">
        <f>SUM(E143:L143)</f>
        <v>1769972.4200000004</v>
      </c>
      <c r="N143" s="142"/>
      <c r="O143" s="148">
        <f>Vintages!F143</f>
        <v>1769969.92</v>
      </c>
      <c r="P143" s="142"/>
      <c r="Q143" s="148">
        <f>M143-O143</f>
        <v>2.5000000004656613</v>
      </c>
      <c r="S143" s="41"/>
    </row>
    <row r="144" spans="1:19" ht="11.25">
      <c r="A144" s="223" t="s">
        <v>166</v>
      </c>
      <c r="B144" s="51"/>
      <c r="C144" s="51" t="s">
        <v>195</v>
      </c>
      <c r="D144" s="82"/>
      <c r="E144" s="151">
        <f>Summary!F144</f>
        <v>0</v>
      </c>
      <c r="F144" s="148">
        <f>Payments!N144+Payments!O144+Payments!P144+Payments!Q144+Payments!R144</f>
        <v>0</v>
      </c>
      <c r="G144" s="148">
        <f>Summary!L144</f>
        <v>0</v>
      </c>
      <c r="H144" s="147">
        <v>0</v>
      </c>
      <c r="I144" s="147">
        <v>0</v>
      </c>
      <c r="J144" s="147">
        <v>0</v>
      </c>
      <c r="K144" s="147">
        <v>0</v>
      </c>
      <c r="L144" s="147">
        <v>0</v>
      </c>
      <c r="M144" s="148">
        <f>SUM(E144:L144)</f>
        <v>0</v>
      </c>
      <c r="N144" s="142"/>
      <c r="O144" s="148">
        <f>Vintages!F144</f>
        <v>0</v>
      </c>
      <c r="P144" s="142"/>
      <c r="Q144" s="148">
        <f>M144-O144</f>
        <v>0</v>
      </c>
      <c r="S144" s="41"/>
    </row>
    <row r="145" spans="1:19" ht="11.25">
      <c r="A145" s="223"/>
      <c r="B145" s="51"/>
      <c r="C145" s="51"/>
      <c r="D145" s="82"/>
      <c r="E145" s="123" t="s">
        <v>15</v>
      </c>
      <c r="F145" s="123" t="s">
        <v>15</v>
      </c>
      <c r="G145" s="123" t="s">
        <v>15</v>
      </c>
      <c r="H145" s="123" t="s">
        <v>15</v>
      </c>
      <c r="I145" s="123" t="s">
        <v>15</v>
      </c>
      <c r="J145" s="123" t="s">
        <v>15</v>
      </c>
      <c r="K145" s="123" t="s">
        <v>15</v>
      </c>
      <c r="L145" s="123" t="s">
        <v>15</v>
      </c>
      <c r="M145" s="123" t="s">
        <v>15</v>
      </c>
      <c r="N145" s="142"/>
      <c r="O145" s="123" t="s">
        <v>15</v>
      </c>
      <c r="P145" s="142"/>
      <c r="Q145" s="123" t="s">
        <v>15</v>
      </c>
      <c r="S145" s="41"/>
    </row>
    <row r="146" spans="1:19" ht="11.25">
      <c r="A146" s="223"/>
      <c r="B146" s="116"/>
      <c r="C146" s="122" t="s">
        <v>70</v>
      </c>
      <c r="D146" s="82"/>
      <c r="E146" s="149">
        <f t="shared" ref="E146:K146" si="24">SUM(E141:E144)</f>
        <v>-2261999.5299999984</v>
      </c>
      <c r="F146" s="149">
        <f t="shared" si="24"/>
        <v>9904000</v>
      </c>
      <c r="G146" s="149">
        <f t="shared" si="24"/>
        <v>115150.05000000002</v>
      </c>
      <c r="H146" s="149">
        <f t="shared" si="24"/>
        <v>0</v>
      </c>
      <c r="I146" s="149">
        <f t="shared" si="24"/>
        <v>0</v>
      </c>
      <c r="J146" s="149">
        <f t="shared" si="24"/>
        <v>0</v>
      </c>
      <c r="K146" s="149">
        <f t="shared" si="24"/>
        <v>1072</v>
      </c>
      <c r="L146" s="149">
        <f t="shared" ref="L146:Q146" si="25">SUM(L141:L144)</f>
        <v>0</v>
      </c>
      <c r="M146" s="149">
        <f t="shared" si="25"/>
        <v>7758222.5200000014</v>
      </c>
      <c r="N146" s="142"/>
      <c r="O146" s="149">
        <f t="shared" si="25"/>
        <v>7758221.2300000004</v>
      </c>
      <c r="P146" s="142"/>
      <c r="Q146" s="149">
        <f t="shared" si="25"/>
        <v>1.2900000014342368</v>
      </c>
      <c r="S146" s="41"/>
    </row>
    <row r="147" spans="1:19" ht="11.25">
      <c r="A147" s="223"/>
      <c r="B147" s="51"/>
      <c r="C147" s="51"/>
      <c r="D147" s="82"/>
      <c r="E147" s="123" t="s">
        <v>23</v>
      </c>
      <c r="F147" s="123" t="s">
        <v>23</v>
      </c>
      <c r="G147" s="123" t="s">
        <v>23</v>
      </c>
      <c r="H147" s="123" t="s">
        <v>23</v>
      </c>
      <c r="I147" s="123" t="s">
        <v>23</v>
      </c>
      <c r="J147" s="123" t="s">
        <v>23</v>
      </c>
      <c r="K147" s="123" t="s">
        <v>23</v>
      </c>
      <c r="L147" s="123" t="s">
        <v>23</v>
      </c>
      <c r="M147" s="123" t="s">
        <v>23</v>
      </c>
      <c r="N147" s="142"/>
      <c r="O147" s="123" t="s">
        <v>23</v>
      </c>
      <c r="P147" s="142"/>
      <c r="Q147" s="123" t="s">
        <v>23</v>
      </c>
      <c r="S147" s="41"/>
    </row>
    <row r="148" spans="1:19" ht="11.25">
      <c r="A148" s="223"/>
      <c r="B148" s="51"/>
      <c r="C148" s="51"/>
      <c r="D148" s="82"/>
      <c r="E148" s="123"/>
      <c r="F148" s="123"/>
      <c r="G148" s="123"/>
      <c r="H148" s="123"/>
      <c r="I148" s="123"/>
      <c r="J148" s="123"/>
      <c r="K148" s="123"/>
      <c r="L148" s="123"/>
      <c r="M148" s="123"/>
      <c r="N148" s="142"/>
      <c r="O148" s="123"/>
      <c r="P148" s="142"/>
      <c r="Q148" s="123"/>
      <c r="S148" s="41"/>
    </row>
    <row r="149" spans="1:19" ht="11.25">
      <c r="A149" s="223"/>
      <c r="B149" s="51"/>
      <c r="C149" s="51"/>
      <c r="D149" s="82"/>
      <c r="E149" s="149"/>
      <c r="F149" s="149"/>
      <c r="G149" s="149"/>
      <c r="H149" s="149"/>
      <c r="I149" s="149"/>
      <c r="J149" s="149"/>
      <c r="K149" s="149"/>
      <c r="L149" s="149"/>
      <c r="M149" s="149"/>
      <c r="N149" s="142"/>
      <c r="O149" s="149"/>
      <c r="P149" s="142"/>
      <c r="Q149" s="149"/>
      <c r="S149" s="41"/>
    </row>
    <row r="150" spans="1:19" ht="11.25">
      <c r="A150" s="223"/>
      <c r="B150" s="51"/>
      <c r="C150" s="117" t="s">
        <v>71</v>
      </c>
      <c r="D150" s="82"/>
      <c r="E150" s="149"/>
      <c r="F150" s="149"/>
      <c r="G150" s="149"/>
      <c r="H150" s="149"/>
      <c r="I150" s="149"/>
      <c r="J150" s="149"/>
      <c r="K150" s="149"/>
      <c r="L150" s="149"/>
      <c r="M150" s="149"/>
      <c r="N150" s="142"/>
      <c r="O150" s="149"/>
      <c r="P150" s="142"/>
      <c r="Q150" s="149"/>
      <c r="S150" s="41"/>
    </row>
    <row r="151" spans="1:19" ht="11.25">
      <c r="A151" s="223">
        <v>168</v>
      </c>
      <c r="B151" s="51"/>
      <c r="C151" s="51" t="s">
        <v>35</v>
      </c>
      <c r="D151" s="82"/>
      <c r="E151" s="151">
        <f>Summary!F151</f>
        <v>30069501.130000003</v>
      </c>
      <c r="F151" s="148">
        <f>Payments!N151+Payments!O151+Payments!P151+Payments!Q151+Payments!R151</f>
        <v>-45308000</v>
      </c>
      <c r="G151" s="148">
        <f>Summary!L151</f>
        <v>-1014109.3</v>
      </c>
      <c r="H151" s="147">
        <v>0</v>
      </c>
      <c r="I151" s="147">
        <v>0</v>
      </c>
      <c r="J151" s="147">
        <v>0</v>
      </c>
      <c r="K151" s="147">
        <v>14901569</v>
      </c>
      <c r="L151" s="147">
        <v>0</v>
      </c>
      <c r="M151" s="148">
        <f t="shared" ref="M151:M157" si="26">SUM(E151:L151)</f>
        <v>-1351039.1699999981</v>
      </c>
      <c r="N151" s="142"/>
      <c r="O151" s="148">
        <f>Vintages!F151</f>
        <v>-1351038.910000002</v>
      </c>
      <c r="P151" s="142"/>
      <c r="Q151" s="148">
        <f t="shared" ref="Q151:Q157" si="27">M151-O151</f>
        <v>-0.25999999605119228</v>
      </c>
      <c r="S151" s="41"/>
    </row>
    <row r="152" spans="1:19" ht="11.25">
      <c r="A152" s="223">
        <v>194</v>
      </c>
      <c r="B152" s="51"/>
      <c r="C152" s="51" t="s">
        <v>32</v>
      </c>
      <c r="D152" s="82"/>
      <c r="E152" s="151">
        <f>Summary!F152</f>
        <v>-33742192.969999999</v>
      </c>
      <c r="F152" s="148">
        <f>Payments!N152+Payments!O152+Payments!P152+Payments!Q152+Payments!R152</f>
        <v>32015000</v>
      </c>
      <c r="G152" s="148">
        <f>Summary!L152</f>
        <v>-111382.41</v>
      </c>
      <c r="H152" s="147">
        <v>0</v>
      </c>
      <c r="I152" s="147">
        <v>0</v>
      </c>
      <c r="J152" s="147">
        <v>0</v>
      </c>
      <c r="K152" s="147">
        <v>0</v>
      </c>
      <c r="L152" s="147">
        <v>0</v>
      </c>
      <c r="M152" s="148">
        <f t="shared" si="26"/>
        <v>-1838575.3799999987</v>
      </c>
      <c r="N152" s="142"/>
      <c r="O152" s="148">
        <f>Vintages!F152</f>
        <v>-1838575.74</v>
      </c>
      <c r="P152" s="142"/>
      <c r="Q152" s="148">
        <f t="shared" si="27"/>
        <v>0.3600000012665987</v>
      </c>
      <c r="S152" s="41"/>
    </row>
    <row r="153" spans="1:19" ht="11.25">
      <c r="A153" s="223">
        <v>111</v>
      </c>
      <c r="B153" s="51"/>
      <c r="C153" s="51" t="s">
        <v>72</v>
      </c>
      <c r="D153" s="82"/>
      <c r="E153" s="151">
        <f>Summary!F153</f>
        <v>4402887.1300000008</v>
      </c>
      <c r="F153" s="148">
        <f>Payments!N153+Payments!O153+Payments!P153+Payments!Q153+Payments!R153</f>
        <v>-3139000</v>
      </c>
      <c r="G153" s="148">
        <f>Summary!L153</f>
        <v>-114520.32000000001</v>
      </c>
      <c r="H153" s="147">
        <v>0</v>
      </c>
      <c r="I153" s="147">
        <v>0</v>
      </c>
      <c r="J153" s="147">
        <v>0</v>
      </c>
      <c r="K153" s="147">
        <v>403753</v>
      </c>
      <c r="L153" s="147">
        <v>0</v>
      </c>
      <c r="M153" s="148">
        <f t="shared" si="26"/>
        <v>1553119.8100000008</v>
      </c>
      <c r="N153" s="142"/>
      <c r="O153" s="148">
        <f>Vintages!F153</f>
        <v>1553118.34</v>
      </c>
      <c r="P153" s="142"/>
      <c r="Q153" s="148">
        <f t="shared" si="27"/>
        <v>1.4700000006705523</v>
      </c>
      <c r="S153" s="41"/>
    </row>
    <row r="154" spans="1:19" ht="11.25">
      <c r="A154" s="223">
        <v>159</v>
      </c>
      <c r="B154" s="51"/>
      <c r="C154" s="51" t="s">
        <v>33</v>
      </c>
      <c r="D154" s="82"/>
      <c r="E154" s="151">
        <f>Summary!F154</f>
        <v>-6915092.4700000007</v>
      </c>
      <c r="F154" s="148">
        <f>Payments!N154+Payments!O154+Payments!P154+Payments!Q154+Payments!R154</f>
        <v>8573000</v>
      </c>
      <c r="G154" s="148">
        <f>Summary!L154</f>
        <v>591020.85</v>
      </c>
      <c r="H154" s="147">
        <v>0</v>
      </c>
      <c r="I154" s="147">
        <v>0</v>
      </c>
      <c r="J154" s="147">
        <v>0</v>
      </c>
      <c r="K154" s="147">
        <v>651111</v>
      </c>
      <c r="L154" s="147">
        <v>0</v>
      </c>
      <c r="M154" s="148">
        <f t="shared" si="26"/>
        <v>2900039.3799999994</v>
      </c>
      <c r="N154" s="142"/>
      <c r="O154" s="148">
        <f>Vintages!F154</f>
        <v>2900040.6200000006</v>
      </c>
      <c r="P154" s="142"/>
      <c r="Q154" s="148">
        <f t="shared" si="27"/>
        <v>-1.24000000115484</v>
      </c>
      <c r="S154" s="41"/>
    </row>
    <row r="155" spans="1:19" ht="11.25">
      <c r="A155" s="223">
        <v>161</v>
      </c>
      <c r="B155" s="51"/>
      <c r="C155" s="51" t="s">
        <v>73</v>
      </c>
      <c r="D155" s="82"/>
      <c r="E155" s="151">
        <f>Summary!F155</f>
        <v>-22924632.299999997</v>
      </c>
      <c r="F155" s="148">
        <f>Payments!N155+Payments!O155+Payments!P155+Payments!Q155+Payments!R155</f>
        <v>18783000</v>
      </c>
      <c r="G155" s="148">
        <f>Summary!L155</f>
        <v>326359.78999999998</v>
      </c>
      <c r="H155" s="147">
        <v>0</v>
      </c>
      <c r="I155" s="147">
        <v>0</v>
      </c>
      <c r="J155" s="147">
        <v>0</v>
      </c>
      <c r="K155" s="147">
        <v>0</v>
      </c>
      <c r="L155" s="147">
        <v>0</v>
      </c>
      <c r="M155" s="148">
        <f t="shared" si="26"/>
        <v>-3815272.509999997</v>
      </c>
      <c r="N155" s="142"/>
      <c r="O155" s="148">
        <f>Vintages!F155</f>
        <v>-3815272.48</v>
      </c>
      <c r="P155" s="142"/>
      <c r="Q155" s="148">
        <f t="shared" si="27"/>
        <v>-2.999999700114131E-2</v>
      </c>
      <c r="S155" s="41"/>
    </row>
    <row r="156" spans="1:19" ht="11.25">
      <c r="A156" s="223">
        <v>358</v>
      </c>
      <c r="B156" s="51"/>
      <c r="C156" s="51" t="s">
        <v>153</v>
      </c>
      <c r="D156" s="82"/>
      <c r="E156" s="151">
        <f>Summary!F156</f>
        <v>-1103862.78</v>
      </c>
      <c r="F156" s="148">
        <f>Payments!N156+Payments!O156+Payments!P156+Payments!Q156+Payments!R156</f>
        <v>0</v>
      </c>
      <c r="G156" s="148">
        <f>Summary!L156</f>
        <v>0</v>
      </c>
      <c r="H156" s="147">
        <v>0</v>
      </c>
      <c r="I156" s="147">
        <v>0</v>
      </c>
      <c r="J156" s="147">
        <v>0</v>
      </c>
      <c r="K156" s="147">
        <v>0</v>
      </c>
      <c r="L156" s="255">
        <v>-204350</v>
      </c>
      <c r="M156" s="148">
        <f t="shared" si="26"/>
        <v>-1308212.78</v>
      </c>
      <c r="N156" s="142"/>
      <c r="O156" s="148">
        <f>Vintages!F156</f>
        <v>-1308212.49</v>
      </c>
      <c r="P156" s="142"/>
      <c r="Q156" s="148">
        <f t="shared" si="27"/>
        <v>-0.2900000000372529</v>
      </c>
      <c r="S156" s="41"/>
    </row>
    <row r="157" spans="1:19" ht="11.25">
      <c r="A157" s="223" t="s">
        <v>167</v>
      </c>
      <c r="B157" s="51"/>
      <c r="C157" s="51" t="s">
        <v>195</v>
      </c>
      <c r="D157" s="82"/>
      <c r="E157" s="151">
        <f>Summary!F157</f>
        <v>0</v>
      </c>
      <c r="F157" s="148">
        <f>Payments!N157+Payments!O157+Payments!P157+Payments!Q157+Payments!R157</f>
        <v>0</v>
      </c>
      <c r="G157" s="148">
        <f>Summary!L157</f>
        <v>0</v>
      </c>
      <c r="H157" s="147">
        <v>0</v>
      </c>
      <c r="I157" s="147">
        <v>0</v>
      </c>
      <c r="J157" s="147">
        <v>0</v>
      </c>
      <c r="K157" s="147">
        <v>0</v>
      </c>
      <c r="L157" s="147">
        <v>0</v>
      </c>
      <c r="M157" s="148">
        <f t="shared" si="26"/>
        <v>0</v>
      </c>
      <c r="N157" s="142"/>
      <c r="O157" s="148">
        <f>Vintages!F157</f>
        <v>0</v>
      </c>
      <c r="P157" s="142"/>
      <c r="Q157" s="148">
        <f t="shared" si="27"/>
        <v>0</v>
      </c>
      <c r="S157" s="41"/>
    </row>
    <row r="158" spans="1:19" ht="11.25">
      <c r="A158" s="223"/>
      <c r="B158" s="51"/>
      <c r="C158" s="51"/>
      <c r="D158" s="82"/>
      <c r="E158" s="123" t="s">
        <v>15</v>
      </c>
      <c r="F158" s="123" t="s">
        <v>15</v>
      </c>
      <c r="G158" s="123" t="s">
        <v>15</v>
      </c>
      <c r="H158" s="123" t="s">
        <v>15</v>
      </c>
      <c r="I158" s="123" t="s">
        <v>15</v>
      </c>
      <c r="J158" s="123" t="s">
        <v>15</v>
      </c>
      <c r="K158" s="123" t="s">
        <v>15</v>
      </c>
      <c r="L158" s="123" t="s">
        <v>15</v>
      </c>
      <c r="M158" s="123" t="s">
        <v>15</v>
      </c>
      <c r="N158" s="142"/>
      <c r="O158" s="123" t="s">
        <v>15</v>
      </c>
      <c r="P158" s="142"/>
      <c r="Q158" s="123" t="s">
        <v>15</v>
      </c>
      <c r="S158" s="41"/>
    </row>
    <row r="159" spans="1:19" ht="11.25">
      <c r="A159" s="223"/>
      <c r="B159" s="116"/>
      <c r="C159" s="118" t="s">
        <v>75</v>
      </c>
      <c r="D159" s="82"/>
      <c r="E159" s="149">
        <f t="shared" ref="E159:K159" si="28">SUM(E151:E157)</f>
        <v>-30213392.259999994</v>
      </c>
      <c r="F159" s="149">
        <f t="shared" si="28"/>
        <v>10924000</v>
      </c>
      <c r="G159" s="149">
        <f t="shared" si="28"/>
        <v>-322631.39000000007</v>
      </c>
      <c r="H159" s="149">
        <f t="shared" si="28"/>
        <v>0</v>
      </c>
      <c r="I159" s="149">
        <f t="shared" si="28"/>
        <v>0</v>
      </c>
      <c r="J159" s="149">
        <f t="shared" si="28"/>
        <v>0</v>
      </c>
      <c r="K159" s="149">
        <f t="shared" si="28"/>
        <v>15956433</v>
      </c>
      <c r="L159" s="149">
        <f t="shared" ref="L159:Q159" si="29">SUM(L151:L157)</f>
        <v>-204350</v>
      </c>
      <c r="M159" s="149">
        <f t="shared" si="29"/>
        <v>-3859940.6499999939</v>
      </c>
      <c r="N159" s="142"/>
      <c r="O159" s="149">
        <f t="shared" si="29"/>
        <v>-3859940.660000002</v>
      </c>
      <c r="P159" s="142"/>
      <c r="Q159" s="149">
        <f t="shared" si="29"/>
        <v>1.0000007692724466E-2</v>
      </c>
      <c r="S159" s="41"/>
    </row>
    <row r="160" spans="1:19" ht="11.25">
      <c r="A160" s="223"/>
      <c r="B160" s="51"/>
      <c r="C160" s="51"/>
      <c r="D160" s="82"/>
      <c r="E160" s="123" t="s">
        <v>23</v>
      </c>
      <c r="F160" s="123" t="s">
        <v>23</v>
      </c>
      <c r="G160" s="123" t="s">
        <v>23</v>
      </c>
      <c r="H160" s="123" t="s">
        <v>23</v>
      </c>
      <c r="I160" s="123" t="s">
        <v>23</v>
      </c>
      <c r="J160" s="123" t="s">
        <v>23</v>
      </c>
      <c r="K160" s="123" t="s">
        <v>23</v>
      </c>
      <c r="L160" s="123" t="s">
        <v>23</v>
      </c>
      <c r="M160" s="123" t="s">
        <v>23</v>
      </c>
      <c r="N160" s="142"/>
      <c r="O160" s="123" t="s">
        <v>23</v>
      </c>
      <c r="P160" s="142"/>
      <c r="Q160" s="123" t="s">
        <v>23</v>
      </c>
      <c r="S160" s="41"/>
    </row>
    <row r="161" spans="1:19" ht="11.25">
      <c r="A161" s="223"/>
      <c r="B161" s="51"/>
      <c r="C161" s="51"/>
      <c r="D161" s="82"/>
      <c r="E161" s="123"/>
      <c r="F161" s="123"/>
      <c r="G161" s="123"/>
      <c r="H161" s="123"/>
      <c r="I161" s="123"/>
      <c r="J161" s="123"/>
      <c r="K161" s="123"/>
      <c r="L161" s="123"/>
      <c r="M161" s="123"/>
      <c r="N161" s="142"/>
      <c r="O161" s="123"/>
      <c r="P161" s="142"/>
      <c r="Q161" s="123"/>
      <c r="S161" s="41"/>
    </row>
    <row r="162" spans="1:19" ht="11.25">
      <c r="A162" s="223">
        <v>245</v>
      </c>
      <c r="B162" s="51"/>
      <c r="C162" s="51" t="s">
        <v>74</v>
      </c>
      <c r="D162" s="82"/>
      <c r="E162" s="151">
        <f>Summary!F162</f>
        <v>-363816.33999999997</v>
      </c>
      <c r="F162" s="148">
        <f>Payments!N162+Payments!O162+Payments!P162+Payments!Q162+Payments!R162</f>
        <v>-3703000</v>
      </c>
      <c r="G162" s="148">
        <f>Summary!L162</f>
        <v>-77141.649999999994</v>
      </c>
      <c r="H162" s="147">
        <v>0</v>
      </c>
      <c r="I162" s="147">
        <v>0</v>
      </c>
      <c r="J162" s="147">
        <v>0</v>
      </c>
      <c r="K162" s="147">
        <v>0</v>
      </c>
      <c r="L162" s="147">
        <v>0</v>
      </c>
      <c r="M162" s="148">
        <f>SUM(E162:L162)</f>
        <v>-4143957.9899999998</v>
      </c>
      <c r="N162" s="142"/>
      <c r="O162" s="148">
        <f>Vintages!F162</f>
        <v>-4143967.95</v>
      </c>
      <c r="P162" s="142"/>
      <c r="Q162" s="148">
        <f>M162-O162</f>
        <v>9.9600000004284084</v>
      </c>
      <c r="S162" s="41"/>
    </row>
    <row r="163" spans="1:19" s="33" customFormat="1" ht="11.25">
      <c r="A163" s="223"/>
      <c r="B163" s="125"/>
      <c r="C163" s="125"/>
      <c r="D163" s="82"/>
      <c r="E163" s="151"/>
      <c r="F163" s="148"/>
      <c r="G163" s="148"/>
      <c r="H163" s="148"/>
      <c r="I163" s="148"/>
      <c r="J163" s="148"/>
      <c r="K163" s="148"/>
      <c r="L163" s="148"/>
      <c r="M163" s="148"/>
      <c r="N163" s="142"/>
      <c r="O163" s="148"/>
      <c r="P163" s="142"/>
      <c r="Q163" s="148"/>
      <c r="S163" s="50"/>
    </row>
    <row r="164" spans="1:19" ht="11.25">
      <c r="A164" s="223"/>
      <c r="B164" s="51"/>
      <c r="C164" s="117" t="s">
        <v>67</v>
      </c>
      <c r="D164" s="82"/>
      <c r="E164" s="149"/>
      <c r="F164" s="148"/>
      <c r="G164" s="148"/>
      <c r="H164" s="148"/>
      <c r="I164" s="148"/>
      <c r="J164" s="148"/>
      <c r="K164" s="148"/>
      <c r="L164" s="148"/>
      <c r="M164" s="148"/>
      <c r="N164" s="142"/>
      <c r="O164" s="148"/>
      <c r="P164" s="142"/>
      <c r="Q164" s="148"/>
      <c r="S164" s="41"/>
    </row>
    <row r="165" spans="1:19" ht="11.25">
      <c r="A165" s="223">
        <v>169</v>
      </c>
      <c r="B165" s="51"/>
      <c r="C165" s="51" t="s">
        <v>32</v>
      </c>
      <c r="D165" s="82"/>
      <c r="E165" s="151">
        <f>Summary!F165</f>
        <v>-615440.34999999963</v>
      </c>
      <c r="F165" s="148">
        <f>Payments!N165+Payments!O165+Payments!P165+Payments!Q165+Payments!R165</f>
        <v>5638000</v>
      </c>
      <c r="G165" s="148">
        <f>Summary!L165</f>
        <v>-3803.6</v>
      </c>
      <c r="H165" s="147">
        <v>0</v>
      </c>
      <c r="I165" s="147">
        <v>0</v>
      </c>
      <c r="J165" s="147">
        <v>0</v>
      </c>
      <c r="K165" s="147">
        <v>0</v>
      </c>
      <c r="L165" s="147">
        <v>0</v>
      </c>
      <c r="M165" s="148">
        <f>SUM(E165:L165)</f>
        <v>5018756.0500000007</v>
      </c>
      <c r="N165" s="142"/>
      <c r="O165" s="148">
        <f>Vintages!F165</f>
        <v>5018755.7000000011</v>
      </c>
      <c r="P165" s="142"/>
      <c r="Q165" s="148">
        <f>M165-O165</f>
        <v>0.34999999962747097</v>
      </c>
      <c r="S165" s="41"/>
    </row>
    <row r="166" spans="1:19" ht="11.25">
      <c r="A166" s="223">
        <v>211</v>
      </c>
      <c r="B166" s="51"/>
      <c r="C166" s="51" t="s">
        <v>33</v>
      </c>
      <c r="D166" s="82"/>
      <c r="E166" s="151">
        <f>Summary!F166</f>
        <v>-72372977.019999996</v>
      </c>
      <c r="F166" s="148">
        <f>Payments!N166+Payments!O166+Payments!P166+Payments!Q166+Payments!R166</f>
        <v>75349000</v>
      </c>
      <c r="G166" s="148">
        <f>Summary!L166</f>
        <v>159240.76</v>
      </c>
      <c r="H166" s="147">
        <v>0</v>
      </c>
      <c r="I166" s="147">
        <v>0</v>
      </c>
      <c r="J166" s="147">
        <v>0</v>
      </c>
      <c r="K166" s="147">
        <v>1512</v>
      </c>
      <c r="L166" s="147">
        <v>4684323</v>
      </c>
      <c r="M166" s="148">
        <f>SUM(E166:L166)</f>
        <v>7821098.7400000039</v>
      </c>
      <c r="N166" s="142"/>
      <c r="O166" s="148">
        <f>Vintages!F166</f>
        <v>7821100.2400000002</v>
      </c>
      <c r="P166" s="142"/>
      <c r="Q166" s="148">
        <f>M166-O166</f>
        <v>-1.4999999962747097</v>
      </c>
      <c r="S166" s="41"/>
    </row>
    <row r="167" spans="1:19" ht="11.25">
      <c r="A167" s="223">
        <v>162</v>
      </c>
      <c r="B167" s="51"/>
      <c r="C167" s="51" t="s">
        <v>89</v>
      </c>
      <c r="D167" s="82"/>
      <c r="E167" s="151">
        <f>Summary!F167</f>
        <v>340276.06</v>
      </c>
      <c r="F167" s="148">
        <f>Payments!N167+Payments!O167+Payments!P167+Payments!Q167+Payments!R167</f>
        <v>27000</v>
      </c>
      <c r="G167" s="148">
        <f>Summary!L167</f>
        <v>0</v>
      </c>
      <c r="H167" s="147">
        <v>0</v>
      </c>
      <c r="I167" s="147">
        <v>0</v>
      </c>
      <c r="J167" s="147">
        <v>0</v>
      </c>
      <c r="K167" s="147">
        <v>0</v>
      </c>
      <c r="L167" s="147">
        <v>-367276</v>
      </c>
      <c r="M167" s="148">
        <f>SUM(E167:L167)</f>
        <v>5.9999999997671694E-2</v>
      </c>
      <c r="N167" s="142"/>
      <c r="O167" s="148">
        <f>Vintages!F167</f>
        <v>0</v>
      </c>
      <c r="P167" s="142"/>
      <c r="Q167" s="148">
        <f>M167-O167</f>
        <v>5.9999999997671694E-2</v>
      </c>
      <c r="S167" s="41"/>
    </row>
    <row r="168" spans="1:19" ht="11.25">
      <c r="A168" s="223">
        <v>395</v>
      </c>
      <c r="B168" s="51"/>
      <c r="C168" s="51" t="s">
        <v>127</v>
      </c>
      <c r="D168" s="82"/>
      <c r="E168" s="151">
        <f>Summary!F168</f>
        <v>2576155.84</v>
      </c>
      <c r="F168" s="148">
        <f>Payments!N168+Payments!O168+Payments!P168+Payments!Q168+Payments!R168</f>
        <v>-942000</v>
      </c>
      <c r="G168" s="148">
        <f>Summary!L168</f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-1634156</v>
      </c>
      <c r="M168" s="148">
        <f>SUM(E168:L168)</f>
        <v>-0.16000000014901161</v>
      </c>
      <c r="N168" s="142"/>
      <c r="O168" s="148">
        <f>Vintages!F168</f>
        <v>0</v>
      </c>
      <c r="P168" s="142"/>
      <c r="Q168" s="148">
        <f>M168-O168</f>
        <v>-0.16000000014901161</v>
      </c>
      <c r="S168" s="41"/>
    </row>
    <row r="169" spans="1:19" ht="11.25">
      <c r="A169" s="223">
        <v>372</v>
      </c>
      <c r="B169" s="51"/>
      <c r="C169" s="51" t="s">
        <v>101</v>
      </c>
      <c r="D169" s="82"/>
      <c r="E169" s="151">
        <f>Summary!F169</f>
        <v>3038891.2199999997</v>
      </c>
      <c r="F169" s="148">
        <f>Payments!N169+Payments!O169+Payments!P169+Payments!Q169+Payments!R169</f>
        <v>-356000</v>
      </c>
      <c r="G169" s="148">
        <f>Summary!L169</f>
        <v>0</v>
      </c>
      <c r="H169" s="147">
        <v>0</v>
      </c>
      <c r="I169" s="147">
        <v>0</v>
      </c>
      <c r="J169" s="147">
        <v>0</v>
      </c>
      <c r="K169" s="147">
        <v>0</v>
      </c>
      <c r="L169" s="147">
        <v>-2682891</v>
      </c>
      <c r="M169" s="148">
        <f>SUM(E169:L169)</f>
        <v>0.21999999973922968</v>
      </c>
      <c r="N169" s="142"/>
      <c r="O169" s="148">
        <f>Vintages!F169</f>
        <v>0</v>
      </c>
      <c r="P169" s="142"/>
      <c r="Q169" s="148">
        <f>M169-O169</f>
        <v>0.21999999973922968</v>
      </c>
      <c r="S169" s="41"/>
    </row>
    <row r="170" spans="1:19" ht="11.25">
      <c r="A170" s="223"/>
      <c r="B170" s="51"/>
      <c r="C170" s="51"/>
      <c r="D170" s="82"/>
      <c r="E170" s="123" t="s">
        <v>15</v>
      </c>
      <c r="F170" s="123" t="s">
        <v>15</v>
      </c>
      <c r="G170" s="123" t="s">
        <v>15</v>
      </c>
      <c r="H170" s="123" t="s">
        <v>15</v>
      </c>
      <c r="I170" s="123" t="s">
        <v>15</v>
      </c>
      <c r="J170" s="123" t="s">
        <v>15</v>
      </c>
      <c r="K170" s="123" t="s">
        <v>15</v>
      </c>
      <c r="L170" s="123" t="s">
        <v>15</v>
      </c>
      <c r="M170" s="123" t="s">
        <v>15</v>
      </c>
      <c r="N170" s="142"/>
      <c r="O170" s="123" t="s">
        <v>15</v>
      </c>
      <c r="P170" s="142"/>
      <c r="Q170" s="123" t="s">
        <v>15</v>
      </c>
      <c r="S170" s="41"/>
    </row>
    <row r="171" spans="1:19" ht="11.25">
      <c r="A171" s="223"/>
      <c r="B171" s="116"/>
      <c r="C171" s="122" t="s">
        <v>68</v>
      </c>
      <c r="D171" s="82"/>
      <c r="E171" s="148">
        <f t="shared" ref="E171:K171" si="30">SUM(E165:E169)</f>
        <v>-67033094.249999985</v>
      </c>
      <c r="F171" s="149">
        <f t="shared" si="30"/>
        <v>79716000</v>
      </c>
      <c r="G171" s="149">
        <f t="shared" si="30"/>
        <v>155437.16</v>
      </c>
      <c r="H171" s="149">
        <f t="shared" si="30"/>
        <v>0</v>
      </c>
      <c r="I171" s="149">
        <f t="shared" si="30"/>
        <v>0</v>
      </c>
      <c r="J171" s="149">
        <f t="shared" si="30"/>
        <v>0</v>
      </c>
      <c r="K171" s="149">
        <f t="shared" si="30"/>
        <v>1512</v>
      </c>
      <c r="L171" s="149">
        <f t="shared" ref="L171:Q171" si="31">SUM(L165:L169)</f>
        <v>0</v>
      </c>
      <c r="M171" s="149">
        <f t="shared" si="31"/>
        <v>12839854.910000004</v>
      </c>
      <c r="N171" s="142"/>
      <c r="O171" s="149">
        <f t="shared" si="31"/>
        <v>12839855.940000001</v>
      </c>
      <c r="P171" s="142"/>
      <c r="Q171" s="149">
        <f t="shared" si="31"/>
        <v>-1.029999997059349</v>
      </c>
      <c r="S171" s="41"/>
    </row>
    <row r="172" spans="1:19" ht="11.25">
      <c r="A172" s="223"/>
      <c r="B172" s="51"/>
      <c r="C172" s="51"/>
      <c r="D172" s="82"/>
      <c r="E172" s="123" t="s">
        <v>23</v>
      </c>
      <c r="F172" s="123" t="s">
        <v>23</v>
      </c>
      <c r="G172" s="123" t="s">
        <v>23</v>
      </c>
      <c r="H172" s="123" t="s">
        <v>23</v>
      </c>
      <c r="I172" s="123" t="s">
        <v>23</v>
      </c>
      <c r="J172" s="123" t="s">
        <v>23</v>
      </c>
      <c r="K172" s="123" t="s">
        <v>23</v>
      </c>
      <c r="L172" s="123" t="s">
        <v>23</v>
      </c>
      <c r="M172" s="123" t="s">
        <v>23</v>
      </c>
      <c r="N172" s="142"/>
      <c r="O172" s="123" t="s">
        <v>23</v>
      </c>
      <c r="P172" s="142"/>
      <c r="Q172" s="123" t="s">
        <v>23</v>
      </c>
      <c r="S172" s="41"/>
    </row>
    <row r="173" spans="1:19" ht="11.25">
      <c r="A173" s="223"/>
      <c r="B173" s="51"/>
      <c r="C173" s="51"/>
      <c r="D173" s="82"/>
      <c r="E173" s="149"/>
      <c r="F173" s="149"/>
      <c r="G173" s="149"/>
      <c r="H173" s="149"/>
      <c r="I173" s="149"/>
      <c r="J173" s="149"/>
      <c r="K173" s="149"/>
      <c r="L173" s="149"/>
      <c r="M173" s="149"/>
      <c r="N173" s="142"/>
      <c r="O173" s="149"/>
      <c r="P173" s="142"/>
      <c r="Q173" s="149"/>
      <c r="S173" s="41"/>
    </row>
    <row r="174" spans="1:19" ht="11.25">
      <c r="A174" s="223"/>
      <c r="B174" s="116"/>
      <c r="C174" s="117" t="s">
        <v>76</v>
      </c>
      <c r="D174" s="82"/>
      <c r="E174" s="149"/>
      <c r="F174" s="149"/>
      <c r="G174" s="149"/>
      <c r="H174" s="149"/>
      <c r="I174" s="149"/>
      <c r="J174" s="149"/>
      <c r="K174" s="149"/>
      <c r="L174" s="149"/>
      <c r="M174" s="149"/>
      <c r="N174" s="142"/>
      <c r="O174" s="149"/>
      <c r="P174" s="142"/>
      <c r="Q174" s="149"/>
      <c r="S174" s="41"/>
    </row>
    <row r="175" spans="1:19" ht="11.25">
      <c r="A175" s="223">
        <v>166</v>
      </c>
      <c r="B175" s="118"/>
      <c r="C175" s="51" t="s">
        <v>35</v>
      </c>
      <c r="D175" s="82"/>
      <c r="E175" s="151">
        <f>Summary!F175</f>
        <v>-11772472.24</v>
      </c>
      <c r="F175" s="148">
        <f>Payments!N175+Payments!O175+Payments!P175+Payments!Q175+Payments!R175</f>
        <v>12898000</v>
      </c>
      <c r="G175" s="148">
        <f>Summary!L175</f>
        <v>-132694.63</v>
      </c>
      <c r="H175" s="147">
        <v>0</v>
      </c>
      <c r="I175" s="147">
        <v>0</v>
      </c>
      <c r="J175" s="147">
        <v>0</v>
      </c>
      <c r="K175" s="147">
        <v>0</v>
      </c>
      <c r="L175" s="147">
        <v>0</v>
      </c>
      <c r="M175" s="148">
        <f>SUM(E175:L175)</f>
        <v>992833.12999999977</v>
      </c>
      <c r="N175" s="142"/>
      <c r="O175" s="148">
        <f>Vintages!F175</f>
        <v>992832.74</v>
      </c>
      <c r="P175" s="142"/>
      <c r="Q175" s="148">
        <f>M175-O175</f>
        <v>0.38999999978113919</v>
      </c>
      <c r="S175" s="41"/>
    </row>
    <row r="176" spans="1:19" ht="11.25">
      <c r="A176" s="223">
        <v>192</v>
      </c>
      <c r="B176" s="118"/>
      <c r="C176" s="51" t="s">
        <v>32</v>
      </c>
      <c r="D176" s="82"/>
      <c r="E176" s="151">
        <f>Summary!F176</f>
        <v>591790.34000000078</v>
      </c>
      <c r="F176" s="148">
        <f>Payments!N176+Payments!O176+Payments!P176+Payments!Q176+Payments!R176</f>
        <v>590000</v>
      </c>
      <c r="G176" s="148">
        <f>Summary!L176</f>
        <v>40955.94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8">
        <f>SUM(E176:L176)</f>
        <v>1222746.2800000007</v>
      </c>
      <c r="N176" s="142"/>
      <c r="O176" s="148">
        <f>Vintages!F176</f>
        <v>1222746.1400000006</v>
      </c>
      <c r="P176" s="142"/>
      <c r="Q176" s="148">
        <f>M176-O176</f>
        <v>0.14000000013038516</v>
      </c>
      <c r="S176" s="41"/>
    </row>
    <row r="177" spans="1:19" ht="11.25">
      <c r="A177" s="223">
        <v>119</v>
      </c>
      <c r="B177" s="51"/>
      <c r="C177" s="51" t="s">
        <v>33</v>
      </c>
      <c r="D177" s="82"/>
      <c r="E177" s="151">
        <f>Summary!F177</f>
        <v>1312785.8700000001</v>
      </c>
      <c r="F177" s="148">
        <f>Payments!N177+Payments!O177+Payments!P177+Payments!Q177+Payments!R177</f>
        <v>2547000</v>
      </c>
      <c r="G177" s="148">
        <f>Summary!L177</f>
        <v>117644.48</v>
      </c>
      <c r="H177" s="147">
        <v>0</v>
      </c>
      <c r="I177" s="147">
        <v>0</v>
      </c>
      <c r="J177" s="147">
        <v>0</v>
      </c>
      <c r="K177" s="147">
        <v>1004</v>
      </c>
      <c r="L177" s="147">
        <v>0</v>
      </c>
      <c r="M177" s="148">
        <f>SUM(E177:L177)</f>
        <v>3978434.35</v>
      </c>
      <c r="N177" s="142"/>
      <c r="O177" s="148">
        <f>Vintages!F177</f>
        <v>3978431.1299999994</v>
      </c>
      <c r="P177" s="142"/>
      <c r="Q177" s="148">
        <f>M177-O177</f>
        <v>3.2200000006705523</v>
      </c>
      <c r="S177" s="41"/>
    </row>
    <row r="178" spans="1:19" ht="11.25">
      <c r="A178" s="223">
        <v>371</v>
      </c>
      <c r="B178" s="51"/>
      <c r="C178" s="51" t="s">
        <v>102</v>
      </c>
      <c r="D178" s="82"/>
      <c r="E178" s="151">
        <f>Summary!F178</f>
        <v>423408.48</v>
      </c>
      <c r="F178" s="148">
        <f>Payments!N178+Payments!O178+Payments!P178+Payments!Q178+Payments!R178</f>
        <v>-394000</v>
      </c>
      <c r="G178" s="148">
        <f>Summary!L178</f>
        <v>-1019.19</v>
      </c>
      <c r="H178" s="147">
        <v>0</v>
      </c>
      <c r="I178" s="147">
        <v>0</v>
      </c>
      <c r="J178" s="147">
        <v>0</v>
      </c>
      <c r="K178" s="147">
        <v>0</v>
      </c>
      <c r="L178" s="147">
        <v>0</v>
      </c>
      <c r="M178" s="148">
        <f>SUM(E178:L178)</f>
        <v>28389.289999999983</v>
      </c>
      <c r="N178" s="142"/>
      <c r="O178" s="148">
        <f>Vintages!F178</f>
        <v>28388.84999999998</v>
      </c>
      <c r="P178" s="142"/>
      <c r="Q178" s="148">
        <f>M178-O178</f>
        <v>0.44000000000232831</v>
      </c>
      <c r="S178" s="41"/>
    </row>
    <row r="179" spans="1:19" ht="11.25">
      <c r="A179" s="223"/>
      <c r="B179" s="51"/>
      <c r="C179" s="51"/>
      <c r="D179" s="82"/>
      <c r="E179" s="123" t="s">
        <v>15</v>
      </c>
      <c r="F179" s="123" t="s">
        <v>15</v>
      </c>
      <c r="G179" s="123" t="s">
        <v>15</v>
      </c>
      <c r="H179" s="123" t="s">
        <v>15</v>
      </c>
      <c r="I179" s="123" t="s">
        <v>15</v>
      </c>
      <c r="J179" s="123" t="s">
        <v>15</v>
      </c>
      <c r="K179" s="123" t="s">
        <v>15</v>
      </c>
      <c r="L179" s="123" t="s">
        <v>15</v>
      </c>
      <c r="M179" s="123" t="s">
        <v>15</v>
      </c>
      <c r="N179" s="142"/>
      <c r="O179" s="123" t="s">
        <v>15</v>
      </c>
      <c r="P179" s="142"/>
      <c r="Q179" s="123" t="s">
        <v>15</v>
      </c>
      <c r="S179" s="41"/>
    </row>
    <row r="180" spans="1:19" ht="11.25">
      <c r="A180" s="223"/>
      <c r="B180" s="51"/>
      <c r="C180" s="122" t="s">
        <v>77</v>
      </c>
      <c r="D180" s="82"/>
      <c r="E180" s="148">
        <f t="shared" ref="E180:K180" si="32">SUM(E175:E178)</f>
        <v>-9444487.549999997</v>
      </c>
      <c r="F180" s="149">
        <f t="shared" si="32"/>
        <v>15641000</v>
      </c>
      <c r="G180" s="149">
        <f t="shared" si="32"/>
        <v>24886.599999999995</v>
      </c>
      <c r="H180" s="149">
        <f t="shared" si="32"/>
        <v>0</v>
      </c>
      <c r="I180" s="149">
        <f t="shared" si="32"/>
        <v>0</v>
      </c>
      <c r="J180" s="149">
        <f t="shared" si="32"/>
        <v>0</v>
      </c>
      <c r="K180" s="149">
        <f t="shared" si="32"/>
        <v>1004</v>
      </c>
      <c r="L180" s="149">
        <f t="shared" ref="L180:Q180" si="33">SUM(L175:L178)</f>
        <v>0</v>
      </c>
      <c r="M180" s="149">
        <f t="shared" si="33"/>
        <v>6222403.0500000007</v>
      </c>
      <c r="N180" s="142"/>
      <c r="O180" s="149">
        <f t="shared" si="33"/>
        <v>6222398.8599999994</v>
      </c>
      <c r="P180" s="142"/>
      <c r="Q180" s="149">
        <f t="shared" si="33"/>
        <v>4.1900000005844049</v>
      </c>
      <c r="S180" s="41"/>
    </row>
    <row r="181" spans="1:19" ht="11.25">
      <c r="A181" s="223"/>
      <c r="B181" s="51"/>
      <c r="C181" s="51"/>
      <c r="D181" s="82"/>
      <c r="E181" s="123" t="s">
        <v>23</v>
      </c>
      <c r="F181" s="123" t="s">
        <v>23</v>
      </c>
      <c r="G181" s="123" t="s">
        <v>23</v>
      </c>
      <c r="H181" s="123" t="s">
        <v>23</v>
      </c>
      <c r="I181" s="123" t="s">
        <v>23</v>
      </c>
      <c r="J181" s="123" t="s">
        <v>23</v>
      </c>
      <c r="K181" s="123" t="s">
        <v>23</v>
      </c>
      <c r="L181" s="123" t="s">
        <v>23</v>
      </c>
      <c r="M181" s="123" t="s">
        <v>23</v>
      </c>
      <c r="N181" s="142"/>
      <c r="O181" s="123" t="s">
        <v>23</v>
      </c>
      <c r="P181" s="142"/>
      <c r="Q181" s="123" t="s">
        <v>23</v>
      </c>
      <c r="S181" s="41"/>
    </row>
    <row r="182" spans="1:19" ht="11.25">
      <c r="A182" s="223"/>
      <c r="B182" s="116"/>
      <c r="C182" s="51"/>
      <c r="D182" s="82"/>
      <c r="E182" s="149"/>
      <c r="F182" s="149"/>
      <c r="G182" s="149"/>
      <c r="H182" s="149"/>
      <c r="I182" s="149"/>
      <c r="J182" s="149"/>
      <c r="K182" s="149"/>
      <c r="L182" s="149"/>
      <c r="M182" s="149"/>
      <c r="N182" s="142"/>
      <c r="O182" s="149"/>
      <c r="P182" s="142"/>
      <c r="Q182" s="149"/>
      <c r="S182" s="41"/>
    </row>
    <row r="183" spans="1:19" ht="11.25">
      <c r="A183" s="223"/>
      <c r="B183" s="116"/>
      <c r="C183" s="51"/>
      <c r="D183" s="82"/>
      <c r="E183" s="149"/>
      <c r="F183" s="149"/>
      <c r="G183" s="149"/>
      <c r="H183" s="149"/>
      <c r="I183" s="149"/>
      <c r="J183" s="149"/>
      <c r="K183" s="149"/>
      <c r="L183" s="149"/>
      <c r="M183" s="149"/>
      <c r="N183" s="142"/>
      <c r="O183" s="149"/>
      <c r="P183" s="142"/>
      <c r="Q183" s="149"/>
      <c r="S183" s="41"/>
    </row>
    <row r="184" spans="1:19" ht="11.25">
      <c r="A184" s="223"/>
      <c r="B184" s="118"/>
      <c r="C184" s="117" t="s">
        <v>151</v>
      </c>
      <c r="D184" s="82"/>
      <c r="E184" s="149"/>
      <c r="F184" s="149"/>
      <c r="G184" s="149"/>
      <c r="H184" s="149"/>
      <c r="I184" s="149"/>
      <c r="J184" s="149"/>
      <c r="K184" s="149"/>
      <c r="L184" s="149"/>
      <c r="M184" s="149"/>
      <c r="N184" s="142"/>
      <c r="O184" s="150"/>
      <c r="P184" s="142"/>
      <c r="Q184" s="149"/>
      <c r="S184" s="41"/>
    </row>
    <row r="185" spans="1:19" ht="11.25">
      <c r="A185" s="223">
        <v>171</v>
      </c>
      <c r="B185" s="118"/>
      <c r="C185" s="25" t="s">
        <v>78</v>
      </c>
      <c r="D185" s="82"/>
      <c r="E185" s="151">
        <f>Summary!F185</f>
        <v>-2403007.04</v>
      </c>
      <c r="F185" s="148">
        <f>Payments!N185+Payments!O185+Payments!P185+Payments!Q185+Payments!R185</f>
        <v>678000</v>
      </c>
      <c r="G185" s="148">
        <f>Summary!L185</f>
        <v>694.75</v>
      </c>
      <c r="H185" s="147">
        <v>40000</v>
      </c>
      <c r="I185" s="147">
        <v>7000</v>
      </c>
      <c r="J185" s="147">
        <v>0</v>
      </c>
      <c r="K185" s="147">
        <v>0</v>
      </c>
      <c r="L185" s="147">
        <v>0</v>
      </c>
      <c r="M185" s="148">
        <f t="shared" ref="M185:M195" si="34">SUM(E185:L185)</f>
        <v>-1677312.29</v>
      </c>
      <c r="N185" s="142"/>
      <c r="O185" s="148">
        <f>Vintages!F185</f>
        <v>-1677310.0999999999</v>
      </c>
      <c r="P185" s="142"/>
      <c r="Q185" s="148">
        <f t="shared" ref="Q185:Q195" si="35">M185-O185</f>
        <v>-2.1900000001769513</v>
      </c>
      <c r="S185" s="41"/>
    </row>
    <row r="186" spans="1:19" ht="11.25">
      <c r="A186" s="223">
        <v>277</v>
      </c>
      <c r="B186" s="118"/>
      <c r="C186" s="25" t="s">
        <v>90</v>
      </c>
      <c r="D186" s="82"/>
      <c r="E186" s="151">
        <f>Summary!F186</f>
        <v>-6348.51</v>
      </c>
      <c r="F186" s="148">
        <f>Payments!N186+Payments!O186+Payments!P186+Payments!Q186+Payments!R186</f>
        <v>7000</v>
      </c>
      <c r="G186" s="148">
        <f>Summary!L186</f>
        <v>0</v>
      </c>
      <c r="H186" s="147">
        <v>0</v>
      </c>
      <c r="I186" s="147">
        <v>0</v>
      </c>
      <c r="J186" s="147">
        <v>0</v>
      </c>
      <c r="K186" s="147">
        <v>0</v>
      </c>
      <c r="L186" s="147">
        <v>0</v>
      </c>
      <c r="M186" s="148">
        <f t="shared" si="34"/>
        <v>651.48999999999978</v>
      </c>
      <c r="N186" s="142"/>
      <c r="O186" s="148">
        <f>Vintages!F186</f>
        <v>649.83000000000004</v>
      </c>
      <c r="P186" s="142"/>
      <c r="Q186" s="148">
        <f t="shared" si="35"/>
        <v>1.6599999999997408</v>
      </c>
      <c r="S186" s="41"/>
    </row>
    <row r="187" spans="1:19" ht="11.25">
      <c r="A187" s="223">
        <v>339</v>
      </c>
      <c r="B187" s="118"/>
      <c r="C187" s="25" t="s">
        <v>91</v>
      </c>
      <c r="D187" s="82"/>
      <c r="E187" s="151">
        <f>Summary!F187</f>
        <v>-1988761.81</v>
      </c>
      <c r="F187" s="148">
        <f>Payments!N187+Payments!O187+Payments!P187+Payments!Q187+Payments!R187</f>
        <v>1981000</v>
      </c>
      <c r="G187" s="148">
        <f>Summary!L187</f>
        <v>0.35</v>
      </c>
      <c r="H187" s="147">
        <v>0</v>
      </c>
      <c r="I187" s="147">
        <v>0</v>
      </c>
      <c r="J187" s="147">
        <v>0</v>
      </c>
      <c r="K187" s="147">
        <v>0</v>
      </c>
      <c r="L187" s="147">
        <v>0</v>
      </c>
      <c r="M187" s="148">
        <f t="shared" si="34"/>
        <v>-7761.4600000000555</v>
      </c>
      <c r="N187" s="142"/>
      <c r="O187" s="148">
        <f>Vintages!F187</f>
        <v>-7763.38</v>
      </c>
      <c r="P187" s="142"/>
      <c r="Q187" s="148">
        <f t="shared" si="35"/>
        <v>1.9199999999445936</v>
      </c>
      <c r="S187" s="41"/>
    </row>
    <row r="188" spans="1:19" ht="11.25">
      <c r="A188" s="223">
        <v>345</v>
      </c>
      <c r="B188" s="118"/>
      <c r="C188" s="51" t="s">
        <v>97</v>
      </c>
      <c r="D188" s="82"/>
      <c r="E188" s="151">
        <f>Summary!F188</f>
        <v>-13505.080000000002</v>
      </c>
      <c r="F188" s="148">
        <f>Payments!N188+Payments!O188+Payments!P188+Payments!Q188+Payments!R188</f>
        <v>23000</v>
      </c>
      <c r="G188" s="148">
        <f>Summary!L188</f>
        <v>0</v>
      </c>
      <c r="H188" s="147">
        <v>0</v>
      </c>
      <c r="I188" s="147">
        <v>0</v>
      </c>
      <c r="J188" s="147">
        <v>0</v>
      </c>
      <c r="K188" s="147">
        <v>1421</v>
      </c>
      <c r="L188" s="147">
        <v>0</v>
      </c>
      <c r="M188" s="148">
        <f t="shared" si="34"/>
        <v>10915.919999999998</v>
      </c>
      <c r="N188" s="142"/>
      <c r="O188" s="148">
        <f>Vintages!F188</f>
        <v>10912.239999999998</v>
      </c>
      <c r="P188" s="142"/>
      <c r="Q188" s="148">
        <f t="shared" si="35"/>
        <v>3.680000000000291</v>
      </c>
      <c r="S188" s="41"/>
    </row>
    <row r="189" spans="1:19" ht="11.25">
      <c r="A189" s="223">
        <v>315</v>
      </c>
      <c r="B189" s="118"/>
      <c r="C189" s="51" t="s">
        <v>55</v>
      </c>
      <c r="D189" s="82"/>
      <c r="E189" s="151">
        <f>Summary!F189</f>
        <v>-5259.23</v>
      </c>
      <c r="F189" s="148">
        <f>Payments!N189+Payments!O189+Payments!P189+Payments!Q189+Payments!R189</f>
        <v>6000</v>
      </c>
      <c r="G189" s="148">
        <f>Summary!L189</f>
        <v>0</v>
      </c>
      <c r="H189" s="147">
        <v>0</v>
      </c>
      <c r="I189" s="147">
        <v>0</v>
      </c>
      <c r="J189" s="147">
        <v>0</v>
      </c>
      <c r="K189" s="147">
        <v>0</v>
      </c>
      <c r="L189" s="147">
        <v>0</v>
      </c>
      <c r="M189" s="148">
        <f t="shared" si="34"/>
        <v>740.77000000000044</v>
      </c>
      <c r="N189" s="142"/>
      <c r="O189" s="148">
        <f>Vintages!F189</f>
        <v>743.83999999999946</v>
      </c>
      <c r="P189" s="142"/>
      <c r="Q189" s="148">
        <f t="shared" si="35"/>
        <v>-3.0699999999990268</v>
      </c>
      <c r="S189" s="41"/>
    </row>
    <row r="190" spans="1:19" ht="11.25">
      <c r="A190" s="223">
        <v>341</v>
      </c>
      <c r="B190" s="118"/>
      <c r="C190" s="51" t="s">
        <v>87</v>
      </c>
      <c r="D190" s="82"/>
      <c r="E190" s="151">
        <f>Summary!F190</f>
        <v>-1249237.81</v>
      </c>
      <c r="F190" s="148">
        <f>Payments!N190+Payments!O190+Payments!P190+Payments!Q190+Payments!R190</f>
        <v>1272000</v>
      </c>
      <c r="G190" s="148">
        <f>Summary!L190</f>
        <v>0.35</v>
      </c>
      <c r="H190" s="147">
        <v>0</v>
      </c>
      <c r="I190" s="147">
        <v>0</v>
      </c>
      <c r="J190" s="147">
        <v>0</v>
      </c>
      <c r="K190" s="147">
        <v>0</v>
      </c>
      <c r="L190" s="147">
        <v>0</v>
      </c>
      <c r="M190" s="148">
        <f t="shared" si="34"/>
        <v>22762.539999999943</v>
      </c>
      <c r="N190" s="142"/>
      <c r="O190" s="148">
        <f>Vintages!F190</f>
        <v>22759.32</v>
      </c>
      <c r="P190" s="142"/>
      <c r="Q190" s="148">
        <f t="shared" si="35"/>
        <v>3.2199999999429565</v>
      </c>
      <c r="S190" s="41"/>
    </row>
    <row r="191" spans="1:19" ht="11.25">
      <c r="A191" s="223">
        <v>101</v>
      </c>
      <c r="B191" s="118"/>
      <c r="C191" s="25" t="s">
        <v>88</v>
      </c>
      <c r="D191" s="82"/>
      <c r="E191" s="151">
        <f>Summary!F191</f>
        <v>-2213727.1300000008</v>
      </c>
      <c r="F191" s="148">
        <f>Payments!N191+Payments!O191+Payments!P191+Payments!Q191+Payments!R191</f>
        <v>-8524000</v>
      </c>
      <c r="G191" s="148">
        <f>Summary!L191</f>
        <v>0</v>
      </c>
      <c r="H191" s="147">
        <v>5228000</v>
      </c>
      <c r="I191" s="147">
        <v>1004000</v>
      </c>
      <c r="J191" s="147">
        <v>0</v>
      </c>
      <c r="K191" s="147">
        <v>1015931</v>
      </c>
      <c r="L191" s="147">
        <v>0</v>
      </c>
      <c r="M191" s="148">
        <f t="shared" si="34"/>
        <v>-3489796.1300000008</v>
      </c>
      <c r="N191" s="142"/>
      <c r="O191" s="148">
        <f>Vintages!F191</f>
        <v>-3489796.820000004</v>
      </c>
      <c r="P191" s="142"/>
      <c r="Q191" s="148">
        <f t="shared" si="35"/>
        <v>0.69000000320374966</v>
      </c>
      <c r="S191" s="41"/>
    </row>
    <row r="192" spans="1:19" ht="11.25">
      <c r="A192" s="223">
        <v>361</v>
      </c>
      <c r="B192" s="118"/>
      <c r="C192" s="51" t="s">
        <v>95</v>
      </c>
      <c r="D192" s="82"/>
      <c r="E192" s="151">
        <f>Summary!F192</f>
        <v>-51691.24</v>
      </c>
      <c r="F192" s="148">
        <f>Payments!N192+Payments!O192+Payments!P192+Payments!Q192+Payments!R192</f>
        <v>47000</v>
      </c>
      <c r="G192" s="148">
        <f>Summary!L192</f>
        <v>743</v>
      </c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8">
        <f t="shared" si="34"/>
        <v>-3948.239999999998</v>
      </c>
      <c r="N192" s="142"/>
      <c r="O192" s="148">
        <f>Vintages!F192</f>
        <v>-3947.0200000000013</v>
      </c>
      <c r="P192" s="142"/>
      <c r="Q192" s="148">
        <f t="shared" si="35"/>
        <v>-1.2199999999966167</v>
      </c>
      <c r="S192" s="41"/>
    </row>
    <row r="193" spans="1:19" ht="11.25">
      <c r="A193" s="223">
        <v>175</v>
      </c>
      <c r="B193" s="118"/>
      <c r="C193" s="25" t="s">
        <v>106</v>
      </c>
      <c r="D193" s="82"/>
      <c r="E193" s="151">
        <f>Summary!F193</f>
        <v>-12576152.760000002</v>
      </c>
      <c r="F193" s="148">
        <f>Payments!N193+Payments!O193+Payments!P193+Payments!Q193+Payments!R193</f>
        <v>5656000</v>
      </c>
      <c r="G193" s="148">
        <f>Summary!L193</f>
        <v>-475506.71</v>
      </c>
      <c r="H193" s="147">
        <v>1982000</v>
      </c>
      <c r="I193" s="147">
        <v>381000</v>
      </c>
      <c r="J193" s="147">
        <v>0</v>
      </c>
      <c r="K193" s="147">
        <v>122111</v>
      </c>
      <c r="L193" s="147">
        <v>0</v>
      </c>
      <c r="M193" s="148">
        <f t="shared" si="34"/>
        <v>-4910548.4700000016</v>
      </c>
      <c r="N193" s="142"/>
      <c r="O193" s="148">
        <f>Vintages!F193</f>
        <v>-4910550.5500000007</v>
      </c>
      <c r="P193" s="142"/>
      <c r="Q193" s="148">
        <f t="shared" si="35"/>
        <v>2.0799999991431832</v>
      </c>
      <c r="S193" s="41"/>
    </row>
    <row r="194" spans="1:19" ht="11.25">
      <c r="A194" s="223">
        <v>176</v>
      </c>
      <c r="B194" s="118"/>
      <c r="C194" s="25" t="s">
        <v>80</v>
      </c>
      <c r="D194" s="82"/>
      <c r="E194" s="151">
        <f>Summary!F194</f>
        <v>-12431.329999999987</v>
      </c>
      <c r="F194" s="148">
        <f>Payments!N194+Payments!O194+Payments!P194+Payments!Q194+Payments!R194</f>
        <v>7000</v>
      </c>
      <c r="G194" s="148">
        <f>Summary!L194</f>
        <v>-16262</v>
      </c>
      <c r="H194" s="147">
        <v>0</v>
      </c>
      <c r="I194" s="147">
        <v>0</v>
      </c>
      <c r="J194" s="147">
        <v>0</v>
      </c>
      <c r="K194" s="147">
        <v>16013</v>
      </c>
      <c r="L194" s="147">
        <v>0</v>
      </c>
      <c r="M194" s="148">
        <f t="shared" si="34"/>
        <v>-5680.3299999999872</v>
      </c>
      <c r="N194" s="142"/>
      <c r="O194" s="148">
        <f>Vintages!F194</f>
        <v>26843.580000000016</v>
      </c>
      <c r="P194" s="142"/>
      <c r="Q194" s="148">
        <f t="shared" si="35"/>
        <v>-32523.910000000003</v>
      </c>
      <c r="S194" s="41"/>
    </row>
    <row r="195" spans="1:19" ht="11.25">
      <c r="A195" s="223" t="s">
        <v>190</v>
      </c>
      <c r="B195" s="51"/>
      <c r="C195" s="51" t="s">
        <v>195</v>
      </c>
      <c r="D195" s="82"/>
      <c r="E195" s="151">
        <f>Summary!F195</f>
        <v>0</v>
      </c>
      <c r="F195" s="148">
        <f>Payments!N195+Payments!O195+Payments!P195+Payments!Q195+Payments!R195</f>
        <v>0</v>
      </c>
      <c r="G195" s="148">
        <f>Summary!L195</f>
        <v>0</v>
      </c>
      <c r="H195" s="147">
        <v>0</v>
      </c>
      <c r="I195" s="147">
        <v>0</v>
      </c>
      <c r="J195" s="147">
        <v>0</v>
      </c>
      <c r="K195" s="147">
        <v>0</v>
      </c>
      <c r="L195" s="255">
        <v>704245</v>
      </c>
      <c r="M195" s="148">
        <f t="shared" si="34"/>
        <v>704245</v>
      </c>
      <c r="N195" s="142"/>
      <c r="O195" s="148">
        <f>Vintages!F195</f>
        <v>704245</v>
      </c>
      <c r="P195" s="142"/>
      <c r="Q195" s="148">
        <f t="shared" si="35"/>
        <v>0</v>
      </c>
      <c r="S195" s="41"/>
    </row>
    <row r="196" spans="1:19" ht="11.25">
      <c r="A196" s="223"/>
      <c r="B196" s="116"/>
      <c r="C196" s="51"/>
      <c r="D196" s="82"/>
      <c r="E196" s="123" t="s">
        <v>15</v>
      </c>
      <c r="F196" s="123" t="s">
        <v>15</v>
      </c>
      <c r="G196" s="123" t="s">
        <v>15</v>
      </c>
      <c r="H196" s="123" t="s">
        <v>15</v>
      </c>
      <c r="I196" s="123" t="s">
        <v>15</v>
      </c>
      <c r="J196" s="123" t="s">
        <v>15</v>
      </c>
      <c r="K196" s="123" t="s">
        <v>15</v>
      </c>
      <c r="L196" s="123" t="s">
        <v>15</v>
      </c>
      <c r="M196" s="123" t="s">
        <v>15</v>
      </c>
      <c r="N196" s="142"/>
      <c r="O196" s="123" t="s">
        <v>15</v>
      </c>
      <c r="P196" s="142"/>
      <c r="Q196" s="123" t="s">
        <v>15</v>
      </c>
      <c r="S196" s="41"/>
    </row>
    <row r="197" spans="1:19" ht="11.25">
      <c r="A197" s="223"/>
      <c r="B197" s="116"/>
      <c r="C197" s="117" t="s">
        <v>152</v>
      </c>
      <c r="D197" s="82"/>
      <c r="E197" s="149">
        <f t="shared" ref="E197:K197" si="36">SUM(E185:E196)+E180+E171</f>
        <v>-96997703.73999998</v>
      </c>
      <c r="F197" s="149">
        <f t="shared" si="36"/>
        <v>96510000</v>
      </c>
      <c r="G197" s="149">
        <f t="shared" si="36"/>
        <v>-310006.5</v>
      </c>
      <c r="H197" s="149">
        <f t="shared" si="36"/>
        <v>7250000</v>
      </c>
      <c r="I197" s="149">
        <f t="shared" si="36"/>
        <v>1392000</v>
      </c>
      <c r="J197" s="149">
        <f t="shared" si="36"/>
        <v>0</v>
      </c>
      <c r="K197" s="149">
        <f t="shared" si="36"/>
        <v>1157992</v>
      </c>
      <c r="L197" s="149">
        <f t="shared" ref="L197:Q197" si="37">SUM(L185:L196)+L180+L171</f>
        <v>704245</v>
      </c>
      <c r="M197" s="149">
        <f t="shared" si="37"/>
        <v>9706526.7600000016</v>
      </c>
      <c r="N197" s="142"/>
      <c r="O197" s="149">
        <f t="shared" si="37"/>
        <v>9739040.7399999965</v>
      </c>
      <c r="P197" s="142"/>
      <c r="Q197" s="149">
        <f t="shared" si="37"/>
        <v>-32513.979999994415</v>
      </c>
      <c r="S197" s="41"/>
    </row>
    <row r="198" spans="1:19" ht="11.25">
      <c r="A198" s="223"/>
      <c r="B198" s="116"/>
      <c r="C198" s="51"/>
      <c r="D198" s="82"/>
      <c r="E198" s="123" t="s">
        <v>23</v>
      </c>
      <c r="F198" s="123" t="s">
        <v>23</v>
      </c>
      <c r="G198" s="123" t="s">
        <v>23</v>
      </c>
      <c r="H198" s="123" t="s">
        <v>23</v>
      </c>
      <c r="I198" s="123" t="s">
        <v>23</v>
      </c>
      <c r="J198" s="123" t="s">
        <v>23</v>
      </c>
      <c r="K198" s="123" t="s">
        <v>23</v>
      </c>
      <c r="L198" s="123" t="s">
        <v>23</v>
      </c>
      <c r="M198" s="123" t="s">
        <v>23</v>
      </c>
      <c r="N198" s="142"/>
      <c r="O198" s="123" t="s">
        <v>23</v>
      </c>
      <c r="P198" s="142"/>
      <c r="Q198" s="123" t="s">
        <v>23</v>
      </c>
      <c r="S198" s="41"/>
    </row>
    <row r="199" spans="1:19" ht="11.25">
      <c r="A199" s="223"/>
      <c r="B199" s="116"/>
      <c r="C199" s="51"/>
      <c r="D199" s="82"/>
      <c r="E199" s="149"/>
      <c r="F199" s="149"/>
      <c r="G199" s="149"/>
      <c r="H199" s="149"/>
      <c r="I199" s="149"/>
      <c r="J199" s="149"/>
      <c r="K199" s="149"/>
      <c r="L199" s="149"/>
      <c r="M199" s="149"/>
      <c r="N199" s="142"/>
      <c r="O199" s="149"/>
      <c r="P199" s="142"/>
      <c r="Q199" s="149"/>
      <c r="S199" s="41"/>
    </row>
    <row r="200" spans="1:19" ht="11.25">
      <c r="A200" s="223"/>
      <c r="B200" s="116"/>
      <c r="C200" s="51"/>
      <c r="D200" s="82"/>
      <c r="E200" s="149"/>
      <c r="F200" s="149"/>
      <c r="G200" s="149"/>
      <c r="H200" s="149"/>
      <c r="I200" s="149"/>
      <c r="J200" s="149"/>
      <c r="K200" s="149"/>
      <c r="L200" s="149"/>
      <c r="M200" s="149"/>
      <c r="N200" s="142"/>
      <c r="O200" s="149"/>
      <c r="P200" s="142"/>
      <c r="Q200" s="149"/>
      <c r="S200" s="41"/>
    </row>
    <row r="201" spans="1:19" ht="11.25">
      <c r="A201" s="223"/>
      <c r="B201" s="118"/>
      <c r="C201" s="117" t="s">
        <v>79</v>
      </c>
      <c r="D201" s="82"/>
      <c r="E201" s="149"/>
      <c r="F201" s="149"/>
      <c r="G201" s="149"/>
      <c r="H201" s="149"/>
      <c r="I201" s="149"/>
      <c r="J201" s="149"/>
      <c r="K201" s="149"/>
      <c r="L201" s="149"/>
      <c r="M201" s="149"/>
      <c r="N201" s="142"/>
      <c r="O201" s="149"/>
      <c r="P201" s="142"/>
      <c r="Q201" s="149"/>
      <c r="S201" s="41"/>
    </row>
    <row r="202" spans="1:19" ht="11.25">
      <c r="A202" s="223">
        <v>137</v>
      </c>
      <c r="B202" s="118"/>
      <c r="C202" s="25" t="s">
        <v>109</v>
      </c>
      <c r="D202" s="82"/>
      <c r="E202" s="151">
        <f>Summary!F202</f>
        <v>0</v>
      </c>
      <c r="F202" s="148">
        <f>Payments!N202+Payments!O202+Payments!P202+Payments!Q202+Payments!R202</f>
        <v>0</v>
      </c>
      <c r="G202" s="148">
        <f>Summary!L202</f>
        <v>0</v>
      </c>
      <c r="H202" s="147">
        <v>0</v>
      </c>
      <c r="I202" s="147">
        <v>0</v>
      </c>
      <c r="J202" s="147">
        <v>0</v>
      </c>
      <c r="K202" s="147">
        <v>0</v>
      </c>
      <c r="L202" s="147">
        <v>0</v>
      </c>
      <c r="M202" s="148">
        <f>SUM(E202:L202)</f>
        <v>0</v>
      </c>
      <c r="N202" s="142"/>
      <c r="O202" s="148">
        <f>Vintages!F202</f>
        <v>0</v>
      </c>
      <c r="P202" s="142"/>
      <c r="Q202" s="148">
        <f>M202-O202</f>
        <v>0</v>
      </c>
      <c r="S202" s="41"/>
    </row>
    <row r="203" spans="1:19" ht="11.25">
      <c r="A203" s="223"/>
      <c r="B203" s="118"/>
      <c r="C203" s="25"/>
      <c r="D203" s="82"/>
      <c r="E203" s="153"/>
      <c r="F203" s="148"/>
      <c r="G203" s="148"/>
      <c r="H203" s="148"/>
      <c r="I203" s="148"/>
      <c r="J203" s="148"/>
      <c r="K203" s="148"/>
      <c r="L203" s="148"/>
      <c r="M203" s="148"/>
      <c r="N203" s="142"/>
      <c r="O203" s="150"/>
      <c r="P203" s="142"/>
      <c r="Q203" s="148"/>
      <c r="S203" s="41"/>
    </row>
    <row r="204" spans="1:19" ht="11.25">
      <c r="A204" s="223">
        <v>154</v>
      </c>
      <c r="B204" s="118"/>
      <c r="C204" s="25" t="s">
        <v>83</v>
      </c>
      <c r="D204" s="82"/>
      <c r="E204" s="151">
        <f>Summary!F204</f>
        <v>-1710356.74</v>
      </c>
      <c r="F204" s="148">
        <f>Payments!N204+Payments!O204+Payments!P204+Payments!Q204+Payments!R204</f>
        <v>1864000</v>
      </c>
      <c r="G204" s="148">
        <f>Summary!L204</f>
        <v>0</v>
      </c>
      <c r="H204" s="147">
        <v>0</v>
      </c>
      <c r="I204" s="147">
        <v>0</v>
      </c>
      <c r="J204" s="147">
        <v>0</v>
      </c>
      <c r="K204" s="147">
        <v>0</v>
      </c>
      <c r="L204" s="147">
        <v>0</v>
      </c>
      <c r="M204" s="148">
        <f>SUM(E204:L204)</f>
        <v>153643.26</v>
      </c>
      <c r="N204" s="142"/>
      <c r="O204" s="148">
        <f>Vintages!F204</f>
        <v>153644.43999999994</v>
      </c>
      <c r="P204" s="142"/>
      <c r="Q204" s="148">
        <f>M204-O204</f>
        <v>-1.1799999999348074</v>
      </c>
      <c r="S204" s="41"/>
    </row>
    <row r="205" spans="1:19" ht="11.25">
      <c r="A205" s="223"/>
      <c r="B205" s="118"/>
      <c r="C205" s="29"/>
      <c r="D205" s="82"/>
      <c r="E205" s="148"/>
      <c r="F205" s="148"/>
      <c r="G205" s="148"/>
      <c r="H205" s="148"/>
      <c r="I205" s="148"/>
      <c r="J205" s="148"/>
      <c r="K205" s="148"/>
      <c r="L205" s="148"/>
      <c r="M205" s="148"/>
      <c r="N205" s="142"/>
      <c r="O205" s="148"/>
      <c r="P205" s="142"/>
      <c r="Q205" s="148"/>
      <c r="S205" s="41"/>
    </row>
    <row r="206" spans="1:19" ht="11.25">
      <c r="A206" s="223"/>
      <c r="B206" s="116"/>
      <c r="C206" s="51"/>
      <c r="D206" s="82"/>
      <c r="E206" s="123" t="s">
        <v>15</v>
      </c>
      <c r="F206" s="123" t="s">
        <v>15</v>
      </c>
      <c r="G206" s="123" t="s">
        <v>15</v>
      </c>
      <c r="H206" s="123" t="s">
        <v>15</v>
      </c>
      <c r="I206" s="123" t="s">
        <v>15</v>
      </c>
      <c r="J206" s="123" t="s">
        <v>15</v>
      </c>
      <c r="K206" s="123" t="s">
        <v>15</v>
      </c>
      <c r="L206" s="123" t="s">
        <v>15</v>
      </c>
      <c r="M206" s="123" t="s">
        <v>15</v>
      </c>
      <c r="N206" s="142"/>
      <c r="O206" s="123" t="s">
        <v>15</v>
      </c>
      <c r="P206" s="142"/>
      <c r="Q206" s="123" t="s">
        <v>15</v>
      </c>
      <c r="S206" s="41"/>
    </row>
    <row r="207" spans="1:19" ht="11.25">
      <c r="A207" s="223"/>
      <c r="B207" s="116"/>
      <c r="C207" s="118" t="s">
        <v>84</v>
      </c>
      <c r="D207" s="82"/>
      <c r="E207" s="149">
        <f t="shared" ref="E207:K207" si="38">SUM(E202:E206)</f>
        <v>-1710356.74</v>
      </c>
      <c r="F207" s="149">
        <f t="shared" si="38"/>
        <v>1864000</v>
      </c>
      <c r="G207" s="149">
        <f t="shared" si="38"/>
        <v>0</v>
      </c>
      <c r="H207" s="149">
        <f t="shared" si="38"/>
        <v>0</v>
      </c>
      <c r="I207" s="149">
        <f t="shared" si="38"/>
        <v>0</v>
      </c>
      <c r="J207" s="149">
        <f t="shared" si="38"/>
        <v>0</v>
      </c>
      <c r="K207" s="149">
        <f t="shared" si="38"/>
        <v>0</v>
      </c>
      <c r="L207" s="149">
        <f t="shared" ref="L207:Q207" si="39">SUM(L202:L206)</f>
        <v>0</v>
      </c>
      <c r="M207" s="149">
        <f t="shared" si="39"/>
        <v>153643.26</v>
      </c>
      <c r="N207" s="142"/>
      <c r="O207" s="149">
        <f t="shared" si="39"/>
        <v>153644.43999999994</v>
      </c>
      <c r="P207" s="142"/>
      <c r="Q207" s="149">
        <f t="shared" si="39"/>
        <v>-1.1799999999348074</v>
      </c>
      <c r="S207" s="41"/>
    </row>
    <row r="208" spans="1:19" ht="11.25">
      <c r="A208" s="223"/>
      <c r="B208" s="116"/>
      <c r="C208" s="51"/>
      <c r="D208" s="82"/>
      <c r="E208" s="123" t="s">
        <v>23</v>
      </c>
      <c r="F208" s="123" t="s">
        <v>23</v>
      </c>
      <c r="G208" s="123" t="s">
        <v>23</v>
      </c>
      <c r="H208" s="123" t="s">
        <v>23</v>
      </c>
      <c r="I208" s="123" t="s">
        <v>23</v>
      </c>
      <c r="J208" s="123" t="s">
        <v>23</v>
      </c>
      <c r="K208" s="123" t="s">
        <v>23</v>
      </c>
      <c r="L208" s="123" t="s">
        <v>23</v>
      </c>
      <c r="M208" s="123" t="s">
        <v>23</v>
      </c>
      <c r="N208" s="142"/>
      <c r="O208" s="123" t="s">
        <v>23</v>
      </c>
      <c r="P208" s="142"/>
      <c r="Q208" s="123" t="s">
        <v>23</v>
      </c>
      <c r="S208" s="41"/>
    </row>
    <row r="209" spans="1:19" ht="11.25">
      <c r="A209" s="223"/>
      <c r="B209" s="116"/>
      <c r="C209" s="51"/>
      <c r="D209" s="82"/>
      <c r="E209" s="149"/>
      <c r="F209" s="149"/>
      <c r="G209" s="149"/>
      <c r="H209" s="149"/>
      <c r="I209" s="149"/>
      <c r="J209" s="149"/>
      <c r="K209" s="149"/>
      <c r="L209" s="149"/>
      <c r="M209" s="149"/>
      <c r="N209" s="142"/>
      <c r="O209" s="149"/>
      <c r="P209" s="142"/>
      <c r="Q209" s="149"/>
      <c r="S209" s="41"/>
    </row>
    <row r="210" spans="1:19" ht="11.25">
      <c r="A210" s="223"/>
      <c r="B210" s="118"/>
      <c r="C210" s="117" t="s">
        <v>150</v>
      </c>
      <c r="D210" s="82"/>
      <c r="E210" s="149"/>
      <c r="F210" s="149"/>
      <c r="G210" s="149"/>
      <c r="H210" s="149"/>
      <c r="I210" s="149"/>
      <c r="J210" s="149"/>
      <c r="K210" s="149"/>
      <c r="L210" s="149"/>
      <c r="M210" s="149"/>
      <c r="N210" s="142"/>
      <c r="O210" s="150"/>
      <c r="P210" s="142"/>
      <c r="Q210" s="149"/>
      <c r="S210" s="41"/>
    </row>
    <row r="211" spans="1:19" ht="11.25">
      <c r="A211" s="223">
        <v>380</v>
      </c>
      <c r="B211" s="118"/>
      <c r="C211" s="25" t="s">
        <v>110</v>
      </c>
      <c r="D211" s="82"/>
      <c r="E211" s="151">
        <f>Summary!F211</f>
        <v>24861944.32</v>
      </c>
      <c r="F211" s="148">
        <f>Payments!N211+Payments!O211+Payments!P211+Payments!Q211+Payments!R211</f>
        <v>-37292000</v>
      </c>
      <c r="G211" s="148">
        <f>Summary!L211</f>
        <v>0</v>
      </c>
      <c r="H211" s="147">
        <v>5059000</v>
      </c>
      <c r="I211" s="147">
        <v>972000</v>
      </c>
      <c r="J211" s="147">
        <v>-2732000</v>
      </c>
      <c r="K211" s="147">
        <v>1545451</v>
      </c>
      <c r="L211" s="147">
        <v>0</v>
      </c>
      <c r="M211" s="148">
        <f t="shared" ref="M211:M222" si="40">SUM(E211:L211)</f>
        <v>-7585604.6799999997</v>
      </c>
      <c r="N211" s="142"/>
      <c r="O211" s="148">
        <f>Vintages!F211</f>
        <v>-7585606.2799999993</v>
      </c>
      <c r="P211" s="142"/>
      <c r="Q211" s="148">
        <f t="shared" ref="Q211:Q222" si="41">M211-O211</f>
        <v>1.599999999627471</v>
      </c>
      <c r="S211" s="41"/>
    </row>
    <row r="212" spans="1:19" ht="11.25">
      <c r="A212" s="223">
        <v>382</v>
      </c>
      <c r="B212" s="118"/>
      <c r="C212" s="25" t="s">
        <v>111</v>
      </c>
      <c r="D212" s="82"/>
      <c r="E212" s="151">
        <f>Summary!F212</f>
        <v>89089.360000000015</v>
      </c>
      <c r="F212" s="148">
        <f>Payments!N212+Payments!O212+Payments!P212+Payments!Q212+Payments!R212</f>
        <v>-11000</v>
      </c>
      <c r="G212" s="148">
        <f>Summary!L212</f>
        <v>0</v>
      </c>
      <c r="H212" s="147">
        <v>50000</v>
      </c>
      <c r="I212" s="147">
        <v>10000</v>
      </c>
      <c r="J212" s="147">
        <v>-27000</v>
      </c>
      <c r="K212" s="147">
        <v>3988</v>
      </c>
      <c r="L212" s="147">
        <v>0</v>
      </c>
      <c r="M212" s="148">
        <f t="shared" si="40"/>
        <v>115077.36000000002</v>
      </c>
      <c r="N212" s="142"/>
      <c r="O212" s="148">
        <f>Vintages!F212</f>
        <v>115075.77000000002</v>
      </c>
      <c r="P212" s="142"/>
      <c r="Q212" s="148">
        <f t="shared" si="41"/>
        <v>1.5899999999965075</v>
      </c>
      <c r="S212" s="41"/>
    </row>
    <row r="213" spans="1:19" ht="11.25">
      <c r="A213" s="223">
        <v>383</v>
      </c>
      <c r="B213" s="118"/>
      <c r="C213" s="25" t="s">
        <v>112</v>
      </c>
      <c r="D213" s="82"/>
      <c r="E213" s="151">
        <f>Summary!F213</f>
        <v>-39003.730000000003</v>
      </c>
      <c r="F213" s="148">
        <f>Payments!N213+Payments!O213+Payments!P213+Payments!Q213+Payments!R213</f>
        <v>-582000</v>
      </c>
      <c r="G213" s="148">
        <f>Summary!L213</f>
        <v>0</v>
      </c>
      <c r="H213" s="147">
        <v>49000</v>
      </c>
      <c r="I213" s="147">
        <v>9000</v>
      </c>
      <c r="J213" s="147">
        <v>-26000</v>
      </c>
      <c r="K213" s="147">
        <v>2832</v>
      </c>
      <c r="L213" s="147">
        <v>0</v>
      </c>
      <c r="M213" s="148">
        <f t="shared" si="40"/>
        <v>-586171.73</v>
      </c>
      <c r="N213" s="142"/>
      <c r="O213" s="148">
        <f>Vintages!F213</f>
        <v>-586175.27</v>
      </c>
      <c r="P213" s="142"/>
      <c r="Q213" s="148">
        <f t="shared" si="41"/>
        <v>3.5400000000372529</v>
      </c>
      <c r="S213" s="41"/>
    </row>
    <row r="214" spans="1:19" ht="11.25">
      <c r="A214" s="223">
        <v>384</v>
      </c>
      <c r="B214" s="118"/>
      <c r="C214" s="25" t="s">
        <v>113</v>
      </c>
      <c r="D214" s="82"/>
      <c r="E214" s="151">
        <f>Summary!F214</f>
        <v>9601.2999999999993</v>
      </c>
      <c r="F214" s="148">
        <f>Payments!N214+Payments!O214+Payments!P214+Payments!Q214+Payments!R214</f>
        <v>120000</v>
      </c>
      <c r="G214" s="148">
        <f>Summary!L214</f>
        <v>-301</v>
      </c>
      <c r="H214" s="147">
        <v>17000</v>
      </c>
      <c r="I214" s="147">
        <v>3000</v>
      </c>
      <c r="J214" s="147">
        <v>-9000</v>
      </c>
      <c r="K214" s="147">
        <v>0</v>
      </c>
      <c r="L214" s="147">
        <v>0</v>
      </c>
      <c r="M214" s="148">
        <f t="shared" si="40"/>
        <v>140300.29999999999</v>
      </c>
      <c r="N214" s="142"/>
      <c r="O214" s="148">
        <f>Vintages!F214</f>
        <v>140300.61000000002</v>
      </c>
      <c r="P214" s="142"/>
      <c r="Q214" s="148">
        <f t="shared" si="41"/>
        <v>-0.31000000002677552</v>
      </c>
      <c r="S214" s="41"/>
    </row>
    <row r="215" spans="1:19" ht="11.25">
      <c r="A215" s="223">
        <v>385</v>
      </c>
      <c r="B215" s="118"/>
      <c r="C215" s="51" t="s">
        <v>108</v>
      </c>
      <c r="D215" s="82"/>
      <c r="E215" s="151">
        <f>Summary!F215</f>
        <v>21053902.539999999</v>
      </c>
      <c r="F215" s="148">
        <f>Payments!N215+Payments!O215+Payments!P215+Payments!Q215+Payments!R215</f>
        <v>-26579000</v>
      </c>
      <c r="G215" s="148">
        <f>Summary!L215</f>
        <v>10679.17</v>
      </c>
      <c r="H215" s="147">
        <v>0</v>
      </c>
      <c r="I215" s="147">
        <v>0</v>
      </c>
      <c r="J215" s="147">
        <v>0</v>
      </c>
      <c r="K215" s="147">
        <v>245142</v>
      </c>
      <c r="L215" s="147">
        <v>0</v>
      </c>
      <c r="M215" s="148">
        <f t="shared" si="40"/>
        <v>-5269276.290000001</v>
      </c>
      <c r="N215" s="142"/>
      <c r="O215" s="148">
        <f>Vintages!F215</f>
        <v>-5269276.1600000011</v>
      </c>
      <c r="P215" s="142"/>
      <c r="Q215" s="148">
        <f t="shared" si="41"/>
        <v>-0.12999999988824129</v>
      </c>
      <c r="S215" s="41"/>
    </row>
    <row r="216" spans="1:19" ht="11.25">
      <c r="A216" s="223">
        <v>386</v>
      </c>
      <c r="B216" s="118"/>
      <c r="C216" s="25" t="s">
        <v>114</v>
      </c>
      <c r="D216" s="82"/>
      <c r="E216" s="151">
        <f>Summary!F216</f>
        <v>23099363.219999999</v>
      </c>
      <c r="F216" s="148">
        <f>Payments!N216+Payments!O216+Payments!P216+Payments!Q216+Payments!R216</f>
        <v>-12895000</v>
      </c>
      <c r="G216" s="148">
        <f>Summary!L216</f>
        <v>44486.18</v>
      </c>
      <c r="H216" s="147">
        <v>541000</v>
      </c>
      <c r="I216" s="147">
        <v>104000</v>
      </c>
      <c r="J216" s="147">
        <v>-292000</v>
      </c>
      <c r="K216" s="147">
        <v>598816</v>
      </c>
      <c r="L216" s="147">
        <v>0</v>
      </c>
      <c r="M216" s="148">
        <f t="shared" si="40"/>
        <v>11200665.399999999</v>
      </c>
      <c r="N216" s="142"/>
      <c r="O216" s="148">
        <f>Vintages!F216</f>
        <v>11200665.929999998</v>
      </c>
      <c r="P216" s="142"/>
      <c r="Q216" s="148">
        <f t="shared" si="41"/>
        <v>-0.52999999932944775</v>
      </c>
      <c r="S216" s="41"/>
    </row>
    <row r="217" spans="1:19" ht="11.25">
      <c r="A217" s="223">
        <v>388</v>
      </c>
      <c r="B217" s="118"/>
      <c r="C217" s="25" t="s">
        <v>126</v>
      </c>
      <c r="D217" s="82"/>
      <c r="E217" s="151">
        <f>Summary!F217</f>
        <v>82615.739999999991</v>
      </c>
      <c r="F217" s="148">
        <f>Payments!N217+Payments!O217+Payments!P217+Payments!Q217+Payments!R217</f>
        <v>-467000</v>
      </c>
      <c r="G217" s="148">
        <f>Summary!L217</f>
        <v>1499.95</v>
      </c>
      <c r="H217" s="147">
        <v>12000</v>
      </c>
      <c r="I217" s="147">
        <v>2000</v>
      </c>
      <c r="J217" s="147">
        <v>-6000</v>
      </c>
      <c r="K217" s="147">
        <v>5756</v>
      </c>
      <c r="L217" s="147">
        <v>0</v>
      </c>
      <c r="M217" s="148">
        <f t="shared" si="40"/>
        <v>-369128.31</v>
      </c>
      <c r="N217" s="142"/>
      <c r="O217" s="148">
        <f>Vintages!F217</f>
        <v>-369128.33</v>
      </c>
      <c r="P217" s="142"/>
      <c r="Q217" s="148">
        <f t="shared" si="41"/>
        <v>2.0000000018626451E-2</v>
      </c>
      <c r="S217" s="41"/>
    </row>
    <row r="218" spans="1:19" ht="11.25">
      <c r="A218" s="223">
        <v>393</v>
      </c>
      <c r="B218" s="118"/>
      <c r="C218" s="25" t="s">
        <v>122</v>
      </c>
      <c r="D218" s="82"/>
      <c r="E218" s="151">
        <f>Summary!F218</f>
        <v>1014280.5800000001</v>
      </c>
      <c r="F218" s="148">
        <f>Payments!N218+Payments!O218+Payments!P218+Payments!Q218+Payments!R218</f>
        <v>-1000000</v>
      </c>
      <c r="G218" s="148">
        <f>Summary!L218</f>
        <v>0</v>
      </c>
      <c r="H218" s="147">
        <v>40000</v>
      </c>
      <c r="I218" s="147">
        <v>22000</v>
      </c>
      <c r="J218" s="147">
        <v>0</v>
      </c>
      <c r="K218" s="147">
        <v>10142</v>
      </c>
      <c r="L218" s="147">
        <v>0</v>
      </c>
      <c r="M218" s="148">
        <f t="shared" si="40"/>
        <v>86422.580000000075</v>
      </c>
      <c r="N218" s="142"/>
      <c r="O218" s="148">
        <f>Vintages!F218</f>
        <v>86421.940000000061</v>
      </c>
      <c r="P218" s="142"/>
      <c r="Q218" s="148">
        <f t="shared" si="41"/>
        <v>0.64000000001396984</v>
      </c>
      <c r="S218" s="41"/>
    </row>
    <row r="219" spans="1:19" ht="11.25">
      <c r="A219" s="223">
        <v>370</v>
      </c>
      <c r="B219" s="118"/>
      <c r="C219" s="51" t="s">
        <v>99</v>
      </c>
      <c r="D219" s="82"/>
      <c r="E219" s="151">
        <f>Summary!F219</f>
        <v>280356.15999999997</v>
      </c>
      <c r="F219" s="148">
        <f>Payments!N219+Payments!O219+Payments!P219+Payments!Q219+Payments!R219</f>
        <v>-361000</v>
      </c>
      <c r="G219" s="148">
        <f>Summary!L219</f>
        <v>0</v>
      </c>
      <c r="H219" s="147">
        <v>46000</v>
      </c>
      <c r="I219" s="147">
        <v>9000</v>
      </c>
      <c r="J219" s="147">
        <v>0</v>
      </c>
      <c r="K219" s="147">
        <v>14530</v>
      </c>
      <c r="L219" s="147">
        <v>0</v>
      </c>
      <c r="M219" s="148">
        <f t="shared" si="40"/>
        <v>-11113.840000000026</v>
      </c>
      <c r="N219" s="142"/>
      <c r="O219" s="148">
        <f>Vintages!F219</f>
        <v>-11113.309999999998</v>
      </c>
      <c r="P219" s="142"/>
      <c r="Q219" s="148">
        <f t="shared" si="41"/>
        <v>-0.53000000002793968</v>
      </c>
      <c r="S219" s="41"/>
    </row>
    <row r="220" spans="1:19" ht="11.25">
      <c r="A220" s="223">
        <v>369</v>
      </c>
      <c r="B220" s="118"/>
      <c r="C220" s="51" t="s">
        <v>100</v>
      </c>
      <c r="D220" s="82"/>
      <c r="E220" s="151">
        <f>Summary!F220</f>
        <v>98023742.530000001</v>
      </c>
      <c r="F220" s="148">
        <f>Payments!N220+Payments!O220+Payments!P220+Payments!Q220+Payments!R220</f>
        <v>-90630000</v>
      </c>
      <c r="G220" s="148">
        <f>Summary!L220</f>
        <v>-366613</v>
      </c>
      <c r="H220" s="147">
        <v>0</v>
      </c>
      <c r="I220" s="147">
        <v>-14000</v>
      </c>
      <c r="J220" s="147">
        <v>0</v>
      </c>
      <c r="K220" s="147">
        <v>291528</v>
      </c>
      <c r="L220" s="147">
        <v>0</v>
      </c>
      <c r="M220" s="148">
        <f t="shared" si="40"/>
        <v>7304657.5300000012</v>
      </c>
      <c r="N220" s="142"/>
      <c r="O220" s="148">
        <f>Vintages!F220</f>
        <v>7304656.9200000009</v>
      </c>
      <c r="P220" s="142"/>
      <c r="Q220" s="148">
        <f t="shared" si="41"/>
        <v>0.61000000033527613</v>
      </c>
      <c r="S220" s="41"/>
    </row>
    <row r="221" spans="1:19" ht="11.25">
      <c r="A221" s="227">
        <v>396</v>
      </c>
      <c r="B221" s="43"/>
      <c r="C221" s="43" t="s">
        <v>133</v>
      </c>
      <c r="D221" s="82"/>
      <c r="E221" s="151">
        <f>Summary!F221</f>
        <v>28745.81</v>
      </c>
      <c r="F221" s="148">
        <f>Payments!N221+Payments!O221+Payments!P221+Payments!Q221+Payments!R221</f>
        <v>0</v>
      </c>
      <c r="G221" s="148">
        <f>Summary!L221</f>
        <v>0</v>
      </c>
      <c r="H221" s="147">
        <v>0</v>
      </c>
      <c r="I221" s="147">
        <v>0</v>
      </c>
      <c r="J221" s="147">
        <v>0</v>
      </c>
      <c r="K221" s="147">
        <v>0</v>
      </c>
      <c r="L221" s="147">
        <v>0</v>
      </c>
      <c r="M221" s="148">
        <f t="shared" si="40"/>
        <v>28745.81</v>
      </c>
      <c r="N221" s="142"/>
      <c r="O221" s="148">
        <f>Vintages!F221</f>
        <v>28328.550000000047</v>
      </c>
      <c r="P221" s="142"/>
      <c r="Q221" s="148">
        <f t="shared" si="41"/>
        <v>417.25999999995474</v>
      </c>
      <c r="S221" s="41"/>
    </row>
    <row r="222" spans="1:19" ht="11.25">
      <c r="A222" s="227">
        <v>407</v>
      </c>
      <c r="B222" s="120"/>
      <c r="C222" s="43" t="s">
        <v>134</v>
      </c>
      <c r="D222" s="82"/>
      <c r="E222" s="151">
        <f>Summary!F222</f>
        <v>-42111.62</v>
      </c>
      <c r="F222" s="148">
        <f>Payments!N222+Payments!O222+Payments!P222+Payments!Q222+Payments!R222</f>
        <v>0</v>
      </c>
      <c r="G222" s="148">
        <f>Summary!L222</f>
        <v>0</v>
      </c>
      <c r="H222" s="147">
        <v>0</v>
      </c>
      <c r="I222" s="147">
        <v>0</v>
      </c>
      <c r="J222" s="147">
        <v>0</v>
      </c>
      <c r="K222" s="147">
        <v>0</v>
      </c>
      <c r="L222" s="147">
        <v>0</v>
      </c>
      <c r="M222" s="148">
        <f t="shared" si="40"/>
        <v>-42111.62</v>
      </c>
      <c r="N222" s="142"/>
      <c r="O222" s="148">
        <f>Vintages!F222</f>
        <v>-42111.62</v>
      </c>
      <c r="P222" s="142"/>
      <c r="Q222" s="148">
        <f t="shared" si="41"/>
        <v>0</v>
      </c>
      <c r="S222" s="41"/>
    </row>
    <row r="223" spans="1:19" s="33" customFormat="1" ht="11.25">
      <c r="A223" s="223"/>
      <c r="B223" s="126"/>
      <c r="C223" s="29"/>
      <c r="D223" s="47"/>
      <c r="E223" s="151"/>
      <c r="F223" s="148"/>
      <c r="G223" s="148"/>
      <c r="H223" s="148"/>
      <c r="I223" s="148"/>
      <c r="J223" s="148"/>
      <c r="K223" s="148"/>
      <c r="L223" s="148"/>
      <c r="M223" s="148"/>
      <c r="N223" s="142"/>
      <c r="O223" s="148"/>
      <c r="P223" s="142"/>
      <c r="Q223" s="148"/>
      <c r="S223" s="36"/>
    </row>
    <row r="224" spans="1:19" ht="11.25">
      <c r="A224" s="223"/>
      <c r="B224" s="116"/>
      <c r="C224" s="51"/>
      <c r="D224" s="47"/>
      <c r="E224" s="123" t="s">
        <v>15</v>
      </c>
      <c r="F224" s="123" t="s">
        <v>15</v>
      </c>
      <c r="G224" s="123" t="s">
        <v>15</v>
      </c>
      <c r="H224" s="123" t="s">
        <v>15</v>
      </c>
      <c r="I224" s="123" t="s">
        <v>15</v>
      </c>
      <c r="J224" s="123" t="s">
        <v>15</v>
      </c>
      <c r="K224" s="123" t="s">
        <v>15</v>
      </c>
      <c r="L224" s="123" t="s">
        <v>15</v>
      </c>
      <c r="M224" s="123" t="s">
        <v>15</v>
      </c>
      <c r="N224" s="142"/>
      <c r="O224" s="123" t="s">
        <v>15</v>
      </c>
      <c r="P224" s="142"/>
      <c r="Q224" s="123" t="s">
        <v>15</v>
      </c>
    </row>
    <row r="225" spans="1:19" ht="11.25">
      <c r="A225" s="223"/>
      <c r="B225" s="116"/>
      <c r="C225" s="118" t="s">
        <v>116</v>
      </c>
      <c r="D225" s="47"/>
      <c r="E225" s="149">
        <f t="shared" ref="E225:K225" si="42">SUM(E209:E224)</f>
        <v>168462526.20999998</v>
      </c>
      <c r="F225" s="149">
        <f t="shared" si="42"/>
        <v>-169697000</v>
      </c>
      <c r="G225" s="149">
        <f t="shared" si="42"/>
        <v>-310248.7</v>
      </c>
      <c r="H225" s="149">
        <f t="shared" si="42"/>
        <v>5814000</v>
      </c>
      <c r="I225" s="149">
        <f t="shared" si="42"/>
        <v>1117000</v>
      </c>
      <c r="J225" s="149">
        <f t="shared" si="42"/>
        <v>-3092000</v>
      </c>
      <c r="K225" s="149">
        <f t="shared" si="42"/>
        <v>2718185</v>
      </c>
      <c r="L225" s="149">
        <f t="shared" ref="L225:Q225" si="43">SUM(L209:L224)</f>
        <v>0</v>
      </c>
      <c r="M225" s="149">
        <f t="shared" si="43"/>
        <v>5012462.51</v>
      </c>
      <c r="N225" s="142"/>
      <c r="O225" s="149">
        <f t="shared" si="43"/>
        <v>5012038.7499999981</v>
      </c>
      <c r="P225" s="142"/>
      <c r="Q225" s="149">
        <f t="shared" si="43"/>
        <v>423.76000000071144</v>
      </c>
    </row>
    <row r="226" spans="1:19" ht="11.25">
      <c r="A226" s="223"/>
      <c r="B226" s="116"/>
      <c r="C226" s="51"/>
      <c r="D226" s="47"/>
      <c r="E226" s="123" t="s">
        <v>23</v>
      </c>
      <c r="F226" s="123" t="s">
        <v>23</v>
      </c>
      <c r="G226" s="123" t="s">
        <v>23</v>
      </c>
      <c r="H226" s="123" t="s">
        <v>23</v>
      </c>
      <c r="I226" s="123" t="s">
        <v>23</v>
      </c>
      <c r="J226" s="123" t="s">
        <v>23</v>
      </c>
      <c r="K226" s="123" t="s">
        <v>23</v>
      </c>
      <c r="L226" s="123" t="s">
        <v>23</v>
      </c>
      <c r="M226" s="123" t="s">
        <v>23</v>
      </c>
      <c r="N226" s="142"/>
      <c r="O226" s="123" t="s">
        <v>23</v>
      </c>
      <c r="P226" s="142"/>
      <c r="Q226" s="123" t="s">
        <v>23</v>
      </c>
    </row>
    <row r="227" spans="1:19" ht="11.25">
      <c r="A227" s="223"/>
      <c r="B227" s="116"/>
      <c r="C227" s="51"/>
      <c r="D227" s="47"/>
      <c r="E227" s="123"/>
      <c r="F227" s="123"/>
      <c r="G227" s="123"/>
      <c r="H227" s="123"/>
      <c r="I227" s="123"/>
      <c r="J227" s="123"/>
      <c r="K227" s="123"/>
      <c r="L227" s="123"/>
      <c r="M227" s="123"/>
      <c r="N227" s="142"/>
      <c r="O227" s="123"/>
      <c r="P227" s="142"/>
      <c r="Q227" s="123"/>
    </row>
    <row r="228" spans="1:19" ht="11.25">
      <c r="A228" s="223"/>
      <c r="B228" s="116"/>
      <c r="C228" s="51"/>
      <c r="D228" s="47"/>
      <c r="E228" s="123"/>
      <c r="F228" s="123"/>
      <c r="G228" s="123"/>
      <c r="H228" s="123"/>
      <c r="I228" s="123"/>
      <c r="J228" s="123"/>
      <c r="K228" s="123"/>
      <c r="L228" s="123"/>
      <c r="M228" s="123"/>
      <c r="N228" s="142"/>
      <c r="O228" s="123"/>
      <c r="P228" s="142"/>
      <c r="Q228" s="123"/>
    </row>
    <row r="229" spans="1:19" ht="11.25">
      <c r="A229" s="223" t="s">
        <v>154</v>
      </c>
      <c r="B229" s="51"/>
      <c r="C229" s="51" t="s">
        <v>195</v>
      </c>
      <c r="D229" s="47"/>
      <c r="E229" s="151">
        <f>Summary!F229</f>
        <v>0</v>
      </c>
      <c r="F229" s="148">
        <f>Payments!N229+Payments!O229+Payments!P229+Payments!Q229+Payments!R229</f>
        <v>0</v>
      </c>
      <c r="G229" s="148">
        <f>Summary!L229</f>
        <v>0</v>
      </c>
      <c r="H229" s="147">
        <v>0</v>
      </c>
      <c r="I229" s="147">
        <v>0</v>
      </c>
      <c r="J229" s="147">
        <v>0</v>
      </c>
      <c r="K229" s="147">
        <v>0</v>
      </c>
      <c r="L229" s="255">
        <v>6530932</v>
      </c>
      <c r="M229" s="148">
        <f>SUM(E229:L229)</f>
        <v>6530932</v>
      </c>
      <c r="N229" s="142"/>
      <c r="O229" s="148">
        <f>Vintages!F229</f>
        <v>6530932</v>
      </c>
      <c r="P229" s="142"/>
      <c r="Q229" s="148">
        <f>M229-O229</f>
        <v>0</v>
      </c>
      <c r="S229" s="41"/>
    </row>
    <row r="230" spans="1:19" ht="11.25">
      <c r="A230" s="223" t="s">
        <v>154</v>
      </c>
      <c r="B230" s="51"/>
      <c r="C230" s="51" t="s">
        <v>196</v>
      </c>
      <c r="D230" s="47"/>
      <c r="E230" s="151">
        <f>Summary!F230</f>
        <v>0</v>
      </c>
      <c r="F230" s="148">
        <f>Payments!N230+Payments!O230+Payments!P230+Payments!Q230+Payments!R230</f>
        <v>0</v>
      </c>
      <c r="G230" s="148">
        <f>Summary!L230</f>
        <v>0</v>
      </c>
      <c r="H230" s="147">
        <v>0</v>
      </c>
      <c r="I230" s="147">
        <v>0</v>
      </c>
      <c r="J230" s="147">
        <v>-23015000</v>
      </c>
      <c r="K230" s="147">
        <v>0</v>
      </c>
      <c r="L230" s="147">
        <v>0</v>
      </c>
      <c r="M230" s="148">
        <f>SUM(E230:L230)</f>
        <v>-23015000</v>
      </c>
      <c r="N230" s="142"/>
      <c r="O230" s="148">
        <f>Vintages!F230</f>
        <v>-23015000</v>
      </c>
      <c r="P230" s="142"/>
      <c r="Q230" s="148">
        <f>M230-O230</f>
        <v>0</v>
      </c>
      <c r="S230" s="41"/>
    </row>
    <row r="231" spans="1:19" ht="11.25">
      <c r="A231" s="223" t="s">
        <v>157</v>
      </c>
      <c r="B231" s="51"/>
      <c r="C231" s="51" t="s">
        <v>197</v>
      </c>
      <c r="D231" s="47"/>
      <c r="E231" s="151">
        <f>Summary!F231</f>
        <v>0</v>
      </c>
      <c r="F231" s="148">
        <f>Payments!N231+Payments!O231+Payments!P231+Payments!Q231+Payments!R231</f>
        <v>0</v>
      </c>
      <c r="G231" s="148">
        <f>Summary!L231</f>
        <v>0</v>
      </c>
      <c r="H231" s="147">
        <v>0</v>
      </c>
      <c r="I231" s="147">
        <v>0</v>
      </c>
      <c r="J231" s="147">
        <v>0</v>
      </c>
      <c r="K231" s="147">
        <v>0</v>
      </c>
      <c r="L231" s="147">
        <v>0</v>
      </c>
      <c r="M231" s="148">
        <f>SUM(E231:L231)</f>
        <v>0</v>
      </c>
      <c r="N231" s="142"/>
      <c r="O231" s="148">
        <f>Vintages!F231</f>
        <v>0</v>
      </c>
      <c r="P231" s="142"/>
      <c r="Q231" s="148">
        <f>M231-O231</f>
        <v>0</v>
      </c>
      <c r="S231" s="41"/>
    </row>
    <row r="232" spans="1:19" ht="11.25">
      <c r="A232" s="223"/>
      <c r="B232" s="51"/>
      <c r="C232" s="51"/>
      <c r="D232" s="47"/>
      <c r="E232" s="148"/>
      <c r="F232" s="148"/>
      <c r="G232" s="148"/>
      <c r="H232" s="148"/>
      <c r="I232" s="148"/>
      <c r="J232" s="148"/>
      <c r="K232" s="148"/>
      <c r="L232" s="148"/>
      <c r="M232" s="148"/>
      <c r="N232" s="142"/>
      <c r="O232" s="148"/>
      <c r="P232" s="142"/>
      <c r="Q232" s="148"/>
      <c r="S232" s="41"/>
    </row>
    <row r="233" spans="1:19" ht="11.25">
      <c r="A233" s="124"/>
      <c r="B233" s="51"/>
      <c r="C233" s="51"/>
      <c r="D233" s="47"/>
      <c r="E233" s="148"/>
      <c r="F233" s="148"/>
      <c r="G233" s="148"/>
      <c r="H233" s="148"/>
      <c r="I233" s="148"/>
      <c r="J233" s="148"/>
      <c r="K233" s="148"/>
      <c r="L233" s="148"/>
      <c r="M233" s="148"/>
      <c r="N233" s="142"/>
      <c r="O233" s="148"/>
      <c r="P233" s="142"/>
      <c r="Q233" s="148"/>
      <c r="S233" s="41"/>
    </row>
    <row r="234" spans="1:19" ht="11.25">
      <c r="A234" s="124"/>
      <c r="B234" s="51"/>
      <c r="C234" s="51"/>
      <c r="D234" s="47"/>
      <c r="E234" s="123" t="s">
        <v>15</v>
      </c>
      <c r="F234" s="123" t="s">
        <v>15</v>
      </c>
      <c r="G234" s="123" t="s">
        <v>15</v>
      </c>
      <c r="H234" s="123" t="s">
        <v>15</v>
      </c>
      <c r="I234" s="123" t="s">
        <v>15</v>
      </c>
      <c r="J234" s="123" t="s">
        <v>15</v>
      </c>
      <c r="K234" s="123" t="s">
        <v>15</v>
      </c>
      <c r="L234" s="123" t="s">
        <v>15</v>
      </c>
      <c r="M234" s="123" t="s">
        <v>15</v>
      </c>
      <c r="N234" s="142"/>
      <c r="O234" s="123" t="s">
        <v>15</v>
      </c>
      <c r="P234" s="142"/>
      <c r="Q234" s="123" t="s">
        <v>15</v>
      </c>
      <c r="S234" s="41"/>
    </row>
    <row r="235" spans="1:19" ht="11.25">
      <c r="A235" s="125"/>
      <c r="B235" s="51"/>
      <c r="C235" s="118" t="s">
        <v>198</v>
      </c>
      <c r="D235" s="47"/>
      <c r="E235" s="154">
        <f t="shared" ref="E235:M235" si="44">E231+E229+E195+E157+E144+E90+E78+E64+E55+E42+E32+E18+E230</f>
        <v>0</v>
      </c>
      <c r="F235" s="154">
        <f t="shared" si="44"/>
        <v>0</v>
      </c>
      <c r="G235" s="154">
        <f t="shared" si="44"/>
        <v>0</v>
      </c>
      <c r="H235" s="154">
        <f t="shared" si="44"/>
        <v>0</v>
      </c>
      <c r="I235" s="154">
        <f>I231+I229+I195+I157+I144+I90+I78+I64+I55+I42+I32+I18+I230</f>
        <v>0</v>
      </c>
      <c r="J235" s="154">
        <f>J231+J229+J195+J157+J144+J90+J78+J64+J55+J42+J32+J18+J230</f>
        <v>-23015000</v>
      </c>
      <c r="K235" s="154">
        <f t="shared" si="44"/>
        <v>0</v>
      </c>
      <c r="L235" s="154">
        <f t="shared" si="44"/>
        <v>7235177</v>
      </c>
      <c r="M235" s="154">
        <f t="shared" si="44"/>
        <v>-15779823</v>
      </c>
      <c r="N235" s="142"/>
      <c r="O235" s="154">
        <f>O231+O229+O195+O157+O144+O90+O78+O64+O55+O42+O32+O18+O230</f>
        <v>-15779823</v>
      </c>
      <c r="P235" s="142"/>
      <c r="Q235" s="154">
        <f>Q231+Q229+Q195+Q157+Q144+Q90+Q78+Q64+Q55+Q42+Q32+Q18+Q230</f>
        <v>0</v>
      </c>
    </row>
    <row r="236" spans="1:19" ht="11.25">
      <c r="A236" s="30"/>
      <c r="B236" s="21"/>
      <c r="C236" s="21"/>
      <c r="D236" s="47"/>
      <c r="E236" s="123" t="s">
        <v>23</v>
      </c>
      <c r="F236" s="123" t="s">
        <v>23</v>
      </c>
      <c r="G236" s="123" t="s">
        <v>23</v>
      </c>
      <c r="H236" s="123" t="s">
        <v>23</v>
      </c>
      <c r="I236" s="123" t="s">
        <v>23</v>
      </c>
      <c r="J236" s="123" t="s">
        <v>23</v>
      </c>
      <c r="K236" s="123" t="s">
        <v>23</v>
      </c>
      <c r="L236" s="123" t="s">
        <v>23</v>
      </c>
      <c r="M236" s="123" t="s">
        <v>23</v>
      </c>
      <c r="N236" s="142"/>
      <c r="O236" s="123" t="s">
        <v>23</v>
      </c>
      <c r="P236" s="142"/>
      <c r="Q236" s="123" t="s">
        <v>23</v>
      </c>
    </row>
    <row r="237" spans="1:19" ht="11.25">
      <c r="A237" s="80"/>
      <c r="B237" s="23"/>
      <c r="C237" s="21"/>
      <c r="D237" s="47"/>
      <c r="E237" s="123"/>
      <c r="F237" s="123"/>
      <c r="G237" s="123"/>
      <c r="H237" s="123"/>
      <c r="I237" s="123"/>
      <c r="J237" s="123"/>
      <c r="K237" s="123"/>
      <c r="L237" s="123"/>
      <c r="M237" s="123"/>
      <c r="N237" s="142"/>
      <c r="O237" s="123"/>
      <c r="P237" s="142"/>
      <c r="Q237" s="123"/>
    </row>
    <row r="238" spans="1:19" ht="15.75">
      <c r="A238" s="30"/>
      <c r="B238" s="21"/>
      <c r="C238" s="24" t="s">
        <v>85</v>
      </c>
      <c r="D238" s="47"/>
      <c r="E238" s="155">
        <f t="shared" ref="E238:M238" si="45">E20+E34+E44+E57+E66+E80+E92+E137+E146+E159+E207+E225+E197+E162+E229+E231+E230</f>
        <v>-60128494.10999997</v>
      </c>
      <c r="F238" s="156">
        <f t="shared" si="45"/>
        <v>0</v>
      </c>
      <c r="G238" s="156">
        <f t="shared" si="45"/>
        <v>-6074033.2400000002</v>
      </c>
      <c r="H238" s="156">
        <f t="shared" si="45"/>
        <v>78523000</v>
      </c>
      <c r="I238" s="156">
        <f>I20+I34+I44+I57+I66+I80+I92+I137+I146+I159+I207+I225+I197+I162+I229+I231+I230</f>
        <v>15077000</v>
      </c>
      <c r="J238" s="156">
        <f>J20+J34+J44+J57+J66+J80+J92+J137+J146+J159+J207+J225+J197+J162+J229+J231+J230</f>
        <v>-42397000</v>
      </c>
      <c r="K238" s="156">
        <f t="shared" si="45"/>
        <v>20030899</v>
      </c>
      <c r="L238" s="156">
        <f t="shared" si="45"/>
        <v>7030827</v>
      </c>
      <c r="M238" s="156">
        <f t="shared" si="45"/>
        <v>12062198.650000036</v>
      </c>
      <c r="N238" s="142"/>
      <c r="O238" s="156">
        <f>O20+O34+O44+O57+O66+O80+O92+O137+O146+O159+O207+O225+O197+O162+O229+O231+O230</f>
        <v>12191282.679999977</v>
      </c>
      <c r="P238" s="142"/>
      <c r="Q238" s="156">
        <f>Q20+Q34+Q44+Q57+Q66+Q80+Q92+Q137+Q146+Q159+Q207+Q225+Q197+Q162+Q229+Q231+Q230</f>
        <v>-129084.02999992811</v>
      </c>
    </row>
    <row r="239" spans="1:19" ht="11.25">
      <c r="A239" s="30"/>
      <c r="B239" s="21"/>
      <c r="C239" s="21"/>
      <c r="D239" s="47"/>
      <c r="E239" s="20" t="s">
        <v>23</v>
      </c>
      <c r="F239" s="20" t="s">
        <v>23</v>
      </c>
      <c r="G239" s="20" t="s">
        <v>23</v>
      </c>
      <c r="H239" s="20" t="s">
        <v>23</v>
      </c>
      <c r="I239" s="20" t="s">
        <v>23</v>
      </c>
      <c r="J239" s="20" t="s">
        <v>23</v>
      </c>
      <c r="K239" s="20" t="s">
        <v>23</v>
      </c>
      <c r="L239" s="20" t="s">
        <v>23</v>
      </c>
      <c r="M239" s="20" t="s">
        <v>23</v>
      </c>
      <c r="N239" s="142"/>
      <c r="O239" s="20" t="s">
        <v>23</v>
      </c>
      <c r="P239" s="142"/>
      <c r="Q239" s="20" t="s">
        <v>23</v>
      </c>
    </row>
    <row r="240" spans="1:19" ht="11.25">
      <c r="A240" s="30"/>
      <c r="B240" s="21"/>
      <c r="C240" s="21"/>
      <c r="D240" s="47"/>
      <c r="E240" s="68"/>
      <c r="F240" s="20" t="s">
        <v>139</v>
      </c>
      <c r="G240" s="20"/>
      <c r="H240" s="20"/>
      <c r="I240" s="9"/>
      <c r="J240" s="9"/>
      <c r="K240" s="9"/>
      <c r="L240" s="20"/>
      <c r="M240" s="20"/>
      <c r="N240" s="142"/>
      <c r="O240" s="20"/>
      <c r="P240" s="142"/>
      <c r="Q240" s="20"/>
    </row>
    <row r="241" spans="1:17">
      <c r="A241" s="30"/>
      <c r="B241" s="21"/>
      <c r="C241" s="21"/>
      <c r="D241" s="47"/>
      <c r="F241" s="20"/>
      <c r="G241" s="20"/>
      <c r="H241" s="20"/>
      <c r="I241" s="20"/>
      <c r="J241" s="20"/>
      <c r="K241" s="9"/>
      <c r="L241" s="20"/>
      <c r="M241" s="20"/>
      <c r="N241" s="20"/>
      <c r="O241" s="20"/>
      <c r="P241" s="20"/>
      <c r="Q241" s="20"/>
    </row>
    <row r="260" spans="1:17">
      <c r="A260" s="15"/>
      <c r="B260" s="2"/>
      <c r="C260" s="2"/>
      <c r="D260" s="7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>
      <c r="A261" s="15"/>
      <c r="B261" s="2"/>
      <c r="C261" s="2"/>
      <c r="D261" s="7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>
      <c r="A262" s="15"/>
      <c r="B262" s="2"/>
      <c r="C262" s="2"/>
      <c r="D262" s="7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>
      <c r="A263" s="15"/>
      <c r="B263" s="2"/>
      <c r="C263" s="2"/>
      <c r="D263" s="7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>
      <c r="A264" s="15"/>
      <c r="B264" s="2"/>
      <c r="C264" s="2"/>
      <c r="D264" s="7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>
      <c r="A265" s="15"/>
      <c r="B265" s="2"/>
      <c r="C265" s="2"/>
      <c r="D265" s="7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>
      <c r="A266" s="15"/>
      <c r="B266" s="2"/>
      <c r="C266" s="2"/>
      <c r="D266" s="7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>
      <c r="A267" s="15"/>
      <c r="B267" s="2"/>
      <c r="C267" s="2"/>
      <c r="D267" s="7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>
      <c r="A268" s="15"/>
      <c r="B268" s="2"/>
      <c r="C268" s="2"/>
      <c r="D268" s="7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>
      <c r="A269" s="15"/>
      <c r="B269" s="2"/>
      <c r="C269" s="2"/>
      <c r="D269" s="7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>
      <c r="A270" s="15"/>
      <c r="B270" s="2"/>
      <c r="C270" s="2"/>
      <c r="D270" s="7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>
      <c r="A271" s="15"/>
      <c r="B271" s="2"/>
      <c r="C271" s="2"/>
      <c r="D271" s="7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>
      <c r="A272" s="15"/>
      <c r="B272" s="2"/>
      <c r="C272" s="2"/>
      <c r="D272" s="7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>
      <c r="A273" s="15"/>
      <c r="B273" s="2"/>
      <c r="C273" s="2"/>
      <c r="D273" s="7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>
      <c r="A274" s="15"/>
      <c r="B274" s="2"/>
      <c r="C274" s="2"/>
      <c r="D274" s="7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>
      <c r="A275" s="15"/>
      <c r="B275" s="2"/>
      <c r="C275" s="2"/>
      <c r="D275" s="7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>
      <c r="A276" s="15"/>
      <c r="B276" s="2"/>
      <c r="C276" s="2"/>
      <c r="D276" s="7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>
      <c r="A277" s="15"/>
      <c r="B277" s="2"/>
      <c r="C277" s="2"/>
      <c r="D277" s="7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>
      <c r="A278" s="15"/>
      <c r="B278" s="2"/>
      <c r="C278" s="2"/>
      <c r="D278" s="7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>
      <c r="A279" s="15"/>
      <c r="B279" s="2"/>
      <c r="C279" s="2"/>
      <c r="D279" s="7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>
      <c r="A280" s="15"/>
      <c r="B280" s="2"/>
      <c r="C280" s="2"/>
      <c r="D280" s="7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>
      <c r="A281" s="15"/>
      <c r="B281" s="2"/>
      <c r="C281" s="2"/>
      <c r="D281" s="7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>
      <c r="A282" s="15"/>
      <c r="B282" s="2"/>
      <c r="C282" s="2"/>
      <c r="D282" s="7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>
      <c r="A283" s="15"/>
      <c r="B283" s="2"/>
      <c r="C283" s="2"/>
      <c r="D283" s="7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>
      <c r="A284" s="15"/>
      <c r="B284" s="2"/>
      <c r="C284" s="2"/>
      <c r="D284" s="7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>
      <c r="A285" s="15"/>
      <c r="B285" s="2"/>
      <c r="C285" s="2"/>
      <c r="D285" s="7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>
      <c r="A286" s="15"/>
      <c r="B286" s="2"/>
      <c r="C286" s="2"/>
      <c r="D286" s="7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>
      <c r="A287" s="15"/>
      <c r="B287" s="2"/>
      <c r="C287" s="2"/>
      <c r="D287" s="7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>
      <c r="A288" s="15"/>
      <c r="B288" s="2"/>
      <c r="C288" s="2"/>
      <c r="D288" s="7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>
      <c r="A289" s="15"/>
      <c r="B289" s="2"/>
      <c r="C289" s="2"/>
      <c r="D289" s="7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>
      <c r="A290" s="15"/>
      <c r="B290" s="2"/>
      <c r="C290" s="2"/>
      <c r="D290" s="7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>
      <c r="A291" s="15"/>
      <c r="B291" s="2"/>
      <c r="C291" s="2"/>
      <c r="D291" s="7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>
      <c r="A292" s="15"/>
      <c r="B292" s="2"/>
      <c r="C292" s="2"/>
      <c r="D292" s="7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>
      <c r="A293" s="15"/>
      <c r="B293" s="2"/>
      <c r="C293" s="2"/>
      <c r="D293" s="7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>
      <c r="A294" s="15"/>
      <c r="B294" s="2"/>
      <c r="C294" s="2"/>
      <c r="D294" s="7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>
      <c r="A295" s="15"/>
      <c r="B295" s="2"/>
      <c r="C295" s="2"/>
      <c r="D295" s="7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A296" s="15"/>
      <c r="B296" s="2"/>
      <c r="C296" s="2"/>
      <c r="D296" s="7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A297" s="15"/>
      <c r="B297" s="2"/>
      <c r="C297" s="2"/>
      <c r="D297" s="7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>
      <c r="A298" s="15"/>
      <c r="B298" s="2"/>
      <c r="C298" s="2"/>
      <c r="D298" s="7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>
      <c r="A299" s="15"/>
      <c r="B299" s="2"/>
      <c r="C299" s="2"/>
      <c r="D299" s="7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>
      <c r="A300" s="15"/>
      <c r="B300" s="2"/>
      <c r="C300" s="2"/>
      <c r="D300" s="7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>
      <c r="A301" s="15"/>
      <c r="B301" s="2"/>
      <c r="C301" s="2"/>
      <c r="D301" s="7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>
      <c r="A302" s="15"/>
      <c r="B302" s="2"/>
      <c r="C302" s="2"/>
      <c r="D302" s="7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>
      <c r="A303" s="15"/>
      <c r="B303" s="2"/>
      <c r="C303" s="2"/>
      <c r="D303" s="7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>
      <c r="A304" s="15"/>
      <c r="B304" s="2"/>
      <c r="C304" s="2"/>
      <c r="D304" s="7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>
      <c r="A305" s="15"/>
      <c r="B305" s="2"/>
      <c r="C305" s="2"/>
      <c r="D305" s="7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>
      <c r="A306" s="15"/>
      <c r="B306" s="2"/>
      <c r="C306" s="2"/>
      <c r="D306" s="7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>
      <c r="A307" s="15"/>
      <c r="B307" s="2"/>
      <c r="C307" s="2"/>
      <c r="D307" s="7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>
      <c r="A308" s="15"/>
      <c r="B308" s="2"/>
      <c r="C308" s="2"/>
      <c r="D308" s="7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>
      <c r="A309" s="15"/>
      <c r="B309" s="2"/>
      <c r="C309" s="2"/>
      <c r="D309" s="7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>
      <c r="A310" s="15"/>
      <c r="B310" s="2"/>
      <c r="C310" s="2"/>
      <c r="D310" s="7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>
      <c r="A311" s="15"/>
      <c r="B311" s="2"/>
      <c r="C311" s="2"/>
      <c r="D311" s="7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>
      <c r="A312" s="15"/>
      <c r="B312" s="2"/>
      <c r="C312" s="2"/>
      <c r="D312" s="7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>
      <c r="A313" s="15"/>
      <c r="B313" s="2"/>
      <c r="C313" s="2"/>
      <c r="D313" s="7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>
      <c r="A314" s="15"/>
      <c r="B314" s="2"/>
      <c r="C314" s="2"/>
      <c r="D314" s="7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>
      <c r="A315" s="15"/>
      <c r="B315" s="2"/>
      <c r="C315" s="2"/>
      <c r="D315" s="7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>
      <c r="A316" s="15"/>
      <c r="B316" s="2"/>
      <c r="C316" s="2"/>
      <c r="D316" s="7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>
      <c r="A317" s="15"/>
      <c r="B317" s="2"/>
      <c r="C317" s="2"/>
      <c r="D317" s="7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>
      <c r="A318" s="15"/>
      <c r="B318" s="2"/>
      <c r="C318" s="2"/>
      <c r="D318" s="7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>
      <c r="A319" s="15"/>
      <c r="B319" s="2"/>
      <c r="C319" s="2"/>
      <c r="D319" s="7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>
      <c r="A320" s="15"/>
      <c r="B320" s="2"/>
      <c r="C320" s="2"/>
      <c r="D320" s="7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>
      <c r="A321" s="15"/>
      <c r="B321" s="2"/>
      <c r="C321" s="2"/>
      <c r="D321" s="7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>
      <c r="A322" s="15"/>
      <c r="B322" s="2"/>
      <c r="C322" s="2"/>
      <c r="D322" s="7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>
      <c r="A323" s="15"/>
      <c r="B323" s="2"/>
      <c r="C323" s="2"/>
      <c r="D323" s="7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>
      <c r="A324" s="15"/>
      <c r="B324" s="2"/>
      <c r="C324" s="2"/>
      <c r="D324" s="7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>
      <c r="A325" s="15"/>
      <c r="B325" s="2"/>
      <c r="C325" s="2"/>
      <c r="D325" s="7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>
      <c r="A326" s="15"/>
      <c r="B326" s="2"/>
      <c r="C326" s="2"/>
      <c r="D326" s="7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>
      <c r="A327" s="15"/>
      <c r="B327" s="2"/>
      <c r="C327" s="2"/>
      <c r="D327" s="7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>
      <c r="A328" s="15"/>
      <c r="B328" s="2"/>
      <c r="C328" s="2"/>
      <c r="D328" s="7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>
      <c r="A329" s="15"/>
      <c r="B329" s="2"/>
      <c r="C329" s="2"/>
      <c r="D329" s="7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>
      <c r="A330" s="15"/>
      <c r="B330" s="2"/>
      <c r="C330" s="2"/>
      <c r="D330" s="7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>
      <c r="A331" s="15"/>
      <c r="B331" s="2"/>
      <c r="C331" s="2"/>
      <c r="D331" s="7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>
      <c r="A332" s="15"/>
      <c r="B332" s="2"/>
      <c r="C332" s="2"/>
      <c r="D332" s="7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>
      <c r="A333" s="15"/>
      <c r="B333" s="2"/>
      <c r="C333" s="2"/>
      <c r="D333" s="7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>
      <c r="A334" s="15"/>
      <c r="B334" s="2"/>
      <c r="C334" s="2"/>
      <c r="D334" s="7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>
      <c r="A335" s="15"/>
      <c r="B335" s="2"/>
      <c r="C335" s="2"/>
      <c r="D335" s="7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>
      <c r="A336" s="15"/>
      <c r="B336" s="2"/>
      <c r="C336" s="2"/>
      <c r="D336" s="7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>
      <c r="A337" s="15"/>
      <c r="B337" s="2"/>
      <c r="C337" s="2"/>
      <c r="D337" s="7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>
      <c r="A338" s="15"/>
      <c r="B338" s="2"/>
      <c r="C338" s="2"/>
      <c r="D338" s="7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>
      <c r="A339" s="15"/>
      <c r="B339" s="2"/>
      <c r="C339" s="2"/>
      <c r="D339" s="7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>
      <c r="A340" s="15"/>
      <c r="B340" s="2"/>
      <c r="C340" s="2"/>
      <c r="D340" s="7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>
      <c r="A341" s="15"/>
      <c r="B341" s="2"/>
      <c r="C341" s="2"/>
      <c r="D341" s="7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>
      <c r="A342" s="15"/>
      <c r="B342" s="2"/>
      <c r="C342" s="2"/>
      <c r="D342" s="7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>
      <c r="A343" s="15"/>
      <c r="B343" s="2"/>
      <c r="C343" s="2"/>
      <c r="D343" s="7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>
      <c r="A344" s="15"/>
      <c r="B344" s="2"/>
      <c r="C344" s="2"/>
      <c r="D344" s="7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>
      <c r="A345" s="15"/>
      <c r="B345" s="2"/>
      <c r="C345" s="2"/>
      <c r="D345" s="7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>
      <c r="A346" s="15"/>
      <c r="B346" s="2"/>
      <c r="C346" s="2"/>
      <c r="D346" s="7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>
      <c r="A347" s="15"/>
      <c r="B347" s="2"/>
      <c r="C347" s="2"/>
      <c r="D347" s="7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>
      <c r="A348" s="15"/>
      <c r="B348" s="2"/>
      <c r="C348" s="2"/>
      <c r="D348" s="7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>
      <c r="A349" s="15"/>
      <c r="B349" s="2"/>
      <c r="C349" s="2"/>
      <c r="D349" s="7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>
      <c r="A350" s="15"/>
      <c r="B350" s="2"/>
      <c r="C350" s="2"/>
      <c r="D350" s="7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>
      <c r="A351" s="15"/>
      <c r="B351" s="2"/>
      <c r="C351" s="2"/>
      <c r="D351" s="7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>
      <c r="A352" s="15"/>
      <c r="B352" s="2"/>
      <c r="C352" s="2"/>
      <c r="D352" s="7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>
      <c r="A353" s="15"/>
      <c r="B353" s="2"/>
      <c r="C353" s="2"/>
      <c r="D353" s="7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>
      <c r="A354" s="15"/>
      <c r="B354" s="2"/>
      <c r="C354" s="2"/>
      <c r="D354" s="7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>
      <c r="A355" s="15"/>
      <c r="B355" s="2"/>
      <c r="C355" s="2"/>
      <c r="D355" s="7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>
      <c r="A356" s="15"/>
      <c r="B356" s="2"/>
      <c r="C356" s="2"/>
      <c r="D356" s="7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>
      <c r="A357" s="15"/>
      <c r="B357" s="2"/>
      <c r="C357" s="2"/>
      <c r="D357" s="7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>
      <c r="A358" s="15"/>
      <c r="B358" s="2"/>
      <c r="C358" s="2"/>
      <c r="D358" s="7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>
      <c r="A359" s="15"/>
      <c r="B359" s="2"/>
      <c r="C359" s="2"/>
      <c r="D359" s="7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>
      <c r="A360" s="15"/>
      <c r="B360" s="2"/>
      <c r="C360" s="2"/>
      <c r="D360" s="7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>
      <c r="A361" s="15"/>
      <c r="B361" s="2"/>
      <c r="C361" s="2"/>
      <c r="D361" s="7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>
      <c r="A362" s="15"/>
      <c r="B362" s="2"/>
      <c r="C362" s="2"/>
      <c r="D362" s="7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>
      <c r="A363" s="15"/>
      <c r="B363" s="2"/>
      <c r="C363" s="2"/>
      <c r="D363" s="7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>
      <c r="A364" s="15"/>
      <c r="B364" s="2"/>
      <c r="C364" s="2"/>
      <c r="D364" s="7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>
      <c r="A365" s="15"/>
      <c r="B365" s="2"/>
      <c r="C365" s="2"/>
      <c r="D365" s="7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>
      <c r="A366" s="15"/>
      <c r="B366" s="2"/>
      <c r="C366" s="2"/>
      <c r="D366" s="7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>
      <c r="A367" s="15"/>
      <c r="B367" s="2"/>
      <c r="C367" s="2"/>
      <c r="D367" s="7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>
      <c r="A368" s="15"/>
      <c r="B368" s="2"/>
      <c r="C368" s="2"/>
      <c r="D368" s="7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>
      <c r="A369" s="15"/>
      <c r="B369" s="2"/>
      <c r="C369" s="2"/>
      <c r="D369" s="7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>
      <c r="A370" s="15"/>
      <c r="B370" s="2"/>
      <c r="C370" s="2"/>
      <c r="D370" s="7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>
      <c r="A371" s="15"/>
      <c r="B371" s="2"/>
      <c r="C371" s="2"/>
      <c r="D371" s="7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>
      <c r="A372" s="15"/>
      <c r="B372" s="2"/>
      <c r="C372" s="2"/>
      <c r="D372" s="7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>
      <c r="A373" s="15"/>
      <c r="B373" s="2"/>
      <c r="C373" s="2"/>
      <c r="D373" s="7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>
      <c r="A374" s="15"/>
      <c r="B374" s="2"/>
      <c r="C374" s="2"/>
      <c r="D374" s="7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>
      <c r="A375" s="15"/>
      <c r="B375" s="2"/>
      <c r="C375" s="2"/>
      <c r="D375" s="7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>
      <c r="A376" s="15"/>
      <c r="B376" s="2"/>
      <c r="C376" s="2"/>
      <c r="D376" s="7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>
      <c r="A377" s="15"/>
      <c r="B377" s="2"/>
      <c r="C377" s="2"/>
      <c r="D377" s="7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>
      <c r="A378" s="15"/>
      <c r="B378" s="2"/>
      <c r="C378" s="2"/>
      <c r="D378" s="7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>
      <c r="A379" s="15"/>
      <c r="B379" s="2"/>
      <c r="C379" s="2"/>
      <c r="D379" s="7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>
      <c r="A380" s="15"/>
      <c r="B380" s="2"/>
      <c r="C380" s="2"/>
      <c r="D380" s="7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>
      <c r="A381" s="15"/>
      <c r="B381" s="2"/>
      <c r="C381" s="2"/>
      <c r="D381" s="7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>
      <c r="A382" s="15"/>
      <c r="B382" s="2"/>
      <c r="C382" s="2"/>
      <c r="D382" s="7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>
      <c r="A383" s="15"/>
      <c r="B383" s="2"/>
      <c r="C383" s="2"/>
      <c r="D383" s="7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>
      <c r="A384" s="15"/>
      <c r="B384" s="2"/>
      <c r="C384" s="2"/>
      <c r="D384" s="7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>
      <c r="A385" s="15"/>
      <c r="B385" s="2"/>
      <c r="C385" s="2"/>
      <c r="D385" s="7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>
      <c r="A386" s="15"/>
      <c r="B386" s="2"/>
      <c r="C386" s="2"/>
      <c r="D386" s="7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>
      <c r="A387" s="15"/>
      <c r="B387" s="2"/>
      <c r="C387" s="2"/>
      <c r="D387" s="7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>
      <c r="A388" s="15"/>
      <c r="B388" s="2"/>
      <c r="C388" s="2"/>
      <c r="D388" s="7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>
      <c r="A389" s="15"/>
      <c r="B389" s="2"/>
      <c r="C389" s="2"/>
      <c r="D389" s="7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>
      <c r="A390" s="15"/>
      <c r="B390" s="2"/>
      <c r="C390" s="2"/>
      <c r="D390" s="7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>
      <c r="A391" s="15"/>
      <c r="B391" s="2"/>
      <c r="C391" s="2"/>
      <c r="D391" s="7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>
      <c r="A392" s="15"/>
      <c r="B392" s="2"/>
      <c r="C392" s="2"/>
      <c r="D392" s="7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>
      <c r="A393" s="15"/>
      <c r="B393" s="2"/>
      <c r="C393" s="2"/>
      <c r="D393" s="7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>
      <c r="A394" s="15"/>
      <c r="B394" s="2"/>
      <c r="C394" s="2"/>
      <c r="D394" s="7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>
      <c r="A395" s="15"/>
      <c r="B395" s="2"/>
      <c r="C395" s="2"/>
      <c r="D395" s="7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>
      <c r="A396" s="15"/>
      <c r="B396" s="2"/>
      <c r="C396" s="2"/>
      <c r="D396" s="7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>
      <c r="A397" s="15"/>
      <c r="B397" s="2"/>
      <c r="C397" s="2"/>
      <c r="D397" s="7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>
      <c r="A398" s="15"/>
      <c r="B398" s="2"/>
      <c r="C398" s="2"/>
      <c r="D398" s="7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>
      <c r="A399" s="15"/>
      <c r="B399" s="2"/>
      <c r="C399" s="2"/>
      <c r="D399" s="7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>
      <c r="A400" s="15"/>
      <c r="B400" s="2"/>
      <c r="C400" s="2"/>
      <c r="D400" s="7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>
      <c r="A401" s="15"/>
      <c r="B401" s="2"/>
      <c r="C401" s="2"/>
      <c r="D401" s="7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>
      <c r="A402" s="15"/>
      <c r="B402" s="2"/>
      <c r="C402" s="2"/>
      <c r="D402" s="7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>
      <c r="A403" s="15"/>
      <c r="B403" s="2"/>
      <c r="C403" s="2"/>
      <c r="D403" s="7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>
      <c r="A404" s="15"/>
      <c r="B404" s="2"/>
      <c r="C404" s="2"/>
      <c r="D404" s="7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>
      <c r="A405" s="15"/>
      <c r="B405" s="2"/>
      <c r="C405" s="2"/>
      <c r="D405" s="7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>
      <c r="A406" s="15"/>
      <c r="B406" s="2"/>
      <c r="C406" s="2"/>
      <c r="D406" s="7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>
      <c r="A407" s="15"/>
      <c r="B407" s="2"/>
      <c r="C407" s="2"/>
      <c r="D407" s="7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>
      <c r="A408" s="15"/>
      <c r="B408" s="2"/>
      <c r="C408" s="2"/>
      <c r="D408" s="7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>
      <c r="A409" s="15"/>
      <c r="B409" s="2"/>
      <c r="C409" s="2"/>
      <c r="D409" s="7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>
      <c r="A410" s="15"/>
      <c r="B410" s="2"/>
      <c r="C410" s="2"/>
      <c r="D410" s="7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>
      <c r="A411" s="15"/>
      <c r="B411" s="2"/>
      <c r="C411" s="2"/>
      <c r="D411" s="7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>
      <c r="A412" s="15"/>
      <c r="B412" s="2"/>
      <c r="C412" s="2"/>
      <c r="D412" s="7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>
      <c r="A413" s="15"/>
      <c r="B413" s="2"/>
      <c r="C413" s="2"/>
      <c r="D413" s="7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>
      <c r="A414" s="15"/>
      <c r="B414" s="2"/>
      <c r="C414" s="2"/>
      <c r="D414" s="7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>
      <c r="A415" s="15"/>
      <c r="B415" s="2"/>
      <c r="C415" s="2"/>
      <c r="D415" s="7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>
      <c r="A416" s="15"/>
      <c r="B416" s="2"/>
      <c r="C416" s="2"/>
      <c r="D416" s="7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>
      <c r="A417" s="15"/>
      <c r="B417" s="2"/>
      <c r="C417" s="2"/>
      <c r="D417" s="7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>
      <c r="A418" s="15"/>
      <c r="B418" s="2"/>
      <c r="C418" s="2"/>
      <c r="D418" s="7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>
      <c r="A419" s="15"/>
      <c r="B419" s="2"/>
      <c r="C419" s="2"/>
      <c r="D419" s="7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>
      <c r="A420" s="15"/>
      <c r="B420" s="2"/>
      <c r="C420" s="2"/>
      <c r="D420" s="7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>
      <c r="A421" s="15"/>
      <c r="B421" s="2"/>
      <c r="C421" s="2"/>
      <c r="D421" s="7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>
      <c r="A422" s="15"/>
      <c r="B422" s="2"/>
      <c r="C422" s="2"/>
      <c r="D422" s="7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>
      <c r="A423" s="15"/>
      <c r="B423" s="2"/>
      <c r="C423" s="2"/>
      <c r="D423" s="7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>
      <c r="A424" s="15"/>
      <c r="B424" s="2"/>
      <c r="C424" s="2"/>
      <c r="D424" s="7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>
      <c r="A425" s="15"/>
      <c r="B425" s="2"/>
      <c r="C425" s="2"/>
      <c r="D425" s="7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>
      <c r="A426" s="15"/>
      <c r="B426" s="2"/>
      <c r="C426" s="2"/>
      <c r="D426" s="7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>
      <c r="A427" s="15"/>
      <c r="B427" s="2"/>
      <c r="C427" s="2"/>
      <c r="D427" s="7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>
      <c r="A428" s="15"/>
      <c r="B428" s="2"/>
      <c r="C428" s="2"/>
      <c r="D428" s="7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>
      <c r="A429" s="15"/>
      <c r="B429" s="2"/>
      <c r="C429" s="2"/>
      <c r="D429" s="7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>
      <c r="A430" s="15"/>
      <c r="B430" s="2"/>
      <c r="C430" s="2"/>
      <c r="D430" s="7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>
      <c r="A431" s="15"/>
      <c r="B431" s="2"/>
      <c r="C431" s="2"/>
      <c r="D431" s="7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>
      <c r="A432" s="15"/>
      <c r="B432" s="2"/>
      <c r="C432" s="2"/>
      <c r="D432" s="7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>
      <c r="A433" s="15"/>
      <c r="B433" s="2"/>
      <c r="C433" s="2"/>
      <c r="D433" s="7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>
      <c r="A434" s="15"/>
      <c r="B434" s="2"/>
      <c r="C434" s="2"/>
      <c r="D434" s="7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>
      <c r="A435" s="15"/>
      <c r="B435" s="2"/>
      <c r="C435" s="2"/>
      <c r="D435" s="7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>
      <c r="A436" s="15"/>
      <c r="B436" s="2"/>
      <c r="C436" s="2"/>
      <c r="D436" s="7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>
      <c r="A437" s="15"/>
      <c r="B437" s="2"/>
      <c r="C437" s="2"/>
      <c r="D437" s="7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>
      <c r="A438" s="15"/>
      <c r="B438" s="2"/>
      <c r="C438" s="2"/>
      <c r="D438" s="7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>
      <c r="A439" s="15"/>
      <c r="B439" s="2"/>
      <c r="C439" s="2"/>
      <c r="D439" s="7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>
      <c r="A440" s="15"/>
      <c r="B440" s="2"/>
      <c r="C440" s="2"/>
      <c r="D440" s="7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>
      <c r="A441" s="15"/>
      <c r="B441" s="2"/>
      <c r="C441" s="2"/>
      <c r="D441" s="7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>
      <c r="A442" s="15"/>
      <c r="B442" s="2"/>
      <c r="C442" s="2"/>
      <c r="D442" s="7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>
      <c r="A443" s="15"/>
      <c r="B443" s="2"/>
      <c r="C443" s="2"/>
      <c r="D443" s="7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>
      <c r="A444" s="15"/>
      <c r="B444" s="2"/>
      <c r="C444" s="2"/>
      <c r="D444" s="7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>
      <c r="A445" s="15"/>
      <c r="B445" s="2"/>
      <c r="C445" s="2"/>
      <c r="D445" s="7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>
      <c r="A446" s="15"/>
      <c r="B446" s="2"/>
      <c r="C446" s="2"/>
      <c r="D446" s="7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>
      <c r="A447" s="15"/>
      <c r="B447" s="2"/>
      <c r="C447" s="2"/>
      <c r="D447" s="7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>
      <c r="A448" s="15"/>
      <c r="B448" s="2"/>
      <c r="C448" s="2"/>
      <c r="D448" s="7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>
      <c r="A449" s="15"/>
      <c r="B449" s="2"/>
      <c r="C449" s="2"/>
      <c r="D449" s="7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>
      <c r="A450" s="15"/>
      <c r="B450" s="2"/>
      <c r="C450" s="2"/>
      <c r="D450" s="7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>
      <c r="A451" s="15"/>
      <c r="B451" s="2"/>
      <c r="C451" s="2"/>
      <c r="D451" s="7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>
      <c r="A452" s="15"/>
      <c r="B452" s="2"/>
      <c r="C452" s="2"/>
      <c r="D452" s="7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>
      <c r="A453" s="15"/>
      <c r="B453" s="2"/>
      <c r="C453" s="2"/>
      <c r="D453" s="7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>
      <c r="A454" s="15"/>
      <c r="B454" s="2"/>
      <c r="C454" s="2"/>
      <c r="D454" s="7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>
      <c r="A455" s="15"/>
      <c r="B455" s="2"/>
      <c r="C455" s="2"/>
      <c r="D455" s="7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>
      <c r="A456" s="15"/>
      <c r="B456" s="2"/>
      <c r="C456" s="2"/>
      <c r="D456" s="7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>
      <c r="A457" s="15"/>
      <c r="B457" s="2"/>
      <c r="C457" s="2"/>
      <c r="D457" s="7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>
      <c r="A458" s="15"/>
      <c r="B458" s="2"/>
      <c r="C458" s="2"/>
      <c r="D458" s="7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>
      <c r="A459" s="15"/>
      <c r="B459" s="2"/>
      <c r="C459" s="2"/>
      <c r="D459" s="7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>
      <c r="A460" s="15"/>
      <c r="B460" s="2"/>
      <c r="C460" s="2"/>
      <c r="D460" s="7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>
      <c r="A461" s="15"/>
      <c r="B461" s="2"/>
      <c r="C461" s="2"/>
      <c r="D461" s="7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>
      <c r="A462" s="15"/>
      <c r="B462" s="2"/>
      <c r="C462" s="2"/>
      <c r="D462" s="7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>
      <c r="A463" s="15"/>
      <c r="B463" s="2"/>
      <c r="C463" s="2"/>
      <c r="D463" s="7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>
      <c r="A464" s="15"/>
      <c r="B464" s="2"/>
      <c r="C464" s="2"/>
      <c r="D464" s="7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>
      <c r="A465" s="15"/>
      <c r="B465" s="2"/>
      <c r="C465" s="2"/>
      <c r="D465" s="7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>
      <c r="A466" s="15"/>
      <c r="B466" s="2"/>
      <c r="C466" s="2"/>
      <c r="D466" s="7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>
      <c r="A467" s="15"/>
      <c r="B467" s="2"/>
      <c r="C467" s="2"/>
      <c r="D467" s="7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>
      <c r="A468" s="15"/>
      <c r="B468" s="2"/>
      <c r="C468" s="2"/>
      <c r="D468" s="7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>
      <c r="A469" s="15"/>
      <c r="B469" s="2"/>
      <c r="C469" s="2"/>
      <c r="D469" s="7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>
      <c r="A470" s="15"/>
      <c r="B470" s="2"/>
      <c r="C470" s="2"/>
      <c r="D470" s="7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>
      <c r="A471" s="15"/>
      <c r="B471" s="2"/>
      <c r="C471" s="2"/>
      <c r="D471" s="7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>
      <c r="A472" s="15"/>
      <c r="B472" s="2"/>
      <c r="C472" s="2"/>
      <c r="D472" s="7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>
      <c r="A473" s="15"/>
      <c r="B473" s="2"/>
      <c r="C473" s="2"/>
      <c r="D473" s="7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>
      <c r="A474" s="15"/>
      <c r="B474" s="2"/>
      <c r="C474" s="2"/>
      <c r="D474" s="7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>
      <c r="A475" s="15"/>
      <c r="B475" s="2"/>
      <c r="C475" s="2"/>
      <c r="D475" s="7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>
      <c r="A476" s="15"/>
      <c r="B476" s="2"/>
      <c r="C476" s="2"/>
      <c r="D476" s="7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>
      <c r="A477" s="15"/>
      <c r="B477" s="2"/>
      <c r="C477" s="2"/>
      <c r="D477" s="7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>
      <c r="A478" s="15"/>
      <c r="B478" s="2"/>
      <c r="C478" s="2"/>
      <c r="D478" s="7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>
      <c r="A479" s="15"/>
      <c r="B479" s="2"/>
      <c r="C479" s="2"/>
      <c r="D479" s="7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>
      <c r="A480" s="15"/>
      <c r="B480" s="2"/>
      <c r="C480" s="2"/>
      <c r="D480" s="7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>
      <c r="A481" s="15"/>
      <c r="B481" s="2"/>
      <c r="C481" s="2"/>
      <c r="D481" s="7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>
      <c r="A482" s="15"/>
      <c r="B482" s="2"/>
      <c r="C482" s="2"/>
      <c r="D482" s="7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>
      <c r="A483" s="15"/>
      <c r="B483" s="2"/>
      <c r="C483" s="2"/>
      <c r="D483" s="7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>
      <c r="A484" s="15"/>
      <c r="B484" s="2"/>
      <c r="C484" s="2"/>
      <c r="D484" s="7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>
      <c r="A485" s="15"/>
      <c r="B485" s="2"/>
      <c r="C485" s="2"/>
      <c r="D485" s="7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>
      <c r="A486" s="15"/>
      <c r="B486" s="2"/>
      <c r="C486" s="2"/>
      <c r="D486" s="7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>
      <c r="A487" s="15"/>
      <c r="B487" s="2"/>
      <c r="C487" s="2"/>
      <c r="D487" s="7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>
      <c r="A488" s="15"/>
      <c r="B488" s="2"/>
      <c r="C488" s="2"/>
      <c r="D488" s="7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>
      <c r="A489" s="15"/>
      <c r="B489" s="2"/>
      <c r="C489" s="2"/>
      <c r="D489" s="7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>
      <c r="A490" s="15"/>
      <c r="B490" s="2"/>
      <c r="C490" s="2"/>
      <c r="D490" s="7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>
      <c r="A491" s="15"/>
      <c r="B491" s="2"/>
      <c r="C491" s="2"/>
      <c r="D491" s="7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>
      <c r="A492" s="15"/>
      <c r="B492" s="2"/>
      <c r="C492" s="2"/>
      <c r="D492" s="7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>
      <c r="A493" s="15"/>
      <c r="B493" s="2"/>
      <c r="C493" s="2"/>
      <c r="D493" s="7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>
      <c r="A494" s="15"/>
      <c r="B494" s="2"/>
      <c r="C494" s="2"/>
      <c r="D494" s="7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>
      <c r="A495" s="15"/>
      <c r="B495" s="2"/>
      <c r="C495" s="2"/>
      <c r="D495" s="7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>
      <c r="A496" s="15"/>
      <c r="B496" s="2"/>
      <c r="C496" s="2"/>
      <c r="D496" s="7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>
      <c r="A497" s="15"/>
      <c r="B497" s="2"/>
      <c r="C497" s="2"/>
      <c r="D497" s="7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>
      <c r="A498" s="15"/>
      <c r="B498" s="2"/>
      <c r="C498" s="2"/>
      <c r="D498" s="7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>
      <c r="A499" s="15"/>
      <c r="B499" s="2"/>
      <c r="C499" s="2"/>
      <c r="D499" s="7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>
      <c r="A500" s="15"/>
      <c r="B500" s="2"/>
      <c r="C500" s="2"/>
      <c r="D500" s="7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>
      <c r="A501" s="15"/>
      <c r="B501" s="2"/>
      <c r="C501" s="2"/>
      <c r="D501" s="7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>
      <c r="A502" s="15"/>
      <c r="B502" s="2"/>
      <c r="C502" s="2"/>
      <c r="D502" s="7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>
      <c r="A503" s="15"/>
      <c r="B503" s="2"/>
      <c r="C503" s="2"/>
      <c r="D503" s="7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>
      <c r="A504" s="15"/>
      <c r="B504" s="2"/>
      <c r="C504" s="2"/>
      <c r="D504" s="7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>
      <c r="A505" s="15"/>
      <c r="B505" s="2"/>
      <c r="C505" s="2"/>
      <c r="D505" s="7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>
      <c r="A506" s="15"/>
      <c r="B506" s="2"/>
      <c r="C506" s="2"/>
      <c r="D506" s="7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>
      <c r="A507" s="15"/>
      <c r="B507" s="2"/>
      <c r="C507" s="2"/>
      <c r="D507" s="7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>
      <c r="A508" s="15"/>
      <c r="B508" s="2"/>
      <c r="C508" s="2"/>
      <c r="D508" s="7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>
      <c r="A509" s="15"/>
      <c r="B509" s="2"/>
      <c r="C509" s="2"/>
      <c r="D509" s="7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>
      <c r="A510" s="15"/>
      <c r="B510" s="2"/>
      <c r="C510" s="2"/>
      <c r="D510" s="7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>
      <c r="A511" s="15"/>
      <c r="B511" s="2"/>
      <c r="C511" s="2"/>
      <c r="D511" s="7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>
      <c r="A512" s="15"/>
      <c r="B512" s="2"/>
      <c r="C512" s="2"/>
      <c r="D512" s="7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>
      <c r="A513" s="15"/>
      <c r="B513" s="2"/>
      <c r="C513" s="2"/>
      <c r="D513" s="7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>
      <c r="A514" s="15"/>
      <c r="B514" s="2"/>
      <c r="C514" s="2"/>
      <c r="D514" s="7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>
      <c r="A515" s="15"/>
      <c r="B515" s="2"/>
      <c r="C515" s="2"/>
      <c r="D515" s="7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>
      <c r="A516" s="15"/>
      <c r="B516" s="2"/>
      <c r="C516" s="2"/>
      <c r="D516" s="7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>
      <c r="A517" s="15"/>
      <c r="B517" s="2"/>
      <c r="C517" s="2"/>
      <c r="D517" s="7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>
      <c r="A518" s="15"/>
      <c r="B518" s="2"/>
      <c r="C518" s="2"/>
      <c r="D518" s="7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>
      <c r="A519" s="15"/>
      <c r="B519" s="2"/>
      <c r="C519" s="2"/>
      <c r="D519" s="7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>
      <c r="A520" s="15"/>
      <c r="B520" s="2"/>
      <c r="C520" s="2"/>
      <c r="D520" s="7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>
      <c r="A521" s="15"/>
      <c r="B521" s="2"/>
      <c r="C521" s="2"/>
      <c r="D521" s="7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>
      <c r="A522" s="15"/>
      <c r="B522" s="2"/>
      <c r="C522" s="2"/>
      <c r="D522" s="7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>
      <c r="A523" s="15"/>
      <c r="B523" s="2"/>
      <c r="C523" s="2"/>
      <c r="D523" s="7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>
      <c r="A524" s="15"/>
      <c r="B524" s="2"/>
      <c r="C524" s="2"/>
      <c r="D524" s="7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>
      <c r="A525" s="15"/>
      <c r="B525" s="2"/>
      <c r="C525" s="2"/>
      <c r="D525" s="7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>
      <c r="A526" s="15"/>
      <c r="B526" s="2"/>
      <c r="C526" s="2"/>
      <c r="D526" s="7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>
      <c r="A527" s="15"/>
      <c r="B527" s="2"/>
      <c r="C527" s="2"/>
      <c r="D527" s="7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>
      <c r="A528" s="15"/>
      <c r="B528" s="2"/>
      <c r="C528" s="2"/>
      <c r="D528" s="7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>
      <c r="A529" s="15"/>
      <c r="B529" s="2"/>
      <c r="C529" s="2"/>
      <c r="D529" s="7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>
      <c r="A530" s="15"/>
      <c r="B530" s="2"/>
      <c r="C530" s="2"/>
      <c r="D530" s="7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>
      <c r="A531" s="15"/>
      <c r="B531" s="2"/>
      <c r="C531" s="2"/>
      <c r="D531" s="7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>
      <c r="A532" s="15"/>
      <c r="B532" s="2"/>
      <c r="C532" s="2"/>
      <c r="D532" s="7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>
      <c r="A533" s="15"/>
      <c r="B533" s="2"/>
      <c r="C533" s="2"/>
      <c r="D533" s="7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>
      <c r="A534" s="15"/>
      <c r="B534" s="2"/>
      <c r="C534" s="2"/>
      <c r="D534" s="7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>
      <c r="A535" s="15"/>
      <c r="B535" s="2"/>
      <c r="C535" s="2"/>
      <c r="D535" s="7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>
      <c r="A536" s="15"/>
      <c r="B536" s="2"/>
      <c r="C536" s="2"/>
      <c r="D536" s="7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>
      <c r="A537" s="15"/>
      <c r="B537" s="2"/>
      <c r="C537" s="2"/>
      <c r="D537" s="7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>
      <c r="A538" s="15"/>
      <c r="B538" s="2"/>
      <c r="C538" s="2"/>
      <c r="D538" s="7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>
      <c r="A539" s="15"/>
      <c r="B539" s="2"/>
      <c r="C539" s="2"/>
      <c r="D539" s="7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>
      <c r="A540" s="15"/>
      <c r="B540" s="2"/>
      <c r="C540" s="2"/>
      <c r="D540" s="7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>
      <c r="A541" s="15"/>
      <c r="B541" s="2"/>
      <c r="C541" s="2"/>
      <c r="D541" s="7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>
      <c r="A542" s="15"/>
      <c r="B542" s="2"/>
      <c r="C542" s="2"/>
      <c r="D542" s="7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>
      <c r="A543" s="15"/>
      <c r="B543" s="2"/>
      <c r="C543" s="2"/>
      <c r="D543" s="7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>
      <c r="A544" s="15"/>
      <c r="B544" s="2"/>
      <c r="C544" s="2"/>
      <c r="D544" s="7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>
      <c r="A545" s="15"/>
      <c r="B545" s="2"/>
      <c r="C545" s="2"/>
      <c r="D545" s="7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>
      <c r="A546" s="15"/>
      <c r="B546" s="2"/>
      <c r="C546" s="2"/>
      <c r="D546" s="7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>
      <c r="A547" s="15"/>
      <c r="B547" s="2"/>
      <c r="C547" s="2"/>
      <c r="D547" s="7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>
      <c r="A548" s="15"/>
      <c r="B548" s="2"/>
      <c r="C548" s="2"/>
      <c r="D548" s="7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>
      <c r="A549" s="15"/>
      <c r="B549" s="2"/>
      <c r="C549" s="2"/>
      <c r="D549" s="7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>
      <c r="A550" s="15"/>
      <c r="B550" s="2"/>
      <c r="C550" s="2"/>
      <c r="D550" s="7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>
      <c r="A551" s="15"/>
      <c r="B551" s="2"/>
      <c r="C551" s="2"/>
      <c r="D551" s="7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>
      <c r="A552" s="15"/>
      <c r="B552" s="2"/>
      <c r="C552" s="2"/>
      <c r="D552" s="7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>
      <c r="A553" s="15"/>
      <c r="B553" s="2"/>
      <c r="C553" s="2"/>
      <c r="D553" s="7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>
      <c r="A554" s="15"/>
      <c r="B554" s="2"/>
      <c r="C554" s="2"/>
      <c r="D554" s="7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>
      <c r="A555" s="15"/>
      <c r="B555" s="2"/>
      <c r="C555" s="2"/>
      <c r="D555" s="7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>
      <c r="A556" s="15"/>
      <c r="B556" s="2"/>
      <c r="C556" s="2"/>
      <c r="D556" s="7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>
      <c r="A557" s="15"/>
      <c r="B557" s="2"/>
      <c r="C557" s="2"/>
      <c r="D557" s="7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>
      <c r="A558" s="15"/>
      <c r="B558" s="2"/>
      <c r="C558" s="2"/>
      <c r="D558" s="7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>
      <c r="A559" s="15"/>
      <c r="B559" s="2"/>
      <c r="C559" s="2"/>
      <c r="D559" s="7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>
      <c r="A560" s="15"/>
      <c r="B560" s="2"/>
      <c r="C560" s="2"/>
      <c r="D560" s="7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>
      <c r="A561" s="15"/>
      <c r="B561" s="2"/>
      <c r="C561" s="2"/>
      <c r="D561" s="7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>
      <c r="A562" s="15"/>
      <c r="B562" s="2"/>
      <c r="C562" s="2"/>
      <c r="D562" s="7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>
      <c r="A563" s="15"/>
      <c r="B563" s="2"/>
      <c r="C563" s="2"/>
      <c r="D563" s="7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>
      <c r="A564" s="15"/>
      <c r="B564" s="2"/>
      <c r="C564" s="2"/>
      <c r="D564" s="7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>
      <c r="A565" s="15"/>
      <c r="B565" s="2"/>
      <c r="C565" s="2"/>
      <c r="D565" s="7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>
      <c r="A566" s="15"/>
      <c r="B566" s="2"/>
      <c r="C566" s="2"/>
      <c r="D566" s="7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>
      <c r="A567" s="15"/>
      <c r="B567" s="2"/>
      <c r="C567" s="2"/>
      <c r="D567" s="7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>
      <c r="A568" s="15"/>
      <c r="B568" s="2"/>
      <c r="C568" s="2"/>
      <c r="D568" s="7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>
      <c r="A569" s="15"/>
      <c r="B569" s="2"/>
      <c r="C569" s="2"/>
      <c r="D569" s="7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>
      <c r="A570" s="15"/>
      <c r="B570" s="2"/>
      <c r="C570" s="2"/>
      <c r="D570" s="7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>
      <c r="A571" s="15"/>
      <c r="B571" s="2"/>
      <c r="C571" s="2"/>
      <c r="D571" s="7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>
      <c r="A572" s="15"/>
      <c r="B572" s="2"/>
      <c r="C572" s="2"/>
      <c r="D572" s="7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>
      <c r="A573" s="15"/>
      <c r="B573" s="2"/>
      <c r="C573" s="2"/>
      <c r="D573" s="7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>
      <c r="A574" s="15"/>
      <c r="B574" s="2"/>
      <c r="C574" s="2"/>
      <c r="D574" s="7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>
      <c r="A575" s="15"/>
      <c r="B575" s="2"/>
      <c r="C575" s="2"/>
      <c r="D575" s="7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>
      <c r="A576" s="15"/>
      <c r="B576" s="2"/>
      <c r="C576" s="2"/>
      <c r="D576" s="7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>
      <c r="A577" s="15"/>
      <c r="B577" s="2"/>
      <c r="C577" s="2"/>
      <c r="D577" s="7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>
      <c r="A578" s="15"/>
      <c r="B578" s="2"/>
      <c r="C578" s="2"/>
      <c r="D578" s="7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>
      <c r="A579" s="15"/>
      <c r="B579" s="2"/>
      <c r="C579" s="2"/>
      <c r="D579" s="7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>
      <c r="A580" s="15"/>
      <c r="B580" s="2"/>
      <c r="C580" s="2"/>
      <c r="D580" s="7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>
      <c r="A581" s="15"/>
      <c r="B581" s="2"/>
      <c r="C581" s="2"/>
      <c r="D581" s="7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>
      <c r="A582" s="15"/>
      <c r="B582" s="2"/>
      <c r="C582" s="2"/>
      <c r="D582" s="7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>
      <c r="A583" s="15"/>
      <c r="B583" s="2"/>
      <c r="C583" s="2"/>
      <c r="D583" s="7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>
      <c r="A584" s="15"/>
      <c r="B584" s="2"/>
      <c r="C584" s="2"/>
      <c r="D584" s="7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>
      <c r="A585" s="15"/>
      <c r="B585" s="2"/>
      <c r="C585" s="2"/>
      <c r="D585" s="7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>
      <c r="A586" s="15"/>
      <c r="B586" s="2"/>
      <c r="C586" s="2"/>
      <c r="D586" s="7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>
      <c r="A587" s="15"/>
      <c r="B587" s="2"/>
      <c r="C587" s="2"/>
      <c r="D587" s="7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>
      <c r="A588" s="15"/>
      <c r="B588" s="2"/>
      <c r="C588" s="2"/>
      <c r="D588" s="7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>
      <c r="A589" s="15"/>
      <c r="B589" s="2"/>
      <c r="C589" s="2"/>
      <c r="D589" s="7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>
      <c r="A590" s="15"/>
      <c r="B590" s="2"/>
      <c r="C590" s="2"/>
      <c r="D590" s="7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>
      <c r="A591" s="15"/>
      <c r="B591" s="2"/>
      <c r="C591" s="2"/>
      <c r="D591" s="7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>
      <c r="A592" s="15"/>
      <c r="B592" s="2"/>
      <c r="C592" s="2"/>
      <c r="D592" s="7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>
      <c r="A593" s="15"/>
      <c r="B593" s="2"/>
      <c r="C593" s="2"/>
      <c r="D593" s="7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>
      <c r="A594" s="15"/>
      <c r="B594" s="2"/>
      <c r="C594" s="2"/>
      <c r="D594" s="7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>
      <c r="A595" s="15"/>
      <c r="B595" s="2"/>
      <c r="C595" s="2"/>
      <c r="D595" s="7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>
      <c r="A596" s="15"/>
      <c r="B596" s="2"/>
      <c r="C596" s="2"/>
      <c r="D596" s="7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>
      <c r="A597" s="15"/>
      <c r="B597" s="2"/>
      <c r="C597" s="2"/>
      <c r="D597" s="7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>
      <c r="A598" s="15"/>
      <c r="B598" s="2"/>
      <c r="C598" s="2"/>
      <c r="D598" s="7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>
      <c r="A599" s="15"/>
      <c r="B599" s="2"/>
      <c r="C599" s="2"/>
      <c r="D599" s="7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>
      <c r="A600" s="15"/>
      <c r="B600" s="2"/>
      <c r="C600" s="2"/>
      <c r="D600" s="7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>
      <c r="A601" s="15"/>
      <c r="B601" s="2"/>
      <c r="C601" s="2"/>
      <c r="D601" s="7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>
      <c r="A602" s="15"/>
      <c r="B602" s="2"/>
      <c r="C602" s="2"/>
      <c r="D602" s="7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>
      <c r="A603" s="15"/>
      <c r="B603" s="2"/>
      <c r="C603" s="2"/>
      <c r="D603" s="7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>
      <c r="A604" s="15"/>
      <c r="B604" s="2"/>
      <c r="C604" s="2"/>
      <c r="D604" s="7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>
      <c r="A605" s="15"/>
      <c r="B605" s="2"/>
      <c r="C605" s="2"/>
      <c r="D605" s="7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>
      <c r="A606" s="15"/>
      <c r="B606" s="2"/>
      <c r="C606" s="2"/>
      <c r="D606" s="7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>
      <c r="A607" s="15"/>
      <c r="B607" s="2"/>
      <c r="C607" s="2"/>
      <c r="D607" s="7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>
      <c r="A608" s="15"/>
      <c r="B608" s="2"/>
      <c r="C608" s="2"/>
      <c r="D608" s="7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>
      <c r="A609" s="15"/>
      <c r="B609" s="2"/>
      <c r="C609" s="2"/>
      <c r="D609" s="7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>
      <c r="A610" s="15"/>
      <c r="B610" s="2"/>
      <c r="C610" s="2"/>
      <c r="D610" s="7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>
      <c r="A611" s="15"/>
      <c r="B611" s="2"/>
      <c r="C611" s="2"/>
      <c r="D611" s="7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>
      <c r="A612" s="15"/>
      <c r="B612" s="2"/>
      <c r="C612" s="2"/>
      <c r="D612" s="7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>
      <c r="A613" s="15"/>
      <c r="B613" s="2"/>
      <c r="C613" s="2"/>
      <c r="D613" s="7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>
      <c r="A614" s="15"/>
      <c r="B614" s="2"/>
      <c r="C614" s="2"/>
      <c r="D614" s="7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>
      <c r="A615" s="15"/>
      <c r="B615" s="2"/>
      <c r="C615" s="2"/>
      <c r="D615" s="7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>
      <c r="A616" s="15"/>
      <c r="B616" s="2"/>
      <c r="C616" s="2"/>
      <c r="D616" s="7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>
      <c r="A617" s="15"/>
      <c r="B617" s="2"/>
      <c r="C617" s="2"/>
      <c r="D617" s="7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>
      <c r="A618" s="15"/>
      <c r="B618" s="2"/>
      <c r="C618" s="2"/>
      <c r="D618" s="7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>
      <c r="A619" s="15"/>
      <c r="B619" s="2"/>
      <c r="C619" s="2"/>
      <c r="D619" s="7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>
      <c r="A620" s="15"/>
      <c r="B620" s="2"/>
      <c r="C620" s="2"/>
      <c r="D620" s="7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>
      <c r="A621" s="15"/>
      <c r="B621" s="2"/>
      <c r="C621" s="2"/>
      <c r="D621" s="7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>
      <c r="A622" s="15"/>
      <c r="B622" s="2"/>
      <c r="C622" s="2"/>
      <c r="D622" s="7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>
      <c r="A623" s="15"/>
      <c r="B623" s="2"/>
      <c r="C623" s="2"/>
      <c r="D623" s="7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>
      <c r="A624" s="15"/>
      <c r="B624" s="2"/>
      <c r="C624" s="2"/>
      <c r="D624" s="7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>
      <c r="A625" s="15"/>
      <c r="B625" s="2"/>
      <c r="C625" s="2"/>
      <c r="D625" s="7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>
      <c r="A626" s="15"/>
      <c r="B626" s="2"/>
      <c r="C626" s="2"/>
      <c r="D626" s="7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>
      <c r="A627" s="15"/>
      <c r="B627" s="2"/>
      <c r="C627" s="2"/>
      <c r="D627" s="7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>
      <c r="A628" s="15"/>
      <c r="B628" s="2"/>
      <c r="C628" s="2"/>
      <c r="D628" s="7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>
      <c r="A629" s="15"/>
      <c r="B629" s="2"/>
      <c r="C629" s="2"/>
      <c r="D629" s="7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>
      <c r="A630" s="15"/>
      <c r="B630" s="2"/>
      <c r="C630" s="2"/>
      <c r="D630" s="7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>
      <c r="A631" s="15"/>
      <c r="B631" s="2"/>
      <c r="C631" s="2"/>
      <c r="D631" s="7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>
      <c r="A632" s="15"/>
      <c r="B632" s="2"/>
      <c r="C632" s="2"/>
      <c r="D632" s="7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>
      <c r="A633" s="15"/>
      <c r="B633" s="2"/>
      <c r="C633" s="2"/>
      <c r="D633" s="7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>
      <c r="A634" s="15"/>
      <c r="B634" s="2"/>
      <c r="C634" s="2"/>
      <c r="D634" s="7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>
      <c r="A635" s="15"/>
      <c r="B635" s="2"/>
      <c r="C635" s="2"/>
      <c r="D635" s="7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>
      <c r="A636" s="15"/>
      <c r="B636" s="2"/>
      <c r="C636" s="2"/>
      <c r="D636" s="7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>
      <c r="A637" s="15"/>
      <c r="B637" s="2"/>
      <c r="C637" s="2"/>
      <c r="D637" s="7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>
      <c r="A638" s="15"/>
      <c r="B638" s="2"/>
      <c r="C638" s="2"/>
      <c r="D638" s="7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>
      <c r="A639" s="15"/>
      <c r="B639" s="2"/>
      <c r="C639" s="2"/>
      <c r="D639" s="7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>
      <c r="A640" s="15"/>
      <c r="B640" s="2"/>
      <c r="C640" s="2"/>
      <c r="D640" s="7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>
      <c r="A641" s="15"/>
      <c r="B641" s="2"/>
      <c r="C641" s="2"/>
      <c r="D641" s="7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>
      <c r="A642" s="15"/>
      <c r="B642" s="2"/>
      <c r="C642" s="2"/>
      <c r="D642" s="7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>
      <c r="A643" s="15"/>
      <c r="B643" s="2"/>
      <c r="C643" s="2"/>
      <c r="D643" s="7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>
      <c r="A644" s="15"/>
      <c r="B644" s="2"/>
      <c r="C644" s="2"/>
      <c r="D644" s="7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>
      <c r="A645" s="15"/>
      <c r="B645" s="2"/>
      <c r="C645" s="2"/>
      <c r="D645" s="7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>
      <c r="A646" s="15"/>
      <c r="B646" s="2"/>
      <c r="C646" s="2"/>
      <c r="D646" s="7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>
      <c r="A647" s="15"/>
      <c r="B647" s="2"/>
      <c r="C647" s="2"/>
      <c r="D647" s="7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>
      <c r="A648" s="15"/>
      <c r="B648" s="2"/>
      <c r="C648" s="2"/>
      <c r="D648" s="7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>
      <c r="A649" s="15"/>
      <c r="B649" s="2"/>
      <c r="C649" s="2"/>
      <c r="D649" s="7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>
      <c r="A650" s="15"/>
      <c r="B650" s="2"/>
      <c r="C650" s="2"/>
      <c r="D650" s="7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>
      <c r="A651" s="15"/>
      <c r="B651" s="2"/>
      <c r="C651" s="2"/>
      <c r="D651" s="7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>
      <c r="A652" s="15"/>
      <c r="B652" s="2"/>
      <c r="C652" s="2"/>
      <c r="D652" s="7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>
      <c r="A653" s="15"/>
      <c r="B653" s="2"/>
      <c r="C653" s="2"/>
      <c r="D653" s="7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>
      <c r="A654" s="15"/>
      <c r="B654" s="2"/>
      <c r="C654" s="2"/>
      <c r="D654" s="7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>
      <c r="A655" s="15"/>
      <c r="B655" s="2"/>
      <c r="C655" s="2"/>
      <c r="D655" s="7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>
      <c r="A656" s="15"/>
      <c r="B656" s="2"/>
      <c r="C656" s="2"/>
      <c r="D656" s="7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>
      <c r="A657" s="15"/>
      <c r="B657" s="2"/>
      <c r="C657" s="2"/>
      <c r="D657" s="7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>
      <c r="A658" s="15"/>
      <c r="B658" s="2"/>
      <c r="C658" s="2"/>
      <c r="D658" s="7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>
      <c r="A659" s="15"/>
      <c r="B659" s="2"/>
      <c r="C659" s="2"/>
      <c r="D659" s="7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>
      <c r="A660" s="15"/>
      <c r="B660" s="2"/>
      <c r="C660" s="2"/>
      <c r="D660" s="7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>
      <c r="A661" s="15"/>
      <c r="B661" s="2"/>
      <c r="C661" s="2"/>
      <c r="D661" s="7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>
      <c r="A662" s="15"/>
      <c r="B662" s="2"/>
      <c r="C662" s="2"/>
      <c r="D662" s="7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>
      <c r="A663" s="15"/>
      <c r="B663" s="2"/>
      <c r="C663" s="2"/>
      <c r="D663" s="7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>
      <c r="A664" s="15"/>
      <c r="B664" s="2"/>
      <c r="C664" s="2"/>
      <c r="D664" s="7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>
      <c r="A665" s="15"/>
      <c r="B665" s="2"/>
      <c r="C665" s="2"/>
      <c r="D665" s="7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>
      <c r="A666" s="15"/>
      <c r="B666" s="2"/>
      <c r="C666" s="2"/>
      <c r="D666" s="7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>
      <c r="A667" s="15"/>
      <c r="B667" s="2"/>
      <c r="C667" s="2"/>
      <c r="D667" s="7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>
      <c r="A668" s="15"/>
      <c r="B668" s="2"/>
      <c r="C668" s="2"/>
      <c r="D668" s="7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>
      <c r="A669" s="15"/>
      <c r="B669" s="2"/>
      <c r="C669" s="2"/>
      <c r="D669" s="7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>
      <c r="A670" s="15"/>
      <c r="B670" s="2"/>
      <c r="C670" s="2"/>
      <c r="D670" s="7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>
      <c r="A671" s="15"/>
      <c r="B671" s="2"/>
      <c r="C671" s="2"/>
      <c r="D671" s="7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>
      <c r="A672" s="15"/>
      <c r="B672" s="2"/>
      <c r="C672" s="2"/>
      <c r="D672" s="7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>
      <c r="A673" s="15"/>
      <c r="B673" s="2"/>
      <c r="C673" s="2"/>
      <c r="D673" s="7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>
      <c r="A674" s="15"/>
      <c r="B674" s="2"/>
      <c r="C674" s="2"/>
      <c r="D674" s="7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>
      <c r="A675" s="15"/>
      <c r="B675" s="2"/>
      <c r="C675" s="2"/>
      <c r="D675" s="7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>
      <c r="A676" s="15"/>
      <c r="B676" s="2"/>
      <c r="C676" s="2"/>
      <c r="D676" s="7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>
      <c r="A677" s="15"/>
      <c r="B677" s="2"/>
      <c r="C677" s="2"/>
      <c r="D677" s="7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>
      <c r="A678" s="15"/>
      <c r="B678" s="2"/>
      <c r="C678" s="2"/>
      <c r="D678" s="7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>
      <c r="A679" s="15"/>
      <c r="B679" s="2"/>
      <c r="C679" s="2"/>
      <c r="D679" s="7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>
      <c r="A680" s="15"/>
      <c r="B680" s="2"/>
      <c r="C680" s="2"/>
      <c r="D680" s="7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>
      <c r="A681" s="15"/>
      <c r="B681" s="2"/>
      <c r="C681" s="2"/>
      <c r="D681" s="7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</sheetData>
  <customSheetViews>
    <customSheetView guid="{D6BCA3A9-E889-4D9C-A952-89F589327511}" showPageBreaks="1" printArea="1">
      <rowBreaks count="3" manualBreakCount="3">
        <brk id="81" max="15" man="1"/>
        <brk id="138" max="15" man="1"/>
        <brk id="182" max="15" man="1"/>
      </rowBreaks>
      <pageMargins left="0.5" right="0.25" top="0.75" bottom="0.25" header="0.3" footer="0.3"/>
      <pageSetup scale="55" orientation="landscape" r:id="rId1"/>
    </customSheetView>
  </customSheetViews>
  <mergeCells count="3">
    <mergeCell ref="A1:D1"/>
    <mergeCell ref="A2:D2"/>
    <mergeCell ref="A3:D3"/>
  </mergeCells>
  <pageMargins left="0.5" right="0.25" top="0.75" bottom="0.25" header="0.3" footer="0.3"/>
  <pageSetup scale="55" orientation="landscape" r:id="rId2"/>
  <rowBreaks count="3" manualBreakCount="3">
    <brk id="81" max="15" man="1"/>
    <brk id="138" max="15" man="1"/>
    <brk id="1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Payments</vt:lpstr>
      <vt:lpstr>Summary</vt:lpstr>
      <vt:lpstr>Vintages</vt:lpstr>
      <vt:lpstr>NOL CFWD - Acct 190</vt:lpstr>
      <vt:lpstr>Tax Credit CFWD - Acct 190</vt:lpstr>
      <vt:lpstr>Analysis</vt:lpstr>
      <vt:lpstr>Analysis!Print_Area</vt:lpstr>
      <vt:lpstr>'NOL CFWD - Acct 190'!Print_Area</vt:lpstr>
      <vt:lpstr>Payments!Print_Area</vt:lpstr>
      <vt:lpstr>Summary!Print_Area</vt:lpstr>
      <vt:lpstr>'Tax Credit CFWD - Acct 190'!Print_Area</vt:lpstr>
      <vt:lpstr>Vintages!Print_Area</vt:lpstr>
      <vt:lpstr>Analysis!Print_Titles</vt:lpstr>
      <vt:lpstr>'NOL CFWD - Acct 190'!Print_Titles</vt:lpstr>
      <vt:lpstr>Payments!Print_Titles</vt:lpstr>
      <vt:lpstr>Summary!Print_Titles</vt:lpstr>
      <vt:lpstr>'Tax Credit CFWD - Acct 190'!Print_Titles</vt:lpstr>
      <vt:lpstr>Vintages!Print_Titles</vt:lpstr>
    </vt:vector>
  </TitlesOfParts>
  <Company>AEP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A. Lauka</dc:creator>
  <cp:lastModifiedBy>s045355</cp:lastModifiedBy>
  <cp:lastPrinted>2014-02-18T15:02:29Z</cp:lastPrinted>
  <dcterms:created xsi:type="dcterms:W3CDTF">2001-01-31T13:47:45Z</dcterms:created>
  <dcterms:modified xsi:type="dcterms:W3CDTF">2015-03-03T19:27:19Z</dcterms:modified>
</cp:coreProperties>
</file>