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88" windowWidth="17472" windowHeight="10968"/>
  </bookViews>
  <sheets>
    <sheet name="Summary" sheetId="4" r:id="rId1"/>
    <sheet name="Total B&amp;A Revenue" sheetId="2" r:id="rId2"/>
    <sheet name="C&amp;I - B&amp;A Revenue less Fuel" sheetId="3" r:id="rId3"/>
    <sheet name="FAC &amp; Base Fuel Revenue" sheetId="6" r:id="rId4"/>
    <sheet name="Pivot" sheetId="5" r:id="rId5"/>
  </sheets>
  <definedNames>
    <definedName name="_xlnm.Print_Area" localSheetId="2">'C&amp;I - B&amp;A Revenue less Fuel'!$A$1:$F$6</definedName>
    <definedName name="_xlnm.Print_Area" localSheetId="1">'Total B&amp;A Revenue'!$A$1:$M$63</definedName>
    <definedName name="tim">#REF!</definedName>
  </definedNames>
  <calcPr calcId="145621"/>
  <pivotCaches>
    <pivotCache cacheId="28" r:id="rId6"/>
  </pivotCaches>
</workbook>
</file>

<file path=xl/calcChain.xml><?xml version="1.0" encoding="utf-8"?>
<calcChain xmlns="http://schemas.openxmlformats.org/spreadsheetml/2006/main">
  <c r="F6" i="3" l="1"/>
  <c r="C6" i="3"/>
  <c r="E6" i="3"/>
  <c r="N21" i="6"/>
  <c r="L9" i="6"/>
  <c r="L8" i="6"/>
  <c r="K8" i="6"/>
  <c r="J8" i="6"/>
  <c r="H8" i="6"/>
  <c r="K9" i="6" s="1"/>
  <c r="I20" i="6"/>
  <c r="I19" i="6"/>
  <c r="I18" i="6"/>
  <c r="I17" i="6"/>
  <c r="I16" i="6"/>
  <c r="I15" i="6"/>
  <c r="I14" i="6"/>
  <c r="I13" i="6"/>
  <c r="I12" i="6"/>
  <c r="I11" i="6"/>
  <c r="I10" i="6"/>
  <c r="I9" i="6"/>
  <c r="G20" i="6"/>
  <c r="G19" i="6"/>
  <c r="G18" i="6"/>
  <c r="G17" i="6"/>
  <c r="G16" i="6"/>
  <c r="G15" i="6"/>
  <c r="G14" i="6"/>
  <c r="G13" i="6"/>
  <c r="G12" i="6"/>
  <c r="G11" i="6"/>
  <c r="G10" i="6"/>
  <c r="G9" i="6"/>
  <c r="E20" i="6"/>
  <c r="E19" i="6"/>
  <c r="E18" i="6"/>
  <c r="E17" i="6"/>
  <c r="E16" i="6"/>
  <c r="E15" i="6"/>
  <c r="E14" i="6"/>
  <c r="E12" i="6"/>
  <c r="E11" i="6"/>
  <c r="E10" i="6"/>
  <c r="E9" i="6"/>
  <c r="D7" i="4" l="1"/>
  <c r="J10" i="6"/>
  <c r="L11" i="6" s="1"/>
  <c r="H12" i="6"/>
  <c r="K13" i="6" s="1"/>
  <c r="J14" i="6"/>
  <c r="L15" i="6" s="1"/>
  <c r="H16" i="6"/>
  <c r="K17" i="6" s="1"/>
  <c r="F18" i="6"/>
  <c r="O18" i="6"/>
  <c r="N18" i="6"/>
  <c r="O9" i="6"/>
  <c r="N9" i="6"/>
  <c r="F9" i="6"/>
  <c r="E21" i="6"/>
  <c r="H11" i="6"/>
  <c r="K12" i="6" s="1"/>
  <c r="J13" i="6"/>
  <c r="L14" i="6" s="1"/>
  <c r="J17" i="6"/>
  <c r="L18" i="6" s="1"/>
  <c r="J12" i="6"/>
  <c r="L13" i="6" s="1"/>
  <c r="J16" i="6"/>
  <c r="L17" i="6" s="1"/>
  <c r="H18" i="6"/>
  <c r="K19" i="6" s="1"/>
  <c r="N20" i="6"/>
  <c r="F20" i="6"/>
  <c r="O20" i="6"/>
  <c r="I21" i="6"/>
  <c r="J20" i="6"/>
  <c r="N10" i="6"/>
  <c r="F10" i="6"/>
  <c r="O10" i="6"/>
  <c r="O14" i="6"/>
  <c r="F14" i="6"/>
  <c r="N14" i="6"/>
  <c r="J18" i="6"/>
  <c r="L19" i="6" s="1"/>
  <c r="H20" i="6"/>
  <c r="G21" i="6"/>
  <c r="J9" i="6"/>
  <c r="L10" i="6" s="1"/>
  <c r="O13" i="6"/>
  <c r="F13" i="6"/>
  <c r="N13" i="6"/>
  <c r="H15" i="6"/>
  <c r="K16" i="6" s="1"/>
  <c r="O17" i="6"/>
  <c r="N17" i="6"/>
  <c r="F17" i="6"/>
  <c r="H19" i="6"/>
  <c r="K20" i="6" s="1"/>
  <c r="H10" i="6"/>
  <c r="K11" i="6" s="1"/>
  <c r="N12" i="6"/>
  <c r="F12" i="6"/>
  <c r="O12" i="6"/>
  <c r="H14" i="6"/>
  <c r="K15" i="6" s="1"/>
  <c r="N16" i="6"/>
  <c r="F16" i="6"/>
  <c r="O16" i="6"/>
  <c r="H9" i="6"/>
  <c r="K10" i="6" s="1"/>
  <c r="O11" i="6"/>
  <c r="N11" i="6"/>
  <c r="F11" i="6"/>
  <c r="J11" i="6"/>
  <c r="L12" i="6" s="1"/>
  <c r="H13" i="6"/>
  <c r="K14" i="6" s="1"/>
  <c r="O15" i="6"/>
  <c r="N15" i="6"/>
  <c r="F15" i="6"/>
  <c r="J15" i="6"/>
  <c r="L16" i="6" s="1"/>
  <c r="H17" i="6"/>
  <c r="K18" i="6" s="1"/>
  <c r="O19" i="6"/>
  <c r="F19" i="6"/>
  <c r="N19" i="6"/>
  <c r="J19" i="6"/>
  <c r="L20" i="6" s="1"/>
  <c r="M14" i="6" l="1"/>
  <c r="M11" i="6"/>
  <c r="M10" i="6"/>
  <c r="M16" i="6"/>
  <c r="M17" i="6"/>
  <c r="M20" i="6"/>
  <c r="M13" i="6"/>
  <c r="M9" i="6"/>
  <c r="O21" i="6"/>
  <c r="M12" i="6"/>
  <c r="M19" i="6"/>
  <c r="M15" i="6"/>
  <c r="M18" i="6"/>
  <c r="M21" i="6" l="1"/>
  <c r="J63" i="2" l="1"/>
  <c r="I63" i="2"/>
  <c r="G63" i="2"/>
  <c r="E63" i="2"/>
  <c r="C63" i="2"/>
  <c r="K63" i="2"/>
  <c r="K62" i="2"/>
  <c r="K15" i="2"/>
  <c r="J10" i="2"/>
  <c r="I7" i="2"/>
  <c r="I5" i="2" l="1"/>
  <c r="J5" i="2" l="1"/>
  <c r="I61" i="2" l="1"/>
  <c r="J61" i="2" s="1"/>
  <c r="I6" i="2" l="1"/>
  <c r="J6" i="2" s="1"/>
  <c r="J7" i="2"/>
  <c r="I8" i="2"/>
  <c r="J8" i="2" s="1"/>
  <c r="I9" i="2"/>
  <c r="J9" i="2" s="1"/>
  <c r="I10" i="2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49" i="2"/>
  <c r="J49" i="2" s="1"/>
  <c r="I50" i="2"/>
  <c r="J50" i="2" s="1"/>
  <c r="I51" i="2"/>
  <c r="J51" i="2" s="1"/>
  <c r="I52" i="2"/>
  <c r="J52" i="2" s="1"/>
  <c r="I53" i="2"/>
  <c r="J53" i="2" s="1"/>
  <c r="I54" i="2"/>
  <c r="J54" i="2" s="1"/>
  <c r="I55" i="2"/>
  <c r="J55" i="2" s="1"/>
  <c r="I56" i="2"/>
  <c r="J56" i="2" s="1"/>
  <c r="I57" i="2"/>
  <c r="J57" i="2" s="1"/>
  <c r="I58" i="2"/>
  <c r="J58" i="2" s="1"/>
  <c r="I59" i="2"/>
  <c r="J59" i="2" s="1"/>
  <c r="I60" i="2"/>
  <c r="J60" i="2" s="1"/>
  <c r="I62" i="2"/>
  <c r="C6" i="4" l="1"/>
  <c r="D6" i="4" l="1"/>
  <c r="E6" i="4" s="1"/>
</calcChain>
</file>

<file path=xl/comments1.xml><?xml version="1.0" encoding="utf-8"?>
<comments xmlns="http://schemas.openxmlformats.org/spreadsheetml/2006/main">
  <authors>
    <author>AEP</author>
  </authors>
  <commentList>
    <comment ref="E6" authorId="0">
      <text>
        <r>
          <rPr>
            <b/>
            <sz val="8"/>
            <color indexed="81"/>
            <rFont val="Tahoma"/>
            <family val="2"/>
          </rPr>
          <t>MCSR0102 IN  
Billed KWH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<sst xmlns="http://schemas.openxmlformats.org/spreadsheetml/2006/main" count="146" uniqueCount="129">
  <si>
    <t>TARIFF</t>
  </si>
  <si>
    <t>TARIFF DESC</t>
  </si>
  <si>
    <t>RSW-LMWH</t>
  </si>
  <si>
    <t>RSW-A</t>
  </si>
  <si>
    <t>RSW-B</t>
  </si>
  <si>
    <t>RS</t>
  </si>
  <si>
    <t>RS EMP</t>
  </si>
  <si>
    <t>RSW-RS</t>
  </si>
  <si>
    <t>AORH-W ON</t>
  </si>
  <si>
    <t>RSW-ONPK</t>
  </si>
  <si>
    <t>RS LM-ON</t>
  </si>
  <si>
    <t>AORH-ON</t>
  </si>
  <si>
    <t>RS-TOD-ON</t>
  </si>
  <si>
    <t>OL 175 MV</t>
  </si>
  <si>
    <t>OL 100 HP</t>
  </si>
  <si>
    <t>OL 400 MV</t>
  </si>
  <si>
    <t>OL 200 HP</t>
  </si>
  <si>
    <t>OL 400 HP</t>
  </si>
  <si>
    <t>OL175 MVP</t>
  </si>
  <si>
    <t>OL 200HPF</t>
  </si>
  <si>
    <t>OL400 HPF</t>
  </si>
  <si>
    <t>OL 250 MH</t>
  </si>
  <si>
    <t>OL100 HPP</t>
  </si>
  <si>
    <t>OL 150 HP</t>
  </si>
  <si>
    <t>OL 400 MH</t>
  </si>
  <si>
    <t>OL 250HPP</t>
  </si>
  <si>
    <t>OL150 HPP</t>
  </si>
  <si>
    <t>OL 1000MH</t>
  </si>
  <si>
    <t>SGS-MTRD</t>
  </si>
  <si>
    <t>SGS</t>
  </si>
  <si>
    <t>SGS-UMR</t>
  </si>
  <si>
    <t>MGS - AF</t>
  </si>
  <si>
    <t>MGS SEC</t>
  </si>
  <si>
    <t>MGS PRI</t>
  </si>
  <si>
    <t>MGS M SEC</t>
  </si>
  <si>
    <t>MGSCC PRI</t>
  </si>
  <si>
    <t>MGS LM ON</t>
  </si>
  <si>
    <t>SGSTOD ON</t>
  </si>
  <si>
    <t>EXPSGSTOD</t>
  </si>
  <si>
    <t>MGS-TOD</t>
  </si>
  <si>
    <t>MGSCC SUB</t>
  </si>
  <si>
    <t>LGS SEC</t>
  </si>
  <si>
    <t>LGS M SEC</t>
  </si>
  <si>
    <t>LGS PRI</t>
  </si>
  <si>
    <t>LGS M PRI</t>
  </si>
  <si>
    <t>LGS SUB</t>
  </si>
  <si>
    <t>LGS TRAN</t>
  </si>
  <si>
    <t>LGS-LM-TD</t>
  </si>
  <si>
    <t>PS SEC</t>
  </si>
  <si>
    <t>PS PRI</t>
  </si>
  <si>
    <t>IGS SEC QPCONSLKY</t>
  </si>
  <si>
    <t xml:space="preserve"> QPCONSLKY</t>
  </si>
  <si>
    <t>IGS PRI</t>
  </si>
  <si>
    <t>IGS SUB</t>
  </si>
  <si>
    <t>IGS</t>
  </si>
  <si>
    <t>SL</t>
  </si>
  <si>
    <t>MW</t>
  </si>
  <si>
    <t>REFUND</t>
  </si>
  <si>
    <t>Calc B&amp;A BSR Rider</t>
  </si>
  <si>
    <t>ADJUSTED EXCL FUEL</t>
  </si>
  <si>
    <t>ADJUSTED 12 mo B&amp;A REV excludes 988 REFUND</t>
  </si>
  <si>
    <t>Residential</t>
  </si>
  <si>
    <t>All Other (C&amp;I)</t>
  </si>
  <si>
    <t>Total</t>
  </si>
  <si>
    <r>
      <rPr>
        <b/>
        <sz val="10"/>
        <rFont val="Arial"/>
        <family val="2"/>
      </rPr>
      <t>Billed &amp; Accrued Revenue 12 Mos. Ended June 2016</t>
    </r>
    <r>
      <rPr>
        <sz val="10"/>
        <rFont val="Arial"/>
        <family val="2"/>
      </rPr>
      <t xml:space="preserve">
excludes Environmental Surcharge &amp; Big Sandy Retirement Rider
includes Fuel</t>
    </r>
  </si>
  <si>
    <r>
      <rPr>
        <b/>
        <sz val="10"/>
        <rFont val="Arial"/>
        <family val="2"/>
      </rPr>
      <t>Billed &amp; Accrued Revenue 12 Mos. Ended June 2016</t>
    </r>
    <r>
      <rPr>
        <sz val="10"/>
        <rFont val="Arial"/>
        <family val="2"/>
      </rPr>
      <t xml:space="preserve">
excludes Environmental Surcharge &amp; Big Sandy Retirement Rider
excludes Fuel</t>
    </r>
  </si>
  <si>
    <t>12 mo B&amp;A REVENUE</t>
  </si>
  <si>
    <t>ADJUSTED 12 mo B&amp;A REVENUE</t>
  </si>
  <si>
    <t>Calc B&amp;A ENVIRO SURCHARGE</t>
  </si>
  <si>
    <t>(1)</t>
  </si>
  <si>
    <t>(2)</t>
  </si>
  <si>
    <t>(3)</t>
  </si>
  <si>
    <t>(4)</t>
  </si>
  <si>
    <t>(5)</t>
  </si>
  <si>
    <t>(6) = (3) - (4) - (5)</t>
  </si>
  <si>
    <t>Billed &amp; Accrued Revenue Less % of Revenue Riders and Fuel</t>
  </si>
  <si>
    <t>(7) = (6) less 988 Refund</t>
  </si>
  <si>
    <t>Kentucky Power Revenue Detail</t>
  </si>
  <si>
    <t>Billed &amp; Accrued Revenue 12 Months Ended June 30, 2016</t>
  </si>
  <si>
    <t>Billed &amp; Accrued Revenue Less % of Revenue Riders</t>
  </si>
  <si>
    <t xml:space="preserve">Total C&amp;I </t>
  </si>
  <si>
    <t>Total C&amp;I</t>
  </si>
  <si>
    <t>All C&amp;I Customers</t>
  </si>
  <si>
    <t>93-140</t>
  </si>
  <si>
    <t>Sum of Mtrd KWH</t>
  </si>
  <si>
    <t>Column Labels</t>
  </si>
  <si>
    <t>Row Labels</t>
  </si>
  <si>
    <t>Grand Total</t>
  </si>
  <si>
    <t>Billed</t>
  </si>
  <si>
    <t>Estimated Biled</t>
  </si>
  <si>
    <t>Unbilled kWh</t>
  </si>
  <si>
    <t>Kentucky Power Company</t>
  </si>
  <si>
    <t>All Other Classifications Billed &amp; Accrued Fuel Revenue</t>
  </si>
  <si>
    <t xml:space="preserve"> </t>
  </si>
  <si>
    <t>July 1, 2015--June 30, 2016</t>
  </si>
  <si>
    <t>Date</t>
  </si>
  <si>
    <t>Base Fuel Rate</t>
  </si>
  <si>
    <t>Current Month FAC Billed</t>
  </si>
  <si>
    <t>Next Month FAC Rate (Unbilled)</t>
  </si>
  <si>
    <t>Billed KWH</t>
  </si>
  <si>
    <t>Billed FAC Revenues</t>
  </si>
  <si>
    <t>Estimated KWH</t>
  </si>
  <si>
    <t>Estimated FAC Surcharge</t>
  </si>
  <si>
    <t>Unbilled KWH</t>
  </si>
  <si>
    <t>Unbilled FAC Surcharge</t>
  </si>
  <si>
    <t>Reverse Prior Month Est Surcharge</t>
  </si>
  <si>
    <t>Reverse Prior Month Unb FAC  Surcharge</t>
  </si>
  <si>
    <t>Billed &amp; Accrued FAC Surcharge</t>
  </si>
  <si>
    <t>Billed and Accrued kWh</t>
  </si>
  <si>
    <t>Billed and Accrued Base Fuel Amount</t>
  </si>
  <si>
    <t>All Other Classifications</t>
  </si>
  <si>
    <t>June 2015</t>
  </si>
  <si>
    <t>July 2015</t>
  </si>
  <si>
    <t>August 2015</t>
  </si>
  <si>
    <t>September 2015 *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</si>
  <si>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</si>
  <si>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</si>
  <si>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</si>
  <si>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</si>
  <si>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</si>
  <si>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</si>
  <si>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</si>
  <si>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</si>
  <si>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</si>
  <si>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 xml:space="preserve">* The unbilled portion of the September 2015 base fuel revenues was calculated by using the base fuel rate which began in October 2015. </t>
  </si>
  <si>
    <t>C&amp;I Customers Only</t>
  </si>
  <si>
    <t>(5) = (3) - (4)</t>
  </si>
  <si>
    <t>12 mo B&amp;A REVENUE
EXCL RIDERS &amp; 988 REFUND</t>
  </si>
  <si>
    <t>FUEL (Base &amp; FAC)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</si>
</sst>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_);[Red]\(0.00000\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0" applyFont="1"/>
    <xf numFmtId="43" fontId="3" fillId="0" borderId="0" xfId="1" applyFont="1"/>
    <xf numFmtId="43" fontId="0" fillId="0" borderId="0" xfId="1" applyFont="1"/>
    <xf numFmtId="43" fontId="0" fillId="0" borderId="0" xfId="0" applyNumberFormat="1"/>
    <xf numFmtId="0" fontId="0" fillId="0" borderId="0" xfId="0" applyFill="1"/>
    <xf numFmtId="43" fontId="0" fillId="0" borderId="0" xfId="1" applyFont="1" applyFill="1"/>
    <xf numFmtId="165" fontId="0" fillId="0" borderId="0" xfId="2" applyNumberFormat="1" applyFont="1"/>
    <xf numFmtId="0" fontId="0" fillId="0" borderId="1" xfId="0" applyBorder="1" applyAlignment="1">
      <alignment wrapText="1"/>
    </xf>
    <xf numFmtId="165" fontId="0" fillId="0" borderId="1" xfId="2" applyNumberFormat="1" applyFont="1" applyBorder="1"/>
    <xf numFmtId="0" fontId="3" fillId="0" borderId="1" xfId="0" applyFont="1" applyBorder="1"/>
    <xf numFmtId="44" fontId="0" fillId="0" borderId="2" xfId="2" applyNumberFormat="1" applyFont="1" applyBorder="1"/>
    <xf numFmtId="44" fontId="0" fillId="0" borderId="1" xfId="2" applyNumberFormat="1" applyFont="1" applyBorder="1"/>
    <xf numFmtId="44" fontId="0" fillId="0" borderId="0" xfId="0" applyNumberFormat="1"/>
    <xf numFmtId="43" fontId="3" fillId="0" borderId="0" xfId="1" quotePrefix="1" applyFont="1" applyAlignment="1">
      <alignment horizontal="center" vertical="center"/>
    </xf>
    <xf numFmtId="43" fontId="3" fillId="0" borderId="0" xfId="0" applyNumberFormat="1" applyFont="1"/>
    <xf numFmtId="43" fontId="3" fillId="0" borderId="0" xfId="1" applyFont="1" applyFill="1" applyAlignment="1">
      <alignment horizontal="center"/>
    </xf>
    <xf numFmtId="43" fontId="0" fillId="0" borderId="0" xfId="0" applyNumberFormat="1" applyFill="1"/>
    <xf numFmtId="43" fontId="3" fillId="0" borderId="0" xfId="0" applyNumberFormat="1" applyFont="1" applyFill="1"/>
    <xf numFmtId="0" fontId="0" fillId="2" borderId="0" xfId="0" applyFill="1"/>
    <xf numFmtId="43" fontId="0" fillId="2" borderId="0" xfId="1" applyFont="1" applyFill="1"/>
    <xf numFmtId="43" fontId="0" fillId="2" borderId="0" xfId="0" applyNumberFormat="1" applyFill="1"/>
    <xf numFmtId="43" fontId="3" fillId="2" borderId="0" xfId="0" applyNumberFormat="1" applyFont="1" applyFill="1"/>
    <xf numFmtId="0" fontId="3" fillId="2" borderId="0" xfId="0" applyFont="1" applyFill="1"/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0" fillId="0" borderId="3" xfId="1" applyFont="1" applyFill="1" applyBorder="1"/>
    <xf numFmtId="0" fontId="0" fillId="0" borderId="3" xfId="0" applyFill="1" applyBorder="1"/>
    <xf numFmtId="0" fontId="0" fillId="0" borderId="3" xfId="0" applyBorder="1"/>
    <xf numFmtId="43" fontId="3" fillId="0" borderId="3" xfId="0" applyNumberFormat="1" applyFont="1" applyBorder="1"/>
    <xf numFmtId="0" fontId="3" fillId="0" borderId="3" xfId="0" applyFont="1" applyBorder="1"/>
    <xf numFmtId="0" fontId="1" fillId="0" borderId="0" xfId="3"/>
    <xf numFmtId="0" fontId="2" fillId="0" borderId="0" xfId="7"/>
    <xf numFmtId="0" fontId="3" fillId="0" borderId="0" xfId="7" applyFont="1" applyAlignment="1">
      <alignment horizontal="center"/>
    </xf>
    <xf numFmtId="0" fontId="2" fillId="0" borderId="0" xfId="7" applyAlignment="1"/>
    <xf numFmtId="0" fontId="2" fillId="0" borderId="0" xfId="7" applyAlignment="1">
      <alignment horizontal="center"/>
    </xf>
    <xf numFmtId="0" fontId="3" fillId="0" borderId="0" xfId="7" applyFont="1"/>
    <xf numFmtId="0" fontId="3" fillId="0" borderId="3" xfId="7" applyFont="1" applyBorder="1" applyAlignment="1">
      <alignment horizontal="center" wrapText="1"/>
    </xf>
    <xf numFmtId="0" fontId="3" fillId="0" borderId="0" xfId="7" applyFont="1" applyBorder="1" applyAlignment="1">
      <alignment horizontal="center" wrapText="1"/>
    </xf>
    <xf numFmtId="0" fontId="2" fillId="0" borderId="0" xfId="7" applyFont="1" applyBorder="1" applyAlignment="1">
      <alignment horizontal="center" wrapText="1"/>
    </xf>
    <xf numFmtId="0" fontId="2" fillId="0" borderId="3" xfId="7" applyFont="1" applyBorder="1" applyAlignment="1">
      <alignment horizontal="center" wrapText="1"/>
    </xf>
    <xf numFmtId="0" fontId="2" fillId="0" borderId="3" xfId="7" applyBorder="1" applyAlignment="1">
      <alignment horizontal="center" wrapText="1"/>
    </xf>
    <xf numFmtId="0" fontId="2" fillId="0" borderId="0" xfId="7" applyBorder="1"/>
    <xf numFmtId="164" fontId="0" fillId="0" borderId="0" xfId="4" applyNumberFormat="1" applyFont="1"/>
    <xf numFmtId="16" fontId="3" fillId="0" borderId="0" xfId="7" quotePrefix="1" applyNumberFormat="1" applyFont="1" applyBorder="1" applyAlignment="1">
      <alignment horizontal="center" wrapText="1"/>
    </xf>
    <xf numFmtId="166" fontId="2" fillId="0" borderId="0" xfId="3" applyNumberFormat="1" applyFont="1" applyFill="1" applyBorder="1" applyAlignment="1">
      <alignment wrapText="1"/>
    </xf>
    <xf numFmtId="166" fontId="2" fillId="0" borderId="0" xfId="7" applyNumberFormat="1" applyFont="1" applyFill="1" applyBorder="1" applyAlignment="1">
      <alignment wrapText="1"/>
    </xf>
    <xf numFmtId="164" fontId="4" fillId="3" borderId="4" xfId="3" applyNumberFormat="1" applyFont="1" applyFill="1" applyBorder="1"/>
    <xf numFmtId="43" fontId="2" fillId="0" borderId="0" xfId="4" applyNumberFormat="1" applyFont="1" applyBorder="1" applyAlignment="1">
      <alignment horizontal="center" wrapText="1"/>
    </xf>
    <xf numFmtId="44" fontId="0" fillId="0" borderId="0" xfId="5" applyNumberFormat="1" applyFont="1"/>
    <xf numFmtId="43" fontId="2" fillId="0" borderId="0" xfId="7" applyNumberFormat="1"/>
    <xf numFmtId="44" fontId="0" fillId="0" borderId="0" xfId="5" applyFont="1"/>
    <xf numFmtId="16" fontId="3" fillId="0" borderId="0" xfId="7" quotePrefix="1" applyNumberFormat="1" applyFont="1" applyAlignment="1">
      <alignment horizontal="center"/>
    </xf>
    <xf numFmtId="166" fontId="3" fillId="0" borderId="0" xfId="7" applyNumberFormat="1" applyFont="1" applyFill="1" applyBorder="1" applyAlignment="1">
      <alignment wrapText="1"/>
    </xf>
    <xf numFmtId="0" fontId="3" fillId="0" borderId="0" xfId="7" applyFont="1" applyBorder="1"/>
    <xf numFmtId="164" fontId="3" fillId="0" borderId="0" xfId="7" applyNumberFormat="1" applyFont="1"/>
    <xf numFmtId="44" fontId="3" fillId="0" borderId="0" xfId="7" applyNumberFormat="1" applyFont="1"/>
    <xf numFmtId="0" fontId="2" fillId="0" borderId="0" xfId="7" applyFont="1"/>
    <xf numFmtId="44" fontId="2" fillId="0" borderId="0" xfId="7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3" fillId="0" borderId="0" xfId="1" applyFont="1" applyAlignment="1">
      <alignment horizontal="center" wrapText="1"/>
    </xf>
    <xf numFmtId="0" fontId="3" fillId="0" borderId="0" xfId="7" applyFont="1" applyAlignment="1">
      <alignment horizontal="center"/>
    </xf>
    <xf numFmtId="0" fontId="2" fillId="0" borderId="0" xfId="7" applyAlignment="1">
      <alignment horizontal="center"/>
    </xf>
  </cellXfs>
  <cellStyles count="8">
    <cellStyle name="Comma" xfId="1" builtinId="3"/>
    <cellStyle name="Comma 2" xfId="4"/>
    <cellStyle name="Currency" xfId="2" builtinId="4"/>
    <cellStyle name="Currency 2" xfId="5"/>
    <cellStyle name="Normal" xfId="0" builtinId="0"/>
    <cellStyle name="Normal 2" xfId="3"/>
    <cellStyle name="Normal 2 2" xfId="7"/>
    <cellStyle name="PSDec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203707\AppData\Local\Microsoft\Windows\Temporary%20Internet%20Files\Content.Outlook\JG5LWP4B\Copy%20of%20KPCO%20BA%20KWH%20-%20201507%20-%20201606%20(3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EP" refreshedDate="42606.570489351849" createdVersion="4" refreshedVersion="4" minRefreshableVersion="3" recordCount="2149">
  <cacheSource type="worksheet">
    <worksheetSource ref="A1:E9999" sheet="Data" r:id="rId2"/>
  </cacheSource>
  <cacheFields count="5">
    <cacheField name="Period" numFmtId="0">
      <sharedItems containsBlank="1" count="6">
        <s v="Billed"/>
        <s v="Estimated Biled"/>
        <s v="Reverse Prior Mo. Estimated"/>
        <s v="Reverse prior month unbilled"/>
        <s v="Unbilled kWh"/>
        <m/>
      </sharedItems>
    </cacheField>
    <cacheField name="Co Cd" numFmtId="0">
      <sharedItems containsString="0" containsBlank="1" containsNumber="1" containsInteger="1" minValue="3" maxValue="3"/>
    </cacheField>
    <cacheField name="Revn Yr/Mo" numFmtId="0">
      <sharedItems containsString="0" containsBlank="1" containsNumber="1" containsInteger="1" minValue="201507" maxValue="201606" count="13">
        <n v="201507"/>
        <n v="201508"/>
        <n v="201509"/>
        <n v="201510"/>
        <n v="201511"/>
        <n v="201512"/>
        <n v="201601"/>
        <n v="201602"/>
        <n v="201603"/>
        <n v="201604"/>
        <n v="201605"/>
        <n v="201606"/>
        <m/>
      </sharedItems>
    </cacheField>
    <cacheField name="Tariff Cd" numFmtId="0">
      <sharedItems containsString="0" containsBlank="1" containsNumber="1" containsInteger="1" minValue="11" maxValue="540" count="58">
        <n v="11"/>
        <n v="12"/>
        <n v="13"/>
        <n v="15"/>
        <n v="17"/>
        <n v="22"/>
        <n v="28"/>
        <n v="30"/>
        <n v="32"/>
        <n v="34"/>
        <n v="36"/>
        <n v="93"/>
        <n v="94"/>
        <n v="95"/>
        <n v="97"/>
        <n v="98"/>
        <n v="99"/>
        <n v="107"/>
        <n v="109"/>
        <n v="110"/>
        <n v="111"/>
        <n v="113"/>
        <n v="116"/>
        <n v="120"/>
        <n v="122"/>
        <n v="131"/>
        <n v="204"/>
        <n v="211"/>
        <n v="213"/>
        <n v="214"/>
        <n v="215"/>
        <n v="217"/>
        <n v="218"/>
        <n v="220"/>
        <n v="223"/>
        <n v="225"/>
        <n v="227"/>
        <n v="229"/>
        <n v="236"/>
        <n v="240"/>
        <n v="242"/>
        <n v="244"/>
        <n v="246"/>
        <n v="248"/>
        <n v="250"/>
        <n v="251"/>
        <n v="260"/>
        <n v="356"/>
        <n v="358"/>
        <n v="359"/>
        <n v="360"/>
        <n v="371"/>
        <n v="372"/>
        <n v="528"/>
        <n v="540"/>
        <n v="264"/>
        <n v="357"/>
        <m/>
      </sharedItems>
    </cacheField>
    <cacheField name="Mtrd KWH" numFmtId="164">
      <sharedItems containsString="0" containsBlank="1" containsNumber="1" containsInteger="1" minValue="-123773000" maxValue="218282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49">
  <r>
    <x v="0"/>
    <n v="3"/>
    <x v="0"/>
    <x v="0"/>
    <n v="128268"/>
  </r>
  <r>
    <x v="0"/>
    <n v="3"/>
    <x v="0"/>
    <x v="1"/>
    <n v="21133"/>
  </r>
  <r>
    <x v="0"/>
    <n v="3"/>
    <x v="0"/>
    <x v="2"/>
    <n v="5094"/>
  </r>
  <r>
    <x v="0"/>
    <n v="3"/>
    <x v="0"/>
    <x v="3"/>
    <n v="76484812"/>
  </r>
  <r>
    <x v="0"/>
    <n v="3"/>
    <x v="0"/>
    <x v="4"/>
    <n v="778119"/>
  </r>
  <r>
    <x v="0"/>
    <n v="3"/>
    <x v="0"/>
    <x v="5"/>
    <n v="89788225"/>
  </r>
  <r>
    <x v="0"/>
    <n v="3"/>
    <x v="0"/>
    <x v="6"/>
    <n v="7249"/>
  </r>
  <r>
    <x v="0"/>
    <n v="3"/>
    <x v="0"/>
    <x v="7"/>
    <n v="117326"/>
  </r>
  <r>
    <x v="0"/>
    <n v="3"/>
    <x v="0"/>
    <x v="8"/>
    <n v="141636"/>
  </r>
  <r>
    <x v="0"/>
    <n v="3"/>
    <x v="0"/>
    <x v="9"/>
    <n v="543"/>
  </r>
  <r>
    <x v="0"/>
    <n v="3"/>
    <x v="0"/>
    <x v="10"/>
    <n v="3372"/>
  </r>
  <r>
    <x v="0"/>
    <n v="3"/>
    <x v="0"/>
    <x v="11"/>
    <n v="51682"/>
  </r>
  <r>
    <x v="0"/>
    <n v="3"/>
    <x v="0"/>
    <x v="12"/>
    <n v="703051"/>
  </r>
  <r>
    <x v="0"/>
    <n v="3"/>
    <x v="0"/>
    <x v="13"/>
    <n v="11253"/>
  </r>
  <r>
    <x v="0"/>
    <n v="3"/>
    <x v="0"/>
    <x v="14"/>
    <n v="129104"/>
  </r>
  <r>
    <x v="0"/>
    <n v="3"/>
    <x v="0"/>
    <x v="15"/>
    <n v="25946"/>
  </r>
  <r>
    <x v="0"/>
    <n v="3"/>
    <x v="0"/>
    <x v="16"/>
    <n v="495"/>
  </r>
  <r>
    <x v="0"/>
    <n v="3"/>
    <x v="0"/>
    <x v="17"/>
    <n v="113390"/>
  </r>
  <r>
    <x v="0"/>
    <n v="3"/>
    <x v="0"/>
    <x v="18"/>
    <n v="558598"/>
  </r>
  <r>
    <x v="0"/>
    <n v="3"/>
    <x v="0"/>
    <x v="19"/>
    <n v="10189"/>
  </r>
  <r>
    <x v="0"/>
    <n v="3"/>
    <x v="0"/>
    <x v="20"/>
    <n v="23573"/>
  </r>
  <r>
    <x v="0"/>
    <n v="3"/>
    <x v="0"/>
    <x v="21"/>
    <n v="967912"/>
  </r>
  <r>
    <x v="0"/>
    <n v="3"/>
    <x v="0"/>
    <x v="22"/>
    <n v="110757"/>
  </r>
  <r>
    <x v="0"/>
    <n v="3"/>
    <x v="0"/>
    <x v="23"/>
    <n v="79"/>
  </r>
  <r>
    <x v="0"/>
    <n v="3"/>
    <x v="0"/>
    <x v="24"/>
    <n v="3195"/>
  </r>
  <r>
    <x v="0"/>
    <n v="3"/>
    <x v="0"/>
    <x v="25"/>
    <n v="21204"/>
  </r>
  <r>
    <x v="0"/>
    <n v="3"/>
    <x v="0"/>
    <x v="26"/>
    <n v="118049"/>
  </r>
  <r>
    <x v="0"/>
    <n v="3"/>
    <x v="0"/>
    <x v="27"/>
    <n v="10959214"/>
  </r>
  <r>
    <x v="0"/>
    <n v="3"/>
    <x v="0"/>
    <x v="28"/>
    <n v="178102"/>
  </r>
  <r>
    <x v="0"/>
    <n v="3"/>
    <x v="0"/>
    <x v="29"/>
    <n v="119265"/>
  </r>
  <r>
    <x v="0"/>
    <n v="3"/>
    <x v="0"/>
    <x v="30"/>
    <n v="41206527"/>
  </r>
  <r>
    <x v="0"/>
    <n v="3"/>
    <x v="0"/>
    <x v="31"/>
    <n v="299579"/>
  </r>
  <r>
    <x v="0"/>
    <n v="3"/>
    <x v="0"/>
    <x v="32"/>
    <n v="14480"/>
  </r>
  <r>
    <x v="0"/>
    <n v="3"/>
    <x v="0"/>
    <x v="33"/>
    <n v="311173"/>
  </r>
  <r>
    <x v="0"/>
    <n v="3"/>
    <x v="0"/>
    <x v="34"/>
    <n v="68953"/>
  </r>
  <r>
    <x v="0"/>
    <n v="3"/>
    <x v="0"/>
    <x v="35"/>
    <n v="26908"/>
  </r>
  <r>
    <x v="0"/>
    <n v="3"/>
    <x v="0"/>
    <x v="36"/>
    <n v="33072"/>
  </r>
  <r>
    <x v="0"/>
    <n v="3"/>
    <x v="0"/>
    <x v="37"/>
    <n v="295416"/>
  </r>
  <r>
    <x v="0"/>
    <n v="3"/>
    <x v="0"/>
    <x v="38"/>
    <n v="39550"/>
  </r>
  <r>
    <x v="0"/>
    <n v="3"/>
    <x v="0"/>
    <x v="39"/>
    <n v="43322770"/>
  </r>
  <r>
    <x v="0"/>
    <n v="3"/>
    <x v="0"/>
    <x v="40"/>
    <n v="753800"/>
  </r>
  <r>
    <x v="0"/>
    <n v="3"/>
    <x v="0"/>
    <x v="41"/>
    <n v="6910650"/>
  </r>
  <r>
    <x v="0"/>
    <n v="3"/>
    <x v="0"/>
    <x v="42"/>
    <n v="91980"/>
  </r>
  <r>
    <x v="0"/>
    <n v="3"/>
    <x v="0"/>
    <x v="43"/>
    <n v="2292400"/>
  </r>
  <r>
    <x v="0"/>
    <n v="3"/>
    <x v="0"/>
    <x v="44"/>
    <n v="0"/>
  </r>
  <r>
    <x v="0"/>
    <n v="3"/>
    <x v="0"/>
    <x v="45"/>
    <n v="176528"/>
  </r>
  <r>
    <x v="0"/>
    <n v="3"/>
    <x v="0"/>
    <x v="46"/>
    <n v="1877076"/>
  </r>
  <r>
    <x v="0"/>
    <n v="3"/>
    <x v="0"/>
    <x v="47"/>
    <n v="1468080"/>
  </r>
  <r>
    <x v="0"/>
    <n v="3"/>
    <x v="0"/>
    <x v="48"/>
    <n v="35176810"/>
  </r>
  <r>
    <x v="0"/>
    <n v="3"/>
    <x v="0"/>
    <x v="49"/>
    <n v="20156050"/>
  </r>
  <r>
    <x v="0"/>
    <n v="3"/>
    <x v="0"/>
    <x v="50"/>
    <n v="3968000"/>
  </r>
  <r>
    <x v="0"/>
    <n v="3"/>
    <x v="0"/>
    <x v="51"/>
    <n v="178981000"/>
  </r>
  <r>
    <x v="0"/>
    <n v="3"/>
    <x v="0"/>
    <x v="52"/>
    <n v="26983120"/>
  </r>
  <r>
    <x v="0"/>
    <n v="3"/>
    <x v="0"/>
    <x v="53"/>
    <n v="1049064"/>
  </r>
  <r>
    <x v="0"/>
    <n v="3"/>
    <x v="0"/>
    <x v="54"/>
    <n v="174884"/>
  </r>
  <r>
    <x v="0"/>
    <n v="3"/>
    <x v="1"/>
    <x v="0"/>
    <n v="130099"/>
  </r>
  <r>
    <x v="0"/>
    <n v="3"/>
    <x v="1"/>
    <x v="1"/>
    <n v="21685"/>
  </r>
  <r>
    <x v="0"/>
    <n v="3"/>
    <x v="1"/>
    <x v="2"/>
    <n v="5239"/>
  </r>
  <r>
    <x v="0"/>
    <n v="3"/>
    <x v="1"/>
    <x v="3"/>
    <n v="77854569"/>
  </r>
  <r>
    <x v="0"/>
    <n v="3"/>
    <x v="1"/>
    <x v="4"/>
    <n v="766599"/>
  </r>
  <r>
    <x v="0"/>
    <n v="3"/>
    <x v="1"/>
    <x v="5"/>
    <n v="90023930"/>
  </r>
  <r>
    <x v="0"/>
    <n v="3"/>
    <x v="1"/>
    <x v="6"/>
    <n v="6613"/>
  </r>
  <r>
    <x v="0"/>
    <n v="3"/>
    <x v="1"/>
    <x v="7"/>
    <n v="119187"/>
  </r>
  <r>
    <x v="0"/>
    <n v="3"/>
    <x v="1"/>
    <x v="8"/>
    <n v="140166"/>
  </r>
  <r>
    <x v="0"/>
    <n v="3"/>
    <x v="1"/>
    <x v="9"/>
    <n v="588"/>
  </r>
  <r>
    <x v="0"/>
    <n v="3"/>
    <x v="1"/>
    <x v="10"/>
    <n v="3516"/>
  </r>
  <r>
    <x v="0"/>
    <n v="3"/>
    <x v="1"/>
    <x v="11"/>
    <n v="57087"/>
  </r>
  <r>
    <x v="0"/>
    <n v="3"/>
    <x v="1"/>
    <x v="12"/>
    <n v="789138"/>
  </r>
  <r>
    <x v="0"/>
    <n v="3"/>
    <x v="1"/>
    <x v="13"/>
    <n v="12641"/>
  </r>
  <r>
    <x v="0"/>
    <n v="3"/>
    <x v="1"/>
    <x v="14"/>
    <n v="146986"/>
  </r>
  <r>
    <x v="0"/>
    <n v="3"/>
    <x v="1"/>
    <x v="15"/>
    <n v="29712"/>
  </r>
  <r>
    <x v="0"/>
    <n v="3"/>
    <x v="1"/>
    <x v="16"/>
    <n v="567"/>
  </r>
  <r>
    <x v="0"/>
    <n v="3"/>
    <x v="1"/>
    <x v="17"/>
    <n v="134656"/>
  </r>
  <r>
    <x v="0"/>
    <n v="3"/>
    <x v="1"/>
    <x v="18"/>
    <n v="632291"/>
  </r>
  <r>
    <x v="0"/>
    <n v="3"/>
    <x v="1"/>
    <x v="19"/>
    <n v="11701"/>
  </r>
  <r>
    <x v="0"/>
    <n v="3"/>
    <x v="1"/>
    <x v="20"/>
    <n v="26672"/>
  </r>
  <r>
    <x v="0"/>
    <n v="3"/>
    <x v="1"/>
    <x v="21"/>
    <n v="1092586"/>
  </r>
  <r>
    <x v="0"/>
    <n v="3"/>
    <x v="1"/>
    <x v="22"/>
    <n v="127902"/>
  </r>
  <r>
    <x v="0"/>
    <n v="3"/>
    <x v="1"/>
    <x v="23"/>
    <n v="90"/>
  </r>
  <r>
    <x v="0"/>
    <n v="3"/>
    <x v="1"/>
    <x v="24"/>
    <n v="3621"/>
  </r>
  <r>
    <x v="0"/>
    <n v="3"/>
    <x v="1"/>
    <x v="25"/>
    <n v="24370"/>
  </r>
  <r>
    <x v="0"/>
    <n v="3"/>
    <x v="1"/>
    <x v="26"/>
    <n v="108743"/>
  </r>
  <r>
    <x v="0"/>
    <n v="3"/>
    <x v="1"/>
    <x v="27"/>
    <n v="10984024"/>
  </r>
  <r>
    <x v="0"/>
    <n v="3"/>
    <x v="1"/>
    <x v="28"/>
    <n v="178102"/>
  </r>
  <r>
    <x v="0"/>
    <n v="3"/>
    <x v="1"/>
    <x v="29"/>
    <n v="128071"/>
  </r>
  <r>
    <x v="0"/>
    <n v="3"/>
    <x v="1"/>
    <x v="30"/>
    <n v="41242087"/>
  </r>
  <r>
    <x v="0"/>
    <n v="3"/>
    <x v="1"/>
    <x v="31"/>
    <n v="291822"/>
  </r>
  <r>
    <x v="0"/>
    <n v="3"/>
    <x v="1"/>
    <x v="32"/>
    <n v="14640"/>
  </r>
  <r>
    <x v="0"/>
    <n v="3"/>
    <x v="1"/>
    <x v="33"/>
    <n v="292686"/>
  </r>
  <r>
    <x v="0"/>
    <n v="3"/>
    <x v="1"/>
    <x v="34"/>
    <n v="66593"/>
  </r>
  <r>
    <x v="0"/>
    <n v="3"/>
    <x v="1"/>
    <x v="35"/>
    <n v="23317"/>
  </r>
  <r>
    <x v="0"/>
    <n v="3"/>
    <x v="1"/>
    <x v="36"/>
    <n v="30764"/>
  </r>
  <r>
    <x v="0"/>
    <n v="3"/>
    <x v="1"/>
    <x v="37"/>
    <n v="303867"/>
  </r>
  <r>
    <x v="0"/>
    <n v="3"/>
    <x v="1"/>
    <x v="38"/>
    <n v="51450"/>
  </r>
  <r>
    <x v="0"/>
    <n v="3"/>
    <x v="1"/>
    <x v="39"/>
    <n v="36492273"/>
  </r>
  <r>
    <x v="0"/>
    <n v="3"/>
    <x v="1"/>
    <x v="40"/>
    <n v="671920"/>
  </r>
  <r>
    <x v="0"/>
    <n v="3"/>
    <x v="1"/>
    <x v="41"/>
    <n v="6442330"/>
  </r>
  <r>
    <x v="0"/>
    <n v="3"/>
    <x v="1"/>
    <x v="42"/>
    <n v="78480"/>
  </r>
  <r>
    <x v="0"/>
    <n v="3"/>
    <x v="1"/>
    <x v="43"/>
    <n v="2193450"/>
  </r>
  <r>
    <x v="0"/>
    <n v="3"/>
    <x v="1"/>
    <x v="44"/>
    <n v="0"/>
  </r>
  <r>
    <x v="0"/>
    <n v="3"/>
    <x v="1"/>
    <x v="45"/>
    <n v="126548"/>
  </r>
  <r>
    <x v="0"/>
    <n v="3"/>
    <x v="1"/>
    <x v="46"/>
    <n v="8406508"/>
  </r>
  <r>
    <x v="0"/>
    <n v="3"/>
    <x v="1"/>
    <x v="55"/>
    <n v="168000"/>
  </r>
  <r>
    <x v="0"/>
    <n v="3"/>
    <x v="1"/>
    <x v="47"/>
    <n v="1432080"/>
  </r>
  <r>
    <x v="0"/>
    <n v="3"/>
    <x v="1"/>
    <x v="48"/>
    <n v="30062610"/>
  </r>
  <r>
    <x v="0"/>
    <n v="3"/>
    <x v="1"/>
    <x v="49"/>
    <n v="17630475"/>
  </r>
  <r>
    <x v="0"/>
    <n v="3"/>
    <x v="1"/>
    <x v="50"/>
    <n v="4845000"/>
  </r>
  <r>
    <x v="0"/>
    <n v="3"/>
    <x v="1"/>
    <x v="51"/>
    <n v="147153000"/>
  </r>
  <r>
    <x v="0"/>
    <n v="3"/>
    <x v="1"/>
    <x v="52"/>
    <n v="26177120"/>
  </r>
  <r>
    <x v="0"/>
    <n v="3"/>
    <x v="1"/>
    <x v="53"/>
    <n v="622121"/>
  </r>
  <r>
    <x v="0"/>
    <n v="3"/>
    <x v="1"/>
    <x v="54"/>
    <n v="180393"/>
  </r>
  <r>
    <x v="0"/>
    <n v="3"/>
    <x v="2"/>
    <x v="0"/>
    <n v="119654"/>
  </r>
  <r>
    <x v="0"/>
    <n v="3"/>
    <x v="2"/>
    <x v="1"/>
    <n v="19548"/>
  </r>
  <r>
    <x v="0"/>
    <n v="3"/>
    <x v="2"/>
    <x v="2"/>
    <n v="4739"/>
  </r>
  <r>
    <x v="0"/>
    <n v="3"/>
    <x v="2"/>
    <x v="3"/>
    <n v="70592737"/>
  </r>
  <r>
    <x v="0"/>
    <n v="3"/>
    <x v="2"/>
    <x v="4"/>
    <n v="696691"/>
  </r>
  <r>
    <x v="0"/>
    <n v="3"/>
    <x v="2"/>
    <x v="5"/>
    <n v="81994159"/>
  </r>
  <r>
    <x v="0"/>
    <n v="3"/>
    <x v="2"/>
    <x v="6"/>
    <n v="6131"/>
  </r>
  <r>
    <x v="0"/>
    <n v="3"/>
    <x v="2"/>
    <x v="7"/>
    <n v="111918"/>
  </r>
  <r>
    <x v="0"/>
    <n v="3"/>
    <x v="2"/>
    <x v="8"/>
    <n v="134454"/>
  </r>
  <r>
    <x v="0"/>
    <n v="3"/>
    <x v="2"/>
    <x v="9"/>
    <n v="549"/>
  </r>
  <r>
    <x v="0"/>
    <n v="3"/>
    <x v="2"/>
    <x v="10"/>
    <n v="3393"/>
  </r>
  <r>
    <x v="0"/>
    <n v="3"/>
    <x v="2"/>
    <x v="11"/>
    <n v="63798"/>
  </r>
  <r>
    <x v="0"/>
    <n v="3"/>
    <x v="2"/>
    <x v="12"/>
    <n v="881565"/>
  </r>
  <r>
    <x v="0"/>
    <n v="3"/>
    <x v="2"/>
    <x v="13"/>
    <n v="9931"/>
  </r>
  <r>
    <x v="0"/>
    <n v="3"/>
    <x v="2"/>
    <x v="14"/>
    <n v="158920"/>
  </r>
  <r>
    <x v="0"/>
    <n v="3"/>
    <x v="2"/>
    <x v="15"/>
    <n v="32230"/>
  </r>
  <r>
    <x v="0"/>
    <n v="3"/>
    <x v="2"/>
    <x v="16"/>
    <n v="621"/>
  </r>
  <r>
    <x v="0"/>
    <n v="3"/>
    <x v="2"/>
    <x v="17"/>
    <n v="147841"/>
  </r>
  <r>
    <x v="0"/>
    <n v="3"/>
    <x v="2"/>
    <x v="18"/>
    <n v="698829"/>
  </r>
  <r>
    <x v="0"/>
    <n v="3"/>
    <x v="2"/>
    <x v="19"/>
    <n v="12633"/>
  </r>
  <r>
    <x v="0"/>
    <n v="3"/>
    <x v="2"/>
    <x v="20"/>
    <n v="29778"/>
  </r>
  <r>
    <x v="0"/>
    <n v="3"/>
    <x v="2"/>
    <x v="21"/>
    <n v="1224221"/>
  </r>
  <r>
    <x v="0"/>
    <n v="3"/>
    <x v="2"/>
    <x v="22"/>
    <n v="141242"/>
  </r>
  <r>
    <x v="0"/>
    <n v="3"/>
    <x v="2"/>
    <x v="23"/>
    <n v="99"/>
  </r>
  <r>
    <x v="0"/>
    <n v="3"/>
    <x v="2"/>
    <x v="24"/>
    <n v="4047"/>
  </r>
  <r>
    <x v="0"/>
    <n v="3"/>
    <x v="2"/>
    <x v="25"/>
    <n v="26587"/>
  </r>
  <r>
    <x v="0"/>
    <n v="3"/>
    <x v="2"/>
    <x v="26"/>
    <n v="118408"/>
  </r>
  <r>
    <x v="0"/>
    <n v="3"/>
    <x v="2"/>
    <x v="27"/>
    <n v="10584166"/>
  </r>
  <r>
    <x v="0"/>
    <n v="3"/>
    <x v="2"/>
    <x v="28"/>
    <n v="178568"/>
  </r>
  <r>
    <x v="0"/>
    <n v="3"/>
    <x v="2"/>
    <x v="29"/>
    <n v="159872"/>
  </r>
  <r>
    <x v="0"/>
    <n v="3"/>
    <x v="2"/>
    <x v="30"/>
    <n v="38885838"/>
  </r>
  <r>
    <x v="0"/>
    <n v="3"/>
    <x v="2"/>
    <x v="31"/>
    <n v="339435"/>
  </r>
  <r>
    <x v="0"/>
    <n v="3"/>
    <x v="2"/>
    <x v="32"/>
    <n v="13920"/>
  </r>
  <r>
    <x v="0"/>
    <n v="3"/>
    <x v="2"/>
    <x v="33"/>
    <n v="325037"/>
  </r>
  <r>
    <x v="0"/>
    <n v="3"/>
    <x v="2"/>
    <x v="34"/>
    <n v="54274"/>
  </r>
  <r>
    <x v="0"/>
    <n v="3"/>
    <x v="2"/>
    <x v="35"/>
    <n v="23830"/>
  </r>
  <r>
    <x v="0"/>
    <n v="3"/>
    <x v="2"/>
    <x v="36"/>
    <n v="31205"/>
  </r>
  <r>
    <x v="0"/>
    <n v="3"/>
    <x v="2"/>
    <x v="37"/>
    <n v="298442"/>
  </r>
  <r>
    <x v="0"/>
    <n v="3"/>
    <x v="2"/>
    <x v="38"/>
    <n v="47950"/>
  </r>
  <r>
    <x v="0"/>
    <n v="3"/>
    <x v="2"/>
    <x v="39"/>
    <n v="37279278"/>
  </r>
  <r>
    <x v="0"/>
    <n v="3"/>
    <x v="2"/>
    <x v="40"/>
    <n v="674400"/>
  </r>
  <r>
    <x v="0"/>
    <n v="3"/>
    <x v="2"/>
    <x v="41"/>
    <n v="7670370"/>
  </r>
  <r>
    <x v="0"/>
    <n v="3"/>
    <x v="2"/>
    <x v="42"/>
    <n v="76860"/>
  </r>
  <r>
    <x v="0"/>
    <n v="3"/>
    <x v="2"/>
    <x v="43"/>
    <n v="2100075"/>
  </r>
  <r>
    <x v="0"/>
    <n v="3"/>
    <x v="2"/>
    <x v="44"/>
    <n v="91000"/>
  </r>
  <r>
    <x v="0"/>
    <n v="3"/>
    <x v="2"/>
    <x v="45"/>
    <n v="274896"/>
  </r>
  <r>
    <x v="0"/>
    <n v="3"/>
    <x v="2"/>
    <x v="46"/>
    <n v="10066822"/>
  </r>
  <r>
    <x v="0"/>
    <n v="3"/>
    <x v="2"/>
    <x v="55"/>
    <n v="180900"/>
  </r>
  <r>
    <x v="0"/>
    <n v="3"/>
    <x v="2"/>
    <x v="47"/>
    <n v="1125360"/>
  </r>
  <r>
    <x v="0"/>
    <n v="3"/>
    <x v="2"/>
    <x v="48"/>
    <n v="32810780"/>
  </r>
  <r>
    <x v="0"/>
    <n v="3"/>
    <x v="2"/>
    <x v="49"/>
    <n v="18708925"/>
  </r>
  <r>
    <x v="0"/>
    <n v="3"/>
    <x v="2"/>
    <x v="50"/>
    <n v="3879000"/>
  </r>
  <r>
    <x v="0"/>
    <n v="3"/>
    <x v="2"/>
    <x v="51"/>
    <n v="217314000"/>
  </r>
  <r>
    <x v="0"/>
    <n v="3"/>
    <x v="2"/>
    <x v="52"/>
    <n v="26517720"/>
  </r>
  <r>
    <x v="0"/>
    <n v="3"/>
    <x v="2"/>
    <x v="53"/>
    <n v="686809"/>
  </r>
  <r>
    <x v="0"/>
    <n v="3"/>
    <x v="2"/>
    <x v="54"/>
    <n v="175271"/>
  </r>
  <r>
    <x v="0"/>
    <n v="3"/>
    <x v="3"/>
    <x v="0"/>
    <n v="95360"/>
  </r>
  <r>
    <x v="0"/>
    <n v="3"/>
    <x v="3"/>
    <x v="1"/>
    <n v="14039"/>
  </r>
  <r>
    <x v="0"/>
    <n v="3"/>
    <x v="3"/>
    <x v="2"/>
    <n v="2949"/>
  </r>
  <r>
    <x v="0"/>
    <n v="3"/>
    <x v="3"/>
    <x v="3"/>
    <n v="54997266"/>
  </r>
  <r>
    <x v="0"/>
    <n v="3"/>
    <x v="3"/>
    <x v="4"/>
    <n v="541386"/>
  </r>
  <r>
    <x v="0"/>
    <n v="3"/>
    <x v="3"/>
    <x v="5"/>
    <n v="65816855"/>
  </r>
  <r>
    <x v="0"/>
    <n v="3"/>
    <x v="3"/>
    <x v="6"/>
    <n v="5317"/>
  </r>
  <r>
    <x v="0"/>
    <n v="3"/>
    <x v="3"/>
    <x v="7"/>
    <n v="87791"/>
  </r>
  <r>
    <x v="0"/>
    <n v="3"/>
    <x v="3"/>
    <x v="8"/>
    <n v="99535"/>
  </r>
  <r>
    <x v="0"/>
    <n v="3"/>
    <x v="3"/>
    <x v="9"/>
    <n v="488"/>
  </r>
  <r>
    <x v="0"/>
    <n v="3"/>
    <x v="3"/>
    <x v="10"/>
    <n v="2875"/>
  </r>
  <r>
    <x v="0"/>
    <n v="3"/>
    <x v="3"/>
    <x v="11"/>
    <n v="73821"/>
  </r>
  <r>
    <x v="0"/>
    <n v="3"/>
    <x v="3"/>
    <x v="12"/>
    <n v="1018327"/>
  </r>
  <r>
    <x v="0"/>
    <n v="3"/>
    <x v="3"/>
    <x v="13"/>
    <n v="16020"/>
  </r>
  <r>
    <x v="0"/>
    <n v="3"/>
    <x v="3"/>
    <x v="14"/>
    <n v="186469"/>
  </r>
  <r>
    <x v="0"/>
    <n v="3"/>
    <x v="3"/>
    <x v="15"/>
    <n v="37976"/>
  </r>
  <r>
    <x v="0"/>
    <n v="3"/>
    <x v="3"/>
    <x v="16"/>
    <n v="729"/>
  </r>
  <r>
    <x v="0"/>
    <n v="3"/>
    <x v="3"/>
    <x v="17"/>
    <n v="169048"/>
  </r>
  <r>
    <x v="0"/>
    <n v="3"/>
    <x v="3"/>
    <x v="18"/>
    <n v="811018"/>
  </r>
  <r>
    <x v="0"/>
    <n v="3"/>
    <x v="3"/>
    <x v="19"/>
    <n v="14760"/>
  </r>
  <r>
    <x v="0"/>
    <n v="3"/>
    <x v="3"/>
    <x v="20"/>
    <n v="34460"/>
  </r>
  <r>
    <x v="0"/>
    <n v="3"/>
    <x v="3"/>
    <x v="21"/>
    <n v="1423383"/>
  </r>
  <r>
    <x v="0"/>
    <n v="3"/>
    <x v="3"/>
    <x v="22"/>
    <n v="162962"/>
  </r>
  <r>
    <x v="0"/>
    <n v="3"/>
    <x v="3"/>
    <x v="23"/>
    <n v="116"/>
  </r>
  <r>
    <x v="0"/>
    <n v="3"/>
    <x v="3"/>
    <x v="24"/>
    <n v="4686"/>
  </r>
  <r>
    <x v="0"/>
    <n v="3"/>
    <x v="3"/>
    <x v="25"/>
    <n v="31495"/>
  </r>
  <r>
    <x v="0"/>
    <n v="3"/>
    <x v="3"/>
    <x v="26"/>
    <n v="116178"/>
  </r>
  <r>
    <x v="0"/>
    <n v="3"/>
    <x v="3"/>
    <x v="27"/>
    <n v="9052291"/>
  </r>
  <r>
    <x v="0"/>
    <n v="3"/>
    <x v="3"/>
    <x v="28"/>
    <n v="180022"/>
  </r>
  <r>
    <x v="0"/>
    <n v="3"/>
    <x v="3"/>
    <x v="29"/>
    <n v="181562"/>
  </r>
  <r>
    <x v="0"/>
    <n v="3"/>
    <x v="3"/>
    <x v="30"/>
    <n v="34361113"/>
  </r>
  <r>
    <x v="0"/>
    <n v="3"/>
    <x v="3"/>
    <x v="31"/>
    <n v="255151"/>
  </r>
  <r>
    <x v="0"/>
    <n v="3"/>
    <x v="3"/>
    <x v="32"/>
    <n v="13680"/>
  </r>
  <r>
    <x v="0"/>
    <n v="3"/>
    <x v="3"/>
    <x v="33"/>
    <n v="322682"/>
  </r>
  <r>
    <x v="0"/>
    <n v="3"/>
    <x v="3"/>
    <x v="34"/>
    <n v="43489"/>
  </r>
  <r>
    <x v="0"/>
    <n v="3"/>
    <x v="3"/>
    <x v="35"/>
    <n v="24009"/>
  </r>
  <r>
    <x v="0"/>
    <n v="3"/>
    <x v="3"/>
    <x v="36"/>
    <n v="28518"/>
  </r>
  <r>
    <x v="0"/>
    <n v="3"/>
    <x v="3"/>
    <x v="37"/>
    <n v="263577"/>
  </r>
  <r>
    <x v="0"/>
    <n v="3"/>
    <x v="3"/>
    <x v="38"/>
    <n v="49350"/>
  </r>
  <r>
    <x v="0"/>
    <n v="3"/>
    <x v="3"/>
    <x v="39"/>
    <n v="33601896"/>
  </r>
  <r>
    <x v="0"/>
    <n v="3"/>
    <x v="3"/>
    <x v="40"/>
    <n v="515600"/>
  </r>
  <r>
    <x v="0"/>
    <n v="3"/>
    <x v="3"/>
    <x v="41"/>
    <n v="6625560"/>
  </r>
  <r>
    <x v="0"/>
    <n v="3"/>
    <x v="3"/>
    <x v="42"/>
    <n v="53280"/>
  </r>
  <r>
    <x v="0"/>
    <n v="3"/>
    <x v="3"/>
    <x v="43"/>
    <n v="2082000"/>
  </r>
  <r>
    <x v="0"/>
    <n v="3"/>
    <x v="3"/>
    <x v="44"/>
    <n v="63000"/>
  </r>
  <r>
    <x v="0"/>
    <n v="3"/>
    <x v="3"/>
    <x v="45"/>
    <n v="228856"/>
  </r>
  <r>
    <x v="0"/>
    <n v="3"/>
    <x v="3"/>
    <x v="46"/>
    <n v="9612322"/>
  </r>
  <r>
    <x v="0"/>
    <n v="3"/>
    <x v="3"/>
    <x v="55"/>
    <n v="141900"/>
  </r>
  <r>
    <x v="0"/>
    <n v="3"/>
    <x v="3"/>
    <x v="47"/>
    <n v="1262880"/>
  </r>
  <r>
    <x v="0"/>
    <n v="3"/>
    <x v="3"/>
    <x v="48"/>
    <n v="31157020"/>
  </r>
  <r>
    <x v="0"/>
    <n v="3"/>
    <x v="3"/>
    <x v="49"/>
    <n v="17119725"/>
  </r>
  <r>
    <x v="0"/>
    <n v="3"/>
    <x v="3"/>
    <x v="50"/>
    <n v="2948000"/>
  </r>
  <r>
    <x v="0"/>
    <n v="3"/>
    <x v="3"/>
    <x v="51"/>
    <n v="56439000"/>
  </r>
  <r>
    <x v="0"/>
    <n v="3"/>
    <x v="3"/>
    <x v="52"/>
    <n v="28380480"/>
  </r>
  <r>
    <x v="0"/>
    <n v="3"/>
    <x v="3"/>
    <x v="53"/>
    <n v="799930"/>
  </r>
  <r>
    <x v="0"/>
    <n v="3"/>
    <x v="3"/>
    <x v="54"/>
    <n v="152440"/>
  </r>
  <r>
    <x v="0"/>
    <n v="3"/>
    <x v="4"/>
    <x v="0"/>
    <n v="87524"/>
  </r>
  <r>
    <x v="0"/>
    <n v="3"/>
    <x v="4"/>
    <x v="1"/>
    <n v="13224"/>
  </r>
  <r>
    <x v="0"/>
    <n v="3"/>
    <x v="4"/>
    <x v="2"/>
    <n v="2937"/>
  </r>
  <r>
    <x v="0"/>
    <n v="3"/>
    <x v="4"/>
    <x v="3"/>
    <n v="53778463"/>
  </r>
  <r>
    <x v="0"/>
    <n v="3"/>
    <x v="4"/>
    <x v="4"/>
    <n v="557377"/>
  </r>
  <r>
    <x v="0"/>
    <n v="3"/>
    <x v="4"/>
    <x v="5"/>
    <n v="70617832"/>
  </r>
  <r>
    <x v="0"/>
    <n v="3"/>
    <x v="4"/>
    <x v="6"/>
    <n v="4441"/>
  </r>
  <r>
    <x v="0"/>
    <n v="3"/>
    <x v="4"/>
    <x v="7"/>
    <n v="78839"/>
  </r>
  <r>
    <x v="0"/>
    <n v="3"/>
    <x v="4"/>
    <x v="8"/>
    <n v="125942"/>
  </r>
  <r>
    <x v="0"/>
    <n v="3"/>
    <x v="4"/>
    <x v="9"/>
    <n v="706"/>
  </r>
  <r>
    <x v="0"/>
    <n v="3"/>
    <x v="4"/>
    <x v="10"/>
    <n v="2787"/>
  </r>
  <r>
    <x v="0"/>
    <n v="3"/>
    <x v="4"/>
    <x v="11"/>
    <n v="78137"/>
  </r>
  <r>
    <x v="0"/>
    <n v="3"/>
    <x v="4"/>
    <x v="12"/>
    <n v="1082136"/>
  </r>
  <r>
    <x v="0"/>
    <n v="3"/>
    <x v="4"/>
    <x v="13"/>
    <n v="13252"/>
  </r>
  <r>
    <x v="0"/>
    <n v="3"/>
    <x v="4"/>
    <x v="14"/>
    <n v="139921"/>
  </r>
  <r>
    <x v="0"/>
    <n v="3"/>
    <x v="4"/>
    <x v="15"/>
    <n v="40194"/>
  </r>
  <r>
    <x v="0"/>
    <n v="3"/>
    <x v="4"/>
    <x v="16"/>
    <n v="774"/>
  </r>
  <r>
    <x v="0"/>
    <n v="3"/>
    <x v="4"/>
    <x v="17"/>
    <n v="181204"/>
  </r>
  <r>
    <x v="0"/>
    <n v="3"/>
    <x v="4"/>
    <x v="18"/>
    <n v="857570"/>
  </r>
  <r>
    <x v="0"/>
    <n v="3"/>
    <x v="4"/>
    <x v="19"/>
    <n v="15680"/>
  </r>
  <r>
    <x v="0"/>
    <n v="3"/>
    <x v="4"/>
    <x v="20"/>
    <n v="36474"/>
  </r>
  <r>
    <x v="0"/>
    <n v="3"/>
    <x v="4"/>
    <x v="21"/>
    <n v="1509322"/>
  </r>
  <r>
    <x v="0"/>
    <n v="3"/>
    <x v="4"/>
    <x v="22"/>
    <n v="174264"/>
  </r>
  <r>
    <x v="0"/>
    <n v="3"/>
    <x v="4"/>
    <x v="23"/>
    <n v="122"/>
  </r>
  <r>
    <x v="0"/>
    <n v="3"/>
    <x v="4"/>
    <x v="24"/>
    <n v="4970"/>
  </r>
  <r>
    <x v="0"/>
    <n v="3"/>
    <x v="4"/>
    <x v="25"/>
    <n v="33226"/>
  </r>
  <r>
    <x v="0"/>
    <n v="3"/>
    <x v="4"/>
    <x v="26"/>
    <n v="118832"/>
  </r>
  <r>
    <x v="0"/>
    <n v="3"/>
    <x v="4"/>
    <x v="27"/>
    <n v="8627429"/>
  </r>
  <r>
    <x v="0"/>
    <n v="3"/>
    <x v="4"/>
    <x v="28"/>
    <n v="178102"/>
  </r>
  <r>
    <x v="0"/>
    <n v="3"/>
    <x v="4"/>
    <x v="29"/>
    <n v="145511"/>
  </r>
  <r>
    <x v="0"/>
    <n v="3"/>
    <x v="4"/>
    <x v="30"/>
    <n v="31415123"/>
  </r>
  <r>
    <x v="0"/>
    <n v="3"/>
    <x v="4"/>
    <x v="31"/>
    <n v="246938"/>
  </r>
  <r>
    <x v="0"/>
    <n v="3"/>
    <x v="4"/>
    <x v="32"/>
    <n v="14000"/>
  </r>
  <r>
    <x v="0"/>
    <n v="3"/>
    <x v="4"/>
    <x v="33"/>
    <n v="297030"/>
  </r>
  <r>
    <x v="0"/>
    <n v="3"/>
    <x v="4"/>
    <x v="34"/>
    <n v="45554"/>
  </r>
  <r>
    <x v="0"/>
    <n v="3"/>
    <x v="4"/>
    <x v="35"/>
    <n v="25432"/>
  </r>
  <r>
    <x v="0"/>
    <n v="3"/>
    <x v="4"/>
    <x v="36"/>
    <n v="27381"/>
  </r>
  <r>
    <x v="0"/>
    <n v="3"/>
    <x v="4"/>
    <x v="37"/>
    <n v="237730"/>
  </r>
  <r>
    <x v="0"/>
    <n v="3"/>
    <x v="4"/>
    <x v="38"/>
    <n v="145250"/>
  </r>
  <r>
    <x v="0"/>
    <n v="3"/>
    <x v="4"/>
    <x v="39"/>
    <n v="30790239"/>
  </r>
  <r>
    <x v="0"/>
    <n v="3"/>
    <x v="4"/>
    <x v="40"/>
    <n v="506640"/>
  </r>
  <r>
    <x v="0"/>
    <n v="3"/>
    <x v="4"/>
    <x v="41"/>
    <n v="5821790"/>
  </r>
  <r>
    <x v="0"/>
    <n v="3"/>
    <x v="4"/>
    <x v="42"/>
    <n v="44280"/>
  </r>
  <r>
    <x v="0"/>
    <n v="3"/>
    <x v="4"/>
    <x v="43"/>
    <n v="1839125"/>
  </r>
  <r>
    <x v="0"/>
    <n v="3"/>
    <x v="4"/>
    <x v="44"/>
    <n v="42000"/>
  </r>
  <r>
    <x v="0"/>
    <n v="3"/>
    <x v="4"/>
    <x v="45"/>
    <n v="246968"/>
  </r>
  <r>
    <x v="0"/>
    <n v="3"/>
    <x v="4"/>
    <x v="46"/>
    <n v="8190578"/>
  </r>
  <r>
    <x v="0"/>
    <n v="3"/>
    <x v="4"/>
    <x v="55"/>
    <n v="124800"/>
  </r>
  <r>
    <x v="0"/>
    <n v="3"/>
    <x v="4"/>
    <x v="47"/>
    <n v="1229760"/>
  </r>
  <r>
    <x v="0"/>
    <n v="3"/>
    <x v="4"/>
    <x v="48"/>
    <n v="27619870"/>
  </r>
  <r>
    <x v="0"/>
    <n v="3"/>
    <x v="4"/>
    <x v="49"/>
    <n v="16634625"/>
  </r>
  <r>
    <x v="0"/>
    <n v="3"/>
    <x v="4"/>
    <x v="50"/>
    <n v="910000"/>
  </r>
  <r>
    <x v="0"/>
    <n v="3"/>
    <x v="4"/>
    <x v="51"/>
    <n v="218282000"/>
  </r>
  <r>
    <x v="0"/>
    <n v="3"/>
    <x v="4"/>
    <x v="52"/>
    <n v="21448160"/>
  </r>
  <r>
    <x v="0"/>
    <n v="3"/>
    <x v="4"/>
    <x v="53"/>
    <n v="847556"/>
  </r>
  <r>
    <x v="0"/>
    <n v="3"/>
    <x v="4"/>
    <x v="54"/>
    <n v="150524"/>
  </r>
  <r>
    <x v="0"/>
    <n v="3"/>
    <x v="5"/>
    <x v="0"/>
    <n v="125111"/>
  </r>
  <r>
    <x v="0"/>
    <n v="3"/>
    <x v="5"/>
    <x v="1"/>
    <n v="19856"/>
  </r>
  <r>
    <x v="0"/>
    <n v="3"/>
    <x v="5"/>
    <x v="2"/>
    <n v="4228"/>
  </r>
  <r>
    <x v="0"/>
    <n v="3"/>
    <x v="5"/>
    <x v="3"/>
    <n v="77201279"/>
  </r>
  <r>
    <x v="0"/>
    <n v="3"/>
    <x v="5"/>
    <x v="4"/>
    <n v="841638"/>
  </r>
  <r>
    <x v="0"/>
    <n v="3"/>
    <x v="5"/>
    <x v="5"/>
    <n v="107275018"/>
  </r>
  <r>
    <x v="0"/>
    <n v="3"/>
    <x v="5"/>
    <x v="6"/>
    <n v="8849"/>
  </r>
  <r>
    <x v="0"/>
    <n v="3"/>
    <x v="5"/>
    <x v="7"/>
    <n v="118545"/>
  </r>
  <r>
    <x v="0"/>
    <n v="3"/>
    <x v="5"/>
    <x v="8"/>
    <n v="199374"/>
  </r>
  <r>
    <x v="0"/>
    <n v="3"/>
    <x v="5"/>
    <x v="9"/>
    <n v="1239"/>
  </r>
  <r>
    <x v="0"/>
    <n v="3"/>
    <x v="5"/>
    <x v="10"/>
    <n v="3549"/>
  </r>
  <r>
    <x v="0"/>
    <n v="3"/>
    <x v="5"/>
    <x v="11"/>
    <n v="82915"/>
  </r>
  <r>
    <x v="0"/>
    <n v="3"/>
    <x v="5"/>
    <x v="12"/>
    <n v="1174727"/>
  </r>
  <r>
    <x v="0"/>
    <n v="3"/>
    <x v="5"/>
    <x v="13"/>
    <n v="18012"/>
  </r>
  <r>
    <x v="0"/>
    <n v="3"/>
    <x v="5"/>
    <x v="14"/>
    <n v="205018"/>
  </r>
  <r>
    <x v="0"/>
    <n v="3"/>
    <x v="5"/>
    <x v="15"/>
    <n v="43442"/>
  </r>
  <r>
    <x v="0"/>
    <n v="3"/>
    <x v="5"/>
    <x v="16"/>
    <n v="828"/>
  </r>
  <r>
    <x v="0"/>
    <n v="3"/>
    <x v="5"/>
    <x v="17"/>
    <n v="196156"/>
  </r>
  <r>
    <x v="0"/>
    <n v="3"/>
    <x v="5"/>
    <x v="18"/>
    <n v="912375"/>
  </r>
  <r>
    <x v="0"/>
    <n v="3"/>
    <x v="5"/>
    <x v="19"/>
    <n v="16358"/>
  </r>
  <r>
    <x v="0"/>
    <n v="3"/>
    <x v="5"/>
    <x v="20"/>
    <n v="39431"/>
  </r>
  <r>
    <x v="0"/>
    <n v="3"/>
    <x v="5"/>
    <x v="21"/>
    <n v="1627548"/>
  </r>
  <r>
    <x v="0"/>
    <n v="3"/>
    <x v="5"/>
    <x v="22"/>
    <n v="189572"/>
  </r>
  <r>
    <x v="0"/>
    <n v="3"/>
    <x v="5"/>
    <x v="23"/>
    <n v="132"/>
  </r>
  <r>
    <x v="0"/>
    <n v="3"/>
    <x v="5"/>
    <x v="24"/>
    <n v="5325"/>
  </r>
  <r>
    <x v="0"/>
    <n v="3"/>
    <x v="5"/>
    <x v="25"/>
    <n v="35962"/>
  </r>
  <r>
    <x v="0"/>
    <n v="3"/>
    <x v="5"/>
    <x v="26"/>
    <n v="132284"/>
  </r>
  <r>
    <x v="0"/>
    <n v="3"/>
    <x v="5"/>
    <x v="27"/>
    <n v="11185692"/>
  </r>
  <r>
    <x v="0"/>
    <n v="3"/>
    <x v="5"/>
    <x v="28"/>
    <n v="226038"/>
  </r>
  <r>
    <x v="0"/>
    <n v="3"/>
    <x v="5"/>
    <x v="29"/>
    <n v="162115"/>
  </r>
  <r>
    <x v="0"/>
    <n v="3"/>
    <x v="5"/>
    <x v="30"/>
    <n v="36891853"/>
  </r>
  <r>
    <x v="0"/>
    <n v="3"/>
    <x v="5"/>
    <x v="31"/>
    <n v="322393"/>
  </r>
  <r>
    <x v="0"/>
    <n v="3"/>
    <x v="5"/>
    <x v="32"/>
    <n v="17200"/>
  </r>
  <r>
    <x v="0"/>
    <n v="3"/>
    <x v="5"/>
    <x v="33"/>
    <n v="399612"/>
  </r>
  <r>
    <x v="0"/>
    <n v="3"/>
    <x v="5"/>
    <x v="34"/>
    <n v="80729"/>
  </r>
  <r>
    <x v="0"/>
    <n v="3"/>
    <x v="5"/>
    <x v="35"/>
    <n v="23996"/>
  </r>
  <r>
    <x v="0"/>
    <n v="3"/>
    <x v="5"/>
    <x v="36"/>
    <n v="77902"/>
  </r>
  <r>
    <x v="0"/>
    <n v="3"/>
    <x v="5"/>
    <x v="37"/>
    <n v="280794"/>
  </r>
  <r>
    <x v="0"/>
    <n v="3"/>
    <x v="5"/>
    <x v="38"/>
    <n v="73850"/>
  </r>
  <r>
    <x v="0"/>
    <n v="3"/>
    <x v="5"/>
    <x v="39"/>
    <n v="33774079"/>
  </r>
  <r>
    <x v="0"/>
    <n v="3"/>
    <x v="5"/>
    <x v="40"/>
    <n v="580520"/>
  </r>
  <r>
    <x v="0"/>
    <n v="3"/>
    <x v="5"/>
    <x v="41"/>
    <n v="6829780"/>
  </r>
  <r>
    <x v="0"/>
    <n v="3"/>
    <x v="5"/>
    <x v="42"/>
    <n v="41040"/>
  </r>
  <r>
    <x v="0"/>
    <n v="3"/>
    <x v="5"/>
    <x v="43"/>
    <n v="2016325"/>
  </r>
  <r>
    <x v="0"/>
    <n v="3"/>
    <x v="5"/>
    <x v="44"/>
    <n v="49000"/>
  </r>
  <r>
    <x v="0"/>
    <n v="3"/>
    <x v="5"/>
    <x v="45"/>
    <n v="228156"/>
  </r>
  <r>
    <x v="0"/>
    <n v="3"/>
    <x v="5"/>
    <x v="46"/>
    <n v="9063478"/>
  </r>
  <r>
    <x v="0"/>
    <n v="3"/>
    <x v="5"/>
    <x v="55"/>
    <n v="160500"/>
  </r>
  <r>
    <x v="0"/>
    <n v="3"/>
    <x v="5"/>
    <x v="47"/>
    <n v="1493280"/>
  </r>
  <r>
    <x v="0"/>
    <n v="3"/>
    <x v="5"/>
    <x v="48"/>
    <n v="29581360"/>
  </r>
  <r>
    <x v="0"/>
    <n v="3"/>
    <x v="5"/>
    <x v="49"/>
    <n v="18614950"/>
  </r>
  <r>
    <x v="0"/>
    <n v="3"/>
    <x v="5"/>
    <x v="50"/>
    <n v="4649000"/>
  </r>
  <r>
    <x v="0"/>
    <n v="3"/>
    <x v="5"/>
    <x v="51"/>
    <n v="142051000"/>
  </r>
  <r>
    <x v="0"/>
    <n v="3"/>
    <x v="5"/>
    <x v="52"/>
    <n v="21373480"/>
  </r>
  <r>
    <x v="0"/>
    <n v="3"/>
    <x v="5"/>
    <x v="53"/>
    <n v="916189"/>
  </r>
  <r>
    <x v="0"/>
    <n v="3"/>
    <x v="5"/>
    <x v="54"/>
    <n v="171623"/>
  </r>
  <r>
    <x v="0"/>
    <n v="3"/>
    <x v="6"/>
    <x v="0"/>
    <n v="167884"/>
  </r>
  <r>
    <x v="0"/>
    <n v="3"/>
    <x v="6"/>
    <x v="1"/>
    <n v="28890"/>
  </r>
  <r>
    <x v="0"/>
    <n v="3"/>
    <x v="6"/>
    <x v="2"/>
    <n v="4370"/>
  </r>
  <r>
    <x v="0"/>
    <n v="3"/>
    <x v="6"/>
    <x v="3"/>
    <n v="98277107"/>
  </r>
  <r>
    <x v="0"/>
    <n v="3"/>
    <x v="6"/>
    <x v="4"/>
    <n v="1158470"/>
  </r>
  <r>
    <x v="0"/>
    <n v="3"/>
    <x v="6"/>
    <x v="5"/>
    <n v="140107467"/>
  </r>
  <r>
    <x v="0"/>
    <n v="3"/>
    <x v="6"/>
    <x v="6"/>
    <n v="12467"/>
  </r>
  <r>
    <x v="0"/>
    <n v="3"/>
    <x v="6"/>
    <x v="7"/>
    <n v="161125"/>
  </r>
  <r>
    <x v="0"/>
    <n v="3"/>
    <x v="6"/>
    <x v="8"/>
    <n v="274383"/>
  </r>
  <r>
    <x v="0"/>
    <n v="3"/>
    <x v="6"/>
    <x v="9"/>
    <n v="2861"/>
  </r>
  <r>
    <x v="0"/>
    <n v="3"/>
    <x v="6"/>
    <x v="10"/>
    <n v="4238"/>
  </r>
  <r>
    <x v="0"/>
    <n v="3"/>
    <x v="6"/>
    <x v="11"/>
    <n v="79287"/>
  </r>
  <r>
    <x v="0"/>
    <n v="3"/>
    <x v="6"/>
    <x v="12"/>
    <n v="1148067"/>
  </r>
  <r>
    <x v="0"/>
    <n v="3"/>
    <x v="6"/>
    <x v="13"/>
    <n v="17711"/>
  </r>
  <r>
    <x v="0"/>
    <n v="3"/>
    <x v="6"/>
    <x v="14"/>
    <n v="201838"/>
  </r>
  <r>
    <x v="0"/>
    <n v="3"/>
    <x v="6"/>
    <x v="15"/>
    <n v="21845"/>
  </r>
  <r>
    <x v="0"/>
    <n v="3"/>
    <x v="6"/>
    <x v="16"/>
    <n v="819"/>
  </r>
  <r>
    <x v="0"/>
    <n v="3"/>
    <x v="6"/>
    <x v="17"/>
    <n v="193025"/>
  </r>
  <r>
    <x v="0"/>
    <n v="3"/>
    <x v="6"/>
    <x v="18"/>
    <n v="910690"/>
  </r>
  <r>
    <x v="0"/>
    <n v="3"/>
    <x v="6"/>
    <x v="19"/>
    <n v="16766"/>
  </r>
  <r>
    <x v="0"/>
    <n v="3"/>
    <x v="6"/>
    <x v="20"/>
    <n v="38424"/>
  </r>
  <r>
    <x v="0"/>
    <n v="3"/>
    <x v="6"/>
    <x v="21"/>
    <n v="1594477"/>
  </r>
  <r>
    <x v="0"/>
    <n v="3"/>
    <x v="6"/>
    <x v="22"/>
    <n v="187955"/>
  </r>
  <r>
    <x v="0"/>
    <n v="3"/>
    <x v="6"/>
    <x v="23"/>
    <n v="130"/>
  </r>
  <r>
    <x v="0"/>
    <n v="3"/>
    <x v="6"/>
    <x v="24"/>
    <n v="5254"/>
  </r>
  <r>
    <x v="0"/>
    <n v="3"/>
    <x v="6"/>
    <x v="25"/>
    <n v="36678"/>
  </r>
  <r>
    <x v="0"/>
    <n v="3"/>
    <x v="6"/>
    <x v="26"/>
    <n v="127710"/>
  </r>
  <r>
    <x v="0"/>
    <n v="3"/>
    <x v="6"/>
    <x v="27"/>
    <n v="13742978"/>
  </r>
  <r>
    <x v="0"/>
    <n v="3"/>
    <x v="6"/>
    <x v="28"/>
    <n v="496271"/>
  </r>
  <r>
    <x v="0"/>
    <n v="3"/>
    <x v="6"/>
    <x v="29"/>
    <n v="192018"/>
  </r>
  <r>
    <x v="0"/>
    <n v="3"/>
    <x v="6"/>
    <x v="30"/>
    <n v="42377195"/>
  </r>
  <r>
    <x v="0"/>
    <n v="3"/>
    <x v="6"/>
    <x v="31"/>
    <n v="390905"/>
  </r>
  <r>
    <x v="0"/>
    <n v="3"/>
    <x v="6"/>
    <x v="32"/>
    <n v="21760"/>
  </r>
  <r>
    <x v="0"/>
    <n v="3"/>
    <x v="6"/>
    <x v="33"/>
    <n v="477669"/>
  </r>
  <r>
    <x v="0"/>
    <n v="3"/>
    <x v="6"/>
    <x v="34"/>
    <n v="124583"/>
  </r>
  <r>
    <x v="0"/>
    <n v="3"/>
    <x v="6"/>
    <x v="35"/>
    <n v="26004"/>
  </r>
  <r>
    <x v="0"/>
    <n v="3"/>
    <x v="6"/>
    <x v="36"/>
    <n v="50348"/>
  </r>
  <r>
    <x v="0"/>
    <n v="3"/>
    <x v="6"/>
    <x v="37"/>
    <n v="345073"/>
  </r>
  <r>
    <x v="0"/>
    <n v="3"/>
    <x v="6"/>
    <x v="38"/>
    <n v="95550"/>
  </r>
  <r>
    <x v="0"/>
    <n v="3"/>
    <x v="6"/>
    <x v="39"/>
    <n v="36516454"/>
  </r>
  <r>
    <x v="0"/>
    <n v="3"/>
    <x v="6"/>
    <x v="40"/>
    <n v="728800"/>
  </r>
  <r>
    <x v="0"/>
    <n v="3"/>
    <x v="6"/>
    <x v="41"/>
    <n v="7076680"/>
  </r>
  <r>
    <x v="0"/>
    <n v="3"/>
    <x v="6"/>
    <x v="42"/>
    <n v="50220"/>
  </r>
  <r>
    <x v="0"/>
    <n v="3"/>
    <x v="6"/>
    <x v="43"/>
    <n v="2259025"/>
  </r>
  <r>
    <x v="0"/>
    <n v="3"/>
    <x v="6"/>
    <x v="44"/>
    <n v="56000"/>
  </r>
  <r>
    <x v="0"/>
    <n v="3"/>
    <x v="6"/>
    <x v="45"/>
    <n v="234620"/>
  </r>
  <r>
    <x v="0"/>
    <n v="3"/>
    <x v="6"/>
    <x v="46"/>
    <n v="10195038"/>
  </r>
  <r>
    <x v="0"/>
    <n v="3"/>
    <x v="6"/>
    <x v="55"/>
    <n v="184200"/>
  </r>
  <r>
    <x v="0"/>
    <n v="3"/>
    <x v="6"/>
    <x v="47"/>
    <n v="1535760"/>
  </r>
  <r>
    <x v="0"/>
    <n v="3"/>
    <x v="6"/>
    <x v="48"/>
    <n v="26474270"/>
  </r>
  <r>
    <x v="0"/>
    <n v="3"/>
    <x v="6"/>
    <x v="49"/>
    <n v="23315125"/>
  </r>
  <r>
    <x v="0"/>
    <n v="3"/>
    <x v="6"/>
    <x v="50"/>
    <n v="3241000"/>
  </r>
  <r>
    <x v="0"/>
    <n v="3"/>
    <x v="6"/>
    <x v="51"/>
    <n v="137586000"/>
  </r>
  <r>
    <x v="0"/>
    <n v="3"/>
    <x v="6"/>
    <x v="52"/>
    <n v="17700000"/>
  </r>
  <r>
    <x v="0"/>
    <n v="3"/>
    <x v="6"/>
    <x v="53"/>
    <n v="898221"/>
  </r>
  <r>
    <x v="0"/>
    <n v="3"/>
    <x v="6"/>
    <x v="54"/>
    <n v="197552"/>
  </r>
  <r>
    <x v="0"/>
    <n v="3"/>
    <x v="7"/>
    <x v="0"/>
    <n v="180730"/>
  </r>
  <r>
    <x v="0"/>
    <n v="3"/>
    <x v="7"/>
    <x v="1"/>
    <n v="25473"/>
  </r>
  <r>
    <x v="0"/>
    <n v="3"/>
    <x v="7"/>
    <x v="2"/>
    <n v="3697"/>
  </r>
  <r>
    <x v="0"/>
    <n v="3"/>
    <x v="7"/>
    <x v="3"/>
    <n v="106029679"/>
  </r>
  <r>
    <x v="0"/>
    <n v="3"/>
    <x v="7"/>
    <x v="4"/>
    <n v="1241590"/>
  </r>
  <r>
    <x v="0"/>
    <n v="3"/>
    <x v="7"/>
    <x v="5"/>
    <n v="157262454"/>
  </r>
  <r>
    <x v="0"/>
    <n v="3"/>
    <x v="7"/>
    <x v="6"/>
    <n v="14572"/>
  </r>
  <r>
    <x v="0"/>
    <n v="3"/>
    <x v="7"/>
    <x v="7"/>
    <n v="211040"/>
  </r>
  <r>
    <x v="0"/>
    <n v="3"/>
    <x v="7"/>
    <x v="8"/>
    <n v="313429"/>
  </r>
  <r>
    <x v="0"/>
    <n v="3"/>
    <x v="7"/>
    <x v="9"/>
    <n v="2107"/>
  </r>
  <r>
    <x v="0"/>
    <n v="3"/>
    <x v="7"/>
    <x v="10"/>
    <n v="6151"/>
  </r>
  <r>
    <x v="0"/>
    <n v="3"/>
    <x v="7"/>
    <x v="11"/>
    <n v="66930"/>
  </r>
  <r>
    <x v="0"/>
    <n v="3"/>
    <x v="7"/>
    <x v="12"/>
    <n v="969970"/>
  </r>
  <r>
    <x v="0"/>
    <n v="3"/>
    <x v="7"/>
    <x v="13"/>
    <n v="15073"/>
  </r>
  <r>
    <x v="0"/>
    <n v="3"/>
    <x v="7"/>
    <x v="14"/>
    <n v="170441"/>
  </r>
  <r>
    <x v="0"/>
    <n v="3"/>
    <x v="7"/>
    <x v="15"/>
    <n v="35263"/>
  </r>
  <r>
    <x v="0"/>
    <n v="3"/>
    <x v="7"/>
    <x v="16"/>
    <n v="684"/>
  </r>
  <r>
    <x v="0"/>
    <n v="3"/>
    <x v="7"/>
    <x v="17"/>
    <n v="160687"/>
  </r>
  <r>
    <x v="0"/>
    <n v="3"/>
    <x v="7"/>
    <x v="18"/>
    <n v="760768"/>
  </r>
  <r>
    <x v="0"/>
    <n v="3"/>
    <x v="7"/>
    <x v="19"/>
    <n v="14192"/>
  </r>
  <r>
    <x v="0"/>
    <n v="3"/>
    <x v="7"/>
    <x v="20"/>
    <n v="32594"/>
  </r>
  <r>
    <x v="0"/>
    <n v="3"/>
    <x v="7"/>
    <x v="21"/>
    <n v="1344737"/>
  </r>
  <r>
    <x v="0"/>
    <n v="3"/>
    <x v="7"/>
    <x v="22"/>
    <n v="156806"/>
  </r>
  <r>
    <x v="0"/>
    <n v="3"/>
    <x v="7"/>
    <x v="23"/>
    <n v="109"/>
  </r>
  <r>
    <x v="0"/>
    <n v="3"/>
    <x v="7"/>
    <x v="24"/>
    <n v="4402"/>
  </r>
  <r>
    <x v="0"/>
    <n v="3"/>
    <x v="7"/>
    <x v="25"/>
    <n v="30718"/>
  </r>
  <r>
    <x v="0"/>
    <n v="3"/>
    <x v="7"/>
    <x v="26"/>
    <n v="109940"/>
  </r>
  <r>
    <x v="0"/>
    <n v="3"/>
    <x v="7"/>
    <x v="27"/>
    <n v="14733589"/>
  </r>
  <r>
    <x v="0"/>
    <n v="3"/>
    <x v="7"/>
    <x v="28"/>
    <n v="178252"/>
  </r>
  <r>
    <x v="0"/>
    <n v="3"/>
    <x v="7"/>
    <x v="29"/>
    <n v="221990"/>
  </r>
  <r>
    <x v="0"/>
    <n v="3"/>
    <x v="7"/>
    <x v="30"/>
    <n v="44121224"/>
  </r>
  <r>
    <x v="0"/>
    <n v="3"/>
    <x v="7"/>
    <x v="31"/>
    <n v="559165"/>
  </r>
  <r>
    <x v="0"/>
    <n v="3"/>
    <x v="7"/>
    <x v="32"/>
    <n v="27440"/>
  </r>
  <r>
    <x v="0"/>
    <n v="3"/>
    <x v="7"/>
    <x v="33"/>
    <n v="435067"/>
  </r>
  <r>
    <x v="0"/>
    <n v="3"/>
    <x v="7"/>
    <x v="34"/>
    <n v="148282"/>
  </r>
  <r>
    <x v="0"/>
    <n v="3"/>
    <x v="7"/>
    <x v="35"/>
    <n v="27604"/>
  </r>
  <r>
    <x v="0"/>
    <n v="3"/>
    <x v="7"/>
    <x v="36"/>
    <n v="44148"/>
  </r>
  <r>
    <x v="0"/>
    <n v="3"/>
    <x v="7"/>
    <x v="37"/>
    <n v="361511"/>
  </r>
  <r>
    <x v="0"/>
    <n v="3"/>
    <x v="7"/>
    <x v="38"/>
    <n v="73850"/>
  </r>
  <r>
    <x v="0"/>
    <n v="3"/>
    <x v="7"/>
    <x v="39"/>
    <n v="35463638"/>
  </r>
  <r>
    <x v="0"/>
    <n v="3"/>
    <x v="7"/>
    <x v="40"/>
    <n v="713360"/>
  </r>
  <r>
    <x v="0"/>
    <n v="3"/>
    <x v="7"/>
    <x v="41"/>
    <n v="6703440"/>
  </r>
  <r>
    <x v="0"/>
    <n v="3"/>
    <x v="7"/>
    <x v="42"/>
    <n v="43200"/>
  </r>
  <r>
    <x v="0"/>
    <n v="3"/>
    <x v="7"/>
    <x v="43"/>
    <n v="2163925"/>
  </r>
  <r>
    <x v="0"/>
    <n v="3"/>
    <x v="7"/>
    <x v="44"/>
    <n v="49000"/>
  </r>
  <r>
    <x v="0"/>
    <n v="3"/>
    <x v="7"/>
    <x v="45"/>
    <n v="156980"/>
  </r>
  <r>
    <x v="0"/>
    <n v="3"/>
    <x v="7"/>
    <x v="46"/>
    <n v="10605380"/>
  </r>
  <r>
    <x v="0"/>
    <n v="3"/>
    <x v="7"/>
    <x v="55"/>
    <n v="217500"/>
  </r>
  <r>
    <x v="0"/>
    <n v="3"/>
    <x v="7"/>
    <x v="47"/>
    <n v="1466640"/>
  </r>
  <r>
    <x v="0"/>
    <n v="3"/>
    <x v="7"/>
    <x v="56"/>
    <n v="171000"/>
  </r>
  <r>
    <x v="0"/>
    <n v="3"/>
    <x v="7"/>
    <x v="48"/>
    <n v="26108930"/>
  </r>
  <r>
    <x v="0"/>
    <n v="3"/>
    <x v="7"/>
    <x v="49"/>
    <n v="19994575"/>
  </r>
  <r>
    <x v="0"/>
    <n v="3"/>
    <x v="7"/>
    <x v="50"/>
    <n v="3407000"/>
  </r>
  <r>
    <x v="0"/>
    <n v="3"/>
    <x v="7"/>
    <x v="51"/>
    <n v="128723000"/>
  </r>
  <r>
    <x v="0"/>
    <n v="3"/>
    <x v="7"/>
    <x v="52"/>
    <n v="22587440"/>
  </r>
  <r>
    <x v="0"/>
    <n v="3"/>
    <x v="7"/>
    <x v="53"/>
    <n v="755449"/>
  </r>
  <r>
    <x v="0"/>
    <n v="3"/>
    <x v="7"/>
    <x v="54"/>
    <n v="174114"/>
  </r>
  <r>
    <x v="0"/>
    <n v="3"/>
    <x v="8"/>
    <x v="0"/>
    <n v="140649"/>
  </r>
  <r>
    <x v="0"/>
    <n v="3"/>
    <x v="8"/>
    <x v="1"/>
    <n v="20314"/>
  </r>
  <r>
    <x v="0"/>
    <n v="3"/>
    <x v="8"/>
    <x v="2"/>
    <n v="3282"/>
  </r>
  <r>
    <x v="0"/>
    <n v="3"/>
    <x v="8"/>
    <x v="3"/>
    <n v="80716899"/>
  </r>
  <r>
    <x v="0"/>
    <n v="3"/>
    <x v="8"/>
    <x v="4"/>
    <n v="891017"/>
  </r>
  <r>
    <x v="0"/>
    <n v="3"/>
    <x v="8"/>
    <x v="5"/>
    <n v="115626882"/>
  </r>
  <r>
    <x v="0"/>
    <n v="3"/>
    <x v="8"/>
    <x v="6"/>
    <n v="11078"/>
  </r>
  <r>
    <x v="0"/>
    <n v="3"/>
    <x v="8"/>
    <x v="7"/>
    <n v="149134"/>
  </r>
  <r>
    <x v="0"/>
    <n v="3"/>
    <x v="8"/>
    <x v="8"/>
    <n v="226326"/>
  </r>
  <r>
    <x v="0"/>
    <n v="3"/>
    <x v="8"/>
    <x v="9"/>
    <n v="1304"/>
  </r>
  <r>
    <x v="0"/>
    <n v="3"/>
    <x v="8"/>
    <x v="10"/>
    <n v="4900"/>
  </r>
  <r>
    <x v="0"/>
    <n v="3"/>
    <x v="8"/>
    <x v="11"/>
    <n v="66342"/>
  </r>
  <r>
    <x v="0"/>
    <n v="3"/>
    <x v="8"/>
    <x v="12"/>
    <n v="965341"/>
  </r>
  <r>
    <x v="0"/>
    <n v="3"/>
    <x v="8"/>
    <x v="13"/>
    <n v="14529"/>
  </r>
  <r>
    <x v="0"/>
    <n v="3"/>
    <x v="8"/>
    <x v="14"/>
    <n v="170925"/>
  </r>
  <r>
    <x v="0"/>
    <n v="3"/>
    <x v="8"/>
    <x v="15"/>
    <n v="34334"/>
  </r>
  <r>
    <x v="0"/>
    <n v="3"/>
    <x v="8"/>
    <x v="16"/>
    <n v="684"/>
  </r>
  <r>
    <x v="0"/>
    <n v="3"/>
    <x v="8"/>
    <x v="17"/>
    <n v="161254"/>
  </r>
  <r>
    <x v="0"/>
    <n v="3"/>
    <x v="8"/>
    <x v="18"/>
    <n v="763411"/>
  </r>
  <r>
    <x v="0"/>
    <n v="3"/>
    <x v="8"/>
    <x v="19"/>
    <n v="13886"/>
  </r>
  <r>
    <x v="0"/>
    <n v="3"/>
    <x v="8"/>
    <x v="20"/>
    <n v="32634"/>
  </r>
  <r>
    <x v="0"/>
    <n v="3"/>
    <x v="8"/>
    <x v="21"/>
    <n v="1337139"/>
  </r>
  <r>
    <x v="0"/>
    <n v="3"/>
    <x v="8"/>
    <x v="22"/>
    <n v="156939"/>
  </r>
  <r>
    <x v="0"/>
    <n v="3"/>
    <x v="8"/>
    <x v="23"/>
    <n v="109"/>
  </r>
  <r>
    <x v="0"/>
    <n v="3"/>
    <x v="8"/>
    <x v="24"/>
    <n v="4402"/>
  </r>
  <r>
    <x v="0"/>
    <n v="3"/>
    <x v="8"/>
    <x v="25"/>
    <n v="31200"/>
  </r>
  <r>
    <x v="0"/>
    <n v="3"/>
    <x v="8"/>
    <x v="26"/>
    <n v="111825"/>
  </r>
  <r>
    <x v="0"/>
    <n v="3"/>
    <x v="8"/>
    <x v="27"/>
    <n v="11939758"/>
  </r>
  <r>
    <x v="0"/>
    <n v="3"/>
    <x v="8"/>
    <x v="28"/>
    <n v="178227"/>
  </r>
  <r>
    <x v="0"/>
    <n v="3"/>
    <x v="8"/>
    <x v="29"/>
    <n v="151310"/>
  </r>
  <r>
    <x v="0"/>
    <n v="3"/>
    <x v="8"/>
    <x v="30"/>
    <n v="38786528"/>
  </r>
  <r>
    <x v="0"/>
    <n v="3"/>
    <x v="8"/>
    <x v="31"/>
    <n v="470117"/>
  </r>
  <r>
    <x v="0"/>
    <n v="3"/>
    <x v="8"/>
    <x v="32"/>
    <n v="23120"/>
  </r>
  <r>
    <x v="0"/>
    <n v="3"/>
    <x v="8"/>
    <x v="33"/>
    <n v="392985"/>
  </r>
  <r>
    <x v="0"/>
    <n v="3"/>
    <x v="8"/>
    <x v="34"/>
    <n v="99353"/>
  </r>
  <r>
    <x v="0"/>
    <n v="3"/>
    <x v="8"/>
    <x v="35"/>
    <n v="25173"/>
  </r>
  <r>
    <x v="0"/>
    <n v="3"/>
    <x v="8"/>
    <x v="36"/>
    <n v="45290"/>
  </r>
  <r>
    <x v="0"/>
    <n v="3"/>
    <x v="8"/>
    <x v="37"/>
    <n v="294106"/>
  </r>
  <r>
    <x v="0"/>
    <n v="3"/>
    <x v="8"/>
    <x v="38"/>
    <n v="56350"/>
  </r>
  <r>
    <x v="0"/>
    <n v="3"/>
    <x v="8"/>
    <x v="39"/>
    <n v="33735400"/>
  </r>
  <r>
    <x v="0"/>
    <n v="3"/>
    <x v="8"/>
    <x v="40"/>
    <n v="560560"/>
  </r>
  <r>
    <x v="0"/>
    <n v="3"/>
    <x v="8"/>
    <x v="41"/>
    <n v="5915350"/>
  </r>
  <r>
    <x v="0"/>
    <n v="3"/>
    <x v="8"/>
    <x v="42"/>
    <n v="37440"/>
  </r>
  <r>
    <x v="0"/>
    <n v="3"/>
    <x v="8"/>
    <x v="43"/>
    <n v="2860500"/>
  </r>
  <r>
    <x v="0"/>
    <n v="3"/>
    <x v="8"/>
    <x v="44"/>
    <n v="63000"/>
  </r>
  <r>
    <x v="0"/>
    <n v="3"/>
    <x v="8"/>
    <x v="45"/>
    <n v="96024"/>
  </r>
  <r>
    <x v="0"/>
    <n v="3"/>
    <x v="8"/>
    <x v="46"/>
    <n v="9622974"/>
  </r>
  <r>
    <x v="0"/>
    <n v="3"/>
    <x v="8"/>
    <x v="55"/>
    <n v="194100"/>
  </r>
  <r>
    <x v="0"/>
    <n v="3"/>
    <x v="8"/>
    <x v="47"/>
    <n v="1427040"/>
  </r>
  <r>
    <x v="0"/>
    <n v="3"/>
    <x v="8"/>
    <x v="56"/>
    <n v="-171000"/>
  </r>
  <r>
    <x v="0"/>
    <n v="3"/>
    <x v="8"/>
    <x v="48"/>
    <n v="25466080"/>
  </r>
  <r>
    <x v="0"/>
    <n v="3"/>
    <x v="8"/>
    <x v="49"/>
    <n v="27057800"/>
  </r>
  <r>
    <x v="0"/>
    <n v="3"/>
    <x v="8"/>
    <x v="50"/>
    <n v="6158000"/>
  </r>
  <r>
    <x v="0"/>
    <n v="3"/>
    <x v="8"/>
    <x v="51"/>
    <n v="132341000"/>
  </r>
  <r>
    <x v="0"/>
    <n v="3"/>
    <x v="8"/>
    <x v="52"/>
    <n v="25819960"/>
  </r>
  <r>
    <x v="0"/>
    <n v="3"/>
    <x v="8"/>
    <x v="53"/>
    <n v="751630"/>
  </r>
  <r>
    <x v="0"/>
    <n v="3"/>
    <x v="8"/>
    <x v="54"/>
    <n v="173941"/>
  </r>
  <r>
    <x v="0"/>
    <n v="3"/>
    <x v="9"/>
    <x v="0"/>
    <n v="102434"/>
  </r>
  <r>
    <x v="0"/>
    <n v="3"/>
    <x v="9"/>
    <x v="1"/>
    <n v="16408"/>
  </r>
  <r>
    <x v="0"/>
    <n v="3"/>
    <x v="9"/>
    <x v="2"/>
    <n v="2728"/>
  </r>
  <r>
    <x v="0"/>
    <n v="3"/>
    <x v="9"/>
    <x v="3"/>
    <n v="59971321"/>
  </r>
  <r>
    <x v="0"/>
    <n v="3"/>
    <x v="9"/>
    <x v="4"/>
    <n v="628228"/>
  </r>
  <r>
    <x v="0"/>
    <n v="3"/>
    <x v="9"/>
    <x v="5"/>
    <n v="81187182"/>
  </r>
  <r>
    <x v="0"/>
    <n v="3"/>
    <x v="9"/>
    <x v="6"/>
    <n v="5752"/>
  </r>
  <r>
    <x v="0"/>
    <n v="3"/>
    <x v="9"/>
    <x v="7"/>
    <n v="98096"/>
  </r>
  <r>
    <x v="0"/>
    <n v="3"/>
    <x v="9"/>
    <x v="8"/>
    <n v="144916"/>
  </r>
  <r>
    <x v="0"/>
    <n v="3"/>
    <x v="9"/>
    <x v="9"/>
    <n v="826"/>
  </r>
  <r>
    <x v="0"/>
    <n v="3"/>
    <x v="9"/>
    <x v="10"/>
    <n v="4299"/>
  </r>
  <r>
    <x v="0"/>
    <n v="3"/>
    <x v="9"/>
    <x v="11"/>
    <n v="56079"/>
  </r>
  <r>
    <x v="0"/>
    <n v="3"/>
    <x v="9"/>
    <x v="12"/>
    <n v="806589"/>
  </r>
  <r>
    <x v="0"/>
    <n v="3"/>
    <x v="9"/>
    <x v="13"/>
    <n v="12354"/>
  </r>
  <r>
    <x v="0"/>
    <n v="3"/>
    <x v="9"/>
    <x v="14"/>
    <n v="144065"/>
  </r>
  <r>
    <x v="0"/>
    <n v="3"/>
    <x v="9"/>
    <x v="15"/>
    <n v="21677"/>
  </r>
  <r>
    <x v="0"/>
    <n v="3"/>
    <x v="9"/>
    <x v="16"/>
    <n v="585"/>
  </r>
  <r>
    <x v="0"/>
    <n v="3"/>
    <x v="9"/>
    <x v="17"/>
    <n v="138477"/>
  </r>
  <r>
    <x v="0"/>
    <n v="3"/>
    <x v="9"/>
    <x v="18"/>
    <n v="636025"/>
  </r>
  <r>
    <x v="0"/>
    <n v="3"/>
    <x v="9"/>
    <x v="19"/>
    <n v="11935"/>
  </r>
  <r>
    <x v="0"/>
    <n v="3"/>
    <x v="9"/>
    <x v="20"/>
    <n v="31112"/>
  </r>
  <r>
    <x v="0"/>
    <n v="3"/>
    <x v="9"/>
    <x v="21"/>
    <n v="1145557"/>
  </r>
  <r>
    <x v="0"/>
    <n v="3"/>
    <x v="9"/>
    <x v="22"/>
    <n v="135548"/>
  </r>
  <r>
    <x v="0"/>
    <n v="3"/>
    <x v="9"/>
    <x v="23"/>
    <n v="93"/>
  </r>
  <r>
    <x v="0"/>
    <n v="3"/>
    <x v="9"/>
    <x v="24"/>
    <n v="3763"/>
  </r>
  <r>
    <x v="0"/>
    <n v="3"/>
    <x v="9"/>
    <x v="25"/>
    <n v="26520"/>
  </r>
  <r>
    <x v="0"/>
    <n v="3"/>
    <x v="9"/>
    <x v="26"/>
    <n v="117388"/>
  </r>
  <r>
    <x v="0"/>
    <n v="3"/>
    <x v="9"/>
    <x v="27"/>
    <n v="9465634"/>
  </r>
  <r>
    <x v="0"/>
    <n v="3"/>
    <x v="9"/>
    <x v="28"/>
    <n v="178216"/>
  </r>
  <r>
    <x v="0"/>
    <n v="3"/>
    <x v="9"/>
    <x v="29"/>
    <n v="160915"/>
  </r>
  <r>
    <x v="0"/>
    <n v="3"/>
    <x v="9"/>
    <x v="30"/>
    <n v="32317740"/>
  </r>
  <r>
    <x v="0"/>
    <n v="3"/>
    <x v="9"/>
    <x v="31"/>
    <n v="1316610"/>
  </r>
  <r>
    <x v="0"/>
    <n v="3"/>
    <x v="9"/>
    <x v="32"/>
    <n v="15920"/>
  </r>
  <r>
    <x v="0"/>
    <n v="3"/>
    <x v="9"/>
    <x v="33"/>
    <n v="413835"/>
  </r>
  <r>
    <x v="0"/>
    <n v="3"/>
    <x v="9"/>
    <x v="34"/>
    <n v="55109"/>
  </r>
  <r>
    <x v="0"/>
    <n v="3"/>
    <x v="9"/>
    <x v="35"/>
    <n v="25682"/>
  </r>
  <r>
    <x v="0"/>
    <n v="3"/>
    <x v="9"/>
    <x v="36"/>
    <n v="49213"/>
  </r>
  <r>
    <x v="0"/>
    <n v="3"/>
    <x v="9"/>
    <x v="37"/>
    <n v="253424"/>
  </r>
  <r>
    <x v="0"/>
    <n v="3"/>
    <x v="9"/>
    <x v="38"/>
    <n v="196350"/>
  </r>
  <r>
    <x v="0"/>
    <n v="3"/>
    <x v="9"/>
    <x v="39"/>
    <n v="31598934"/>
  </r>
  <r>
    <x v="0"/>
    <n v="3"/>
    <x v="9"/>
    <x v="40"/>
    <n v="506440"/>
  </r>
  <r>
    <x v="0"/>
    <n v="3"/>
    <x v="9"/>
    <x v="41"/>
    <n v="5465000"/>
  </r>
  <r>
    <x v="0"/>
    <n v="3"/>
    <x v="9"/>
    <x v="42"/>
    <n v="39240"/>
  </r>
  <r>
    <x v="0"/>
    <n v="3"/>
    <x v="9"/>
    <x v="43"/>
    <n v="3213850"/>
  </r>
  <r>
    <x v="0"/>
    <n v="3"/>
    <x v="9"/>
    <x v="44"/>
    <n v="49000"/>
  </r>
  <r>
    <x v="0"/>
    <n v="3"/>
    <x v="9"/>
    <x v="45"/>
    <n v="89116"/>
  </r>
  <r>
    <x v="0"/>
    <n v="3"/>
    <x v="9"/>
    <x v="46"/>
    <n v="8503930"/>
  </r>
  <r>
    <x v="0"/>
    <n v="3"/>
    <x v="9"/>
    <x v="55"/>
    <n v="120600"/>
  </r>
  <r>
    <x v="0"/>
    <n v="3"/>
    <x v="9"/>
    <x v="47"/>
    <n v="1301040"/>
  </r>
  <r>
    <x v="0"/>
    <n v="3"/>
    <x v="9"/>
    <x v="48"/>
    <n v="22879570"/>
  </r>
  <r>
    <x v="0"/>
    <n v="3"/>
    <x v="9"/>
    <x v="49"/>
    <n v="22399375"/>
  </r>
  <r>
    <x v="0"/>
    <n v="3"/>
    <x v="9"/>
    <x v="50"/>
    <n v="182000"/>
  </r>
  <r>
    <x v="0"/>
    <n v="3"/>
    <x v="9"/>
    <x v="51"/>
    <n v="36443000"/>
  </r>
  <r>
    <x v="0"/>
    <n v="3"/>
    <x v="9"/>
    <x v="52"/>
    <n v="25255360"/>
  </r>
  <r>
    <x v="0"/>
    <n v="3"/>
    <x v="9"/>
    <x v="53"/>
    <n v="634627"/>
  </r>
  <r>
    <x v="0"/>
    <n v="3"/>
    <x v="9"/>
    <x v="54"/>
    <n v="159232"/>
  </r>
  <r>
    <x v="0"/>
    <n v="3"/>
    <x v="10"/>
    <x v="0"/>
    <n v="85114"/>
  </r>
  <r>
    <x v="0"/>
    <n v="3"/>
    <x v="10"/>
    <x v="1"/>
    <n v="13201"/>
  </r>
  <r>
    <x v="0"/>
    <n v="3"/>
    <x v="10"/>
    <x v="2"/>
    <n v="2853"/>
  </r>
  <r>
    <x v="0"/>
    <n v="3"/>
    <x v="10"/>
    <x v="3"/>
    <n v="50228054"/>
  </r>
  <r>
    <x v="0"/>
    <n v="3"/>
    <x v="10"/>
    <x v="4"/>
    <n v="516346"/>
  </r>
  <r>
    <x v="0"/>
    <n v="3"/>
    <x v="10"/>
    <x v="5"/>
    <n v="63276383"/>
  </r>
  <r>
    <x v="0"/>
    <n v="3"/>
    <x v="10"/>
    <x v="6"/>
    <n v="4401"/>
  </r>
  <r>
    <x v="0"/>
    <n v="3"/>
    <x v="10"/>
    <x v="7"/>
    <n v="74464"/>
  </r>
  <r>
    <x v="0"/>
    <n v="3"/>
    <x v="10"/>
    <x v="8"/>
    <n v="98135"/>
  </r>
  <r>
    <x v="0"/>
    <n v="3"/>
    <x v="10"/>
    <x v="9"/>
    <n v="681"/>
  </r>
  <r>
    <x v="0"/>
    <n v="3"/>
    <x v="10"/>
    <x v="10"/>
    <n v="3738"/>
  </r>
  <r>
    <x v="0"/>
    <n v="3"/>
    <x v="10"/>
    <x v="11"/>
    <n v="49906"/>
  </r>
  <r>
    <x v="0"/>
    <n v="3"/>
    <x v="10"/>
    <x v="12"/>
    <n v="714820"/>
  </r>
  <r>
    <x v="0"/>
    <n v="3"/>
    <x v="10"/>
    <x v="13"/>
    <n v="11006"/>
  </r>
  <r>
    <x v="0"/>
    <n v="3"/>
    <x v="10"/>
    <x v="14"/>
    <n v="127994"/>
  </r>
  <r>
    <x v="0"/>
    <n v="3"/>
    <x v="10"/>
    <x v="15"/>
    <n v="26392"/>
  </r>
  <r>
    <x v="0"/>
    <n v="3"/>
    <x v="10"/>
    <x v="16"/>
    <n v="522"/>
  </r>
  <r>
    <x v="0"/>
    <n v="3"/>
    <x v="10"/>
    <x v="17"/>
    <n v="122958"/>
  </r>
  <r>
    <x v="0"/>
    <n v="3"/>
    <x v="10"/>
    <x v="18"/>
    <n v="578690"/>
  </r>
  <r>
    <x v="0"/>
    <n v="3"/>
    <x v="10"/>
    <x v="19"/>
    <n v="10990"/>
  </r>
  <r>
    <x v="0"/>
    <n v="3"/>
    <x v="10"/>
    <x v="20"/>
    <n v="24443"/>
  </r>
  <r>
    <x v="0"/>
    <n v="3"/>
    <x v="10"/>
    <x v="21"/>
    <n v="1016225"/>
  </r>
  <r>
    <x v="0"/>
    <n v="3"/>
    <x v="10"/>
    <x v="22"/>
    <n v="120114"/>
  </r>
  <r>
    <x v="0"/>
    <n v="3"/>
    <x v="10"/>
    <x v="23"/>
    <n v="83"/>
  </r>
  <r>
    <x v="0"/>
    <n v="3"/>
    <x v="10"/>
    <x v="24"/>
    <n v="3337"/>
  </r>
  <r>
    <x v="0"/>
    <n v="3"/>
    <x v="10"/>
    <x v="25"/>
    <n v="23712"/>
  </r>
  <r>
    <x v="0"/>
    <n v="3"/>
    <x v="10"/>
    <x v="26"/>
    <n v="116449"/>
  </r>
  <r>
    <x v="0"/>
    <n v="3"/>
    <x v="10"/>
    <x v="27"/>
    <n v="8477828"/>
  </r>
  <r>
    <x v="0"/>
    <n v="3"/>
    <x v="10"/>
    <x v="28"/>
    <n v="184088"/>
  </r>
  <r>
    <x v="0"/>
    <n v="3"/>
    <x v="10"/>
    <x v="29"/>
    <n v="149548"/>
  </r>
  <r>
    <x v="0"/>
    <n v="3"/>
    <x v="10"/>
    <x v="30"/>
    <n v="30532214"/>
  </r>
  <r>
    <x v="0"/>
    <n v="3"/>
    <x v="10"/>
    <x v="31"/>
    <n v="1078339"/>
  </r>
  <r>
    <x v="0"/>
    <n v="3"/>
    <x v="10"/>
    <x v="32"/>
    <n v="12720"/>
  </r>
  <r>
    <x v="0"/>
    <n v="3"/>
    <x v="10"/>
    <x v="33"/>
    <n v="205988"/>
  </r>
  <r>
    <x v="0"/>
    <n v="3"/>
    <x v="10"/>
    <x v="34"/>
    <n v="38643"/>
  </r>
  <r>
    <x v="0"/>
    <n v="3"/>
    <x v="10"/>
    <x v="35"/>
    <n v="24888"/>
  </r>
  <r>
    <x v="0"/>
    <n v="3"/>
    <x v="10"/>
    <x v="36"/>
    <n v="47788"/>
  </r>
  <r>
    <x v="0"/>
    <n v="3"/>
    <x v="10"/>
    <x v="37"/>
    <n v="230528"/>
  </r>
  <r>
    <x v="0"/>
    <n v="3"/>
    <x v="10"/>
    <x v="38"/>
    <n v="67200"/>
  </r>
  <r>
    <x v="0"/>
    <n v="3"/>
    <x v="10"/>
    <x v="39"/>
    <n v="30742368"/>
  </r>
  <r>
    <x v="0"/>
    <n v="3"/>
    <x v="10"/>
    <x v="40"/>
    <n v="489760"/>
  </r>
  <r>
    <x v="0"/>
    <n v="3"/>
    <x v="10"/>
    <x v="41"/>
    <n v="5328510"/>
  </r>
  <r>
    <x v="0"/>
    <n v="3"/>
    <x v="10"/>
    <x v="42"/>
    <n v="44460"/>
  </r>
  <r>
    <x v="0"/>
    <n v="3"/>
    <x v="10"/>
    <x v="43"/>
    <n v="2452175"/>
  </r>
  <r>
    <x v="0"/>
    <n v="3"/>
    <x v="10"/>
    <x v="44"/>
    <n v="49000"/>
  </r>
  <r>
    <x v="0"/>
    <n v="3"/>
    <x v="10"/>
    <x v="45"/>
    <n v="153268"/>
  </r>
  <r>
    <x v="0"/>
    <n v="3"/>
    <x v="10"/>
    <x v="46"/>
    <n v="8173918"/>
  </r>
  <r>
    <x v="0"/>
    <n v="3"/>
    <x v="10"/>
    <x v="55"/>
    <n v="134100"/>
  </r>
  <r>
    <x v="0"/>
    <n v="3"/>
    <x v="10"/>
    <x v="47"/>
    <n v="1161360"/>
  </r>
  <r>
    <x v="0"/>
    <n v="3"/>
    <x v="10"/>
    <x v="48"/>
    <n v="25064090"/>
  </r>
  <r>
    <x v="0"/>
    <n v="3"/>
    <x v="10"/>
    <x v="49"/>
    <n v="17775875"/>
  </r>
  <r>
    <x v="0"/>
    <n v="3"/>
    <x v="10"/>
    <x v="50"/>
    <n v="2594000"/>
  </r>
  <r>
    <x v="0"/>
    <n v="3"/>
    <x v="10"/>
    <x v="51"/>
    <n v="130934000"/>
  </r>
  <r>
    <x v="0"/>
    <n v="3"/>
    <x v="10"/>
    <x v="52"/>
    <n v="24362840"/>
  </r>
  <r>
    <x v="0"/>
    <n v="3"/>
    <x v="10"/>
    <x v="53"/>
    <n v="566211"/>
  </r>
  <r>
    <x v="0"/>
    <n v="3"/>
    <x v="10"/>
    <x v="54"/>
    <n v="154311"/>
  </r>
  <r>
    <x v="0"/>
    <n v="3"/>
    <x v="11"/>
    <x v="0"/>
    <n v="108524"/>
  </r>
  <r>
    <x v="0"/>
    <n v="3"/>
    <x v="11"/>
    <x v="1"/>
    <n v="18733"/>
  </r>
  <r>
    <x v="0"/>
    <n v="3"/>
    <x v="11"/>
    <x v="2"/>
    <n v="3943"/>
  </r>
  <r>
    <x v="0"/>
    <n v="3"/>
    <x v="11"/>
    <x v="3"/>
    <n v="62665333"/>
  </r>
  <r>
    <x v="0"/>
    <n v="3"/>
    <x v="11"/>
    <x v="4"/>
    <n v="650260"/>
  </r>
  <r>
    <x v="0"/>
    <n v="3"/>
    <x v="11"/>
    <x v="5"/>
    <n v="73927576"/>
  </r>
  <r>
    <x v="0"/>
    <n v="3"/>
    <x v="11"/>
    <x v="6"/>
    <n v="7026"/>
  </r>
  <r>
    <x v="0"/>
    <n v="3"/>
    <x v="11"/>
    <x v="7"/>
    <n v="93754"/>
  </r>
  <r>
    <x v="0"/>
    <n v="3"/>
    <x v="11"/>
    <x v="8"/>
    <n v="119832"/>
  </r>
  <r>
    <x v="0"/>
    <n v="3"/>
    <x v="11"/>
    <x v="9"/>
    <n v="659"/>
  </r>
  <r>
    <x v="0"/>
    <n v="3"/>
    <x v="11"/>
    <x v="10"/>
    <n v="4053"/>
  </r>
  <r>
    <x v="0"/>
    <n v="3"/>
    <x v="11"/>
    <x v="11"/>
    <n v="44450"/>
  </r>
  <r>
    <x v="0"/>
    <n v="3"/>
    <x v="11"/>
    <x v="12"/>
    <n v="647108"/>
  </r>
  <r>
    <x v="0"/>
    <n v="3"/>
    <x v="11"/>
    <x v="13"/>
    <n v="9807"/>
  </r>
  <r>
    <x v="0"/>
    <n v="3"/>
    <x v="11"/>
    <x v="14"/>
    <n v="114850"/>
  </r>
  <r>
    <x v="0"/>
    <n v="3"/>
    <x v="11"/>
    <x v="15"/>
    <n v="23445"/>
  </r>
  <r>
    <x v="0"/>
    <n v="3"/>
    <x v="11"/>
    <x v="16"/>
    <n v="468"/>
  </r>
  <r>
    <x v="0"/>
    <n v="3"/>
    <x v="11"/>
    <x v="17"/>
    <n v="111835"/>
  </r>
  <r>
    <x v="0"/>
    <n v="3"/>
    <x v="11"/>
    <x v="18"/>
    <n v="515691"/>
  </r>
  <r>
    <x v="0"/>
    <n v="3"/>
    <x v="11"/>
    <x v="19"/>
    <n v="9606"/>
  </r>
  <r>
    <x v="0"/>
    <n v="3"/>
    <x v="11"/>
    <x v="20"/>
    <n v="22260"/>
  </r>
  <r>
    <x v="0"/>
    <n v="3"/>
    <x v="11"/>
    <x v="21"/>
    <n v="907319"/>
  </r>
  <r>
    <x v="0"/>
    <n v="3"/>
    <x v="11"/>
    <x v="22"/>
    <n v="108600"/>
  </r>
  <r>
    <x v="0"/>
    <n v="3"/>
    <x v="11"/>
    <x v="23"/>
    <n v="74"/>
  </r>
  <r>
    <x v="0"/>
    <n v="3"/>
    <x v="11"/>
    <x v="24"/>
    <n v="2982"/>
  </r>
  <r>
    <x v="0"/>
    <n v="3"/>
    <x v="11"/>
    <x v="25"/>
    <n v="21576"/>
  </r>
  <r>
    <x v="0"/>
    <n v="3"/>
    <x v="11"/>
    <x v="26"/>
    <n v="119225"/>
  </r>
  <r>
    <x v="0"/>
    <n v="3"/>
    <x v="11"/>
    <x v="27"/>
    <n v="9731936"/>
  </r>
  <r>
    <x v="0"/>
    <n v="3"/>
    <x v="11"/>
    <x v="28"/>
    <n v="178202"/>
  </r>
  <r>
    <x v="0"/>
    <n v="3"/>
    <x v="11"/>
    <x v="29"/>
    <n v="125385"/>
  </r>
  <r>
    <x v="0"/>
    <n v="3"/>
    <x v="11"/>
    <x v="30"/>
    <n v="36398929"/>
  </r>
  <r>
    <x v="0"/>
    <n v="3"/>
    <x v="11"/>
    <x v="31"/>
    <n v="337571"/>
  </r>
  <r>
    <x v="0"/>
    <n v="3"/>
    <x v="11"/>
    <x v="32"/>
    <n v="13600"/>
  </r>
  <r>
    <x v="0"/>
    <n v="3"/>
    <x v="11"/>
    <x v="33"/>
    <n v="347530"/>
  </r>
  <r>
    <x v="0"/>
    <n v="3"/>
    <x v="11"/>
    <x v="34"/>
    <n v="46631"/>
  </r>
  <r>
    <x v="0"/>
    <n v="3"/>
    <x v="11"/>
    <x v="35"/>
    <n v="25373"/>
  </r>
  <r>
    <x v="0"/>
    <n v="3"/>
    <x v="11"/>
    <x v="36"/>
    <n v="61916"/>
  </r>
  <r>
    <x v="0"/>
    <n v="3"/>
    <x v="11"/>
    <x v="37"/>
    <n v="271519"/>
  </r>
  <r>
    <x v="0"/>
    <n v="3"/>
    <x v="11"/>
    <x v="38"/>
    <n v="88900"/>
  </r>
  <r>
    <x v="0"/>
    <n v="3"/>
    <x v="11"/>
    <x v="39"/>
    <n v="34094520"/>
  </r>
  <r>
    <x v="0"/>
    <n v="3"/>
    <x v="11"/>
    <x v="40"/>
    <n v="601520"/>
  </r>
  <r>
    <x v="0"/>
    <n v="3"/>
    <x v="11"/>
    <x v="41"/>
    <n v="5551600"/>
  </r>
  <r>
    <x v="0"/>
    <n v="3"/>
    <x v="11"/>
    <x v="42"/>
    <n v="66240"/>
  </r>
  <r>
    <x v="0"/>
    <n v="3"/>
    <x v="11"/>
    <x v="43"/>
    <n v="2409925"/>
  </r>
  <r>
    <x v="0"/>
    <n v="3"/>
    <x v="11"/>
    <x v="44"/>
    <n v="70000"/>
  </r>
  <r>
    <x v="0"/>
    <n v="3"/>
    <x v="11"/>
    <x v="45"/>
    <n v="100576"/>
  </r>
  <r>
    <x v="0"/>
    <n v="3"/>
    <x v="11"/>
    <x v="46"/>
    <n v="8371130"/>
  </r>
  <r>
    <x v="0"/>
    <n v="3"/>
    <x v="11"/>
    <x v="55"/>
    <n v="135600"/>
  </r>
  <r>
    <x v="0"/>
    <n v="3"/>
    <x v="11"/>
    <x v="47"/>
    <n v="1286640"/>
  </r>
  <r>
    <x v="0"/>
    <n v="3"/>
    <x v="11"/>
    <x v="48"/>
    <n v="25079800"/>
  </r>
  <r>
    <x v="0"/>
    <n v="3"/>
    <x v="11"/>
    <x v="49"/>
    <n v="17310750"/>
  </r>
  <r>
    <x v="0"/>
    <n v="3"/>
    <x v="11"/>
    <x v="50"/>
    <n v="2148000"/>
  </r>
  <r>
    <x v="0"/>
    <n v="3"/>
    <x v="11"/>
    <x v="51"/>
    <n v="133079000"/>
  </r>
  <r>
    <x v="0"/>
    <n v="3"/>
    <x v="11"/>
    <x v="52"/>
    <n v="32555440"/>
  </r>
  <r>
    <x v="0"/>
    <n v="3"/>
    <x v="11"/>
    <x v="53"/>
    <n v="510429"/>
  </r>
  <r>
    <x v="0"/>
    <n v="3"/>
    <x v="11"/>
    <x v="54"/>
    <n v="168279"/>
  </r>
  <r>
    <x v="1"/>
    <n v="3"/>
    <x v="0"/>
    <x v="44"/>
    <n v="9186"/>
  </r>
  <r>
    <x v="1"/>
    <n v="3"/>
    <x v="0"/>
    <x v="50"/>
    <n v="2549657"/>
  </r>
  <r>
    <x v="1"/>
    <n v="3"/>
    <x v="0"/>
    <x v="51"/>
    <n v="91384000"/>
  </r>
  <r>
    <x v="1"/>
    <n v="3"/>
    <x v="0"/>
    <x v="52"/>
    <n v="7600348"/>
  </r>
  <r>
    <x v="1"/>
    <n v="3"/>
    <x v="1"/>
    <x v="44"/>
    <n v="8077"/>
  </r>
  <r>
    <x v="1"/>
    <n v="3"/>
    <x v="1"/>
    <x v="46"/>
    <n v="31073"/>
  </r>
  <r>
    <x v="1"/>
    <n v="3"/>
    <x v="1"/>
    <x v="48"/>
    <n v="1087193"/>
  </r>
  <r>
    <x v="1"/>
    <n v="3"/>
    <x v="1"/>
    <x v="49"/>
    <n v="1808521"/>
  </r>
  <r>
    <x v="1"/>
    <n v="3"/>
    <x v="1"/>
    <x v="50"/>
    <n v="797816"/>
  </r>
  <r>
    <x v="1"/>
    <n v="3"/>
    <x v="1"/>
    <x v="51"/>
    <n v="76631000"/>
  </r>
  <r>
    <x v="1"/>
    <n v="3"/>
    <x v="1"/>
    <x v="52"/>
    <n v="7213595"/>
  </r>
  <r>
    <x v="1"/>
    <n v="3"/>
    <x v="2"/>
    <x v="41"/>
    <n v="129739"/>
  </r>
  <r>
    <x v="1"/>
    <n v="3"/>
    <x v="2"/>
    <x v="43"/>
    <n v="121882"/>
  </r>
  <r>
    <x v="1"/>
    <n v="3"/>
    <x v="2"/>
    <x v="48"/>
    <n v="412581"/>
  </r>
  <r>
    <x v="1"/>
    <n v="3"/>
    <x v="2"/>
    <x v="49"/>
    <n v="573394"/>
  </r>
  <r>
    <x v="1"/>
    <n v="3"/>
    <x v="2"/>
    <x v="52"/>
    <n v="7191819"/>
  </r>
  <r>
    <x v="1"/>
    <n v="3"/>
    <x v="3"/>
    <x v="49"/>
    <n v="561234"/>
  </r>
  <r>
    <x v="1"/>
    <n v="3"/>
    <x v="3"/>
    <x v="51"/>
    <n v="79828000"/>
  </r>
  <r>
    <x v="1"/>
    <n v="3"/>
    <x v="3"/>
    <x v="52"/>
    <n v="6952817"/>
  </r>
  <r>
    <x v="1"/>
    <n v="3"/>
    <x v="4"/>
    <x v="39"/>
    <n v="74787"/>
  </r>
  <r>
    <x v="1"/>
    <n v="3"/>
    <x v="4"/>
    <x v="41"/>
    <n v="113423"/>
  </r>
  <r>
    <x v="1"/>
    <n v="3"/>
    <x v="4"/>
    <x v="48"/>
    <n v="79263"/>
  </r>
  <r>
    <x v="1"/>
    <n v="3"/>
    <x v="4"/>
    <x v="49"/>
    <n v="3040819"/>
  </r>
  <r>
    <x v="1"/>
    <n v="3"/>
    <x v="4"/>
    <x v="50"/>
    <n v="2440510"/>
  </r>
  <r>
    <x v="1"/>
    <n v="3"/>
    <x v="4"/>
    <x v="52"/>
    <n v="6820058"/>
  </r>
  <r>
    <x v="1"/>
    <n v="3"/>
    <x v="5"/>
    <x v="39"/>
    <n v="89400"/>
  </r>
  <r>
    <x v="1"/>
    <n v="3"/>
    <x v="5"/>
    <x v="46"/>
    <n v="155822"/>
  </r>
  <r>
    <x v="1"/>
    <n v="3"/>
    <x v="5"/>
    <x v="48"/>
    <n v="262500"/>
  </r>
  <r>
    <x v="1"/>
    <n v="3"/>
    <x v="5"/>
    <x v="49"/>
    <n v="5649000"/>
  </r>
  <r>
    <x v="1"/>
    <n v="3"/>
    <x v="5"/>
    <x v="50"/>
    <n v="2121000"/>
  </r>
  <r>
    <x v="1"/>
    <n v="3"/>
    <x v="5"/>
    <x v="52"/>
    <n v="7239000"/>
  </r>
  <r>
    <x v="1"/>
    <n v="3"/>
    <x v="6"/>
    <x v="46"/>
    <n v="83048"/>
  </r>
  <r>
    <x v="1"/>
    <n v="3"/>
    <x v="6"/>
    <x v="48"/>
    <n v="1782710"/>
  </r>
  <r>
    <x v="1"/>
    <n v="3"/>
    <x v="6"/>
    <x v="49"/>
    <n v="897962"/>
  </r>
  <r>
    <x v="1"/>
    <n v="3"/>
    <x v="6"/>
    <x v="50"/>
    <n v="2540827"/>
  </r>
  <r>
    <x v="1"/>
    <n v="3"/>
    <x v="6"/>
    <x v="52"/>
    <n v="6687941"/>
  </r>
  <r>
    <x v="1"/>
    <n v="3"/>
    <x v="7"/>
    <x v="30"/>
    <n v="14742"/>
  </r>
  <r>
    <x v="1"/>
    <n v="3"/>
    <x v="7"/>
    <x v="33"/>
    <n v="12050"/>
  </r>
  <r>
    <x v="1"/>
    <n v="3"/>
    <x v="7"/>
    <x v="39"/>
    <n v="137504"/>
  </r>
  <r>
    <x v="1"/>
    <n v="3"/>
    <x v="7"/>
    <x v="41"/>
    <n v="141919"/>
  </r>
  <r>
    <x v="1"/>
    <n v="3"/>
    <x v="7"/>
    <x v="46"/>
    <n v="72552"/>
  </r>
  <r>
    <x v="1"/>
    <n v="3"/>
    <x v="7"/>
    <x v="48"/>
    <n v="670958"/>
  </r>
  <r>
    <x v="1"/>
    <n v="3"/>
    <x v="7"/>
    <x v="49"/>
    <n v="2119721"/>
  </r>
  <r>
    <x v="1"/>
    <n v="3"/>
    <x v="7"/>
    <x v="50"/>
    <n v="2163162"/>
  </r>
  <r>
    <x v="1"/>
    <n v="3"/>
    <x v="7"/>
    <x v="52"/>
    <n v="5501071"/>
  </r>
  <r>
    <x v="1"/>
    <n v="3"/>
    <x v="8"/>
    <x v="43"/>
    <n v="198341"/>
  </r>
  <r>
    <x v="1"/>
    <n v="3"/>
    <x v="8"/>
    <x v="48"/>
    <n v="980013"/>
  </r>
  <r>
    <x v="1"/>
    <n v="3"/>
    <x v="8"/>
    <x v="49"/>
    <n v="1024260"/>
  </r>
  <r>
    <x v="1"/>
    <n v="3"/>
    <x v="8"/>
    <x v="52"/>
    <n v="6745101"/>
  </r>
  <r>
    <x v="1"/>
    <n v="3"/>
    <x v="9"/>
    <x v="43"/>
    <n v="59308"/>
  </r>
  <r>
    <x v="1"/>
    <n v="3"/>
    <x v="9"/>
    <x v="48"/>
    <n v="2723453"/>
  </r>
  <r>
    <x v="1"/>
    <n v="3"/>
    <x v="9"/>
    <x v="50"/>
    <n v="2221253"/>
  </r>
  <r>
    <x v="1"/>
    <n v="3"/>
    <x v="9"/>
    <x v="51"/>
    <n v="94083000"/>
  </r>
  <r>
    <x v="1"/>
    <n v="3"/>
    <x v="9"/>
    <x v="52"/>
    <n v="6309914"/>
  </r>
  <r>
    <x v="1"/>
    <n v="3"/>
    <x v="10"/>
    <x v="39"/>
    <n v="212902"/>
  </r>
  <r>
    <x v="1"/>
    <n v="3"/>
    <x v="10"/>
    <x v="41"/>
    <n v="57304"/>
  </r>
  <r>
    <x v="1"/>
    <n v="3"/>
    <x v="10"/>
    <x v="46"/>
    <n v="100658"/>
  </r>
  <r>
    <x v="1"/>
    <n v="3"/>
    <x v="10"/>
    <x v="48"/>
    <n v="76134"/>
  </r>
  <r>
    <x v="1"/>
    <n v="3"/>
    <x v="10"/>
    <x v="50"/>
    <n v="2107036"/>
  </r>
  <r>
    <x v="1"/>
    <n v="3"/>
    <x v="10"/>
    <x v="51"/>
    <n v="96200000"/>
  </r>
  <r>
    <x v="1"/>
    <n v="3"/>
    <x v="10"/>
    <x v="52"/>
    <n v="5945509"/>
  </r>
  <r>
    <x v="1"/>
    <n v="3"/>
    <x v="11"/>
    <x v="41"/>
    <n v="49961"/>
  </r>
  <r>
    <x v="1"/>
    <n v="3"/>
    <x v="11"/>
    <x v="48"/>
    <n v="62351"/>
  </r>
  <r>
    <x v="1"/>
    <n v="3"/>
    <x v="11"/>
    <x v="50"/>
    <n v="1849746"/>
  </r>
  <r>
    <x v="1"/>
    <n v="3"/>
    <x v="11"/>
    <x v="51"/>
    <n v="91858000"/>
  </r>
  <r>
    <x v="2"/>
    <n v="3"/>
    <x v="0"/>
    <x v="30"/>
    <n v="-13986"/>
  </r>
  <r>
    <x v="2"/>
    <n v="3"/>
    <x v="0"/>
    <x v="39"/>
    <n v="-126752"/>
  </r>
  <r>
    <x v="2"/>
    <n v="3"/>
    <x v="0"/>
    <x v="41"/>
    <n v="-97110"/>
  </r>
  <r>
    <x v="2"/>
    <n v="3"/>
    <x v="0"/>
    <x v="48"/>
    <n v="-3195866"/>
  </r>
  <r>
    <x v="2"/>
    <n v="3"/>
    <x v="0"/>
    <x v="49"/>
    <n v="-675403"/>
  </r>
  <r>
    <x v="2"/>
    <n v="3"/>
    <x v="0"/>
    <x v="50"/>
    <n v="-2576458"/>
  </r>
  <r>
    <x v="2"/>
    <n v="3"/>
    <x v="0"/>
    <x v="51"/>
    <n v="-123773000"/>
  </r>
  <r>
    <x v="2"/>
    <n v="3"/>
    <x v="0"/>
    <x v="52"/>
    <n v="-7050154"/>
  </r>
  <r>
    <x v="2"/>
    <n v="3"/>
    <x v="0"/>
    <x v="53"/>
    <n v="-503706"/>
  </r>
  <r>
    <x v="2"/>
    <n v="3"/>
    <x v="1"/>
    <x v="44"/>
    <n v="-9186"/>
  </r>
  <r>
    <x v="2"/>
    <n v="3"/>
    <x v="1"/>
    <x v="50"/>
    <n v="-2549657"/>
  </r>
  <r>
    <x v="2"/>
    <n v="3"/>
    <x v="1"/>
    <x v="51"/>
    <n v="-91384000"/>
  </r>
  <r>
    <x v="2"/>
    <n v="3"/>
    <x v="1"/>
    <x v="52"/>
    <n v="-7600348"/>
  </r>
  <r>
    <x v="2"/>
    <n v="3"/>
    <x v="2"/>
    <x v="44"/>
    <n v="-8077"/>
  </r>
  <r>
    <x v="2"/>
    <n v="3"/>
    <x v="2"/>
    <x v="46"/>
    <n v="-31073"/>
  </r>
  <r>
    <x v="2"/>
    <n v="3"/>
    <x v="2"/>
    <x v="48"/>
    <n v="-1087193"/>
  </r>
  <r>
    <x v="2"/>
    <n v="3"/>
    <x v="2"/>
    <x v="49"/>
    <n v="-1808521"/>
  </r>
  <r>
    <x v="2"/>
    <n v="3"/>
    <x v="2"/>
    <x v="50"/>
    <n v="-797816"/>
  </r>
  <r>
    <x v="2"/>
    <n v="3"/>
    <x v="2"/>
    <x v="51"/>
    <n v="-76631000"/>
  </r>
  <r>
    <x v="2"/>
    <n v="3"/>
    <x v="2"/>
    <x v="52"/>
    <n v="-7213595"/>
  </r>
  <r>
    <x v="2"/>
    <n v="3"/>
    <x v="3"/>
    <x v="41"/>
    <n v="-129739"/>
  </r>
  <r>
    <x v="2"/>
    <n v="3"/>
    <x v="3"/>
    <x v="43"/>
    <n v="-121882"/>
  </r>
  <r>
    <x v="2"/>
    <n v="3"/>
    <x v="3"/>
    <x v="48"/>
    <n v="-412581"/>
  </r>
  <r>
    <x v="2"/>
    <n v="3"/>
    <x v="3"/>
    <x v="49"/>
    <n v="-573394"/>
  </r>
  <r>
    <x v="2"/>
    <n v="3"/>
    <x v="3"/>
    <x v="52"/>
    <n v="-7191819"/>
  </r>
  <r>
    <x v="2"/>
    <n v="3"/>
    <x v="4"/>
    <x v="49"/>
    <n v="-561234"/>
  </r>
  <r>
    <x v="2"/>
    <n v="3"/>
    <x v="4"/>
    <x v="51"/>
    <n v="-79828000"/>
  </r>
  <r>
    <x v="2"/>
    <n v="3"/>
    <x v="4"/>
    <x v="52"/>
    <n v="-6952817"/>
  </r>
  <r>
    <x v="2"/>
    <n v="3"/>
    <x v="5"/>
    <x v="39"/>
    <n v="-74787"/>
  </r>
  <r>
    <x v="2"/>
    <n v="3"/>
    <x v="5"/>
    <x v="41"/>
    <n v="-113423"/>
  </r>
  <r>
    <x v="2"/>
    <n v="3"/>
    <x v="5"/>
    <x v="48"/>
    <n v="-79263"/>
  </r>
  <r>
    <x v="2"/>
    <n v="3"/>
    <x v="5"/>
    <x v="49"/>
    <n v="-3040819"/>
  </r>
  <r>
    <x v="2"/>
    <n v="3"/>
    <x v="5"/>
    <x v="50"/>
    <n v="-2440510"/>
  </r>
  <r>
    <x v="2"/>
    <n v="3"/>
    <x v="5"/>
    <x v="52"/>
    <n v="-6820058"/>
  </r>
  <r>
    <x v="2"/>
    <n v="3"/>
    <x v="6"/>
    <x v="39"/>
    <n v="-89400"/>
  </r>
  <r>
    <x v="2"/>
    <n v="3"/>
    <x v="6"/>
    <x v="46"/>
    <n v="-155822"/>
  </r>
  <r>
    <x v="2"/>
    <n v="3"/>
    <x v="6"/>
    <x v="48"/>
    <n v="-262500"/>
  </r>
  <r>
    <x v="2"/>
    <n v="3"/>
    <x v="6"/>
    <x v="49"/>
    <n v="-5649000"/>
  </r>
  <r>
    <x v="2"/>
    <n v="3"/>
    <x v="6"/>
    <x v="50"/>
    <n v="-2121000"/>
  </r>
  <r>
    <x v="2"/>
    <n v="3"/>
    <x v="6"/>
    <x v="52"/>
    <n v="-7239000"/>
  </r>
  <r>
    <x v="2"/>
    <n v="3"/>
    <x v="7"/>
    <x v="46"/>
    <n v="-83048"/>
  </r>
  <r>
    <x v="2"/>
    <n v="3"/>
    <x v="7"/>
    <x v="48"/>
    <n v="-1782710"/>
  </r>
  <r>
    <x v="2"/>
    <n v="3"/>
    <x v="7"/>
    <x v="49"/>
    <n v="-897962"/>
  </r>
  <r>
    <x v="2"/>
    <n v="3"/>
    <x v="7"/>
    <x v="50"/>
    <n v="-2540827"/>
  </r>
  <r>
    <x v="2"/>
    <n v="3"/>
    <x v="7"/>
    <x v="52"/>
    <n v="-6687941"/>
  </r>
  <r>
    <x v="2"/>
    <n v="3"/>
    <x v="8"/>
    <x v="30"/>
    <n v="-14742"/>
  </r>
  <r>
    <x v="2"/>
    <n v="3"/>
    <x v="8"/>
    <x v="33"/>
    <n v="-12050"/>
  </r>
  <r>
    <x v="2"/>
    <n v="3"/>
    <x v="8"/>
    <x v="39"/>
    <n v="-137504"/>
  </r>
  <r>
    <x v="2"/>
    <n v="3"/>
    <x v="8"/>
    <x v="41"/>
    <n v="-141919"/>
  </r>
  <r>
    <x v="2"/>
    <n v="3"/>
    <x v="8"/>
    <x v="46"/>
    <n v="-72552"/>
  </r>
  <r>
    <x v="2"/>
    <n v="3"/>
    <x v="8"/>
    <x v="48"/>
    <n v="-670958"/>
  </r>
  <r>
    <x v="2"/>
    <n v="3"/>
    <x v="8"/>
    <x v="49"/>
    <n v="-2119721"/>
  </r>
  <r>
    <x v="2"/>
    <n v="3"/>
    <x v="8"/>
    <x v="50"/>
    <n v="-2163162"/>
  </r>
  <r>
    <x v="2"/>
    <n v="3"/>
    <x v="8"/>
    <x v="52"/>
    <n v="-5501071"/>
  </r>
  <r>
    <x v="2"/>
    <n v="3"/>
    <x v="9"/>
    <x v="43"/>
    <n v="-198341"/>
  </r>
  <r>
    <x v="2"/>
    <n v="3"/>
    <x v="9"/>
    <x v="48"/>
    <n v="-980013"/>
  </r>
  <r>
    <x v="2"/>
    <n v="3"/>
    <x v="9"/>
    <x v="49"/>
    <n v="-1024260"/>
  </r>
  <r>
    <x v="2"/>
    <n v="3"/>
    <x v="9"/>
    <x v="52"/>
    <n v="-6745101"/>
  </r>
  <r>
    <x v="2"/>
    <n v="3"/>
    <x v="10"/>
    <x v="43"/>
    <n v="-59308"/>
  </r>
  <r>
    <x v="2"/>
    <n v="3"/>
    <x v="10"/>
    <x v="48"/>
    <n v="-2723453"/>
  </r>
  <r>
    <x v="2"/>
    <n v="3"/>
    <x v="10"/>
    <x v="50"/>
    <n v="-2221253"/>
  </r>
  <r>
    <x v="2"/>
    <n v="3"/>
    <x v="10"/>
    <x v="51"/>
    <n v="-94083000"/>
  </r>
  <r>
    <x v="2"/>
    <n v="3"/>
    <x v="10"/>
    <x v="52"/>
    <n v="-6309914"/>
  </r>
  <r>
    <x v="2"/>
    <n v="3"/>
    <x v="11"/>
    <x v="39"/>
    <n v="-212902"/>
  </r>
  <r>
    <x v="2"/>
    <n v="3"/>
    <x v="11"/>
    <x v="41"/>
    <n v="-57304"/>
  </r>
  <r>
    <x v="2"/>
    <n v="3"/>
    <x v="11"/>
    <x v="46"/>
    <n v="-100658"/>
  </r>
  <r>
    <x v="2"/>
    <n v="3"/>
    <x v="11"/>
    <x v="48"/>
    <n v="-76134"/>
  </r>
  <r>
    <x v="2"/>
    <n v="3"/>
    <x v="11"/>
    <x v="50"/>
    <n v="-2107036"/>
  </r>
  <r>
    <x v="2"/>
    <n v="3"/>
    <x v="11"/>
    <x v="51"/>
    <n v="-96200000"/>
  </r>
  <r>
    <x v="2"/>
    <n v="3"/>
    <x v="11"/>
    <x v="52"/>
    <n v="-5945509"/>
  </r>
  <r>
    <x v="3"/>
    <n v="3"/>
    <x v="0"/>
    <x v="0"/>
    <n v="-40497"/>
  </r>
  <r>
    <x v="3"/>
    <n v="3"/>
    <x v="0"/>
    <x v="1"/>
    <n v="-6316"/>
  </r>
  <r>
    <x v="3"/>
    <n v="3"/>
    <x v="0"/>
    <x v="2"/>
    <n v="-1812"/>
  </r>
  <r>
    <x v="3"/>
    <n v="3"/>
    <x v="0"/>
    <x v="3"/>
    <n v="-23458117"/>
  </r>
  <r>
    <x v="3"/>
    <n v="3"/>
    <x v="0"/>
    <x v="4"/>
    <n v="-203434"/>
  </r>
  <r>
    <x v="3"/>
    <n v="3"/>
    <x v="0"/>
    <x v="5"/>
    <n v="-27520098"/>
  </r>
  <r>
    <x v="3"/>
    <n v="3"/>
    <x v="0"/>
    <x v="6"/>
    <n v="-2825"/>
  </r>
  <r>
    <x v="3"/>
    <n v="3"/>
    <x v="0"/>
    <x v="7"/>
    <n v="-43289"/>
  </r>
  <r>
    <x v="3"/>
    <n v="3"/>
    <x v="0"/>
    <x v="8"/>
    <n v="-39897"/>
  </r>
  <r>
    <x v="3"/>
    <n v="3"/>
    <x v="0"/>
    <x v="9"/>
    <n v="-52"/>
  </r>
  <r>
    <x v="3"/>
    <n v="3"/>
    <x v="0"/>
    <x v="10"/>
    <n v="-924"/>
  </r>
  <r>
    <x v="3"/>
    <n v="3"/>
    <x v="0"/>
    <x v="11"/>
    <n v="-17579"/>
  </r>
  <r>
    <x v="3"/>
    <n v="3"/>
    <x v="0"/>
    <x v="12"/>
    <n v="-229833"/>
  </r>
  <r>
    <x v="3"/>
    <n v="3"/>
    <x v="0"/>
    <x v="13"/>
    <n v="-3564"/>
  </r>
  <r>
    <x v="3"/>
    <n v="3"/>
    <x v="0"/>
    <x v="14"/>
    <n v="-43683"/>
  </r>
  <r>
    <x v="3"/>
    <n v="3"/>
    <x v="0"/>
    <x v="15"/>
    <n v="-9967"/>
  </r>
  <r>
    <x v="3"/>
    <n v="3"/>
    <x v="0"/>
    <x v="16"/>
    <n v="-213"/>
  </r>
  <r>
    <x v="3"/>
    <n v="3"/>
    <x v="0"/>
    <x v="17"/>
    <n v="-38621"/>
  </r>
  <r>
    <x v="3"/>
    <n v="3"/>
    <x v="0"/>
    <x v="18"/>
    <n v="-180482"/>
  </r>
  <r>
    <x v="3"/>
    <n v="3"/>
    <x v="0"/>
    <x v="19"/>
    <n v="-5598"/>
  </r>
  <r>
    <x v="3"/>
    <n v="3"/>
    <x v="0"/>
    <x v="20"/>
    <n v="-7644"/>
  </r>
  <r>
    <x v="3"/>
    <n v="3"/>
    <x v="0"/>
    <x v="21"/>
    <n v="-304130"/>
  </r>
  <r>
    <x v="3"/>
    <n v="3"/>
    <x v="0"/>
    <x v="22"/>
    <n v="-40057"/>
  </r>
  <r>
    <x v="3"/>
    <n v="3"/>
    <x v="0"/>
    <x v="23"/>
    <n v="-44"/>
  </r>
  <r>
    <x v="3"/>
    <n v="3"/>
    <x v="0"/>
    <x v="24"/>
    <n v="-1157"/>
  </r>
  <r>
    <x v="3"/>
    <n v="3"/>
    <x v="0"/>
    <x v="25"/>
    <n v="-6947"/>
  </r>
  <r>
    <x v="3"/>
    <n v="3"/>
    <x v="0"/>
    <x v="26"/>
    <n v="-39866"/>
  </r>
  <r>
    <x v="3"/>
    <n v="3"/>
    <x v="0"/>
    <x v="27"/>
    <n v="-3420645"/>
  </r>
  <r>
    <x v="3"/>
    <n v="3"/>
    <x v="0"/>
    <x v="28"/>
    <n v="-61155"/>
  </r>
  <r>
    <x v="3"/>
    <n v="3"/>
    <x v="0"/>
    <x v="29"/>
    <n v="-45649"/>
  </r>
  <r>
    <x v="3"/>
    <n v="3"/>
    <x v="0"/>
    <x v="30"/>
    <n v="-13566547"/>
  </r>
  <r>
    <x v="3"/>
    <n v="3"/>
    <x v="0"/>
    <x v="31"/>
    <n v="-127379"/>
  </r>
  <r>
    <x v="3"/>
    <n v="3"/>
    <x v="0"/>
    <x v="32"/>
    <n v="-6805"/>
  </r>
  <r>
    <x v="3"/>
    <n v="3"/>
    <x v="0"/>
    <x v="33"/>
    <n v="-60741"/>
  </r>
  <r>
    <x v="3"/>
    <n v="3"/>
    <x v="0"/>
    <x v="34"/>
    <n v="-16747"/>
  </r>
  <r>
    <x v="3"/>
    <n v="3"/>
    <x v="0"/>
    <x v="35"/>
    <n v="-6990"/>
  </r>
  <r>
    <x v="3"/>
    <n v="3"/>
    <x v="0"/>
    <x v="36"/>
    <n v="-10718"/>
  </r>
  <r>
    <x v="3"/>
    <n v="3"/>
    <x v="0"/>
    <x v="37"/>
    <n v="-123417"/>
  </r>
  <r>
    <x v="3"/>
    <n v="3"/>
    <x v="0"/>
    <x v="38"/>
    <n v="-47587"/>
  </r>
  <r>
    <x v="3"/>
    <n v="3"/>
    <x v="0"/>
    <x v="39"/>
    <n v="-16297791"/>
  </r>
  <r>
    <x v="3"/>
    <n v="3"/>
    <x v="0"/>
    <x v="40"/>
    <n v="-207617"/>
  </r>
  <r>
    <x v="3"/>
    <n v="3"/>
    <x v="0"/>
    <x v="41"/>
    <n v="-2331575"/>
  </r>
  <r>
    <x v="3"/>
    <n v="3"/>
    <x v="0"/>
    <x v="42"/>
    <n v="-21091"/>
  </r>
  <r>
    <x v="3"/>
    <n v="3"/>
    <x v="0"/>
    <x v="43"/>
    <n v="-759472"/>
  </r>
  <r>
    <x v="3"/>
    <n v="3"/>
    <x v="0"/>
    <x v="44"/>
    <n v="0"/>
  </r>
  <r>
    <x v="3"/>
    <n v="3"/>
    <x v="0"/>
    <x v="45"/>
    <n v="-27800"/>
  </r>
  <r>
    <x v="3"/>
    <n v="3"/>
    <x v="0"/>
    <x v="47"/>
    <n v="-373947"/>
  </r>
  <r>
    <x v="3"/>
    <n v="3"/>
    <x v="0"/>
    <x v="48"/>
    <n v="-10180793"/>
  </r>
  <r>
    <x v="3"/>
    <n v="3"/>
    <x v="0"/>
    <x v="49"/>
    <n v="-5329642"/>
  </r>
  <r>
    <x v="3"/>
    <n v="3"/>
    <x v="0"/>
    <x v="50"/>
    <n v="-391755"/>
  </r>
  <r>
    <x v="3"/>
    <n v="3"/>
    <x v="0"/>
    <x v="51"/>
    <n v="-4220933"/>
  </r>
  <r>
    <x v="3"/>
    <n v="3"/>
    <x v="0"/>
    <x v="52"/>
    <n v="-9337456"/>
  </r>
  <r>
    <x v="3"/>
    <n v="3"/>
    <x v="0"/>
    <x v="53"/>
    <n v="-274"/>
  </r>
  <r>
    <x v="3"/>
    <n v="3"/>
    <x v="0"/>
    <x v="54"/>
    <n v="-102025"/>
  </r>
  <r>
    <x v="3"/>
    <n v="3"/>
    <x v="1"/>
    <x v="0"/>
    <n v="-51997"/>
  </r>
  <r>
    <x v="3"/>
    <n v="3"/>
    <x v="1"/>
    <x v="1"/>
    <n v="-8192"/>
  </r>
  <r>
    <x v="3"/>
    <n v="3"/>
    <x v="1"/>
    <x v="2"/>
    <n v="-2001"/>
  </r>
  <r>
    <x v="3"/>
    <n v="3"/>
    <x v="1"/>
    <x v="3"/>
    <n v="-30694934"/>
  </r>
  <r>
    <x v="3"/>
    <n v="3"/>
    <x v="1"/>
    <x v="4"/>
    <n v="-265836"/>
  </r>
  <r>
    <x v="3"/>
    <n v="3"/>
    <x v="1"/>
    <x v="5"/>
    <n v="-34834824"/>
  </r>
  <r>
    <x v="3"/>
    <n v="3"/>
    <x v="1"/>
    <x v="6"/>
    <n v="-2612"/>
  </r>
  <r>
    <x v="3"/>
    <n v="3"/>
    <x v="1"/>
    <x v="7"/>
    <n v="-55184"/>
  </r>
  <r>
    <x v="3"/>
    <n v="3"/>
    <x v="1"/>
    <x v="8"/>
    <n v="-52151"/>
  </r>
  <r>
    <x v="3"/>
    <n v="3"/>
    <x v="1"/>
    <x v="9"/>
    <n v="-49"/>
  </r>
  <r>
    <x v="3"/>
    <n v="3"/>
    <x v="1"/>
    <x v="10"/>
    <n v="-1051"/>
  </r>
  <r>
    <x v="3"/>
    <n v="3"/>
    <x v="1"/>
    <x v="11"/>
    <n v="-20842"/>
  </r>
  <r>
    <x v="3"/>
    <n v="3"/>
    <x v="1"/>
    <x v="12"/>
    <n v="-272772"/>
  </r>
  <r>
    <x v="3"/>
    <n v="3"/>
    <x v="1"/>
    <x v="13"/>
    <n v="-4194"/>
  </r>
  <r>
    <x v="3"/>
    <n v="3"/>
    <x v="1"/>
    <x v="14"/>
    <n v="-51385"/>
  </r>
  <r>
    <x v="3"/>
    <n v="3"/>
    <x v="1"/>
    <x v="15"/>
    <n v="-12032"/>
  </r>
  <r>
    <x v="3"/>
    <n v="3"/>
    <x v="1"/>
    <x v="16"/>
    <n v="-229"/>
  </r>
  <r>
    <x v="3"/>
    <n v="3"/>
    <x v="1"/>
    <x v="17"/>
    <n v="-45726"/>
  </r>
  <r>
    <x v="3"/>
    <n v="3"/>
    <x v="1"/>
    <x v="18"/>
    <n v="-214723"/>
  </r>
  <r>
    <x v="3"/>
    <n v="3"/>
    <x v="1"/>
    <x v="19"/>
    <n v="-3954"/>
  </r>
  <r>
    <x v="3"/>
    <n v="3"/>
    <x v="1"/>
    <x v="20"/>
    <n v="-8908"/>
  </r>
  <r>
    <x v="3"/>
    <n v="3"/>
    <x v="1"/>
    <x v="21"/>
    <n v="-368362"/>
  </r>
  <r>
    <x v="3"/>
    <n v="3"/>
    <x v="1"/>
    <x v="22"/>
    <n v="-46273"/>
  </r>
  <r>
    <x v="3"/>
    <n v="3"/>
    <x v="1"/>
    <x v="23"/>
    <n v="-59"/>
  </r>
  <r>
    <x v="3"/>
    <n v="3"/>
    <x v="1"/>
    <x v="24"/>
    <n v="-1276"/>
  </r>
  <r>
    <x v="3"/>
    <n v="3"/>
    <x v="1"/>
    <x v="25"/>
    <n v="-10312"/>
  </r>
  <r>
    <x v="3"/>
    <n v="3"/>
    <x v="1"/>
    <x v="26"/>
    <n v="-42155"/>
  </r>
  <r>
    <x v="3"/>
    <n v="3"/>
    <x v="1"/>
    <x v="27"/>
    <n v="-4198353"/>
  </r>
  <r>
    <x v="3"/>
    <n v="3"/>
    <x v="1"/>
    <x v="28"/>
    <n v="-67795"/>
  </r>
  <r>
    <x v="3"/>
    <n v="3"/>
    <x v="1"/>
    <x v="29"/>
    <n v="-41343"/>
  </r>
  <r>
    <x v="3"/>
    <n v="3"/>
    <x v="1"/>
    <x v="30"/>
    <n v="-16324147"/>
  </r>
  <r>
    <x v="3"/>
    <n v="3"/>
    <x v="1"/>
    <x v="31"/>
    <n v="-119748"/>
  </r>
  <r>
    <x v="3"/>
    <n v="3"/>
    <x v="1"/>
    <x v="32"/>
    <n v="-7842"/>
  </r>
  <r>
    <x v="3"/>
    <n v="3"/>
    <x v="1"/>
    <x v="33"/>
    <n v="-60915"/>
  </r>
  <r>
    <x v="3"/>
    <n v="3"/>
    <x v="1"/>
    <x v="34"/>
    <n v="-25828"/>
  </r>
  <r>
    <x v="3"/>
    <n v="3"/>
    <x v="1"/>
    <x v="35"/>
    <n v="-7840"/>
  </r>
  <r>
    <x v="3"/>
    <n v="3"/>
    <x v="1"/>
    <x v="36"/>
    <n v="-11258"/>
  </r>
  <r>
    <x v="3"/>
    <n v="3"/>
    <x v="1"/>
    <x v="37"/>
    <n v="-152480"/>
  </r>
  <r>
    <x v="3"/>
    <n v="3"/>
    <x v="1"/>
    <x v="38"/>
    <n v="-12745"/>
  </r>
  <r>
    <x v="3"/>
    <n v="3"/>
    <x v="1"/>
    <x v="39"/>
    <n v="-16815803"/>
  </r>
  <r>
    <x v="3"/>
    <n v="3"/>
    <x v="1"/>
    <x v="40"/>
    <n v="-241798"/>
  </r>
  <r>
    <x v="3"/>
    <n v="3"/>
    <x v="1"/>
    <x v="41"/>
    <n v="-2429058"/>
  </r>
  <r>
    <x v="3"/>
    <n v="3"/>
    <x v="1"/>
    <x v="42"/>
    <n v="-18754"/>
  </r>
  <r>
    <x v="3"/>
    <n v="3"/>
    <x v="1"/>
    <x v="43"/>
    <n v="-777362"/>
  </r>
  <r>
    <x v="3"/>
    <n v="3"/>
    <x v="1"/>
    <x v="45"/>
    <n v="-69993"/>
  </r>
  <r>
    <x v="3"/>
    <n v="3"/>
    <x v="1"/>
    <x v="46"/>
    <n v="-1055151"/>
  </r>
  <r>
    <x v="3"/>
    <n v="3"/>
    <x v="1"/>
    <x v="47"/>
    <n v="-393001"/>
  </r>
  <r>
    <x v="3"/>
    <n v="3"/>
    <x v="1"/>
    <x v="48"/>
    <n v="-11162900"/>
  </r>
  <r>
    <x v="3"/>
    <n v="3"/>
    <x v="1"/>
    <x v="49"/>
    <n v="-5309291"/>
  </r>
  <r>
    <x v="3"/>
    <n v="3"/>
    <x v="1"/>
    <x v="50"/>
    <n v="-413975"/>
  </r>
  <r>
    <x v="3"/>
    <n v="3"/>
    <x v="1"/>
    <x v="51"/>
    <n v="-3307625"/>
  </r>
  <r>
    <x v="3"/>
    <n v="3"/>
    <x v="1"/>
    <x v="52"/>
    <n v="-10590918"/>
  </r>
  <r>
    <x v="3"/>
    <n v="3"/>
    <x v="1"/>
    <x v="53"/>
    <n v="-644"/>
  </r>
  <r>
    <x v="3"/>
    <n v="3"/>
    <x v="1"/>
    <x v="54"/>
    <n v="-98489"/>
  </r>
  <r>
    <x v="3"/>
    <n v="3"/>
    <x v="2"/>
    <x v="0"/>
    <n v="-58430"/>
  </r>
  <r>
    <x v="3"/>
    <n v="3"/>
    <x v="2"/>
    <x v="1"/>
    <n v="-8704"/>
  </r>
  <r>
    <x v="3"/>
    <n v="3"/>
    <x v="2"/>
    <x v="2"/>
    <n v="-2287"/>
  </r>
  <r>
    <x v="3"/>
    <n v="3"/>
    <x v="2"/>
    <x v="3"/>
    <n v="-34188610"/>
  </r>
  <r>
    <x v="3"/>
    <n v="3"/>
    <x v="2"/>
    <x v="4"/>
    <n v="-292992"/>
  </r>
  <r>
    <x v="3"/>
    <n v="3"/>
    <x v="2"/>
    <x v="5"/>
    <n v="-38706197"/>
  </r>
  <r>
    <x v="3"/>
    <n v="3"/>
    <x v="2"/>
    <x v="6"/>
    <n v="-2726"/>
  </r>
  <r>
    <x v="3"/>
    <n v="3"/>
    <x v="2"/>
    <x v="7"/>
    <n v="-61025"/>
  </r>
  <r>
    <x v="3"/>
    <n v="3"/>
    <x v="2"/>
    <x v="8"/>
    <n v="-57848"/>
  </r>
  <r>
    <x v="3"/>
    <n v="3"/>
    <x v="2"/>
    <x v="9"/>
    <n v="-73"/>
  </r>
  <r>
    <x v="3"/>
    <n v="3"/>
    <x v="2"/>
    <x v="10"/>
    <n v="-1362"/>
  </r>
  <r>
    <x v="3"/>
    <n v="3"/>
    <x v="2"/>
    <x v="11"/>
    <n v="-24295"/>
  </r>
  <r>
    <x v="3"/>
    <n v="3"/>
    <x v="2"/>
    <x v="12"/>
    <n v="-320516"/>
  </r>
  <r>
    <x v="3"/>
    <n v="3"/>
    <x v="2"/>
    <x v="13"/>
    <n v="-5000"/>
  </r>
  <r>
    <x v="3"/>
    <n v="3"/>
    <x v="2"/>
    <x v="14"/>
    <n v="-60083"/>
  </r>
  <r>
    <x v="3"/>
    <n v="3"/>
    <x v="2"/>
    <x v="15"/>
    <n v="-14511"/>
  </r>
  <r>
    <x v="3"/>
    <n v="3"/>
    <x v="2"/>
    <x v="16"/>
    <n v="-273"/>
  </r>
  <r>
    <x v="3"/>
    <n v="3"/>
    <x v="2"/>
    <x v="17"/>
    <n v="-54758"/>
  </r>
  <r>
    <x v="3"/>
    <n v="3"/>
    <x v="2"/>
    <x v="18"/>
    <n v="-257953"/>
  </r>
  <r>
    <x v="3"/>
    <n v="3"/>
    <x v="2"/>
    <x v="19"/>
    <n v="-4863"/>
  </r>
  <r>
    <x v="3"/>
    <n v="3"/>
    <x v="2"/>
    <x v="20"/>
    <n v="-10658"/>
  </r>
  <r>
    <x v="3"/>
    <n v="3"/>
    <x v="2"/>
    <x v="21"/>
    <n v="-434553"/>
  </r>
  <r>
    <x v="3"/>
    <n v="3"/>
    <x v="2"/>
    <x v="22"/>
    <n v="-57825"/>
  </r>
  <r>
    <x v="3"/>
    <n v="3"/>
    <x v="2"/>
    <x v="23"/>
    <n v="-62"/>
  </r>
  <r>
    <x v="3"/>
    <n v="3"/>
    <x v="2"/>
    <x v="24"/>
    <n v="-1618"/>
  </r>
  <r>
    <x v="3"/>
    <n v="3"/>
    <x v="2"/>
    <x v="25"/>
    <n v="-11186"/>
  </r>
  <r>
    <x v="3"/>
    <n v="3"/>
    <x v="2"/>
    <x v="26"/>
    <n v="-44808"/>
  </r>
  <r>
    <x v="3"/>
    <n v="3"/>
    <x v="2"/>
    <x v="27"/>
    <n v="-4606230"/>
  </r>
  <r>
    <x v="3"/>
    <n v="3"/>
    <x v="2"/>
    <x v="28"/>
    <n v="-71271"/>
  </r>
  <r>
    <x v="3"/>
    <n v="3"/>
    <x v="2"/>
    <x v="29"/>
    <n v="-48882"/>
  </r>
  <r>
    <x v="3"/>
    <n v="3"/>
    <x v="2"/>
    <x v="30"/>
    <n v="-17558809"/>
  </r>
  <r>
    <x v="3"/>
    <n v="3"/>
    <x v="2"/>
    <x v="31"/>
    <n v="-138512"/>
  </r>
  <r>
    <x v="3"/>
    <n v="3"/>
    <x v="2"/>
    <x v="32"/>
    <n v="-8867"/>
  </r>
  <r>
    <x v="3"/>
    <n v="3"/>
    <x v="2"/>
    <x v="33"/>
    <n v="-71393"/>
  </r>
  <r>
    <x v="3"/>
    <n v="3"/>
    <x v="2"/>
    <x v="34"/>
    <n v="-28043"/>
  </r>
  <r>
    <x v="3"/>
    <n v="3"/>
    <x v="2"/>
    <x v="35"/>
    <n v="-7698"/>
  </r>
  <r>
    <x v="3"/>
    <n v="3"/>
    <x v="2"/>
    <x v="36"/>
    <n v="-11922"/>
  </r>
  <r>
    <x v="3"/>
    <n v="3"/>
    <x v="2"/>
    <x v="37"/>
    <n v="-158674"/>
  </r>
  <r>
    <x v="3"/>
    <n v="3"/>
    <x v="2"/>
    <x v="38"/>
    <n v="-37971"/>
  </r>
  <r>
    <x v="3"/>
    <n v="3"/>
    <x v="2"/>
    <x v="39"/>
    <n v="-16462322"/>
  </r>
  <r>
    <x v="3"/>
    <n v="3"/>
    <x v="2"/>
    <x v="40"/>
    <n v="-269494"/>
  </r>
  <r>
    <x v="3"/>
    <n v="3"/>
    <x v="2"/>
    <x v="41"/>
    <n v="-2476276"/>
  </r>
  <r>
    <x v="3"/>
    <n v="3"/>
    <x v="2"/>
    <x v="42"/>
    <n v="-26474"/>
  </r>
  <r>
    <x v="3"/>
    <n v="3"/>
    <x v="2"/>
    <x v="43"/>
    <n v="-874298"/>
  </r>
  <r>
    <x v="3"/>
    <n v="3"/>
    <x v="2"/>
    <x v="45"/>
    <n v="-47349"/>
  </r>
  <r>
    <x v="3"/>
    <n v="3"/>
    <x v="2"/>
    <x v="46"/>
    <n v="-2954394"/>
  </r>
  <r>
    <x v="3"/>
    <n v="3"/>
    <x v="2"/>
    <x v="55"/>
    <n v="-76050"/>
  </r>
  <r>
    <x v="3"/>
    <n v="3"/>
    <x v="2"/>
    <x v="47"/>
    <n v="-422160"/>
  </r>
  <r>
    <x v="3"/>
    <n v="3"/>
    <x v="2"/>
    <x v="48"/>
    <n v="-12085022"/>
  </r>
  <r>
    <x v="3"/>
    <n v="3"/>
    <x v="2"/>
    <x v="49"/>
    <n v="-5543227"/>
  </r>
  <r>
    <x v="3"/>
    <n v="3"/>
    <x v="2"/>
    <x v="50"/>
    <n v="-490325"/>
  </r>
  <r>
    <x v="3"/>
    <n v="3"/>
    <x v="2"/>
    <x v="51"/>
    <n v="-4554351"/>
  </r>
  <r>
    <x v="3"/>
    <n v="3"/>
    <x v="2"/>
    <x v="52"/>
    <n v="-10723778"/>
  </r>
  <r>
    <x v="3"/>
    <n v="3"/>
    <x v="2"/>
    <x v="53"/>
    <n v="-1427"/>
  </r>
  <r>
    <x v="3"/>
    <n v="3"/>
    <x v="2"/>
    <x v="54"/>
    <n v="-103320"/>
  </r>
  <r>
    <x v="3"/>
    <n v="3"/>
    <x v="3"/>
    <x v="0"/>
    <n v="-45621"/>
  </r>
  <r>
    <x v="3"/>
    <n v="3"/>
    <x v="3"/>
    <x v="1"/>
    <n v="-6872"/>
  </r>
  <r>
    <x v="3"/>
    <n v="3"/>
    <x v="3"/>
    <x v="2"/>
    <n v="-1417"/>
  </r>
  <r>
    <x v="3"/>
    <n v="3"/>
    <x v="3"/>
    <x v="3"/>
    <n v="-24999372"/>
  </r>
  <r>
    <x v="3"/>
    <n v="3"/>
    <x v="3"/>
    <x v="4"/>
    <n v="-215966"/>
  </r>
  <r>
    <x v="3"/>
    <n v="3"/>
    <x v="3"/>
    <x v="5"/>
    <n v="-28159721"/>
  </r>
  <r>
    <x v="3"/>
    <n v="3"/>
    <x v="3"/>
    <x v="6"/>
    <n v="-1962"/>
  </r>
  <r>
    <x v="3"/>
    <n v="3"/>
    <x v="3"/>
    <x v="7"/>
    <n v="-44630"/>
  </r>
  <r>
    <x v="3"/>
    <n v="3"/>
    <x v="3"/>
    <x v="8"/>
    <n v="-45103"/>
  </r>
  <r>
    <x v="3"/>
    <n v="3"/>
    <x v="3"/>
    <x v="9"/>
    <n v="-60"/>
  </r>
  <r>
    <x v="3"/>
    <n v="3"/>
    <x v="3"/>
    <x v="10"/>
    <n v="-1029"/>
  </r>
  <r>
    <x v="3"/>
    <n v="3"/>
    <x v="3"/>
    <x v="11"/>
    <n v="-21299"/>
  </r>
  <r>
    <x v="3"/>
    <n v="3"/>
    <x v="3"/>
    <x v="12"/>
    <n v="-287906"/>
  </r>
  <r>
    <x v="3"/>
    <n v="3"/>
    <x v="3"/>
    <x v="13"/>
    <n v="-4280"/>
  </r>
  <r>
    <x v="3"/>
    <n v="3"/>
    <x v="3"/>
    <x v="14"/>
    <n v="-53519"/>
  </r>
  <r>
    <x v="3"/>
    <n v="3"/>
    <x v="3"/>
    <x v="15"/>
    <n v="-13052"/>
  </r>
  <r>
    <x v="3"/>
    <n v="3"/>
    <x v="3"/>
    <x v="16"/>
    <n v="-255"/>
  </r>
  <r>
    <x v="3"/>
    <n v="3"/>
    <x v="3"/>
    <x v="17"/>
    <n v="-47982"/>
  </r>
  <r>
    <x v="3"/>
    <n v="3"/>
    <x v="3"/>
    <x v="18"/>
    <n v="-228132"/>
  </r>
  <r>
    <x v="3"/>
    <n v="3"/>
    <x v="3"/>
    <x v="19"/>
    <n v="-4454"/>
  </r>
  <r>
    <x v="3"/>
    <n v="3"/>
    <x v="3"/>
    <x v="20"/>
    <n v="-9685"/>
  </r>
  <r>
    <x v="3"/>
    <n v="3"/>
    <x v="3"/>
    <x v="21"/>
    <n v="-397387"/>
  </r>
  <r>
    <x v="3"/>
    <n v="3"/>
    <x v="3"/>
    <x v="22"/>
    <n v="-51868"/>
  </r>
  <r>
    <x v="3"/>
    <n v="3"/>
    <x v="3"/>
    <x v="23"/>
    <n v="-61"/>
  </r>
  <r>
    <x v="3"/>
    <n v="3"/>
    <x v="3"/>
    <x v="24"/>
    <n v="-1413"/>
  </r>
  <r>
    <x v="3"/>
    <n v="3"/>
    <x v="3"/>
    <x v="25"/>
    <n v="-9030"/>
  </r>
  <r>
    <x v="3"/>
    <n v="3"/>
    <x v="3"/>
    <x v="26"/>
    <n v="-42379"/>
  </r>
  <r>
    <x v="3"/>
    <n v="3"/>
    <x v="3"/>
    <x v="27"/>
    <n v="-3551696"/>
  </r>
  <r>
    <x v="3"/>
    <n v="3"/>
    <x v="3"/>
    <x v="28"/>
    <n v="-57985"/>
  </r>
  <r>
    <x v="3"/>
    <n v="3"/>
    <x v="3"/>
    <x v="29"/>
    <n v="-54628"/>
  </r>
  <r>
    <x v="3"/>
    <n v="3"/>
    <x v="3"/>
    <x v="30"/>
    <n v="-13641581"/>
  </r>
  <r>
    <x v="3"/>
    <n v="3"/>
    <x v="3"/>
    <x v="31"/>
    <n v="-123687"/>
  </r>
  <r>
    <x v="3"/>
    <n v="3"/>
    <x v="3"/>
    <x v="32"/>
    <n v="-7277"/>
  </r>
  <r>
    <x v="3"/>
    <n v="3"/>
    <x v="3"/>
    <x v="33"/>
    <n v="-84506"/>
  </r>
  <r>
    <x v="3"/>
    <n v="3"/>
    <x v="3"/>
    <x v="34"/>
    <n v="-17595"/>
  </r>
  <r>
    <x v="3"/>
    <n v="3"/>
    <x v="3"/>
    <x v="35"/>
    <n v="-5861"/>
  </r>
  <r>
    <x v="3"/>
    <n v="3"/>
    <x v="3"/>
    <x v="36"/>
    <n v="-9747"/>
  </r>
  <r>
    <x v="3"/>
    <n v="3"/>
    <x v="3"/>
    <x v="37"/>
    <n v="-127170"/>
  </r>
  <r>
    <x v="3"/>
    <n v="3"/>
    <x v="3"/>
    <x v="38"/>
    <n v="-14983"/>
  </r>
  <r>
    <x v="3"/>
    <n v="3"/>
    <x v="3"/>
    <x v="39"/>
    <n v="-13043518"/>
  </r>
  <r>
    <x v="3"/>
    <n v="3"/>
    <x v="3"/>
    <x v="40"/>
    <n v="-203504"/>
  </r>
  <r>
    <x v="3"/>
    <n v="3"/>
    <x v="3"/>
    <x v="41"/>
    <n v="-2131166"/>
  </r>
  <r>
    <x v="3"/>
    <n v="3"/>
    <x v="3"/>
    <x v="42"/>
    <n v="-19421"/>
  </r>
  <r>
    <x v="3"/>
    <n v="3"/>
    <x v="3"/>
    <x v="43"/>
    <n v="-690672"/>
  </r>
  <r>
    <x v="3"/>
    <n v="3"/>
    <x v="3"/>
    <x v="44"/>
    <n v="-19709"/>
  </r>
  <r>
    <x v="3"/>
    <n v="3"/>
    <x v="3"/>
    <x v="45"/>
    <n v="-92137"/>
  </r>
  <r>
    <x v="3"/>
    <n v="3"/>
    <x v="3"/>
    <x v="46"/>
    <n v="-3220198"/>
  </r>
  <r>
    <x v="3"/>
    <n v="3"/>
    <x v="3"/>
    <x v="55"/>
    <n v="-65300"/>
  </r>
  <r>
    <x v="3"/>
    <n v="3"/>
    <x v="3"/>
    <x v="47"/>
    <n v="-307124"/>
  </r>
  <r>
    <x v="3"/>
    <n v="3"/>
    <x v="3"/>
    <x v="48"/>
    <n v="-9671892"/>
  </r>
  <r>
    <x v="3"/>
    <n v="3"/>
    <x v="3"/>
    <x v="49"/>
    <n v="-4170724"/>
  </r>
  <r>
    <x v="3"/>
    <n v="3"/>
    <x v="3"/>
    <x v="50"/>
    <n v="-276212"/>
  </r>
  <r>
    <x v="3"/>
    <n v="3"/>
    <x v="3"/>
    <x v="51"/>
    <n v="-4116574"/>
  </r>
  <r>
    <x v="3"/>
    <n v="3"/>
    <x v="3"/>
    <x v="52"/>
    <n v="-9336583"/>
  </r>
  <r>
    <x v="3"/>
    <n v="3"/>
    <x v="3"/>
    <x v="53"/>
    <n v="-590"/>
  </r>
  <r>
    <x v="3"/>
    <n v="3"/>
    <x v="3"/>
    <x v="54"/>
    <n v="-84009"/>
  </r>
  <r>
    <x v="3"/>
    <n v="3"/>
    <x v="4"/>
    <x v="0"/>
    <n v="-41028"/>
  </r>
  <r>
    <x v="3"/>
    <n v="3"/>
    <x v="4"/>
    <x v="1"/>
    <n v="-5619"/>
  </r>
  <r>
    <x v="3"/>
    <n v="3"/>
    <x v="4"/>
    <x v="2"/>
    <n v="-1271"/>
  </r>
  <r>
    <x v="3"/>
    <n v="3"/>
    <x v="4"/>
    <x v="3"/>
    <n v="-22563393"/>
  </r>
  <r>
    <x v="3"/>
    <n v="3"/>
    <x v="4"/>
    <x v="4"/>
    <n v="-193956"/>
  </r>
  <r>
    <x v="3"/>
    <n v="3"/>
    <x v="4"/>
    <x v="5"/>
    <n v="-26064160"/>
  </r>
  <r>
    <x v="3"/>
    <n v="3"/>
    <x v="4"/>
    <x v="6"/>
    <n v="-2092"/>
  </r>
  <r>
    <x v="3"/>
    <n v="3"/>
    <x v="4"/>
    <x v="7"/>
    <n v="-41516"/>
  </r>
  <r>
    <x v="3"/>
    <n v="3"/>
    <x v="4"/>
    <x v="8"/>
    <n v="-37684"/>
  </r>
  <r>
    <x v="3"/>
    <n v="3"/>
    <x v="4"/>
    <x v="9"/>
    <n v="-93"/>
  </r>
  <r>
    <x v="3"/>
    <n v="3"/>
    <x v="4"/>
    <x v="10"/>
    <n v="-1003"/>
  </r>
  <r>
    <x v="3"/>
    <n v="3"/>
    <x v="4"/>
    <x v="11"/>
    <n v="-29129"/>
  </r>
  <r>
    <x v="3"/>
    <n v="3"/>
    <x v="4"/>
    <x v="12"/>
    <n v="-383514"/>
  </r>
  <r>
    <x v="3"/>
    <n v="3"/>
    <x v="4"/>
    <x v="13"/>
    <n v="-5983"/>
  </r>
  <r>
    <x v="3"/>
    <n v="3"/>
    <x v="4"/>
    <x v="14"/>
    <n v="-71359"/>
  </r>
  <r>
    <x v="3"/>
    <n v="3"/>
    <x v="4"/>
    <x v="15"/>
    <n v="-16223"/>
  </r>
  <r>
    <x v="3"/>
    <n v="3"/>
    <x v="4"/>
    <x v="16"/>
    <n v="-325"/>
  </r>
  <r>
    <x v="3"/>
    <n v="3"/>
    <x v="4"/>
    <x v="17"/>
    <n v="-65690"/>
  </r>
  <r>
    <x v="3"/>
    <n v="3"/>
    <x v="4"/>
    <x v="18"/>
    <n v="-307292"/>
  </r>
  <r>
    <x v="3"/>
    <n v="3"/>
    <x v="4"/>
    <x v="19"/>
    <n v="-5552"/>
  </r>
  <r>
    <x v="3"/>
    <n v="3"/>
    <x v="4"/>
    <x v="20"/>
    <n v="-12780"/>
  </r>
  <r>
    <x v="3"/>
    <n v="3"/>
    <x v="4"/>
    <x v="21"/>
    <n v="-527094"/>
  </r>
  <r>
    <x v="3"/>
    <n v="3"/>
    <x v="4"/>
    <x v="22"/>
    <n v="-67352"/>
  </r>
  <r>
    <x v="3"/>
    <n v="3"/>
    <x v="4"/>
    <x v="23"/>
    <n v="-68"/>
  </r>
  <r>
    <x v="3"/>
    <n v="3"/>
    <x v="4"/>
    <x v="24"/>
    <n v="-1863"/>
  </r>
  <r>
    <x v="3"/>
    <n v="3"/>
    <x v="4"/>
    <x v="25"/>
    <n v="-12254"/>
  </r>
  <r>
    <x v="3"/>
    <n v="3"/>
    <x v="4"/>
    <x v="26"/>
    <n v="-44432"/>
  </r>
  <r>
    <x v="3"/>
    <n v="3"/>
    <x v="4"/>
    <x v="27"/>
    <n v="-3591512"/>
  </r>
  <r>
    <x v="3"/>
    <n v="3"/>
    <x v="4"/>
    <x v="28"/>
    <n v="-66881"/>
  </r>
  <r>
    <x v="3"/>
    <n v="3"/>
    <x v="4"/>
    <x v="29"/>
    <n v="-64620"/>
  </r>
  <r>
    <x v="3"/>
    <n v="3"/>
    <x v="4"/>
    <x v="30"/>
    <n v="-13854788"/>
  </r>
  <r>
    <x v="3"/>
    <n v="3"/>
    <x v="4"/>
    <x v="31"/>
    <n v="-110392"/>
  </r>
  <r>
    <x v="3"/>
    <n v="3"/>
    <x v="4"/>
    <x v="32"/>
    <n v="-7803"/>
  </r>
  <r>
    <x v="3"/>
    <n v="3"/>
    <x v="4"/>
    <x v="33"/>
    <n v="-82001"/>
  </r>
  <r>
    <x v="3"/>
    <n v="3"/>
    <x v="4"/>
    <x v="34"/>
    <n v="-17366"/>
  </r>
  <r>
    <x v="3"/>
    <n v="3"/>
    <x v="4"/>
    <x v="35"/>
    <n v="-7341"/>
  </r>
  <r>
    <x v="3"/>
    <n v="3"/>
    <x v="4"/>
    <x v="36"/>
    <n v="-10692"/>
  </r>
  <r>
    <x v="3"/>
    <n v="3"/>
    <x v="4"/>
    <x v="37"/>
    <n v="-130072"/>
  </r>
  <r>
    <x v="3"/>
    <n v="3"/>
    <x v="4"/>
    <x v="38"/>
    <n v="-16771"/>
  </r>
  <r>
    <x v="3"/>
    <n v="3"/>
    <x v="4"/>
    <x v="39"/>
    <n v="-13792237"/>
  </r>
  <r>
    <x v="3"/>
    <n v="3"/>
    <x v="4"/>
    <x v="40"/>
    <n v="-194319"/>
  </r>
  <r>
    <x v="3"/>
    <n v="3"/>
    <x v="4"/>
    <x v="41"/>
    <n v="-2290059"/>
  </r>
  <r>
    <x v="3"/>
    <n v="3"/>
    <x v="4"/>
    <x v="42"/>
    <n v="-17346"/>
  </r>
  <r>
    <x v="3"/>
    <n v="3"/>
    <x v="4"/>
    <x v="43"/>
    <n v="-705930"/>
  </r>
  <r>
    <x v="3"/>
    <n v="3"/>
    <x v="4"/>
    <x v="44"/>
    <n v="-14391"/>
  </r>
  <r>
    <x v="3"/>
    <n v="3"/>
    <x v="4"/>
    <x v="45"/>
    <n v="-93167"/>
  </r>
  <r>
    <x v="3"/>
    <n v="3"/>
    <x v="4"/>
    <x v="46"/>
    <n v="-3490406"/>
  </r>
  <r>
    <x v="3"/>
    <n v="3"/>
    <x v="4"/>
    <x v="55"/>
    <n v="-74762"/>
  </r>
  <r>
    <x v="3"/>
    <n v="3"/>
    <x v="4"/>
    <x v="47"/>
    <n v="-376322"/>
  </r>
  <r>
    <x v="3"/>
    <n v="3"/>
    <x v="4"/>
    <x v="48"/>
    <n v="-10903067"/>
  </r>
  <r>
    <x v="3"/>
    <n v="3"/>
    <x v="4"/>
    <x v="49"/>
    <n v="-5054901"/>
  </r>
  <r>
    <x v="3"/>
    <n v="3"/>
    <x v="4"/>
    <x v="50"/>
    <n v="-390109"/>
  </r>
  <r>
    <x v="3"/>
    <n v="3"/>
    <x v="4"/>
    <x v="51"/>
    <n v="-4862002"/>
  </r>
  <r>
    <x v="3"/>
    <n v="3"/>
    <x v="4"/>
    <x v="52"/>
    <n v="-9908006"/>
  </r>
  <r>
    <x v="3"/>
    <n v="3"/>
    <x v="4"/>
    <x v="53"/>
    <n v="-4426"/>
  </r>
  <r>
    <x v="3"/>
    <n v="3"/>
    <x v="4"/>
    <x v="54"/>
    <n v="-80446"/>
  </r>
  <r>
    <x v="3"/>
    <n v="3"/>
    <x v="5"/>
    <x v="0"/>
    <n v="-49731"/>
  </r>
  <r>
    <x v="3"/>
    <n v="3"/>
    <x v="5"/>
    <x v="1"/>
    <n v="-7404"/>
  </r>
  <r>
    <x v="3"/>
    <n v="3"/>
    <x v="5"/>
    <x v="2"/>
    <n v="-1567"/>
  </r>
  <r>
    <x v="3"/>
    <n v="3"/>
    <x v="5"/>
    <x v="3"/>
    <n v="-29566719"/>
  </r>
  <r>
    <x v="3"/>
    <n v="3"/>
    <x v="5"/>
    <x v="4"/>
    <n v="-266433"/>
  </r>
  <r>
    <x v="3"/>
    <n v="3"/>
    <x v="5"/>
    <x v="5"/>
    <n v="-38125982"/>
  </r>
  <r>
    <x v="3"/>
    <n v="3"/>
    <x v="5"/>
    <x v="6"/>
    <n v="-2188"/>
  </r>
  <r>
    <x v="3"/>
    <n v="3"/>
    <x v="5"/>
    <x v="7"/>
    <n v="-50120"/>
  </r>
  <r>
    <x v="3"/>
    <n v="3"/>
    <x v="5"/>
    <x v="8"/>
    <n v="-61901"/>
  </r>
  <r>
    <x v="3"/>
    <n v="3"/>
    <x v="5"/>
    <x v="9"/>
    <n v="-193"/>
  </r>
  <r>
    <x v="3"/>
    <n v="3"/>
    <x v="5"/>
    <x v="10"/>
    <n v="-1415"/>
  </r>
  <r>
    <x v="3"/>
    <n v="3"/>
    <x v="5"/>
    <x v="11"/>
    <n v="-42777"/>
  </r>
  <r>
    <x v="3"/>
    <n v="3"/>
    <x v="5"/>
    <x v="12"/>
    <n v="-578545"/>
  </r>
  <r>
    <x v="3"/>
    <n v="3"/>
    <x v="5"/>
    <x v="13"/>
    <n v="-8827"/>
  </r>
  <r>
    <x v="3"/>
    <n v="3"/>
    <x v="5"/>
    <x v="14"/>
    <n v="-105728"/>
  </r>
  <r>
    <x v="3"/>
    <n v="3"/>
    <x v="5"/>
    <x v="15"/>
    <n v="-25499"/>
  </r>
  <r>
    <x v="3"/>
    <n v="3"/>
    <x v="5"/>
    <x v="16"/>
    <n v="-489"/>
  </r>
  <r>
    <x v="3"/>
    <n v="3"/>
    <x v="5"/>
    <x v="17"/>
    <n v="-97729"/>
  </r>
  <r>
    <x v="3"/>
    <n v="3"/>
    <x v="5"/>
    <x v="18"/>
    <n v="-460106"/>
  </r>
  <r>
    <x v="3"/>
    <n v="3"/>
    <x v="5"/>
    <x v="19"/>
    <n v="-8694"/>
  </r>
  <r>
    <x v="3"/>
    <n v="3"/>
    <x v="5"/>
    <x v="20"/>
    <n v="-18981"/>
  </r>
  <r>
    <x v="3"/>
    <n v="3"/>
    <x v="5"/>
    <x v="21"/>
    <n v="-787751"/>
  </r>
  <r>
    <x v="3"/>
    <n v="3"/>
    <x v="5"/>
    <x v="22"/>
    <n v="-100756"/>
  </r>
  <r>
    <x v="3"/>
    <n v="3"/>
    <x v="5"/>
    <x v="23"/>
    <n v="-110"/>
  </r>
  <r>
    <x v="3"/>
    <n v="3"/>
    <x v="5"/>
    <x v="24"/>
    <n v="-2814"/>
  </r>
  <r>
    <x v="3"/>
    <n v="3"/>
    <x v="5"/>
    <x v="25"/>
    <n v="-18764"/>
  </r>
  <r>
    <x v="3"/>
    <n v="3"/>
    <x v="5"/>
    <x v="26"/>
    <n v="-59940"/>
  </r>
  <r>
    <x v="3"/>
    <n v="3"/>
    <x v="5"/>
    <x v="27"/>
    <n v="-4653354"/>
  </r>
  <r>
    <x v="3"/>
    <n v="3"/>
    <x v="5"/>
    <x v="28"/>
    <n v="-93228"/>
  </r>
  <r>
    <x v="3"/>
    <n v="3"/>
    <x v="5"/>
    <x v="29"/>
    <n v="-74541"/>
  </r>
  <r>
    <x v="3"/>
    <n v="3"/>
    <x v="5"/>
    <x v="30"/>
    <n v="-17428458"/>
  </r>
  <r>
    <x v="3"/>
    <n v="3"/>
    <x v="5"/>
    <x v="31"/>
    <n v="-161792"/>
  </r>
  <r>
    <x v="3"/>
    <n v="3"/>
    <x v="5"/>
    <x v="32"/>
    <n v="-10007"/>
  </r>
  <r>
    <x v="3"/>
    <n v="3"/>
    <x v="5"/>
    <x v="33"/>
    <n v="-112539"/>
  </r>
  <r>
    <x v="3"/>
    <n v="3"/>
    <x v="5"/>
    <x v="34"/>
    <n v="-24613"/>
  </r>
  <r>
    <x v="3"/>
    <n v="3"/>
    <x v="5"/>
    <x v="35"/>
    <n v="-11334"/>
  </r>
  <r>
    <x v="3"/>
    <n v="3"/>
    <x v="5"/>
    <x v="36"/>
    <n v="-14636"/>
  </r>
  <r>
    <x v="3"/>
    <n v="3"/>
    <x v="5"/>
    <x v="37"/>
    <n v="-164186"/>
  </r>
  <r>
    <x v="3"/>
    <n v="3"/>
    <x v="5"/>
    <x v="38"/>
    <n v="-93048"/>
  </r>
  <r>
    <x v="3"/>
    <n v="3"/>
    <x v="5"/>
    <x v="39"/>
    <n v="-17486114"/>
  </r>
  <r>
    <x v="3"/>
    <n v="3"/>
    <x v="5"/>
    <x v="40"/>
    <n v="-244232"/>
  </r>
  <r>
    <x v="3"/>
    <n v="3"/>
    <x v="5"/>
    <x v="41"/>
    <n v="-3067154"/>
  </r>
  <r>
    <x v="3"/>
    <n v="3"/>
    <x v="5"/>
    <x v="42"/>
    <n v="-15332"/>
  </r>
  <r>
    <x v="3"/>
    <n v="3"/>
    <x v="5"/>
    <x v="43"/>
    <n v="-893119"/>
  </r>
  <r>
    <x v="3"/>
    <n v="3"/>
    <x v="5"/>
    <x v="44"/>
    <n v="-14900"/>
  </r>
  <r>
    <x v="3"/>
    <n v="3"/>
    <x v="5"/>
    <x v="45"/>
    <n v="-140827"/>
  </r>
  <r>
    <x v="3"/>
    <n v="3"/>
    <x v="5"/>
    <x v="46"/>
    <n v="-4514532"/>
  </r>
  <r>
    <x v="3"/>
    <n v="3"/>
    <x v="5"/>
    <x v="55"/>
    <n v="-88550"/>
  </r>
  <r>
    <x v="3"/>
    <n v="3"/>
    <x v="5"/>
    <x v="47"/>
    <n v="-504116"/>
  </r>
  <r>
    <x v="3"/>
    <n v="3"/>
    <x v="5"/>
    <x v="48"/>
    <n v="-13652240"/>
  </r>
  <r>
    <x v="3"/>
    <n v="3"/>
    <x v="5"/>
    <x v="49"/>
    <n v="-6720131"/>
  </r>
  <r>
    <x v="3"/>
    <n v="3"/>
    <x v="5"/>
    <x v="50"/>
    <n v="-548635"/>
  </r>
  <r>
    <x v="3"/>
    <n v="3"/>
    <x v="5"/>
    <x v="51"/>
    <n v="-6536854"/>
  </r>
  <r>
    <x v="3"/>
    <n v="3"/>
    <x v="5"/>
    <x v="52"/>
    <n v="-10525255"/>
  </r>
  <r>
    <x v="3"/>
    <n v="3"/>
    <x v="5"/>
    <x v="53"/>
    <n v="-2943"/>
  </r>
  <r>
    <x v="3"/>
    <n v="3"/>
    <x v="5"/>
    <x v="54"/>
    <n v="-102911"/>
  </r>
  <r>
    <x v="3"/>
    <n v="3"/>
    <x v="6"/>
    <x v="0"/>
    <n v="-44315"/>
  </r>
  <r>
    <x v="3"/>
    <n v="3"/>
    <x v="6"/>
    <x v="1"/>
    <n v="-6939"/>
  </r>
  <r>
    <x v="3"/>
    <n v="3"/>
    <x v="6"/>
    <x v="2"/>
    <n v="-1461"/>
  </r>
  <r>
    <x v="3"/>
    <n v="3"/>
    <x v="6"/>
    <x v="3"/>
    <n v="-26037476"/>
  </r>
  <r>
    <x v="3"/>
    <n v="3"/>
    <x v="6"/>
    <x v="4"/>
    <n v="-244527"/>
  </r>
  <r>
    <x v="3"/>
    <n v="3"/>
    <x v="6"/>
    <x v="5"/>
    <n v="-35836883"/>
  </r>
  <r>
    <x v="3"/>
    <n v="3"/>
    <x v="6"/>
    <x v="6"/>
    <n v="-2976"/>
  </r>
  <r>
    <x v="3"/>
    <n v="3"/>
    <x v="6"/>
    <x v="7"/>
    <n v="-48632"/>
  </r>
  <r>
    <x v="3"/>
    <n v="3"/>
    <x v="6"/>
    <x v="8"/>
    <n v="-67031"/>
  </r>
  <r>
    <x v="3"/>
    <n v="3"/>
    <x v="6"/>
    <x v="9"/>
    <n v="-174"/>
  </r>
  <r>
    <x v="3"/>
    <n v="3"/>
    <x v="6"/>
    <x v="10"/>
    <n v="-1180"/>
  </r>
  <r>
    <x v="3"/>
    <n v="3"/>
    <x v="6"/>
    <x v="11"/>
    <n v="-27815"/>
  </r>
  <r>
    <x v="3"/>
    <n v="3"/>
    <x v="6"/>
    <x v="12"/>
    <n v="-382930"/>
  </r>
  <r>
    <x v="3"/>
    <n v="3"/>
    <x v="6"/>
    <x v="13"/>
    <n v="-5714"/>
  </r>
  <r>
    <x v="3"/>
    <n v="3"/>
    <x v="6"/>
    <x v="14"/>
    <n v="-68562"/>
  </r>
  <r>
    <x v="3"/>
    <n v="3"/>
    <x v="6"/>
    <x v="15"/>
    <n v="-16914"/>
  </r>
  <r>
    <x v="3"/>
    <n v="3"/>
    <x v="6"/>
    <x v="16"/>
    <n v="-349"/>
  </r>
  <r>
    <x v="3"/>
    <n v="3"/>
    <x v="6"/>
    <x v="17"/>
    <n v="-62842"/>
  </r>
  <r>
    <x v="3"/>
    <n v="3"/>
    <x v="6"/>
    <x v="18"/>
    <n v="-358423"/>
  </r>
  <r>
    <x v="3"/>
    <n v="3"/>
    <x v="6"/>
    <x v="19"/>
    <n v="-5610"/>
  </r>
  <r>
    <x v="3"/>
    <n v="3"/>
    <x v="6"/>
    <x v="20"/>
    <n v="-12460"/>
  </r>
  <r>
    <x v="3"/>
    <n v="3"/>
    <x v="6"/>
    <x v="21"/>
    <n v="-511939"/>
  </r>
  <r>
    <x v="3"/>
    <n v="3"/>
    <x v="6"/>
    <x v="22"/>
    <n v="-67995"/>
  </r>
  <r>
    <x v="3"/>
    <n v="3"/>
    <x v="6"/>
    <x v="23"/>
    <n v="-72"/>
  </r>
  <r>
    <x v="3"/>
    <n v="3"/>
    <x v="6"/>
    <x v="24"/>
    <n v="-1953"/>
  </r>
  <r>
    <x v="3"/>
    <n v="3"/>
    <x v="6"/>
    <x v="25"/>
    <n v="-11871"/>
  </r>
  <r>
    <x v="3"/>
    <n v="3"/>
    <x v="6"/>
    <x v="26"/>
    <n v="-40507"/>
  </r>
  <r>
    <x v="3"/>
    <n v="3"/>
    <x v="6"/>
    <x v="27"/>
    <n v="-3673753"/>
  </r>
  <r>
    <x v="3"/>
    <n v="3"/>
    <x v="6"/>
    <x v="28"/>
    <n v="-88056"/>
  </r>
  <r>
    <x v="3"/>
    <n v="3"/>
    <x v="6"/>
    <x v="29"/>
    <n v="-51401"/>
  </r>
  <r>
    <x v="3"/>
    <n v="3"/>
    <x v="6"/>
    <x v="30"/>
    <n v="-12757550"/>
  </r>
  <r>
    <x v="3"/>
    <n v="3"/>
    <x v="6"/>
    <x v="31"/>
    <n v="-121693"/>
  </r>
  <r>
    <x v="3"/>
    <n v="3"/>
    <x v="6"/>
    <x v="32"/>
    <n v="-8983"/>
  </r>
  <r>
    <x v="3"/>
    <n v="3"/>
    <x v="6"/>
    <x v="33"/>
    <n v="-76041"/>
  </r>
  <r>
    <x v="3"/>
    <n v="3"/>
    <x v="6"/>
    <x v="34"/>
    <n v="-26200"/>
  </r>
  <r>
    <x v="3"/>
    <n v="3"/>
    <x v="6"/>
    <x v="35"/>
    <n v="-6130"/>
  </r>
  <r>
    <x v="3"/>
    <n v="3"/>
    <x v="6"/>
    <x v="36"/>
    <n v="-15958"/>
  </r>
  <r>
    <x v="3"/>
    <n v="3"/>
    <x v="6"/>
    <x v="37"/>
    <n v="-121211"/>
  </r>
  <r>
    <x v="3"/>
    <n v="3"/>
    <x v="6"/>
    <x v="38"/>
    <n v="-24332"/>
  </r>
  <r>
    <x v="3"/>
    <n v="3"/>
    <x v="6"/>
    <x v="39"/>
    <n v="-12286437"/>
  </r>
  <r>
    <x v="3"/>
    <n v="3"/>
    <x v="6"/>
    <x v="40"/>
    <n v="-181501"/>
  </r>
  <r>
    <x v="3"/>
    <n v="3"/>
    <x v="6"/>
    <x v="41"/>
    <n v="-2195715"/>
  </r>
  <r>
    <x v="3"/>
    <n v="3"/>
    <x v="6"/>
    <x v="42"/>
    <n v="-11866"/>
  </r>
  <r>
    <x v="3"/>
    <n v="3"/>
    <x v="6"/>
    <x v="43"/>
    <n v="-600012"/>
  </r>
  <r>
    <x v="3"/>
    <n v="3"/>
    <x v="6"/>
    <x v="44"/>
    <n v="-11882"/>
  </r>
  <r>
    <x v="3"/>
    <n v="3"/>
    <x v="6"/>
    <x v="45"/>
    <n v="-68330"/>
  </r>
  <r>
    <x v="3"/>
    <n v="3"/>
    <x v="6"/>
    <x v="46"/>
    <n v="-3198501"/>
  </r>
  <r>
    <x v="3"/>
    <n v="3"/>
    <x v="6"/>
    <x v="55"/>
    <n v="-67497"/>
  </r>
  <r>
    <x v="3"/>
    <n v="3"/>
    <x v="6"/>
    <x v="47"/>
    <n v="-351834"/>
  </r>
  <r>
    <x v="3"/>
    <n v="3"/>
    <x v="6"/>
    <x v="48"/>
    <n v="-8721189"/>
  </r>
  <r>
    <x v="3"/>
    <n v="3"/>
    <x v="6"/>
    <x v="49"/>
    <n v="-4317509"/>
  </r>
  <r>
    <x v="3"/>
    <n v="3"/>
    <x v="6"/>
    <x v="50"/>
    <n v="-451383"/>
  </r>
  <r>
    <x v="3"/>
    <n v="3"/>
    <x v="6"/>
    <x v="51"/>
    <n v="-3265594"/>
  </r>
  <r>
    <x v="3"/>
    <n v="3"/>
    <x v="6"/>
    <x v="52"/>
    <n v="-6251801"/>
  </r>
  <r>
    <x v="3"/>
    <n v="3"/>
    <x v="6"/>
    <x v="53"/>
    <n v="-1041"/>
  </r>
  <r>
    <x v="3"/>
    <n v="3"/>
    <x v="6"/>
    <x v="54"/>
    <n v="-79751"/>
  </r>
  <r>
    <x v="3"/>
    <n v="3"/>
    <x v="7"/>
    <x v="0"/>
    <n v="-82522"/>
  </r>
  <r>
    <x v="3"/>
    <n v="3"/>
    <x v="7"/>
    <x v="1"/>
    <n v="-12901"/>
  </r>
  <r>
    <x v="3"/>
    <n v="3"/>
    <x v="7"/>
    <x v="2"/>
    <n v="-1949"/>
  </r>
  <r>
    <x v="3"/>
    <n v="3"/>
    <x v="7"/>
    <x v="3"/>
    <n v="-46531289"/>
  </r>
  <r>
    <x v="3"/>
    <n v="3"/>
    <x v="7"/>
    <x v="4"/>
    <n v="-441380"/>
  </r>
  <r>
    <x v="3"/>
    <n v="3"/>
    <x v="7"/>
    <x v="5"/>
    <n v="-64962125"/>
  </r>
  <r>
    <x v="3"/>
    <n v="3"/>
    <x v="7"/>
    <x v="6"/>
    <n v="-5295"/>
  </r>
  <r>
    <x v="3"/>
    <n v="3"/>
    <x v="7"/>
    <x v="7"/>
    <n v="-89762"/>
  </r>
  <r>
    <x v="3"/>
    <n v="3"/>
    <x v="7"/>
    <x v="8"/>
    <n v="-120969"/>
  </r>
  <r>
    <x v="3"/>
    <n v="3"/>
    <x v="7"/>
    <x v="9"/>
    <n v="-330"/>
  </r>
  <r>
    <x v="3"/>
    <n v="3"/>
    <x v="7"/>
    <x v="10"/>
    <n v="-2036"/>
  </r>
  <r>
    <x v="3"/>
    <n v="3"/>
    <x v="7"/>
    <x v="11"/>
    <n v="-41086"/>
  </r>
  <r>
    <x v="3"/>
    <n v="3"/>
    <x v="7"/>
    <x v="12"/>
    <n v="-560572"/>
  </r>
  <r>
    <x v="3"/>
    <n v="3"/>
    <x v="7"/>
    <x v="13"/>
    <n v="-8234"/>
  </r>
  <r>
    <x v="3"/>
    <n v="3"/>
    <x v="7"/>
    <x v="14"/>
    <n v="-102066"/>
  </r>
  <r>
    <x v="3"/>
    <n v="3"/>
    <x v="7"/>
    <x v="15"/>
    <n v="-26052"/>
  </r>
  <r>
    <x v="3"/>
    <n v="3"/>
    <x v="7"/>
    <x v="16"/>
    <n v="-486"/>
  </r>
  <r>
    <x v="3"/>
    <n v="3"/>
    <x v="7"/>
    <x v="17"/>
    <n v="-94452"/>
  </r>
  <r>
    <x v="3"/>
    <n v="3"/>
    <x v="7"/>
    <x v="18"/>
    <n v="-453165"/>
  </r>
  <r>
    <x v="3"/>
    <n v="3"/>
    <x v="7"/>
    <x v="19"/>
    <n v="-8505"/>
  </r>
  <r>
    <x v="3"/>
    <n v="3"/>
    <x v="7"/>
    <x v="20"/>
    <n v="-18839"/>
  </r>
  <r>
    <x v="3"/>
    <n v="3"/>
    <x v="7"/>
    <x v="21"/>
    <n v="-761554"/>
  </r>
  <r>
    <x v="3"/>
    <n v="3"/>
    <x v="7"/>
    <x v="22"/>
    <n v="-102109"/>
  </r>
  <r>
    <x v="3"/>
    <n v="3"/>
    <x v="7"/>
    <x v="23"/>
    <n v="-131"/>
  </r>
  <r>
    <x v="3"/>
    <n v="3"/>
    <x v="7"/>
    <x v="24"/>
    <n v="-2858"/>
  </r>
  <r>
    <x v="3"/>
    <n v="3"/>
    <x v="7"/>
    <x v="25"/>
    <n v="-20375"/>
  </r>
  <r>
    <x v="3"/>
    <n v="3"/>
    <x v="7"/>
    <x v="26"/>
    <n v="-59955"/>
  </r>
  <r>
    <x v="3"/>
    <n v="3"/>
    <x v="7"/>
    <x v="27"/>
    <n v="-6403724"/>
  </r>
  <r>
    <x v="3"/>
    <n v="3"/>
    <x v="7"/>
    <x v="28"/>
    <n v="-321454"/>
  </r>
  <r>
    <x v="3"/>
    <n v="3"/>
    <x v="7"/>
    <x v="29"/>
    <n v="-84523"/>
  </r>
  <r>
    <x v="3"/>
    <n v="3"/>
    <x v="7"/>
    <x v="30"/>
    <n v="-21036772"/>
  </r>
  <r>
    <x v="3"/>
    <n v="3"/>
    <x v="7"/>
    <x v="31"/>
    <n v="-210889"/>
  </r>
  <r>
    <x v="3"/>
    <n v="3"/>
    <x v="7"/>
    <x v="32"/>
    <n v="-16143"/>
  </r>
  <r>
    <x v="3"/>
    <n v="3"/>
    <x v="7"/>
    <x v="33"/>
    <n v="-145498"/>
  </r>
  <r>
    <x v="3"/>
    <n v="3"/>
    <x v="7"/>
    <x v="34"/>
    <n v="-50555"/>
  </r>
  <r>
    <x v="3"/>
    <n v="3"/>
    <x v="7"/>
    <x v="35"/>
    <n v="-9785"/>
  </r>
  <r>
    <x v="3"/>
    <n v="3"/>
    <x v="7"/>
    <x v="36"/>
    <n v="-24482"/>
  </r>
  <r>
    <x v="3"/>
    <n v="3"/>
    <x v="7"/>
    <x v="37"/>
    <n v="-202786"/>
  </r>
  <r>
    <x v="3"/>
    <n v="3"/>
    <x v="7"/>
    <x v="38"/>
    <n v="-39025"/>
  </r>
  <r>
    <x v="3"/>
    <n v="3"/>
    <x v="7"/>
    <x v="39"/>
    <n v="-19528016"/>
  </r>
  <r>
    <x v="3"/>
    <n v="3"/>
    <x v="7"/>
    <x v="40"/>
    <n v="-294069"/>
  </r>
  <r>
    <x v="3"/>
    <n v="3"/>
    <x v="7"/>
    <x v="41"/>
    <n v="-3241260"/>
  </r>
  <r>
    <x v="3"/>
    <n v="3"/>
    <x v="7"/>
    <x v="42"/>
    <n v="-17883"/>
  </r>
  <r>
    <x v="3"/>
    <n v="3"/>
    <x v="7"/>
    <x v="43"/>
    <n v="-992082"/>
  </r>
  <r>
    <x v="3"/>
    <n v="3"/>
    <x v="7"/>
    <x v="44"/>
    <n v="-16618"/>
  </r>
  <r>
    <x v="3"/>
    <n v="3"/>
    <x v="7"/>
    <x v="45"/>
    <n v="-97915"/>
  </r>
  <r>
    <x v="3"/>
    <n v="3"/>
    <x v="7"/>
    <x v="46"/>
    <n v="-5253689"/>
  </r>
  <r>
    <x v="3"/>
    <n v="3"/>
    <x v="7"/>
    <x v="55"/>
    <n v="-106197"/>
  </r>
  <r>
    <x v="3"/>
    <n v="3"/>
    <x v="7"/>
    <x v="47"/>
    <n v="-538756"/>
  </r>
  <r>
    <x v="3"/>
    <n v="3"/>
    <x v="7"/>
    <x v="48"/>
    <n v="-11632147"/>
  </r>
  <r>
    <x v="3"/>
    <n v="3"/>
    <x v="7"/>
    <x v="49"/>
    <n v="-6038111"/>
  </r>
  <r>
    <x v="3"/>
    <n v="3"/>
    <x v="7"/>
    <x v="50"/>
    <n v="-664707"/>
  </r>
  <r>
    <x v="3"/>
    <n v="3"/>
    <x v="7"/>
    <x v="51"/>
    <n v="-6081361"/>
  </r>
  <r>
    <x v="3"/>
    <n v="3"/>
    <x v="7"/>
    <x v="52"/>
    <n v="-7585989"/>
  </r>
  <r>
    <x v="3"/>
    <n v="3"/>
    <x v="7"/>
    <x v="53"/>
    <n v="-12505"/>
  </r>
  <r>
    <x v="3"/>
    <n v="3"/>
    <x v="7"/>
    <x v="54"/>
    <n v="-130382"/>
  </r>
  <r>
    <x v="3"/>
    <n v="3"/>
    <x v="8"/>
    <x v="0"/>
    <n v="-66645"/>
  </r>
  <r>
    <x v="3"/>
    <n v="3"/>
    <x v="8"/>
    <x v="1"/>
    <n v="-8562"/>
  </r>
  <r>
    <x v="3"/>
    <n v="3"/>
    <x v="8"/>
    <x v="2"/>
    <n v="-1238"/>
  </r>
  <r>
    <x v="3"/>
    <n v="3"/>
    <x v="8"/>
    <x v="3"/>
    <n v="-35846029"/>
  </r>
  <r>
    <x v="3"/>
    <n v="3"/>
    <x v="8"/>
    <x v="4"/>
    <n v="-358232"/>
  </r>
  <r>
    <x v="3"/>
    <n v="3"/>
    <x v="8"/>
    <x v="5"/>
    <n v="-52651518"/>
  </r>
  <r>
    <x v="3"/>
    <n v="3"/>
    <x v="8"/>
    <x v="6"/>
    <n v="-4795"/>
  </r>
  <r>
    <x v="3"/>
    <n v="3"/>
    <x v="8"/>
    <x v="7"/>
    <n v="-85170"/>
  </r>
  <r>
    <x v="3"/>
    <n v="3"/>
    <x v="8"/>
    <x v="8"/>
    <n v="-99862"/>
  </r>
  <r>
    <x v="3"/>
    <n v="3"/>
    <x v="8"/>
    <x v="9"/>
    <n v="-193"/>
  </r>
  <r>
    <x v="3"/>
    <n v="3"/>
    <x v="8"/>
    <x v="10"/>
    <n v="-2480"/>
  </r>
  <r>
    <x v="3"/>
    <n v="3"/>
    <x v="8"/>
    <x v="11"/>
    <n v="-21416"/>
  </r>
  <r>
    <x v="3"/>
    <n v="3"/>
    <x v="8"/>
    <x v="12"/>
    <n v="-300767"/>
  </r>
  <r>
    <x v="3"/>
    <n v="3"/>
    <x v="8"/>
    <x v="13"/>
    <n v="-4530"/>
  </r>
  <r>
    <x v="3"/>
    <n v="3"/>
    <x v="8"/>
    <x v="14"/>
    <n v="-53571"/>
  </r>
  <r>
    <x v="3"/>
    <n v="3"/>
    <x v="8"/>
    <x v="15"/>
    <n v="-13334"/>
  </r>
  <r>
    <x v="3"/>
    <n v="3"/>
    <x v="8"/>
    <x v="16"/>
    <n v="-278"/>
  </r>
  <r>
    <x v="3"/>
    <n v="3"/>
    <x v="8"/>
    <x v="17"/>
    <n v="-49776"/>
  </r>
  <r>
    <x v="3"/>
    <n v="3"/>
    <x v="8"/>
    <x v="18"/>
    <n v="-236226"/>
  </r>
  <r>
    <x v="3"/>
    <n v="3"/>
    <x v="8"/>
    <x v="19"/>
    <n v="-4356"/>
  </r>
  <r>
    <x v="3"/>
    <n v="3"/>
    <x v="8"/>
    <x v="20"/>
    <n v="-9902"/>
  </r>
  <r>
    <x v="3"/>
    <n v="3"/>
    <x v="8"/>
    <x v="21"/>
    <n v="-400009"/>
  </r>
  <r>
    <x v="3"/>
    <n v="3"/>
    <x v="8"/>
    <x v="22"/>
    <n v="-53685"/>
  </r>
  <r>
    <x v="3"/>
    <n v="3"/>
    <x v="8"/>
    <x v="23"/>
    <n v="-56"/>
  </r>
  <r>
    <x v="3"/>
    <n v="3"/>
    <x v="8"/>
    <x v="24"/>
    <n v="-1511"/>
  </r>
  <r>
    <x v="3"/>
    <n v="3"/>
    <x v="8"/>
    <x v="25"/>
    <n v="-9845"/>
  </r>
  <r>
    <x v="3"/>
    <n v="3"/>
    <x v="8"/>
    <x v="26"/>
    <n v="-35144"/>
  </r>
  <r>
    <x v="3"/>
    <n v="3"/>
    <x v="8"/>
    <x v="27"/>
    <n v="-4701207"/>
  </r>
  <r>
    <x v="3"/>
    <n v="3"/>
    <x v="8"/>
    <x v="28"/>
    <n v="-53952"/>
  </r>
  <r>
    <x v="3"/>
    <n v="3"/>
    <x v="8"/>
    <x v="29"/>
    <n v="-69766"/>
  </r>
  <r>
    <x v="3"/>
    <n v="3"/>
    <x v="8"/>
    <x v="30"/>
    <n v="-15043838"/>
  </r>
  <r>
    <x v="3"/>
    <n v="3"/>
    <x v="8"/>
    <x v="31"/>
    <n v="-204849"/>
  </r>
  <r>
    <x v="3"/>
    <n v="3"/>
    <x v="8"/>
    <x v="32"/>
    <n v="-13936"/>
  </r>
  <r>
    <x v="3"/>
    <n v="3"/>
    <x v="8"/>
    <x v="33"/>
    <n v="-85206"/>
  </r>
  <r>
    <x v="3"/>
    <n v="3"/>
    <x v="8"/>
    <x v="34"/>
    <n v="-46888"/>
  </r>
  <r>
    <x v="3"/>
    <n v="3"/>
    <x v="8"/>
    <x v="35"/>
    <n v="-6304"/>
  </r>
  <r>
    <x v="3"/>
    <n v="3"/>
    <x v="8"/>
    <x v="36"/>
    <n v="-14015"/>
  </r>
  <r>
    <x v="3"/>
    <n v="3"/>
    <x v="8"/>
    <x v="37"/>
    <n v="-150127"/>
  </r>
  <r>
    <x v="3"/>
    <n v="3"/>
    <x v="8"/>
    <x v="38"/>
    <n v="-18169"/>
  </r>
  <r>
    <x v="3"/>
    <n v="3"/>
    <x v="8"/>
    <x v="39"/>
    <n v="-12820914"/>
  </r>
  <r>
    <x v="3"/>
    <n v="3"/>
    <x v="8"/>
    <x v="40"/>
    <n v="-201439"/>
  </r>
  <r>
    <x v="3"/>
    <n v="3"/>
    <x v="8"/>
    <x v="41"/>
    <n v="-2087069"/>
  </r>
  <r>
    <x v="3"/>
    <n v="3"/>
    <x v="8"/>
    <x v="42"/>
    <n v="-9332"/>
  </r>
  <r>
    <x v="3"/>
    <n v="3"/>
    <x v="8"/>
    <x v="43"/>
    <n v="-650336"/>
  </r>
  <r>
    <x v="3"/>
    <n v="3"/>
    <x v="8"/>
    <x v="44"/>
    <n v="-9954"/>
  </r>
  <r>
    <x v="3"/>
    <n v="3"/>
    <x v="8"/>
    <x v="45"/>
    <n v="-35482"/>
  </r>
  <r>
    <x v="3"/>
    <n v="3"/>
    <x v="8"/>
    <x v="46"/>
    <n v="-3489971"/>
  </r>
  <r>
    <x v="3"/>
    <n v="3"/>
    <x v="8"/>
    <x v="55"/>
    <n v="-88367"/>
  </r>
  <r>
    <x v="3"/>
    <n v="3"/>
    <x v="8"/>
    <x v="47"/>
    <n v="-359336"/>
  </r>
  <r>
    <x v="3"/>
    <n v="3"/>
    <x v="8"/>
    <x v="56"/>
    <n v="-13737"/>
  </r>
  <r>
    <x v="3"/>
    <n v="3"/>
    <x v="8"/>
    <x v="48"/>
    <n v="-7189404"/>
  </r>
  <r>
    <x v="3"/>
    <n v="3"/>
    <x v="8"/>
    <x v="49"/>
    <n v="-3260497"/>
  </r>
  <r>
    <x v="3"/>
    <n v="3"/>
    <x v="8"/>
    <x v="50"/>
    <n v="-325645"/>
  </r>
  <r>
    <x v="3"/>
    <n v="3"/>
    <x v="8"/>
    <x v="51"/>
    <n v="-3951784"/>
  </r>
  <r>
    <x v="3"/>
    <n v="3"/>
    <x v="8"/>
    <x v="52"/>
    <n v="-6392781"/>
  </r>
  <r>
    <x v="3"/>
    <n v="3"/>
    <x v="8"/>
    <x v="53"/>
    <n v="0"/>
  </r>
  <r>
    <x v="3"/>
    <n v="3"/>
    <x v="8"/>
    <x v="54"/>
    <n v="-79278"/>
  </r>
  <r>
    <x v="3"/>
    <n v="3"/>
    <x v="9"/>
    <x v="0"/>
    <n v="-37033"/>
  </r>
  <r>
    <x v="3"/>
    <n v="3"/>
    <x v="9"/>
    <x v="1"/>
    <n v="-4983"/>
  </r>
  <r>
    <x v="3"/>
    <n v="3"/>
    <x v="9"/>
    <x v="2"/>
    <n v="-809"/>
  </r>
  <r>
    <x v="3"/>
    <n v="3"/>
    <x v="9"/>
    <x v="3"/>
    <n v="-20115246"/>
  </r>
  <r>
    <x v="3"/>
    <n v="3"/>
    <x v="9"/>
    <x v="4"/>
    <n v="-191329"/>
  </r>
  <r>
    <x v="3"/>
    <n v="3"/>
    <x v="9"/>
    <x v="5"/>
    <n v="-28876670"/>
  </r>
  <r>
    <x v="3"/>
    <n v="3"/>
    <x v="9"/>
    <x v="6"/>
    <n v="-2648"/>
  </r>
  <r>
    <x v="3"/>
    <n v="3"/>
    <x v="9"/>
    <x v="7"/>
    <n v="-42266"/>
  </r>
  <r>
    <x v="3"/>
    <n v="3"/>
    <x v="9"/>
    <x v="8"/>
    <n v="-53994"/>
  </r>
  <r>
    <x v="3"/>
    <n v="3"/>
    <x v="9"/>
    <x v="9"/>
    <n v="-123"/>
  </r>
  <r>
    <x v="3"/>
    <n v="3"/>
    <x v="9"/>
    <x v="10"/>
    <n v="-1171"/>
  </r>
  <r>
    <x v="3"/>
    <n v="3"/>
    <x v="9"/>
    <x v="11"/>
    <n v="-15184"/>
  </r>
  <r>
    <x v="3"/>
    <n v="3"/>
    <x v="9"/>
    <x v="12"/>
    <n v="-215615"/>
  </r>
  <r>
    <x v="3"/>
    <n v="3"/>
    <x v="9"/>
    <x v="13"/>
    <n v="-3126"/>
  </r>
  <r>
    <x v="3"/>
    <n v="3"/>
    <x v="9"/>
    <x v="14"/>
    <n v="-38226"/>
  </r>
  <r>
    <x v="3"/>
    <n v="3"/>
    <x v="9"/>
    <x v="15"/>
    <n v="-9375"/>
  </r>
  <r>
    <x v="3"/>
    <n v="3"/>
    <x v="9"/>
    <x v="16"/>
    <n v="-184"/>
  </r>
  <r>
    <x v="3"/>
    <n v="3"/>
    <x v="9"/>
    <x v="17"/>
    <n v="-35925"/>
  </r>
  <r>
    <x v="3"/>
    <n v="3"/>
    <x v="9"/>
    <x v="18"/>
    <n v="-171441"/>
  </r>
  <r>
    <x v="3"/>
    <n v="3"/>
    <x v="9"/>
    <x v="19"/>
    <n v="-3077"/>
  </r>
  <r>
    <x v="3"/>
    <n v="3"/>
    <x v="9"/>
    <x v="20"/>
    <n v="-7064"/>
  </r>
  <r>
    <x v="3"/>
    <n v="3"/>
    <x v="9"/>
    <x v="21"/>
    <n v="-293309"/>
  </r>
  <r>
    <x v="3"/>
    <n v="3"/>
    <x v="9"/>
    <x v="22"/>
    <n v="-45664"/>
  </r>
  <r>
    <x v="3"/>
    <n v="3"/>
    <x v="9"/>
    <x v="23"/>
    <n v="-43"/>
  </r>
  <r>
    <x v="3"/>
    <n v="3"/>
    <x v="9"/>
    <x v="24"/>
    <n v="-1033"/>
  </r>
  <r>
    <x v="3"/>
    <n v="3"/>
    <x v="9"/>
    <x v="25"/>
    <n v="-7351"/>
  </r>
  <r>
    <x v="3"/>
    <n v="3"/>
    <x v="9"/>
    <x v="26"/>
    <n v="-25349"/>
  </r>
  <r>
    <x v="3"/>
    <n v="3"/>
    <x v="9"/>
    <x v="27"/>
    <n v="-2847419"/>
  </r>
  <r>
    <x v="3"/>
    <n v="3"/>
    <x v="9"/>
    <x v="28"/>
    <n v="-37963"/>
  </r>
  <r>
    <x v="3"/>
    <n v="3"/>
    <x v="9"/>
    <x v="29"/>
    <n v="-29202"/>
  </r>
  <r>
    <x v="3"/>
    <n v="3"/>
    <x v="9"/>
    <x v="30"/>
    <n v="-9363537"/>
  </r>
  <r>
    <x v="3"/>
    <n v="3"/>
    <x v="9"/>
    <x v="31"/>
    <n v="-123749"/>
  </r>
  <r>
    <x v="3"/>
    <n v="3"/>
    <x v="9"/>
    <x v="32"/>
    <n v="-8301"/>
  </r>
  <r>
    <x v="3"/>
    <n v="3"/>
    <x v="9"/>
    <x v="33"/>
    <n v="-53799"/>
  </r>
  <r>
    <x v="3"/>
    <n v="3"/>
    <x v="9"/>
    <x v="34"/>
    <n v="-26056"/>
  </r>
  <r>
    <x v="3"/>
    <n v="3"/>
    <x v="9"/>
    <x v="35"/>
    <n v="-3866"/>
  </r>
  <r>
    <x v="3"/>
    <n v="3"/>
    <x v="9"/>
    <x v="36"/>
    <n v="-9796"/>
  </r>
  <r>
    <x v="3"/>
    <n v="3"/>
    <x v="9"/>
    <x v="37"/>
    <n v="-89188"/>
  </r>
  <r>
    <x v="3"/>
    <n v="3"/>
    <x v="9"/>
    <x v="38"/>
    <n v="-9370"/>
  </r>
  <r>
    <x v="3"/>
    <n v="3"/>
    <x v="9"/>
    <x v="39"/>
    <n v="-8270299"/>
  </r>
  <r>
    <x v="3"/>
    <n v="3"/>
    <x v="9"/>
    <x v="40"/>
    <n v="-122674"/>
  </r>
  <r>
    <x v="3"/>
    <n v="3"/>
    <x v="9"/>
    <x v="41"/>
    <n v="-1158949"/>
  </r>
  <r>
    <x v="3"/>
    <n v="3"/>
    <x v="9"/>
    <x v="42"/>
    <n v="-7219"/>
  </r>
  <r>
    <x v="3"/>
    <n v="3"/>
    <x v="9"/>
    <x v="43"/>
    <n v="-544244"/>
  </r>
  <r>
    <x v="3"/>
    <n v="3"/>
    <x v="9"/>
    <x v="44"/>
    <n v="-7837"/>
  </r>
  <r>
    <x v="3"/>
    <n v="3"/>
    <x v="9"/>
    <x v="45"/>
    <n v="-12871"/>
  </r>
  <r>
    <x v="3"/>
    <n v="3"/>
    <x v="9"/>
    <x v="46"/>
    <n v="-2256057"/>
  </r>
  <r>
    <x v="3"/>
    <n v="3"/>
    <x v="9"/>
    <x v="55"/>
    <n v="-56785"/>
  </r>
  <r>
    <x v="3"/>
    <n v="3"/>
    <x v="9"/>
    <x v="47"/>
    <n v="-232455"/>
  </r>
  <r>
    <x v="3"/>
    <n v="3"/>
    <x v="9"/>
    <x v="48"/>
    <n v="-5154428"/>
  </r>
  <r>
    <x v="3"/>
    <n v="3"/>
    <x v="9"/>
    <x v="49"/>
    <n v="-2755871"/>
  </r>
  <r>
    <x v="3"/>
    <n v="3"/>
    <x v="9"/>
    <x v="50"/>
    <n v="-276209"/>
  </r>
  <r>
    <x v="3"/>
    <n v="3"/>
    <x v="9"/>
    <x v="51"/>
    <n v="-2359208"/>
  </r>
  <r>
    <x v="3"/>
    <n v="3"/>
    <x v="9"/>
    <x v="52"/>
    <n v="-6014019"/>
  </r>
  <r>
    <x v="3"/>
    <n v="3"/>
    <x v="9"/>
    <x v="53"/>
    <n v="-240"/>
  </r>
  <r>
    <x v="3"/>
    <n v="3"/>
    <x v="9"/>
    <x v="54"/>
    <n v="-52853"/>
  </r>
  <r>
    <x v="3"/>
    <n v="3"/>
    <x v="10"/>
    <x v="0"/>
    <n v="-32835"/>
  </r>
  <r>
    <x v="3"/>
    <n v="3"/>
    <x v="10"/>
    <x v="1"/>
    <n v="-5035"/>
  </r>
  <r>
    <x v="3"/>
    <n v="3"/>
    <x v="10"/>
    <x v="2"/>
    <n v="-812"/>
  </r>
  <r>
    <x v="3"/>
    <n v="3"/>
    <x v="10"/>
    <x v="3"/>
    <n v="-18829283"/>
  </r>
  <r>
    <x v="3"/>
    <n v="3"/>
    <x v="10"/>
    <x v="4"/>
    <n v="-170681"/>
  </r>
  <r>
    <x v="3"/>
    <n v="3"/>
    <x v="10"/>
    <x v="5"/>
    <n v="-25217071"/>
  </r>
  <r>
    <x v="3"/>
    <n v="3"/>
    <x v="10"/>
    <x v="6"/>
    <n v="-1717"/>
  </r>
  <r>
    <x v="3"/>
    <n v="3"/>
    <x v="10"/>
    <x v="7"/>
    <n v="-35029"/>
  </r>
  <r>
    <x v="3"/>
    <n v="3"/>
    <x v="10"/>
    <x v="8"/>
    <n v="-42614"/>
  </r>
  <r>
    <x v="3"/>
    <n v="3"/>
    <x v="10"/>
    <x v="9"/>
    <n v="-55"/>
  </r>
  <r>
    <x v="3"/>
    <n v="3"/>
    <x v="10"/>
    <x v="10"/>
    <n v="-1495"/>
  </r>
  <r>
    <x v="3"/>
    <n v="3"/>
    <x v="10"/>
    <x v="11"/>
    <n v="-16930"/>
  </r>
  <r>
    <x v="3"/>
    <n v="3"/>
    <x v="10"/>
    <x v="12"/>
    <n v="-240558"/>
  </r>
  <r>
    <x v="3"/>
    <n v="3"/>
    <x v="10"/>
    <x v="13"/>
    <n v="-3492"/>
  </r>
  <r>
    <x v="3"/>
    <n v="3"/>
    <x v="10"/>
    <x v="14"/>
    <n v="-43390"/>
  </r>
  <r>
    <x v="3"/>
    <n v="3"/>
    <x v="10"/>
    <x v="15"/>
    <n v="-11603"/>
  </r>
  <r>
    <x v="3"/>
    <n v="3"/>
    <x v="10"/>
    <x v="16"/>
    <n v="-208"/>
  </r>
  <r>
    <x v="3"/>
    <n v="3"/>
    <x v="10"/>
    <x v="17"/>
    <n v="-41332"/>
  </r>
  <r>
    <x v="3"/>
    <n v="3"/>
    <x v="10"/>
    <x v="18"/>
    <n v="-190284"/>
  </r>
  <r>
    <x v="3"/>
    <n v="3"/>
    <x v="10"/>
    <x v="19"/>
    <n v="-3730"/>
  </r>
  <r>
    <x v="3"/>
    <n v="3"/>
    <x v="10"/>
    <x v="20"/>
    <n v="-7965"/>
  </r>
  <r>
    <x v="3"/>
    <n v="3"/>
    <x v="10"/>
    <x v="21"/>
    <n v="-331990"/>
  </r>
  <r>
    <x v="3"/>
    <n v="3"/>
    <x v="10"/>
    <x v="22"/>
    <n v="-44102"/>
  </r>
  <r>
    <x v="3"/>
    <n v="3"/>
    <x v="10"/>
    <x v="23"/>
    <n v="-51"/>
  </r>
  <r>
    <x v="3"/>
    <n v="3"/>
    <x v="10"/>
    <x v="24"/>
    <n v="-1231"/>
  </r>
  <r>
    <x v="3"/>
    <n v="3"/>
    <x v="10"/>
    <x v="25"/>
    <n v="-8521"/>
  </r>
  <r>
    <x v="3"/>
    <n v="3"/>
    <x v="10"/>
    <x v="26"/>
    <n v="-35130"/>
  </r>
  <r>
    <x v="3"/>
    <n v="3"/>
    <x v="10"/>
    <x v="27"/>
    <n v="-2909311"/>
  </r>
  <r>
    <x v="3"/>
    <n v="3"/>
    <x v="10"/>
    <x v="28"/>
    <n v="-52168"/>
  </r>
  <r>
    <x v="3"/>
    <n v="3"/>
    <x v="10"/>
    <x v="29"/>
    <n v="-39476"/>
  </r>
  <r>
    <x v="3"/>
    <n v="3"/>
    <x v="10"/>
    <x v="30"/>
    <n v="-10358334"/>
  </r>
  <r>
    <x v="3"/>
    <n v="3"/>
    <x v="10"/>
    <x v="31"/>
    <n v="-136331"/>
  </r>
  <r>
    <x v="3"/>
    <n v="3"/>
    <x v="10"/>
    <x v="32"/>
    <n v="-6406"/>
  </r>
  <r>
    <x v="3"/>
    <n v="3"/>
    <x v="10"/>
    <x v="33"/>
    <n v="-85434"/>
  </r>
  <r>
    <x v="3"/>
    <n v="3"/>
    <x v="10"/>
    <x v="34"/>
    <n v="-17552"/>
  </r>
  <r>
    <x v="3"/>
    <n v="3"/>
    <x v="10"/>
    <x v="35"/>
    <n v="-5454"/>
  </r>
  <r>
    <x v="3"/>
    <n v="3"/>
    <x v="10"/>
    <x v="36"/>
    <n v="-13694"/>
  </r>
  <r>
    <x v="3"/>
    <n v="3"/>
    <x v="10"/>
    <x v="37"/>
    <n v="-100828"/>
  </r>
  <r>
    <x v="3"/>
    <n v="3"/>
    <x v="10"/>
    <x v="38"/>
    <n v="-15317"/>
  </r>
  <r>
    <x v="3"/>
    <n v="3"/>
    <x v="10"/>
    <x v="39"/>
    <n v="-10253522"/>
  </r>
  <r>
    <x v="3"/>
    <n v="3"/>
    <x v="10"/>
    <x v="40"/>
    <n v="-134198"/>
  </r>
  <r>
    <x v="3"/>
    <n v="3"/>
    <x v="10"/>
    <x v="41"/>
    <n v="-1615940"/>
  </r>
  <r>
    <x v="3"/>
    <n v="3"/>
    <x v="10"/>
    <x v="42"/>
    <n v="-8141"/>
  </r>
  <r>
    <x v="3"/>
    <n v="3"/>
    <x v="10"/>
    <x v="43"/>
    <n v="-634060"/>
  </r>
  <r>
    <x v="3"/>
    <n v="3"/>
    <x v="10"/>
    <x v="44"/>
    <n v="-9037"/>
  </r>
  <r>
    <x v="3"/>
    <n v="3"/>
    <x v="10"/>
    <x v="45"/>
    <n v="-23558"/>
  </r>
  <r>
    <x v="3"/>
    <n v="3"/>
    <x v="10"/>
    <x v="46"/>
    <n v="-2652674"/>
  </r>
  <r>
    <x v="3"/>
    <n v="3"/>
    <x v="10"/>
    <x v="55"/>
    <n v="-48930"/>
  </r>
  <r>
    <x v="3"/>
    <n v="3"/>
    <x v="10"/>
    <x v="47"/>
    <n v="-273595"/>
  </r>
  <r>
    <x v="3"/>
    <n v="3"/>
    <x v="10"/>
    <x v="48"/>
    <n v="-6003734"/>
  </r>
  <r>
    <x v="3"/>
    <n v="3"/>
    <x v="10"/>
    <x v="49"/>
    <n v="-3153844"/>
  </r>
  <r>
    <x v="3"/>
    <n v="3"/>
    <x v="10"/>
    <x v="50"/>
    <n v="-57975"/>
  </r>
  <r>
    <x v="3"/>
    <n v="3"/>
    <x v="10"/>
    <x v="51"/>
    <n v="-2973222"/>
  </r>
  <r>
    <x v="3"/>
    <n v="3"/>
    <x v="10"/>
    <x v="52"/>
    <n v="-8682685"/>
  </r>
  <r>
    <x v="3"/>
    <n v="3"/>
    <x v="10"/>
    <x v="53"/>
    <n v="-2755"/>
  </r>
  <r>
    <x v="3"/>
    <n v="3"/>
    <x v="10"/>
    <x v="54"/>
    <n v="-65833"/>
  </r>
  <r>
    <x v="3"/>
    <n v="3"/>
    <x v="11"/>
    <x v="0"/>
    <n v="-41714"/>
  </r>
  <r>
    <x v="3"/>
    <n v="3"/>
    <x v="11"/>
    <x v="1"/>
    <n v="-6260"/>
  </r>
  <r>
    <x v="3"/>
    <n v="3"/>
    <x v="11"/>
    <x v="2"/>
    <n v="-1188"/>
  </r>
  <r>
    <x v="3"/>
    <n v="3"/>
    <x v="11"/>
    <x v="3"/>
    <n v="-24101486"/>
  </r>
  <r>
    <x v="3"/>
    <n v="3"/>
    <x v="11"/>
    <x v="4"/>
    <n v="-214972"/>
  </r>
  <r>
    <x v="3"/>
    <n v="3"/>
    <x v="11"/>
    <x v="5"/>
    <n v="-30075035"/>
  </r>
  <r>
    <x v="3"/>
    <n v="3"/>
    <x v="11"/>
    <x v="6"/>
    <n v="-1976"/>
  </r>
  <r>
    <x v="3"/>
    <n v="3"/>
    <x v="11"/>
    <x v="7"/>
    <n v="-42461"/>
  </r>
  <r>
    <x v="3"/>
    <n v="3"/>
    <x v="11"/>
    <x v="8"/>
    <n v="-45931"/>
  </r>
  <r>
    <x v="3"/>
    <n v="3"/>
    <x v="11"/>
    <x v="9"/>
    <n v="-103"/>
  </r>
  <r>
    <x v="3"/>
    <n v="3"/>
    <x v="11"/>
    <x v="10"/>
    <n v="-2022"/>
  </r>
  <r>
    <x v="3"/>
    <n v="3"/>
    <x v="11"/>
    <x v="11"/>
    <n v="-22825"/>
  </r>
  <r>
    <x v="3"/>
    <n v="3"/>
    <x v="11"/>
    <x v="12"/>
    <n v="-320234"/>
  </r>
  <r>
    <x v="3"/>
    <n v="3"/>
    <x v="11"/>
    <x v="13"/>
    <n v="-4726"/>
  </r>
  <r>
    <x v="3"/>
    <n v="3"/>
    <x v="11"/>
    <x v="14"/>
    <n v="-58749"/>
  </r>
  <r>
    <x v="3"/>
    <n v="3"/>
    <x v="11"/>
    <x v="15"/>
    <n v="-16328"/>
  </r>
  <r>
    <x v="3"/>
    <n v="3"/>
    <x v="11"/>
    <x v="16"/>
    <n v="-289"/>
  </r>
  <r>
    <x v="3"/>
    <n v="3"/>
    <x v="11"/>
    <x v="17"/>
    <n v="-55522"/>
  </r>
  <r>
    <x v="3"/>
    <n v="3"/>
    <x v="11"/>
    <x v="18"/>
    <n v="-259119"/>
  </r>
  <r>
    <x v="3"/>
    <n v="3"/>
    <x v="11"/>
    <x v="19"/>
    <n v="-5189"/>
  </r>
  <r>
    <x v="3"/>
    <n v="3"/>
    <x v="11"/>
    <x v="20"/>
    <n v="-10784"/>
  </r>
  <r>
    <x v="3"/>
    <n v="3"/>
    <x v="11"/>
    <x v="21"/>
    <n v="-443521"/>
  </r>
  <r>
    <x v="3"/>
    <n v="3"/>
    <x v="11"/>
    <x v="22"/>
    <n v="-59180"/>
  </r>
  <r>
    <x v="3"/>
    <n v="3"/>
    <x v="11"/>
    <x v="23"/>
    <n v="-67"/>
  </r>
  <r>
    <x v="3"/>
    <n v="3"/>
    <x v="11"/>
    <x v="24"/>
    <n v="-1671"/>
  </r>
  <r>
    <x v="3"/>
    <n v="3"/>
    <x v="11"/>
    <x v="25"/>
    <n v="-11367"/>
  </r>
  <r>
    <x v="3"/>
    <n v="3"/>
    <x v="11"/>
    <x v="26"/>
    <n v="-52409"/>
  </r>
  <r>
    <x v="3"/>
    <n v="3"/>
    <x v="11"/>
    <x v="27"/>
    <n v="-3915111"/>
  </r>
  <r>
    <x v="3"/>
    <n v="3"/>
    <x v="11"/>
    <x v="28"/>
    <n v="-81842"/>
  </r>
  <r>
    <x v="3"/>
    <n v="3"/>
    <x v="11"/>
    <x v="29"/>
    <n v="-64513"/>
  </r>
  <r>
    <x v="3"/>
    <n v="3"/>
    <x v="11"/>
    <x v="30"/>
    <n v="-14886833"/>
  </r>
  <r>
    <x v="3"/>
    <n v="3"/>
    <x v="11"/>
    <x v="31"/>
    <n v="-188821"/>
  </r>
  <r>
    <x v="3"/>
    <n v="3"/>
    <x v="11"/>
    <x v="32"/>
    <n v="-8953"/>
  </r>
  <r>
    <x v="3"/>
    <n v="3"/>
    <x v="11"/>
    <x v="33"/>
    <n v="-80931"/>
  </r>
  <r>
    <x v="3"/>
    <n v="3"/>
    <x v="11"/>
    <x v="34"/>
    <n v="-18975"/>
  </r>
  <r>
    <x v="3"/>
    <n v="3"/>
    <x v="11"/>
    <x v="35"/>
    <n v="-8703"/>
  </r>
  <r>
    <x v="3"/>
    <n v="3"/>
    <x v="11"/>
    <x v="36"/>
    <n v="-20993"/>
  </r>
  <r>
    <x v="3"/>
    <n v="3"/>
    <x v="11"/>
    <x v="37"/>
    <n v="-138570"/>
  </r>
  <r>
    <x v="3"/>
    <n v="3"/>
    <x v="11"/>
    <x v="38"/>
    <n v="-18395"/>
  </r>
  <r>
    <x v="3"/>
    <n v="3"/>
    <x v="11"/>
    <x v="39"/>
    <n v="-14952218"/>
  </r>
  <r>
    <x v="3"/>
    <n v="3"/>
    <x v="11"/>
    <x v="40"/>
    <n v="-213559"/>
  </r>
  <r>
    <x v="3"/>
    <n v="3"/>
    <x v="11"/>
    <x v="41"/>
    <n v="-2357641"/>
  </r>
  <r>
    <x v="3"/>
    <n v="3"/>
    <x v="11"/>
    <x v="42"/>
    <n v="-15666"/>
  </r>
  <r>
    <x v="3"/>
    <n v="3"/>
    <x v="11"/>
    <x v="43"/>
    <n v="-884891"/>
  </r>
  <r>
    <x v="3"/>
    <n v="3"/>
    <x v="11"/>
    <x v="44"/>
    <n v="-16605"/>
  </r>
  <r>
    <x v="3"/>
    <n v="3"/>
    <x v="11"/>
    <x v="45"/>
    <n v="-65176"/>
  </r>
  <r>
    <x v="3"/>
    <n v="3"/>
    <x v="11"/>
    <x v="46"/>
    <n v="-3847174"/>
  </r>
  <r>
    <x v="3"/>
    <n v="3"/>
    <x v="11"/>
    <x v="55"/>
    <n v="-69463"/>
  </r>
  <r>
    <x v="3"/>
    <n v="3"/>
    <x v="11"/>
    <x v="47"/>
    <n v="-392281"/>
  </r>
  <r>
    <x v="3"/>
    <n v="3"/>
    <x v="11"/>
    <x v="48"/>
    <n v="-9899240"/>
  </r>
  <r>
    <x v="3"/>
    <n v="3"/>
    <x v="11"/>
    <x v="49"/>
    <n v="-4675728"/>
  </r>
  <r>
    <x v="3"/>
    <n v="3"/>
    <x v="11"/>
    <x v="50"/>
    <n v="-72260"/>
  </r>
  <r>
    <x v="3"/>
    <n v="3"/>
    <x v="11"/>
    <x v="51"/>
    <n v="-4654845"/>
  </r>
  <r>
    <x v="3"/>
    <n v="3"/>
    <x v="11"/>
    <x v="52"/>
    <n v="-11340541"/>
  </r>
  <r>
    <x v="3"/>
    <n v="3"/>
    <x v="11"/>
    <x v="53"/>
    <n v="-1453"/>
  </r>
  <r>
    <x v="3"/>
    <n v="3"/>
    <x v="11"/>
    <x v="54"/>
    <n v="-96497"/>
  </r>
  <r>
    <x v="4"/>
    <n v="3"/>
    <x v="0"/>
    <x v="0"/>
    <n v="51997"/>
  </r>
  <r>
    <x v="4"/>
    <n v="3"/>
    <x v="0"/>
    <x v="1"/>
    <n v="8192"/>
  </r>
  <r>
    <x v="4"/>
    <n v="3"/>
    <x v="0"/>
    <x v="2"/>
    <n v="2001"/>
  </r>
  <r>
    <x v="4"/>
    <n v="3"/>
    <x v="0"/>
    <x v="3"/>
    <n v="30694934"/>
  </r>
  <r>
    <x v="4"/>
    <n v="3"/>
    <x v="0"/>
    <x v="4"/>
    <n v="265836"/>
  </r>
  <r>
    <x v="4"/>
    <n v="3"/>
    <x v="0"/>
    <x v="5"/>
    <n v="34834824"/>
  </r>
  <r>
    <x v="4"/>
    <n v="3"/>
    <x v="0"/>
    <x v="6"/>
    <n v="2612"/>
  </r>
  <r>
    <x v="4"/>
    <n v="3"/>
    <x v="0"/>
    <x v="7"/>
    <n v="55184"/>
  </r>
  <r>
    <x v="4"/>
    <n v="3"/>
    <x v="0"/>
    <x v="8"/>
    <n v="52151"/>
  </r>
  <r>
    <x v="4"/>
    <n v="3"/>
    <x v="0"/>
    <x v="9"/>
    <n v="49"/>
  </r>
  <r>
    <x v="4"/>
    <n v="3"/>
    <x v="0"/>
    <x v="10"/>
    <n v="1051"/>
  </r>
  <r>
    <x v="4"/>
    <n v="3"/>
    <x v="0"/>
    <x v="11"/>
    <n v="20842"/>
  </r>
  <r>
    <x v="4"/>
    <n v="3"/>
    <x v="0"/>
    <x v="12"/>
    <n v="272772"/>
  </r>
  <r>
    <x v="4"/>
    <n v="3"/>
    <x v="0"/>
    <x v="13"/>
    <n v="4194"/>
  </r>
  <r>
    <x v="4"/>
    <n v="3"/>
    <x v="0"/>
    <x v="14"/>
    <n v="51385"/>
  </r>
  <r>
    <x v="4"/>
    <n v="3"/>
    <x v="0"/>
    <x v="15"/>
    <n v="12032"/>
  </r>
  <r>
    <x v="4"/>
    <n v="3"/>
    <x v="0"/>
    <x v="16"/>
    <n v="229"/>
  </r>
  <r>
    <x v="4"/>
    <n v="3"/>
    <x v="0"/>
    <x v="17"/>
    <n v="45726"/>
  </r>
  <r>
    <x v="4"/>
    <n v="3"/>
    <x v="0"/>
    <x v="18"/>
    <n v="214723"/>
  </r>
  <r>
    <x v="4"/>
    <n v="3"/>
    <x v="0"/>
    <x v="19"/>
    <n v="3954"/>
  </r>
  <r>
    <x v="4"/>
    <n v="3"/>
    <x v="0"/>
    <x v="20"/>
    <n v="8908"/>
  </r>
  <r>
    <x v="4"/>
    <n v="3"/>
    <x v="0"/>
    <x v="21"/>
    <n v="368362"/>
  </r>
  <r>
    <x v="4"/>
    <n v="3"/>
    <x v="0"/>
    <x v="22"/>
    <n v="46273"/>
  </r>
  <r>
    <x v="4"/>
    <n v="3"/>
    <x v="0"/>
    <x v="23"/>
    <n v="59"/>
  </r>
  <r>
    <x v="4"/>
    <n v="3"/>
    <x v="0"/>
    <x v="24"/>
    <n v="1276"/>
  </r>
  <r>
    <x v="4"/>
    <n v="3"/>
    <x v="0"/>
    <x v="25"/>
    <n v="10312"/>
  </r>
  <r>
    <x v="4"/>
    <n v="3"/>
    <x v="0"/>
    <x v="26"/>
    <n v="42155"/>
  </r>
  <r>
    <x v="4"/>
    <n v="3"/>
    <x v="0"/>
    <x v="27"/>
    <n v="4198353"/>
  </r>
  <r>
    <x v="4"/>
    <n v="3"/>
    <x v="0"/>
    <x v="28"/>
    <n v="67795"/>
  </r>
  <r>
    <x v="4"/>
    <n v="3"/>
    <x v="0"/>
    <x v="29"/>
    <n v="41343"/>
  </r>
  <r>
    <x v="4"/>
    <n v="3"/>
    <x v="0"/>
    <x v="30"/>
    <n v="16324147"/>
  </r>
  <r>
    <x v="4"/>
    <n v="3"/>
    <x v="0"/>
    <x v="31"/>
    <n v="119748"/>
  </r>
  <r>
    <x v="4"/>
    <n v="3"/>
    <x v="0"/>
    <x v="32"/>
    <n v="7842"/>
  </r>
  <r>
    <x v="4"/>
    <n v="3"/>
    <x v="0"/>
    <x v="33"/>
    <n v="60915"/>
  </r>
  <r>
    <x v="4"/>
    <n v="3"/>
    <x v="0"/>
    <x v="34"/>
    <n v="25828"/>
  </r>
  <r>
    <x v="4"/>
    <n v="3"/>
    <x v="0"/>
    <x v="35"/>
    <n v="7840"/>
  </r>
  <r>
    <x v="4"/>
    <n v="3"/>
    <x v="0"/>
    <x v="36"/>
    <n v="11258"/>
  </r>
  <r>
    <x v="4"/>
    <n v="3"/>
    <x v="0"/>
    <x v="37"/>
    <n v="152480"/>
  </r>
  <r>
    <x v="4"/>
    <n v="3"/>
    <x v="0"/>
    <x v="38"/>
    <n v="12745"/>
  </r>
  <r>
    <x v="4"/>
    <n v="3"/>
    <x v="0"/>
    <x v="39"/>
    <n v="16815803"/>
  </r>
  <r>
    <x v="4"/>
    <n v="3"/>
    <x v="0"/>
    <x v="40"/>
    <n v="241798"/>
  </r>
  <r>
    <x v="4"/>
    <n v="3"/>
    <x v="0"/>
    <x v="41"/>
    <n v="2429058"/>
  </r>
  <r>
    <x v="4"/>
    <n v="3"/>
    <x v="0"/>
    <x v="42"/>
    <n v="18754"/>
  </r>
  <r>
    <x v="4"/>
    <n v="3"/>
    <x v="0"/>
    <x v="43"/>
    <n v="777362"/>
  </r>
  <r>
    <x v="4"/>
    <n v="3"/>
    <x v="0"/>
    <x v="45"/>
    <n v="69993"/>
  </r>
  <r>
    <x v="4"/>
    <n v="3"/>
    <x v="0"/>
    <x v="46"/>
    <n v="1055151"/>
  </r>
  <r>
    <x v="4"/>
    <n v="3"/>
    <x v="0"/>
    <x v="47"/>
    <n v="393001"/>
  </r>
  <r>
    <x v="4"/>
    <n v="3"/>
    <x v="0"/>
    <x v="48"/>
    <n v="11162900"/>
  </r>
  <r>
    <x v="4"/>
    <n v="3"/>
    <x v="0"/>
    <x v="49"/>
    <n v="5309291"/>
  </r>
  <r>
    <x v="4"/>
    <n v="3"/>
    <x v="0"/>
    <x v="50"/>
    <n v="413975"/>
  </r>
  <r>
    <x v="4"/>
    <n v="3"/>
    <x v="0"/>
    <x v="51"/>
    <n v="3307625"/>
  </r>
  <r>
    <x v="4"/>
    <n v="3"/>
    <x v="0"/>
    <x v="52"/>
    <n v="10590918"/>
  </r>
  <r>
    <x v="4"/>
    <n v="3"/>
    <x v="0"/>
    <x v="53"/>
    <n v="644"/>
  </r>
  <r>
    <x v="4"/>
    <n v="3"/>
    <x v="0"/>
    <x v="54"/>
    <n v="98489"/>
  </r>
  <r>
    <x v="4"/>
    <n v="3"/>
    <x v="1"/>
    <x v="0"/>
    <n v="58430"/>
  </r>
  <r>
    <x v="4"/>
    <n v="3"/>
    <x v="1"/>
    <x v="1"/>
    <n v="8704"/>
  </r>
  <r>
    <x v="4"/>
    <n v="3"/>
    <x v="1"/>
    <x v="2"/>
    <n v="2287"/>
  </r>
  <r>
    <x v="4"/>
    <n v="3"/>
    <x v="1"/>
    <x v="3"/>
    <n v="34188610"/>
  </r>
  <r>
    <x v="4"/>
    <n v="3"/>
    <x v="1"/>
    <x v="4"/>
    <n v="292992"/>
  </r>
  <r>
    <x v="4"/>
    <n v="3"/>
    <x v="1"/>
    <x v="5"/>
    <n v="38706197"/>
  </r>
  <r>
    <x v="4"/>
    <n v="3"/>
    <x v="1"/>
    <x v="6"/>
    <n v="2726"/>
  </r>
  <r>
    <x v="4"/>
    <n v="3"/>
    <x v="1"/>
    <x v="7"/>
    <n v="61025"/>
  </r>
  <r>
    <x v="4"/>
    <n v="3"/>
    <x v="1"/>
    <x v="8"/>
    <n v="57848"/>
  </r>
  <r>
    <x v="4"/>
    <n v="3"/>
    <x v="1"/>
    <x v="9"/>
    <n v="73"/>
  </r>
  <r>
    <x v="4"/>
    <n v="3"/>
    <x v="1"/>
    <x v="10"/>
    <n v="1362"/>
  </r>
  <r>
    <x v="4"/>
    <n v="3"/>
    <x v="1"/>
    <x v="11"/>
    <n v="24295"/>
  </r>
  <r>
    <x v="4"/>
    <n v="3"/>
    <x v="1"/>
    <x v="12"/>
    <n v="320516"/>
  </r>
  <r>
    <x v="4"/>
    <n v="3"/>
    <x v="1"/>
    <x v="13"/>
    <n v="5000"/>
  </r>
  <r>
    <x v="4"/>
    <n v="3"/>
    <x v="1"/>
    <x v="14"/>
    <n v="60083"/>
  </r>
  <r>
    <x v="4"/>
    <n v="3"/>
    <x v="1"/>
    <x v="15"/>
    <n v="14511"/>
  </r>
  <r>
    <x v="4"/>
    <n v="3"/>
    <x v="1"/>
    <x v="16"/>
    <n v="273"/>
  </r>
  <r>
    <x v="4"/>
    <n v="3"/>
    <x v="1"/>
    <x v="17"/>
    <n v="54758"/>
  </r>
  <r>
    <x v="4"/>
    <n v="3"/>
    <x v="1"/>
    <x v="18"/>
    <n v="257953"/>
  </r>
  <r>
    <x v="4"/>
    <n v="3"/>
    <x v="1"/>
    <x v="19"/>
    <n v="4863"/>
  </r>
  <r>
    <x v="4"/>
    <n v="3"/>
    <x v="1"/>
    <x v="20"/>
    <n v="10658"/>
  </r>
  <r>
    <x v="4"/>
    <n v="3"/>
    <x v="1"/>
    <x v="21"/>
    <n v="434553"/>
  </r>
  <r>
    <x v="4"/>
    <n v="3"/>
    <x v="1"/>
    <x v="22"/>
    <n v="57825"/>
  </r>
  <r>
    <x v="4"/>
    <n v="3"/>
    <x v="1"/>
    <x v="23"/>
    <n v="62"/>
  </r>
  <r>
    <x v="4"/>
    <n v="3"/>
    <x v="1"/>
    <x v="24"/>
    <n v="1618"/>
  </r>
  <r>
    <x v="4"/>
    <n v="3"/>
    <x v="1"/>
    <x v="25"/>
    <n v="11186"/>
  </r>
  <r>
    <x v="4"/>
    <n v="3"/>
    <x v="1"/>
    <x v="26"/>
    <n v="44808"/>
  </r>
  <r>
    <x v="4"/>
    <n v="3"/>
    <x v="1"/>
    <x v="27"/>
    <n v="4606230"/>
  </r>
  <r>
    <x v="4"/>
    <n v="3"/>
    <x v="1"/>
    <x v="28"/>
    <n v="71271"/>
  </r>
  <r>
    <x v="4"/>
    <n v="3"/>
    <x v="1"/>
    <x v="29"/>
    <n v="48882"/>
  </r>
  <r>
    <x v="4"/>
    <n v="3"/>
    <x v="1"/>
    <x v="30"/>
    <n v="17558809"/>
  </r>
  <r>
    <x v="4"/>
    <n v="3"/>
    <x v="1"/>
    <x v="31"/>
    <n v="138512"/>
  </r>
  <r>
    <x v="4"/>
    <n v="3"/>
    <x v="1"/>
    <x v="32"/>
    <n v="8867"/>
  </r>
  <r>
    <x v="4"/>
    <n v="3"/>
    <x v="1"/>
    <x v="33"/>
    <n v="71393"/>
  </r>
  <r>
    <x v="4"/>
    <n v="3"/>
    <x v="1"/>
    <x v="34"/>
    <n v="28043"/>
  </r>
  <r>
    <x v="4"/>
    <n v="3"/>
    <x v="1"/>
    <x v="35"/>
    <n v="7698"/>
  </r>
  <r>
    <x v="4"/>
    <n v="3"/>
    <x v="1"/>
    <x v="36"/>
    <n v="11922"/>
  </r>
  <r>
    <x v="4"/>
    <n v="3"/>
    <x v="1"/>
    <x v="37"/>
    <n v="158674"/>
  </r>
  <r>
    <x v="4"/>
    <n v="3"/>
    <x v="1"/>
    <x v="38"/>
    <n v="37971"/>
  </r>
  <r>
    <x v="4"/>
    <n v="3"/>
    <x v="1"/>
    <x v="39"/>
    <n v="16462322"/>
  </r>
  <r>
    <x v="4"/>
    <n v="3"/>
    <x v="1"/>
    <x v="40"/>
    <n v="269494"/>
  </r>
  <r>
    <x v="4"/>
    <n v="3"/>
    <x v="1"/>
    <x v="41"/>
    <n v="2476276"/>
  </r>
  <r>
    <x v="4"/>
    <n v="3"/>
    <x v="1"/>
    <x v="42"/>
    <n v="26474"/>
  </r>
  <r>
    <x v="4"/>
    <n v="3"/>
    <x v="1"/>
    <x v="43"/>
    <n v="874298"/>
  </r>
  <r>
    <x v="4"/>
    <n v="3"/>
    <x v="1"/>
    <x v="45"/>
    <n v="47349"/>
  </r>
  <r>
    <x v="4"/>
    <n v="3"/>
    <x v="1"/>
    <x v="46"/>
    <n v="2954394"/>
  </r>
  <r>
    <x v="4"/>
    <n v="3"/>
    <x v="1"/>
    <x v="55"/>
    <n v="76050"/>
  </r>
  <r>
    <x v="4"/>
    <n v="3"/>
    <x v="1"/>
    <x v="47"/>
    <n v="422160"/>
  </r>
  <r>
    <x v="4"/>
    <n v="3"/>
    <x v="1"/>
    <x v="48"/>
    <n v="12085022"/>
  </r>
  <r>
    <x v="4"/>
    <n v="3"/>
    <x v="1"/>
    <x v="49"/>
    <n v="5543227"/>
  </r>
  <r>
    <x v="4"/>
    <n v="3"/>
    <x v="1"/>
    <x v="50"/>
    <n v="490325"/>
  </r>
  <r>
    <x v="4"/>
    <n v="3"/>
    <x v="1"/>
    <x v="51"/>
    <n v="4554351"/>
  </r>
  <r>
    <x v="4"/>
    <n v="3"/>
    <x v="1"/>
    <x v="52"/>
    <n v="10723778"/>
  </r>
  <r>
    <x v="4"/>
    <n v="3"/>
    <x v="1"/>
    <x v="53"/>
    <n v="1427"/>
  </r>
  <r>
    <x v="4"/>
    <n v="3"/>
    <x v="1"/>
    <x v="54"/>
    <n v="103320"/>
  </r>
  <r>
    <x v="4"/>
    <n v="3"/>
    <x v="2"/>
    <x v="0"/>
    <n v="45621"/>
  </r>
  <r>
    <x v="4"/>
    <n v="3"/>
    <x v="2"/>
    <x v="1"/>
    <n v="6872"/>
  </r>
  <r>
    <x v="4"/>
    <n v="3"/>
    <x v="2"/>
    <x v="2"/>
    <n v="1417"/>
  </r>
  <r>
    <x v="4"/>
    <n v="3"/>
    <x v="2"/>
    <x v="3"/>
    <n v="24999372"/>
  </r>
  <r>
    <x v="4"/>
    <n v="3"/>
    <x v="2"/>
    <x v="4"/>
    <n v="215966"/>
  </r>
  <r>
    <x v="4"/>
    <n v="3"/>
    <x v="2"/>
    <x v="5"/>
    <n v="28159721"/>
  </r>
  <r>
    <x v="4"/>
    <n v="3"/>
    <x v="2"/>
    <x v="6"/>
    <n v="1962"/>
  </r>
  <r>
    <x v="4"/>
    <n v="3"/>
    <x v="2"/>
    <x v="7"/>
    <n v="44630"/>
  </r>
  <r>
    <x v="4"/>
    <n v="3"/>
    <x v="2"/>
    <x v="8"/>
    <n v="45103"/>
  </r>
  <r>
    <x v="4"/>
    <n v="3"/>
    <x v="2"/>
    <x v="9"/>
    <n v="60"/>
  </r>
  <r>
    <x v="4"/>
    <n v="3"/>
    <x v="2"/>
    <x v="10"/>
    <n v="1029"/>
  </r>
  <r>
    <x v="4"/>
    <n v="3"/>
    <x v="2"/>
    <x v="11"/>
    <n v="21299"/>
  </r>
  <r>
    <x v="4"/>
    <n v="3"/>
    <x v="2"/>
    <x v="12"/>
    <n v="287906"/>
  </r>
  <r>
    <x v="4"/>
    <n v="3"/>
    <x v="2"/>
    <x v="13"/>
    <n v="4280"/>
  </r>
  <r>
    <x v="4"/>
    <n v="3"/>
    <x v="2"/>
    <x v="14"/>
    <n v="53519"/>
  </r>
  <r>
    <x v="4"/>
    <n v="3"/>
    <x v="2"/>
    <x v="15"/>
    <n v="13052"/>
  </r>
  <r>
    <x v="4"/>
    <n v="3"/>
    <x v="2"/>
    <x v="16"/>
    <n v="255"/>
  </r>
  <r>
    <x v="4"/>
    <n v="3"/>
    <x v="2"/>
    <x v="17"/>
    <n v="47982"/>
  </r>
  <r>
    <x v="4"/>
    <n v="3"/>
    <x v="2"/>
    <x v="18"/>
    <n v="228132"/>
  </r>
  <r>
    <x v="4"/>
    <n v="3"/>
    <x v="2"/>
    <x v="19"/>
    <n v="4454"/>
  </r>
  <r>
    <x v="4"/>
    <n v="3"/>
    <x v="2"/>
    <x v="20"/>
    <n v="9685"/>
  </r>
  <r>
    <x v="4"/>
    <n v="3"/>
    <x v="2"/>
    <x v="21"/>
    <n v="397387"/>
  </r>
  <r>
    <x v="4"/>
    <n v="3"/>
    <x v="2"/>
    <x v="22"/>
    <n v="51868"/>
  </r>
  <r>
    <x v="4"/>
    <n v="3"/>
    <x v="2"/>
    <x v="23"/>
    <n v="61"/>
  </r>
  <r>
    <x v="4"/>
    <n v="3"/>
    <x v="2"/>
    <x v="24"/>
    <n v="1413"/>
  </r>
  <r>
    <x v="4"/>
    <n v="3"/>
    <x v="2"/>
    <x v="25"/>
    <n v="9030"/>
  </r>
  <r>
    <x v="4"/>
    <n v="3"/>
    <x v="2"/>
    <x v="26"/>
    <n v="42379"/>
  </r>
  <r>
    <x v="4"/>
    <n v="3"/>
    <x v="2"/>
    <x v="27"/>
    <n v="3551696"/>
  </r>
  <r>
    <x v="4"/>
    <n v="3"/>
    <x v="2"/>
    <x v="28"/>
    <n v="57985"/>
  </r>
  <r>
    <x v="4"/>
    <n v="3"/>
    <x v="2"/>
    <x v="29"/>
    <n v="54628"/>
  </r>
  <r>
    <x v="4"/>
    <n v="3"/>
    <x v="2"/>
    <x v="30"/>
    <n v="13641581"/>
  </r>
  <r>
    <x v="4"/>
    <n v="3"/>
    <x v="2"/>
    <x v="31"/>
    <n v="123687"/>
  </r>
  <r>
    <x v="4"/>
    <n v="3"/>
    <x v="2"/>
    <x v="32"/>
    <n v="7277"/>
  </r>
  <r>
    <x v="4"/>
    <n v="3"/>
    <x v="2"/>
    <x v="33"/>
    <n v="84506"/>
  </r>
  <r>
    <x v="4"/>
    <n v="3"/>
    <x v="2"/>
    <x v="34"/>
    <n v="17595"/>
  </r>
  <r>
    <x v="4"/>
    <n v="3"/>
    <x v="2"/>
    <x v="35"/>
    <n v="5861"/>
  </r>
  <r>
    <x v="4"/>
    <n v="3"/>
    <x v="2"/>
    <x v="36"/>
    <n v="9747"/>
  </r>
  <r>
    <x v="4"/>
    <n v="3"/>
    <x v="2"/>
    <x v="37"/>
    <n v="127170"/>
  </r>
  <r>
    <x v="4"/>
    <n v="3"/>
    <x v="2"/>
    <x v="38"/>
    <n v="14983"/>
  </r>
  <r>
    <x v="4"/>
    <n v="3"/>
    <x v="2"/>
    <x v="39"/>
    <n v="13043518"/>
  </r>
  <r>
    <x v="4"/>
    <n v="3"/>
    <x v="2"/>
    <x v="40"/>
    <n v="203504"/>
  </r>
  <r>
    <x v="4"/>
    <n v="3"/>
    <x v="2"/>
    <x v="41"/>
    <n v="2131166"/>
  </r>
  <r>
    <x v="4"/>
    <n v="3"/>
    <x v="2"/>
    <x v="42"/>
    <n v="19421"/>
  </r>
  <r>
    <x v="4"/>
    <n v="3"/>
    <x v="2"/>
    <x v="43"/>
    <n v="690672"/>
  </r>
  <r>
    <x v="4"/>
    <n v="3"/>
    <x v="2"/>
    <x v="44"/>
    <n v="19709"/>
  </r>
  <r>
    <x v="4"/>
    <n v="3"/>
    <x v="2"/>
    <x v="45"/>
    <n v="92137"/>
  </r>
  <r>
    <x v="4"/>
    <n v="3"/>
    <x v="2"/>
    <x v="46"/>
    <n v="3220198"/>
  </r>
  <r>
    <x v="4"/>
    <n v="3"/>
    <x v="2"/>
    <x v="55"/>
    <n v="65300"/>
  </r>
  <r>
    <x v="4"/>
    <n v="3"/>
    <x v="2"/>
    <x v="47"/>
    <n v="307124"/>
  </r>
  <r>
    <x v="4"/>
    <n v="3"/>
    <x v="2"/>
    <x v="48"/>
    <n v="9671892"/>
  </r>
  <r>
    <x v="4"/>
    <n v="3"/>
    <x v="2"/>
    <x v="49"/>
    <n v="4170724"/>
  </r>
  <r>
    <x v="4"/>
    <n v="3"/>
    <x v="2"/>
    <x v="50"/>
    <n v="276212"/>
  </r>
  <r>
    <x v="4"/>
    <n v="3"/>
    <x v="2"/>
    <x v="51"/>
    <n v="4116574"/>
  </r>
  <r>
    <x v="4"/>
    <n v="3"/>
    <x v="2"/>
    <x v="52"/>
    <n v="9336583"/>
  </r>
  <r>
    <x v="4"/>
    <n v="3"/>
    <x v="2"/>
    <x v="53"/>
    <n v="590"/>
  </r>
  <r>
    <x v="4"/>
    <n v="3"/>
    <x v="2"/>
    <x v="54"/>
    <n v="84009"/>
  </r>
  <r>
    <x v="4"/>
    <n v="3"/>
    <x v="3"/>
    <x v="0"/>
    <n v="41028"/>
  </r>
  <r>
    <x v="4"/>
    <n v="3"/>
    <x v="3"/>
    <x v="1"/>
    <n v="5619"/>
  </r>
  <r>
    <x v="4"/>
    <n v="3"/>
    <x v="3"/>
    <x v="2"/>
    <n v="1271"/>
  </r>
  <r>
    <x v="4"/>
    <n v="3"/>
    <x v="3"/>
    <x v="3"/>
    <n v="22563393"/>
  </r>
  <r>
    <x v="4"/>
    <n v="3"/>
    <x v="3"/>
    <x v="4"/>
    <n v="193956"/>
  </r>
  <r>
    <x v="4"/>
    <n v="3"/>
    <x v="3"/>
    <x v="5"/>
    <n v="26064160"/>
  </r>
  <r>
    <x v="4"/>
    <n v="3"/>
    <x v="3"/>
    <x v="6"/>
    <n v="2092"/>
  </r>
  <r>
    <x v="4"/>
    <n v="3"/>
    <x v="3"/>
    <x v="7"/>
    <n v="41516"/>
  </r>
  <r>
    <x v="4"/>
    <n v="3"/>
    <x v="3"/>
    <x v="8"/>
    <n v="37684"/>
  </r>
  <r>
    <x v="4"/>
    <n v="3"/>
    <x v="3"/>
    <x v="9"/>
    <n v="93"/>
  </r>
  <r>
    <x v="4"/>
    <n v="3"/>
    <x v="3"/>
    <x v="10"/>
    <n v="1003"/>
  </r>
  <r>
    <x v="4"/>
    <n v="3"/>
    <x v="3"/>
    <x v="11"/>
    <n v="29129"/>
  </r>
  <r>
    <x v="4"/>
    <n v="3"/>
    <x v="3"/>
    <x v="12"/>
    <n v="383514"/>
  </r>
  <r>
    <x v="4"/>
    <n v="3"/>
    <x v="3"/>
    <x v="13"/>
    <n v="5983"/>
  </r>
  <r>
    <x v="4"/>
    <n v="3"/>
    <x v="3"/>
    <x v="14"/>
    <n v="71359"/>
  </r>
  <r>
    <x v="4"/>
    <n v="3"/>
    <x v="3"/>
    <x v="15"/>
    <n v="16223"/>
  </r>
  <r>
    <x v="4"/>
    <n v="3"/>
    <x v="3"/>
    <x v="16"/>
    <n v="325"/>
  </r>
  <r>
    <x v="4"/>
    <n v="3"/>
    <x v="3"/>
    <x v="17"/>
    <n v="65690"/>
  </r>
  <r>
    <x v="4"/>
    <n v="3"/>
    <x v="3"/>
    <x v="18"/>
    <n v="307292"/>
  </r>
  <r>
    <x v="4"/>
    <n v="3"/>
    <x v="3"/>
    <x v="19"/>
    <n v="5552"/>
  </r>
  <r>
    <x v="4"/>
    <n v="3"/>
    <x v="3"/>
    <x v="20"/>
    <n v="12780"/>
  </r>
  <r>
    <x v="4"/>
    <n v="3"/>
    <x v="3"/>
    <x v="21"/>
    <n v="527094"/>
  </r>
  <r>
    <x v="4"/>
    <n v="3"/>
    <x v="3"/>
    <x v="22"/>
    <n v="67352"/>
  </r>
  <r>
    <x v="4"/>
    <n v="3"/>
    <x v="3"/>
    <x v="23"/>
    <n v="68"/>
  </r>
  <r>
    <x v="4"/>
    <n v="3"/>
    <x v="3"/>
    <x v="24"/>
    <n v="1863"/>
  </r>
  <r>
    <x v="4"/>
    <n v="3"/>
    <x v="3"/>
    <x v="25"/>
    <n v="12254"/>
  </r>
  <r>
    <x v="4"/>
    <n v="3"/>
    <x v="3"/>
    <x v="26"/>
    <n v="44432"/>
  </r>
  <r>
    <x v="4"/>
    <n v="3"/>
    <x v="3"/>
    <x v="27"/>
    <n v="3591512"/>
  </r>
  <r>
    <x v="4"/>
    <n v="3"/>
    <x v="3"/>
    <x v="28"/>
    <n v="66881"/>
  </r>
  <r>
    <x v="4"/>
    <n v="3"/>
    <x v="3"/>
    <x v="29"/>
    <n v="64620"/>
  </r>
  <r>
    <x v="4"/>
    <n v="3"/>
    <x v="3"/>
    <x v="30"/>
    <n v="13854788"/>
  </r>
  <r>
    <x v="4"/>
    <n v="3"/>
    <x v="3"/>
    <x v="31"/>
    <n v="110392"/>
  </r>
  <r>
    <x v="4"/>
    <n v="3"/>
    <x v="3"/>
    <x v="32"/>
    <n v="7803"/>
  </r>
  <r>
    <x v="4"/>
    <n v="3"/>
    <x v="3"/>
    <x v="33"/>
    <n v="82001"/>
  </r>
  <r>
    <x v="4"/>
    <n v="3"/>
    <x v="3"/>
    <x v="34"/>
    <n v="17366"/>
  </r>
  <r>
    <x v="4"/>
    <n v="3"/>
    <x v="3"/>
    <x v="35"/>
    <n v="7341"/>
  </r>
  <r>
    <x v="4"/>
    <n v="3"/>
    <x v="3"/>
    <x v="36"/>
    <n v="10692"/>
  </r>
  <r>
    <x v="4"/>
    <n v="3"/>
    <x v="3"/>
    <x v="37"/>
    <n v="130072"/>
  </r>
  <r>
    <x v="4"/>
    <n v="3"/>
    <x v="3"/>
    <x v="38"/>
    <n v="16771"/>
  </r>
  <r>
    <x v="4"/>
    <n v="3"/>
    <x v="3"/>
    <x v="39"/>
    <n v="13792237"/>
  </r>
  <r>
    <x v="4"/>
    <n v="3"/>
    <x v="3"/>
    <x v="40"/>
    <n v="194319"/>
  </r>
  <r>
    <x v="4"/>
    <n v="3"/>
    <x v="3"/>
    <x v="41"/>
    <n v="2290059"/>
  </r>
  <r>
    <x v="4"/>
    <n v="3"/>
    <x v="3"/>
    <x v="42"/>
    <n v="17346"/>
  </r>
  <r>
    <x v="4"/>
    <n v="3"/>
    <x v="3"/>
    <x v="43"/>
    <n v="705930"/>
  </r>
  <r>
    <x v="4"/>
    <n v="3"/>
    <x v="3"/>
    <x v="44"/>
    <n v="14391"/>
  </r>
  <r>
    <x v="4"/>
    <n v="3"/>
    <x v="3"/>
    <x v="45"/>
    <n v="93167"/>
  </r>
  <r>
    <x v="4"/>
    <n v="3"/>
    <x v="3"/>
    <x v="46"/>
    <n v="3490406"/>
  </r>
  <r>
    <x v="4"/>
    <n v="3"/>
    <x v="3"/>
    <x v="55"/>
    <n v="74762"/>
  </r>
  <r>
    <x v="4"/>
    <n v="3"/>
    <x v="3"/>
    <x v="47"/>
    <n v="376322"/>
  </r>
  <r>
    <x v="4"/>
    <n v="3"/>
    <x v="3"/>
    <x v="48"/>
    <n v="10903067"/>
  </r>
  <r>
    <x v="4"/>
    <n v="3"/>
    <x v="3"/>
    <x v="49"/>
    <n v="5054901"/>
  </r>
  <r>
    <x v="4"/>
    <n v="3"/>
    <x v="3"/>
    <x v="50"/>
    <n v="390109"/>
  </r>
  <r>
    <x v="4"/>
    <n v="3"/>
    <x v="3"/>
    <x v="51"/>
    <n v="4862002"/>
  </r>
  <r>
    <x v="4"/>
    <n v="3"/>
    <x v="3"/>
    <x v="52"/>
    <n v="9908006"/>
  </r>
  <r>
    <x v="4"/>
    <n v="3"/>
    <x v="3"/>
    <x v="53"/>
    <n v="4426"/>
  </r>
  <r>
    <x v="4"/>
    <n v="3"/>
    <x v="3"/>
    <x v="54"/>
    <n v="80446"/>
  </r>
  <r>
    <x v="4"/>
    <n v="3"/>
    <x v="4"/>
    <x v="0"/>
    <n v="49731"/>
  </r>
  <r>
    <x v="4"/>
    <n v="3"/>
    <x v="4"/>
    <x v="1"/>
    <n v="7404"/>
  </r>
  <r>
    <x v="4"/>
    <n v="3"/>
    <x v="4"/>
    <x v="2"/>
    <n v="1567"/>
  </r>
  <r>
    <x v="4"/>
    <n v="3"/>
    <x v="4"/>
    <x v="3"/>
    <n v="29566719"/>
  </r>
  <r>
    <x v="4"/>
    <n v="3"/>
    <x v="4"/>
    <x v="4"/>
    <n v="266433"/>
  </r>
  <r>
    <x v="4"/>
    <n v="3"/>
    <x v="4"/>
    <x v="5"/>
    <n v="38125982"/>
  </r>
  <r>
    <x v="4"/>
    <n v="3"/>
    <x v="4"/>
    <x v="6"/>
    <n v="2188"/>
  </r>
  <r>
    <x v="4"/>
    <n v="3"/>
    <x v="4"/>
    <x v="7"/>
    <n v="50120"/>
  </r>
  <r>
    <x v="4"/>
    <n v="3"/>
    <x v="4"/>
    <x v="8"/>
    <n v="61901"/>
  </r>
  <r>
    <x v="4"/>
    <n v="3"/>
    <x v="4"/>
    <x v="9"/>
    <n v="193"/>
  </r>
  <r>
    <x v="4"/>
    <n v="3"/>
    <x v="4"/>
    <x v="10"/>
    <n v="1415"/>
  </r>
  <r>
    <x v="4"/>
    <n v="3"/>
    <x v="4"/>
    <x v="11"/>
    <n v="42777"/>
  </r>
  <r>
    <x v="4"/>
    <n v="3"/>
    <x v="4"/>
    <x v="12"/>
    <n v="578545"/>
  </r>
  <r>
    <x v="4"/>
    <n v="3"/>
    <x v="4"/>
    <x v="13"/>
    <n v="8827"/>
  </r>
  <r>
    <x v="4"/>
    <n v="3"/>
    <x v="4"/>
    <x v="14"/>
    <n v="105728"/>
  </r>
  <r>
    <x v="4"/>
    <n v="3"/>
    <x v="4"/>
    <x v="15"/>
    <n v="25499"/>
  </r>
  <r>
    <x v="4"/>
    <n v="3"/>
    <x v="4"/>
    <x v="16"/>
    <n v="489"/>
  </r>
  <r>
    <x v="4"/>
    <n v="3"/>
    <x v="4"/>
    <x v="17"/>
    <n v="97729"/>
  </r>
  <r>
    <x v="4"/>
    <n v="3"/>
    <x v="4"/>
    <x v="18"/>
    <n v="460106"/>
  </r>
  <r>
    <x v="4"/>
    <n v="3"/>
    <x v="4"/>
    <x v="19"/>
    <n v="8694"/>
  </r>
  <r>
    <x v="4"/>
    <n v="3"/>
    <x v="4"/>
    <x v="20"/>
    <n v="18981"/>
  </r>
  <r>
    <x v="4"/>
    <n v="3"/>
    <x v="4"/>
    <x v="21"/>
    <n v="787751"/>
  </r>
  <r>
    <x v="4"/>
    <n v="3"/>
    <x v="4"/>
    <x v="22"/>
    <n v="100756"/>
  </r>
  <r>
    <x v="4"/>
    <n v="3"/>
    <x v="4"/>
    <x v="23"/>
    <n v="110"/>
  </r>
  <r>
    <x v="4"/>
    <n v="3"/>
    <x v="4"/>
    <x v="24"/>
    <n v="2814"/>
  </r>
  <r>
    <x v="4"/>
    <n v="3"/>
    <x v="4"/>
    <x v="25"/>
    <n v="18764"/>
  </r>
  <r>
    <x v="4"/>
    <n v="3"/>
    <x v="4"/>
    <x v="26"/>
    <n v="59940"/>
  </r>
  <r>
    <x v="4"/>
    <n v="3"/>
    <x v="4"/>
    <x v="27"/>
    <n v="4653354"/>
  </r>
  <r>
    <x v="4"/>
    <n v="3"/>
    <x v="4"/>
    <x v="28"/>
    <n v="93228"/>
  </r>
  <r>
    <x v="4"/>
    <n v="3"/>
    <x v="4"/>
    <x v="29"/>
    <n v="74541"/>
  </r>
  <r>
    <x v="4"/>
    <n v="3"/>
    <x v="4"/>
    <x v="30"/>
    <n v="17428458"/>
  </r>
  <r>
    <x v="4"/>
    <n v="3"/>
    <x v="4"/>
    <x v="31"/>
    <n v="161792"/>
  </r>
  <r>
    <x v="4"/>
    <n v="3"/>
    <x v="4"/>
    <x v="32"/>
    <n v="10007"/>
  </r>
  <r>
    <x v="4"/>
    <n v="3"/>
    <x v="4"/>
    <x v="33"/>
    <n v="112539"/>
  </r>
  <r>
    <x v="4"/>
    <n v="3"/>
    <x v="4"/>
    <x v="34"/>
    <n v="24613"/>
  </r>
  <r>
    <x v="4"/>
    <n v="3"/>
    <x v="4"/>
    <x v="35"/>
    <n v="11334"/>
  </r>
  <r>
    <x v="4"/>
    <n v="3"/>
    <x v="4"/>
    <x v="36"/>
    <n v="14636"/>
  </r>
  <r>
    <x v="4"/>
    <n v="3"/>
    <x v="4"/>
    <x v="37"/>
    <n v="164186"/>
  </r>
  <r>
    <x v="4"/>
    <n v="3"/>
    <x v="4"/>
    <x v="38"/>
    <n v="93048"/>
  </r>
  <r>
    <x v="4"/>
    <n v="3"/>
    <x v="4"/>
    <x v="39"/>
    <n v="17486114"/>
  </r>
  <r>
    <x v="4"/>
    <n v="3"/>
    <x v="4"/>
    <x v="40"/>
    <n v="244232"/>
  </r>
  <r>
    <x v="4"/>
    <n v="3"/>
    <x v="4"/>
    <x v="41"/>
    <n v="3067154"/>
  </r>
  <r>
    <x v="4"/>
    <n v="3"/>
    <x v="4"/>
    <x v="42"/>
    <n v="15332"/>
  </r>
  <r>
    <x v="4"/>
    <n v="3"/>
    <x v="4"/>
    <x v="43"/>
    <n v="893119"/>
  </r>
  <r>
    <x v="4"/>
    <n v="3"/>
    <x v="4"/>
    <x v="44"/>
    <n v="14900"/>
  </r>
  <r>
    <x v="4"/>
    <n v="3"/>
    <x v="4"/>
    <x v="45"/>
    <n v="140827"/>
  </r>
  <r>
    <x v="4"/>
    <n v="3"/>
    <x v="4"/>
    <x v="46"/>
    <n v="4514532"/>
  </r>
  <r>
    <x v="4"/>
    <n v="3"/>
    <x v="4"/>
    <x v="55"/>
    <n v="88550"/>
  </r>
  <r>
    <x v="4"/>
    <n v="3"/>
    <x v="4"/>
    <x v="47"/>
    <n v="504116"/>
  </r>
  <r>
    <x v="4"/>
    <n v="3"/>
    <x v="4"/>
    <x v="48"/>
    <n v="13652240"/>
  </r>
  <r>
    <x v="4"/>
    <n v="3"/>
    <x v="4"/>
    <x v="49"/>
    <n v="6720131"/>
  </r>
  <r>
    <x v="4"/>
    <n v="3"/>
    <x v="4"/>
    <x v="50"/>
    <n v="548635"/>
  </r>
  <r>
    <x v="4"/>
    <n v="3"/>
    <x v="4"/>
    <x v="51"/>
    <n v="6536854"/>
  </r>
  <r>
    <x v="4"/>
    <n v="3"/>
    <x v="4"/>
    <x v="52"/>
    <n v="10525255"/>
  </r>
  <r>
    <x v="4"/>
    <n v="3"/>
    <x v="4"/>
    <x v="53"/>
    <n v="2943"/>
  </r>
  <r>
    <x v="4"/>
    <n v="3"/>
    <x v="4"/>
    <x v="54"/>
    <n v="102911"/>
  </r>
  <r>
    <x v="4"/>
    <n v="3"/>
    <x v="5"/>
    <x v="0"/>
    <n v="44315"/>
  </r>
  <r>
    <x v="4"/>
    <n v="3"/>
    <x v="5"/>
    <x v="1"/>
    <n v="6939"/>
  </r>
  <r>
    <x v="4"/>
    <n v="3"/>
    <x v="5"/>
    <x v="2"/>
    <n v="1461"/>
  </r>
  <r>
    <x v="4"/>
    <n v="3"/>
    <x v="5"/>
    <x v="3"/>
    <n v="26037476"/>
  </r>
  <r>
    <x v="4"/>
    <n v="3"/>
    <x v="5"/>
    <x v="4"/>
    <n v="244527"/>
  </r>
  <r>
    <x v="4"/>
    <n v="3"/>
    <x v="5"/>
    <x v="5"/>
    <n v="35836883"/>
  </r>
  <r>
    <x v="4"/>
    <n v="3"/>
    <x v="5"/>
    <x v="6"/>
    <n v="2976"/>
  </r>
  <r>
    <x v="4"/>
    <n v="3"/>
    <x v="5"/>
    <x v="7"/>
    <n v="48632"/>
  </r>
  <r>
    <x v="4"/>
    <n v="3"/>
    <x v="5"/>
    <x v="8"/>
    <n v="67031"/>
  </r>
  <r>
    <x v="4"/>
    <n v="3"/>
    <x v="5"/>
    <x v="9"/>
    <n v="174"/>
  </r>
  <r>
    <x v="4"/>
    <n v="3"/>
    <x v="5"/>
    <x v="10"/>
    <n v="1180"/>
  </r>
  <r>
    <x v="4"/>
    <n v="3"/>
    <x v="5"/>
    <x v="11"/>
    <n v="27815"/>
  </r>
  <r>
    <x v="4"/>
    <n v="3"/>
    <x v="5"/>
    <x v="12"/>
    <n v="382930"/>
  </r>
  <r>
    <x v="4"/>
    <n v="3"/>
    <x v="5"/>
    <x v="13"/>
    <n v="5714"/>
  </r>
  <r>
    <x v="4"/>
    <n v="3"/>
    <x v="5"/>
    <x v="14"/>
    <n v="68562"/>
  </r>
  <r>
    <x v="4"/>
    <n v="3"/>
    <x v="5"/>
    <x v="15"/>
    <n v="16914"/>
  </r>
  <r>
    <x v="4"/>
    <n v="3"/>
    <x v="5"/>
    <x v="16"/>
    <n v="349"/>
  </r>
  <r>
    <x v="4"/>
    <n v="3"/>
    <x v="5"/>
    <x v="17"/>
    <n v="62842"/>
  </r>
  <r>
    <x v="4"/>
    <n v="3"/>
    <x v="5"/>
    <x v="18"/>
    <n v="358423"/>
  </r>
  <r>
    <x v="4"/>
    <n v="3"/>
    <x v="5"/>
    <x v="19"/>
    <n v="5610"/>
  </r>
  <r>
    <x v="4"/>
    <n v="3"/>
    <x v="5"/>
    <x v="20"/>
    <n v="12460"/>
  </r>
  <r>
    <x v="4"/>
    <n v="3"/>
    <x v="5"/>
    <x v="21"/>
    <n v="511939"/>
  </r>
  <r>
    <x v="4"/>
    <n v="3"/>
    <x v="5"/>
    <x v="22"/>
    <n v="67995"/>
  </r>
  <r>
    <x v="4"/>
    <n v="3"/>
    <x v="5"/>
    <x v="23"/>
    <n v="72"/>
  </r>
  <r>
    <x v="4"/>
    <n v="3"/>
    <x v="5"/>
    <x v="24"/>
    <n v="1953"/>
  </r>
  <r>
    <x v="4"/>
    <n v="3"/>
    <x v="5"/>
    <x v="25"/>
    <n v="11871"/>
  </r>
  <r>
    <x v="4"/>
    <n v="3"/>
    <x v="5"/>
    <x v="26"/>
    <n v="40507"/>
  </r>
  <r>
    <x v="4"/>
    <n v="3"/>
    <x v="5"/>
    <x v="27"/>
    <n v="3673753"/>
  </r>
  <r>
    <x v="4"/>
    <n v="3"/>
    <x v="5"/>
    <x v="28"/>
    <n v="88056"/>
  </r>
  <r>
    <x v="4"/>
    <n v="3"/>
    <x v="5"/>
    <x v="29"/>
    <n v="51401"/>
  </r>
  <r>
    <x v="4"/>
    <n v="3"/>
    <x v="5"/>
    <x v="30"/>
    <n v="12757550"/>
  </r>
  <r>
    <x v="4"/>
    <n v="3"/>
    <x v="5"/>
    <x v="31"/>
    <n v="121693"/>
  </r>
  <r>
    <x v="4"/>
    <n v="3"/>
    <x v="5"/>
    <x v="32"/>
    <n v="8983"/>
  </r>
  <r>
    <x v="4"/>
    <n v="3"/>
    <x v="5"/>
    <x v="33"/>
    <n v="76041"/>
  </r>
  <r>
    <x v="4"/>
    <n v="3"/>
    <x v="5"/>
    <x v="34"/>
    <n v="26200"/>
  </r>
  <r>
    <x v="4"/>
    <n v="3"/>
    <x v="5"/>
    <x v="35"/>
    <n v="6130"/>
  </r>
  <r>
    <x v="4"/>
    <n v="3"/>
    <x v="5"/>
    <x v="36"/>
    <n v="15958"/>
  </r>
  <r>
    <x v="4"/>
    <n v="3"/>
    <x v="5"/>
    <x v="37"/>
    <n v="121211"/>
  </r>
  <r>
    <x v="4"/>
    <n v="3"/>
    <x v="5"/>
    <x v="38"/>
    <n v="24332"/>
  </r>
  <r>
    <x v="4"/>
    <n v="3"/>
    <x v="5"/>
    <x v="39"/>
    <n v="12286437"/>
  </r>
  <r>
    <x v="4"/>
    <n v="3"/>
    <x v="5"/>
    <x v="40"/>
    <n v="181501"/>
  </r>
  <r>
    <x v="4"/>
    <n v="3"/>
    <x v="5"/>
    <x v="41"/>
    <n v="2195715"/>
  </r>
  <r>
    <x v="4"/>
    <n v="3"/>
    <x v="5"/>
    <x v="42"/>
    <n v="11866"/>
  </r>
  <r>
    <x v="4"/>
    <n v="3"/>
    <x v="5"/>
    <x v="43"/>
    <n v="600012"/>
  </r>
  <r>
    <x v="4"/>
    <n v="3"/>
    <x v="5"/>
    <x v="44"/>
    <n v="11882"/>
  </r>
  <r>
    <x v="4"/>
    <n v="3"/>
    <x v="5"/>
    <x v="45"/>
    <n v="68330"/>
  </r>
  <r>
    <x v="4"/>
    <n v="3"/>
    <x v="5"/>
    <x v="46"/>
    <n v="3198501"/>
  </r>
  <r>
    <x v="4"/>
    <n v="3"/>
    <x v="5"/>
    <x v="55"/>
    <n v="67497"/>
  </r>
  <r>
    <x v="4"/>
    <n v="3"/>
    <x v="5"/>
    <x v="47"/>
    <n v="351834"/>
  </r>
  <r>
    <x v="4"/>
    <n v="3"/>
    <x v="5"/>
    <x v="48"/>
    <n v="8721189"/>
  </r>
  <r>
    <x v="4"/>
    <n v="3"/>
    <x v="5"/>
    <x v="49"/>
    <n v="4317509"/>
  </r>
  <r>
    <x v="4"/>
    <n v="3"/>
    <x v="5"/>
    <x v="50"/>
    <n v="451383"/>
  </r>
  <r>
    <x v="4"/>
    <n v="3"/>
    <x v="5"/>
    <x v="51"/>
    <n v="3265594"/>
  </r>
  <r>
    <x v="4"/>
    <n v="3"/>
    <x v="5"/>
    <x v="52"/>
    <n v="6251801"/>
  </r>
  <r>
    <x v="4"/>
    <n v="3"/>
    <x v="5"/>
    <x v="53"/>
    <n v="1041"/>
  </r>
  <r>
    <x v="4"/>
    <n v="3"/>
    <x v="5"/>
    <x v="54"/>
    <n v="79751"/>
  </r>
  <r>
    <x v="4"/>
    <n v="3"/>
    <x v="6"/>
    <x v="0"/>
    <n v="82522"/>
  </r>
  <r>
    <x v="4"/>
    <n v="3"/>
    <x v="6"/>
    <x v="1"/>
    <n v="12901"/>
  </r>
  <r>
    <x v="4"/>
    <n v="3"/>
    <x v="6"/>
    <x v="2"/>
    <n v="1949"/>
  </r>
  <r>
    <x v="4"/>
    <n v="3"/>
    <x v="6"/>
    <x v="3"/>
    <n v="46531289"/>
  </r>
  <r>
    <x v="4"/>
    <n v="3"/>
    <x v="6"/>
    <x v="4"/>
    <n v="441380"/>
  </r>
  <r>
    <x v="4"/>
    <n v="3"/>
    <x v="6"/>
    <x v="5"/>
    <n v="64962125"/>
  </r>
  <r>
    <x v="4"/>
    <n v="3"/>
    <x v="6"/>
    <x v="6"/>
    <n v="5295"/>
  </r>
  <r>
    <x v="4"/>
    <n v="3"/>
    <x v="6"/>
    <x v="7"/>
    <n v="89762"/>
  </r>
  <r>
    <x v="4"/>
    <n v="3"/>
    <x v="6"/>
    <x v="8"/>
    <n v="120969"/>
  </r>
  <r>
    <x v="4"/>
    <n v="3"/>
    <x v="6"/>
    <x v="9"/>
    <n v="330"/>
  </r>
  <r>
    <x v="4"/>
    <n v="3"/>
    <x v="6"/>
    <x v="10"/>
    <n v="2036"/>
  </r>
  <r>
    <x v="4"/>
    <n v="3"/>
    <x v="6"/>
    <x v="11"/>
    <n v="41086"/>
  </r>
  <r>
    <x v="4"/>
    <n v="3"/>
    <x v="6"/>
    <x v="12"/>
    <n v="560572"/>
  </r>
  <r>
    <x v="4"/>
    <n v="3"/>
    <x v="6"/>
    <x v="13"/>
    <n v="8234"/>
  </r>
  <r>
    <x v="4"/>
    <n v="3"/>
    <x v="6"/>
    <x v="14"/>
    <n v="102066"/>
  </r>
  <r>
    <x v="4"/>
    <n v="3"/>
    <x v="6"/>
    <x v="15"/>
    <n v="26052"/>
  </r>
  <r>
    <x v="4"/>
    <n v="3"/>
    <x v="6"/>
    <x v="16"/>
    <n v="486"/>
  </r>
  <r>
    <x v="4"/>
    <n v="3"/>
    <x v="6"/>
    <x v="17"/>
    <n v="94452"/>
  </r>
  <r>
    <x v="4"/>
    <n v="3"/>
    <x v="6"/>
    <x v="18"/>
    <n v="453165"/>
  </r>
  <r>
    <x v="4"/>
    <n v="3"/>
    <x v="6"/>
    <x v="19"/>
    <n v="8505"/>
  </r>
  <r>
    <x v="4"/>
    <n v="3"/>
    <x v="6"/>
    <x v="20"/>
    <n v="18839"/>
  </r>
  <r>
    <x v="4"/>
    <n v="3"/>
    <x v="6"/>
    <x v="21"/>
    <n v="761554"/>
  </r>
  <r>
    <x v="4"/>
    <n v="3"/>
    <x v="6"/>
    <x v="22"/>
    <n v="102109"/>
  </r>
  <r>
    <x v="4"/>
    <n v="3"/>
    <x v="6"/>
    <x v="23"/>
    <n v="131"/>
  </r>
  <r>
    <x v="4"/>
    <n v="3"/>
    <x v="6"/>
    <x v="24"/>
    <n v="2858"/>
  </r>
  <r>
    <x v="4"/>
    <n v="3"/>
    <x v="6"/>
    <x v="25"/>
    <n v="20375"/>
  </r>
  <r>
    <x v="4"/>
    <n v="3"/>
    <x v="6"/>
    <x v="26"/>
    <n v="59955"/>
  </r>
  <r>
    <x v="4"/>
    <n v="3"/>
    <x v="6"/>
    <x v="27"/>
    <n v="6403724"/>
  </r>
  <r>
    <x v="4"/>
    <n v="3"/>
    <x v="6"/>
    <x v="28"/>
    <n v="321454"/>
  </r>
  <r>
    <x v="4"/>
    <n v="3"/>
    <x v="6"/>
    <x v="29"/>
    <n v="84523"/>
  </r>
  <r>
    <x v="4"/>
    <n v="3"/>
    <x v="6"/>
    <x v="30"/>
    <n v="21036772"/>
  </r>
  <r>
    <x v="4"/>
    <n v="3"/>
    <x v="6"/>
    <x v="31"/>
    <n v="210889"/>
  </r>
  <r>
    <x v="4"/>
    <n v="3"/>
    <x v="6"/>
    <x v="32"/>
    <n v="16143"/>
  </r>
  <r>
    <x v="4"/>
    <n v="3"/>
    <x v="6"/>
    <x v="33"/>
    <n v="145498"/>
  </r>
  <r>
    <x v="4"/>
    <n v="3"/>
    <x v="6"/>
    <x v="34"/>
    <n v="50555"/>
  </r>
  <r>
    <x v="4"/>
    <n v="3"/>
    <x v="6"/>
    <x v="35"/>
    <n v="9785"/>
  </r>
  <r>
    <x v="4"/>
    <n v="3"/>
    <x v="6"/>
    <x v="36"/>
    <n v="24482"/>
  </r>
  <r>
    <x v="4"/>
    <n v="3"/>
    <x v="6"/>
    <x v="37"/>
    <n v="202786"/>
  </r>
  <r>
    <x v="4"/>
    <n v="3"/>
    <x v="6"/>
    <x v="38"/>
    <n v="39025"/>
  </r>
  <r>
    <x v="4"/>
    <n v="3"/>
    <x v="6"/>
    <x v="39"/>
    <n v="19528016"/>
  </r>
  <r>
    <x v="4"/>
    <n v="3"/>
    <x v="6"/>
    <x v="40"/>
    <n v="294069"/>
  </r>
  <r>
    <x v="4"/>
    <n v="3"/>
    <x v="6"/>
    <x v="41"/>
    <n v="3241260"/>
  </r>
  <r>
    <x v="4"/>
    <n v="3"/>
    <x v="6"/>
    <x v="42"/>
    <n v="17883"/>
  </r>
  <r>
    <x v="4"/>
    <n v="3"/>
    <x v="6"/>
    <x v="43"/>
    <n v="992082"/>
  </r>
  <r>
    <x v="4"/>
    <n v="3"/>
    <x v="6"/>
    <x v="44"/>
    <n v="16618"/>
  </r>
  <r>
    <x v="4"/>
    <n v="3"/>
    <x v="6"/>
    <x v="45"/>
    <n v="97915"/>
  </r>
  <r>
    <x v="4"/>
    <n v="3"/>
    <x v="6"/>
    <x v="46"/>
    <n v="5253689"/>
  </r>
  <r>
    <x v="4"/>
    <n v="3"/>
    <x v="6"/>
    <x v="55"/>
    <n v="106197"/>
  </r>
  <r>
    <x v="4"/>
    <n v="3"/>
    <x v="6"/>
    <x v="47"/>
    <n v="538756"/>
  </r>
  <r>
    <x v="4"/>
    <n v="3"/>
    <x v="6"/>
    <x v="48"/>
    <n v="11632147"/>
  </r>
  <r>
    <x v="4"/>
    <n v="3"/>
    <x v="6"/>
    <x v="49"/>
    <n v="6038111"/>
  </r>
  <r>
    <x v="4"/>
    <n v="3"/>
    <x v="6"/>
    <x v="50"/>
    <n v="664707"/>
  </r>
  <r>
    <x v="4"/>
    <n v="3"/>
    <x v="6"/>
    <x v="51"/>
    <n v="6081361"/>
  </r>
  <r>
    <x v="4"/>
    <n v="3"/>
    <x v="6"/>
    <x v="52"/>
    <n v="7585989"/>
  </r>
  <r>
    <x v="4"/>
    <n v="3"/>
    <x v="6"/>
    <x v="53"/>
    <n v="12505"/>
  </r>
  <r>
    <x v="4"/>
    <n v="3"/>
    <x v="6"/>
    <x v="54"/>
    <n v="130382"/>
  </r>
  <r>
    <x v="4"/>
    <n v="3"/>
    <x v="7"/>
    <x v="0"/>
    <n v="66645"/>
  </r>
  <r>
    <x v="4"/>
    <n v="3"/>
    <x v="7"/>
    <x v="1"/>
    <n v="8562"/>
  </r>
  <r>
    <x v="4"/>
    <n v="3"/>
    <x v="7"/>
    <x v="2"/>
    <n v="1238"/>
  </r>
  <r>
    <x v="4"/>
    <n v="3"/>
    <x v="7"/>
    <x v="3"/>
    <n v="35846029"/>
  </r>
  <r>
    <x v="4"/>
    <n v="3"/>
    <x v="7"/>
    <x v="4"/>
    <n v="358232"/>
  </r>
  <r>
    <x v="4"/>
    <n v="3"/>
    <x v="7"/>
    <x v="5"/>
    <n v="52651518"/>
  </r>
  <r>
    <x v="4"/>
    <n v="3"/>
    <x v="7"/>
    <x v="6"/>
    <n v="4795"/>
  </r>
  <r>
    <x v="4"/>
    <n v="3"/>
    <x v="7"/>
    <x v="7"/>
    <n v="85170"/>
  </r>
  <r>
    <x v="4"/>
    <n v="3"/>
    <x v="7"/>
    <x v="8"/>
    <n v="99862"/>
  </r>
  <r>
    <x v="4"/>
    <n v="3"/>
    <x v="7"/>
    <x v="9"/>
    <n v="193"/>
  </r>
  <r>
    <x v="4"/>
    <n v="3"/>
    <x v="7"/>
    <x v="10"/>
    <n v="2480"/>
  </r>
  <r>
    <x v="4"/>
    <n v="3"/>
    <x v="7"/>
    <x v="11"/>
    <n v="21416"/>
  </r>
  <r>
    <x v="4"/>
    <n v="3"/>
    <x v="7"/>
    <x v="12"/>
    <n v="300767"/>
  </r>
  <r>
    <x v="4"/>
    <n v="3"/>
    <x v="7"/>
    <x v="13"/>
    <n v="4530"/>
  </r>
  <r>
    <x v="4"/>
    <n v="3"/>
    <x v="7"/>
    <x v="14"/>
    <n v="53571"/>
  </r>
  <r>
    <x v="4"/>
    <n v="3"/>
    <x v="7"/>
    <x v="15"/>
    <n v="13334"/>
  </r>
  <r>
    <x v="4"/>
    <n v="3"/>
    <x v="7"/>
    <x v="16"/>
    <n v="278"/>
  </r>
  <r>
    <x v="4"/>
    <n v="3"/>
    <x v="7"/>
    <x v="17"/>
    <n v="49776"/>
  </r>
  <r>
    <x v="4"/>
    <n v="3"/>
    <x v="7"/>
    <x v="18"/>
    <n v="236226"/>
  </r>
  <r>
    <x v="4"/>
    <n v="3"/>
    <x v="7"/>
    <x v="19"/>
    <n v="4356"/>
  </r>
  <r>
    <x v="4"/>
    <n v="3"/>
    <x v="7"/>
    <x v="20"/>
    <n v="9902"/>
  </r>
  <r>
    <x v="4"/>
    <n v="3"/>
    <x v="7"/>
    <x v="21"/>
    <n v="400009"/>
  </r>
  <r>
    <x v="4"/>
    <n v="3"/>
    <x v="7"/>
    <x v="22"/>
    <n v="53685"/>
  </r>
  <r>
    <x v="4"/>
    <n v="3"/>
    <x v="7"/>
    <x v="23"/>
    <n v="56"/>
  </r>
  <r>
    <x v="4"/>
    <n v="3"/>
    <x v="7"/>
    <x v="24"/>
    <n v="1511"/>
  </r>
  <r>
    <x v="4"/>
    <n v="3"/>
    <x v="7"/>
    <x v="25"/>
    <n v="9845"/>
  </r>
  <r>
    <x v="4"/>
    <n v="3"/>
    <x v="7"/>
    <x v="26"/>
    <n v="35144"/>
  </r>
  <r>
    <x v="4"/>
    <n v="3"/>
    <x v="7"/>
    <x v="27"/>
    <n v="4701207"/>
  </r>
  <r>
    <x v="4"/>
    <n v="3"/>
    <x v="7"/>
    <x v="28"/>
    <n v="53952"/>
  </r>
  <r>
    <x v="4"/>
    <n v="3"/>
    <x v="7"/>
    <x v="29"/>
    <n v="69766"/>
  </r>
  <r>
    <x v="4"/>
    <n v="3"/>
    <x v="7"/>
    <x v="30"/>
    <n v="15043838"/>
  </r>
  <r>
    <x v="4"/>
    <n v="3"/>
    <x v="7"/>
    <x v="31"/>
    <n v="204849"/>
  </r>
  <r>
    <x v="4"/>
    <n v="3"/>
    <x v="7"/>
    <x v="32"/>
    <n v="13936"/>
  </r>
  <r>
    <x v="4"/>
    <n v="3"/>
    <x v="7"/>
    <x v="33"/>
    <n v="85206"/>
  </r>
  <r>
    <x v="4"/>
    <n v="3"/>
    <x v="7"/>
    <x v="34"/>
    <n v="46888"/>
  </r>
  <r>
    <x v="4"/>
    <n v="3"/>
    <x v="7"/>
    <x v="35"/>
    <n v="6304"/>
  </r>
  <r>
    <x v="4"/>
    <n v="3"/>
    <x v="7"/>
    <x v="36"/>
    <n v="14015"/>
  </r>
  <r>
    <x v="4"/>
    <n v="3"/>
    <x v="7"/>
    <x v="37"/>
    <n v="150127"/>
  </r>
  <r>
    <x v="4"/>
    <n v="3"/>
    <x v="7"/>
    <x v="38"/>
    <n v="18169"/>
  </r>
  <r>
    <x v="4"/>
    <n v="3"/>
    <x v="7"/>
    <x v="39"/>
    <n v="12820914"/>
  </r>
  <r>
    <x v="4"/>
    <n v="3"/>
    <x v="7"/>
    <x v="40"/>
    <n v="201439"/>
  </r>
  <r>
    <x v="4"/>
    <n v="3"/>
    <x v="7"/>
    <x v="41"/>
    <n v="2087069"/>
  </r>
  <r>
    <x v="4"/>
    <n v="3"/>
    <x v="7"/>
    <x v="42"/>
    <n v="9332"/>
  </r>
  <r>
    <x v="4"/>
    <n v="3"/>
    <x v="7"/>
    <x v="43"/>
    <n v="650336"/>
  </r>
  <r>
    <x v="4"/>
    <n v="3"/>
    <x v="7"/>
    <x v="44"/>
    <n v="9954"/>
  </r>
  <r>
    <x v="4"/>
    <n v="3"/>
    <x v="7"/>
    <x v="45"/>
    <n v="35482"/>
  </r>
  <r>
    <x v="4"/>
    <n v="3"/>
    <x v="7"/>
    <x v="46"/>
    <n v="3489971"/>
  </r>
  <r>
    <x v="4"/>
    <n v="3"/>
    <x v="7"/>
    <x v="55"/>
    <n v="88367"/>
  </r>
  <r>
    <x v="4"/>
    <n v="3"/>
    <x v="7"/>
    <x v="47"/>
    <n v="359336"/>
  </r>
  <r>
    <x v="4"/>
    <n v="3"/>
    <x v="7"/>
    <x v="56"/>
    <n v="13737"/>
  </r>
  <r>
    <x v="4"/>
    <n v="3"/>
    <x v="7"/>
    <x v="48"/>
    <n v="7189404"/>
  </r>
  <r>
    <x v="4"/>
    <n v="3"/>
    <x v="7"/>
    <x v="49"/>
    <n v="3260497"/>
  </r>
  <r>
    <x v="4"/>
    <n v="3"/>
    <x v="7"/>
    <x v="50"/>
    <n v="325645"/>
  </r>
  <r>
    <x v="4"/>
    <n v="3"/>
    <x v="7"/>
    <x v="51"/>
    <n v="3951784"/>
  </r>
  <r>
    <x v="4"/>
    <n v="3"/>
    <x v="7"/>
    <x v="52"/>
    <n v="6392781"/>
  </r>
  <r>
    <x v="4"/>
    <n v="3"/>
    <x v="7"/>
    <x v="53"/>
    <n v="0"/>
  </r>
  <r>
    <x v="4"/>
    <n v="3"/>
    <x v="7"/>
    <x v="54"/>
    <n v="79278"/>
  </r>
  <r>
    <x v="4"/>
    <n v="3"/>
    <x v="8"/>
    <x v="0"/>
    <n v="37033"/>
  </r>
  <r>
    <x v="4"/>
    <n v="3"/>
    <x v="8"/>
    <x v="1"/>
    <n v="4983"/>
  </r>
  <r>
    <x v="4"/>
    <n v="3"/>
    <x v="8"/>
    <x v="2"/>
    <n v="809"/>
  </r>
  <r>
    <x v="4"/>
    <n v="3"/>
    <x v="8"/>
    <x v="3"/>
    <n v="20115246"/>
  </r>
  <r>
    <x v="4"/>
    <n v="3"/>
    <x v="8"/>
    <x v="4"/>
    <n v="191329"/>
  </r>
  <r>
    <x v="4"/>
    <n v="3"/>
    <x v="8"/>
    <x v="5"/>
    <n v="28876670"/>
  </r>
  <r>
    <x v="4"/>
    <n v="3"/>
    <x v="8"/>
    <x v="6"/>
    <n v="2648"/>
  </r>
  <r>
    <x v="4"/>
    <n v="3"/>
    <x v="8"/>
    <x v="7"/>
    <n v="42266"/>
  </r>
  <r>
    <x v="4"/>
    <n v="3"/>
    <x v="8"/>
    <x v="8"/>
    <n v="53994"/>
  </r>
  <r>
    <x v="4"/>
    <n v="3"/>
    <x v="8"/>
    <x v="9"/>
    <n v="123"/>
  </r>
  <r>
    <x v="4"/>
    <n v="3"/>
    <x v="8"/>
    <x v="10"/>
    <n v="1171"/>
  </r>
  <r>
    <x v="4"/>
    <n v="3"/>
    <x v="8"/>
    <x v="11"/>
    <n v="15184"/>
  </r>
  <r>
    <x v="4"/>
    <n v="3"/>
    <x v="8"/>
    <x v="12"/>
    <n v="215615"/>
  </r>
  <r>
    <x v="4"/>
    <n v="3"/>
    <x v="8"/>
    <x v="13"/>
    <n v="3126"/>
  </r>
  <r>
    <x v="4"/>
    <n v="3"/>
    <x v="8"/>
    <x v="14"/>
    <n v="38226"/>
  </r>
  <r>
    <x v="4"/>
    <n v="3"/>
    <x v="8"/>
    <x v="15"/>
    <n v="9375"/>
  </r>
  <r>
    <x v="4"/>
    <n v="3"/>
    <x v="8"/>
    <x v="16"/>
    <n v="184"/>
  </r>
  <r>
    <x v="4"/>
    <n v="3"/>
    <x v="8"/>
    <x v="17"/>
    <n v="35925"/>
  </r>
  <r>
    <x v="4"/>
    <n v="3"/>
    <x v="8"/>
    <x v="18"/>
    <n v="171441"/>
  </r>
  <r>
    <x v="4"/>
    <n v="3"/>
    <x v="8"/>
    <x v="19"/>
    <n v="3077"/>
  </r>
  <r>
    <x v="4"/>
    <n v="3"/>
    <x v="8"/>
    <x v="20"/>
    <n v="7064"/>
  </r>
  <r>
    <x v="4"/>
    <n v="3"/>
    <x v="8"/>
    <x v="21"/>
    <n v="293309"/>
  </r>
  <r>
    <x v="4"/>
    <n v="3"/>
    <x v="8"/>
    <x v="22"/>
    <n v="45664"/>
  </r>
  <r>
    <x v="4"/>
    <n v="3"/>
    <x v="8"/>
    <x v="23"/>
    <n v="43"/>
  </r>
  <r>
    <x v="4"/>
    <n v="3"/>
    <x v="8"/>
    <x v="24"/>
    <n v="1033"/>
  </r>
  <r>
    <x v="4"/>
    <n v="3"/>
    <x v="8"/>
    <x v="25"/>
    <n v="7351"/>
  </r>
  <r>
    <x v="4"/>
    <n v="3"/>
    <x v="8"/>
    <x v="26"/>
    <n v="25349"/>
  </r>
  <r>
    <x v="4"/>
    <n v="3"/>
    <x v="8"/>
    <x v="27"/>
    <n v="2847419"/>
  </r>
  <r>
    <x v="4"/>
    <n v="3"/>
    <x v="8"/>
    <x v="28"/>
    <n v="37963"/>
  </r>
  <r>
    <x v="4"/>
    <n v="3"/>
    <x v="8"/>
    <x v="29"/>
    <n v="29202"/>
  </r>
  <r>
    <x v="4"/>
    <n v="3"/>
    <x v="8"/>
    <x v="30"/>
    <n v="9363537"/>
  </r>
  <r>
    <x v="4"/>
    <n v="3"/>
    <x v="8"/>
    <x v="31"/>
    <n v="123749"/>
  </r>
  <r>
    <x v="4"/>
    <n v="3"/>
    <x v="8"/>
    <x v="32"/>
    <n v="8301"/>
  </r>
  <r>
    <x v="4"/>
    <n v="3"/>
    <x v="8"/>
    <x v="33"/>
    <n v="53799"/>
  </r>
  <r>
    <x v="4"/>
    <n v="3"/>
    <x v="8"/>
    <x v="34"/>
    <n v="26056"/>
  </r>
  <r>
    <x v="4"/>
    <n v="3"/>
    <x v="8"/>
    <x v="35"/>
    <n v="3866"/>
  </r>
  <r>
    <x v="4"/>
    <n v="3"/>
    <x v="8"/>
    <x v="36"/>
    <n v="9796"/>
  </r>
  <r>
    <x v="4"/>
    <n v="3"/>
    <x v="8"/>
    <x v="37"/>
    <n v="89188"/>
  </r>
  <r>
    <x v="4"/>
    <n v="3"/>
    <x v="8"/>
    <x v="38"/>
    <n v="9370"/>
  </r>
  <r>
    <x v="4"/>
    <n v="3"/>
    <x v="8"/>
    <x v="39"/>
    <n v="8270299"/>
  </r>
  <r>
    <x v="4"/>
    <n v="3"/>
    <x v="8"/>
    <x v="40"/>
    <n v="122674"/>
  </r>
  <r>
    <x v="4"/>
    <n v="3"/>
    <x v="8"/>
    <x v="41"/>
    <n v="1158949"/>
  </r>
  <r>
    <x v="4"/>
    <n v="3"/>
    <x v="8"/>
    <x v="42"/>
    <n v="7219"/>
  </r>
  <r>
    <x v="4"/>
    <n v="3"/>
    <x v="8"/>
    <x v="43"/>
    <n v="544244"/>
  </r>
  <r>
    <x v="4"/>
    <n v="3"/>
    <x v="8"/>
    <x v="44"/>
    <n v="7837"/>
  </r>
  <r>
    <x v="4"/>
    <n v="3"/>
    <x v="8"/>
    <x v="45"/>
    <n v="12871"/>
  </r>
  <r>
    <x v="4"/>
    <n v="3"/>
    <x v="8"/>
    <x v="46"/>
    <n v="2256057"/>
  </r>
  <r>
    <x v="4"/>
    <n v="3"/>
    <x v="8"/>
    <x v="55"/>
    <n v="56785"/>
  </r>
  <r>
    <x v="4"/>
    <n v="3"/>
    <x v="8"/>
    <x v="47"/>
    <n v="232455"/>
  </r>
  <r>
    <x v="4"/>
    <n v="3"/>
    <x v="8"/>
    <x v="48"/>
    <n v="5154428"/>
  </r>
  <r>
    <x v="4"/>
    <n v="3"/>
    <x v="8"/>
    <x v="49"/>
    <n v="2755871"/>
  </r>
  <r>
    <x v="4"/>
    <n v="3"/>
    <x v="8"/>
    <x v="50"/>
    <n v="276209"/>
  </r>
  <r>
    <x v="4"/>
    <n v="3"/>
    <x v="8"/>
    <x v="51"/>
    <n v="2359208"/>
  </r>
  <r>
    <x v="4"/>
    <n v="3"/>
    <x v="8"/>
    <x v="52"/>
    <n v="6014019"/>
  </r>
  <r>
    <x v="4"/>
    <n v="3"/>
    <x v="8"/>
    <x v="53"/>
    <n v="240"/>
  </r>
  <r>
    <x v="4"/>
    <n v="3"/>
    <x v="8"/>
    <x v="54"/>
    <n v="52853"/>
  </r>
  <r>
    <x v="4"/>
    <n v="3"/>
    <x v="9"/>
    <x v="0"/>
    <n v="32835"/>
  </r>
  <r>
    <x v="4"/>
    <n v="3"/>
    <x v="9"/>
    <x v="1"/>
    <n v="5035"/>
  </r>
  <r>
    <x v="4"/>
    <n v="3"/>
    <x v="9"/>
    <x v="2"/>
    <n v="812"/>
  </r>
  <r>
    <x v="4"/>
    <n v="3"/>
    <x v="9"/>
    <x v="3"/>
    <n v="18829283"/>
  </r>
  <r>
    <x v="4"/>
    <n v="3"/>
    <x v="9"/>
    <x v="4"/>
    <n v="170681"/>
  </r>
  <r>
    <x v="4"/>
    <n v="3"/>
    <x v="9"/>
    <x v="5"/>
    <n v="25217071"/>
  </r>
  <r>
    <x v="4"/>
    <n v="3"/>
    <x v="9"/>
    <x v="6"/>
    <n v="1717"/>
  </r>
  <r>
    <x v="4"/>
    <n v="3"/>
    <x v="9"/>
    <x v="7"/>
    <n v="35029"/>
  </r>
  <r>
    <x v="4"/>
    <n v="3"/>
    <x v="9"/>
    <x v="8"/>
    <n v="42614"/>
  </r>
  <r>
    <x v="4"/>
    <n v="3"/>
    <x v="9"/>
    <x v="9"/>
    <n v="55"/>
  </r>
  <r>
    <x v="4"/>
    <n v="3"/>
    <x v="9"/>
    <x v="10"/>
    <n v="1495"/>
  </r>
  <r>
    <x v="4"/>
    <n v="3"/>
    <x v="9"/>
    <x v="11"/>
    <n v="16930"/>
  </r>
  <r>
    <x v="4"/>
    <n v="3"/>
    <x v="9"/>
    <x v="12"/>
    <n v="240558"/>
  </r>
  <r>
    <x v="4"/>
    <n v="3"/>
    <x v="9"/>
    <x v="13"/>
    <n v="3492"/>
  </r>
  <r>
    <x v="4"/>
    <n v="3"/>
    <x v="9"/>
    <x v="14"/>
    <n v="43390"/>
  </r>
  <r>
    <x v="4"/>
    <n v="3"/>
    <x v="9"/>
    <x v="15"/>
    <n v="11603"/>
  </r>
  <r>
    <x v="4"/>
    <n v="3"/>
    <x v="9"/>
    <x v="16"/>
    <n v="208"/>
  </r>
  <r>
    <x v="4"/>
    <n v="3"/>
    <x v="9"/>
    <x v="17"/>
    <n v="41332"/>
  </r>
  <r>
    <x v="4"/>
    <n v="3"/>
    <x v="9"/>
    <x v="18"/>
    <n v="190284"/>
  </r>
  <r>
    <x v="4"/>
    <n v="3"/>
    <x v="9"/>
    <x v="19"/>
    <n v="3730"/>
  </r>
  <r>
    <x v="4"/>
    <n v="3"/>
    <x v="9"/>
    <x v="20"/>
    <n v="7965"/>
  </r>
  <r>
    <x v="4"/>
    <n v="3"/>
    <x v="9"/>
    <x v="21"/>
    <n v="331990"/>
  </r>
  <r>
    <x v="4"/>
    <n v="3"/>
    <x v="9"/>
    <x v="22"/>
    <n v="44102"/>
  </r>
  <r>
    <x v="4"/>
    <n v="3"/>
    <x v="9"/>
    <x v="23"/>
    <n v="51"/>
  </r>
  <r>
    <x v="4"/>
    <n v="3"/>
    <x v="9"/>
    <x v="24"/>
    <n v="1231"/>
  </r>
  <r>
    <x v="4"/>
    <n v="3"/>
    <x v="9"/>
    <x v="25"/>
    <n v="8521"/>
  </r>
  <r>
    <x v="4"/>
    <n v="3"/>
    <x v="9"/>
    <x v="26"/>
    <n v="35130"/>
  </r>
  <r>
    <x v="4"/>
    <n v="3"/>
    <x v="9"/>
    <x v="27"/>
    <n v="2909311"/>
  </r>
  <r>
    <x v="4"/>
    <n v="3"/>
    <x v="9"/>
    <x v="28"/>
    <n v="52168"/>
  </r>
  <r>
    <x v="4"/>
    <n v="3"/>
    <x v="9"/>
    <x v="29"/>
    <n v="39476"/>
  </r>
  <r>
    <x v="4"/>
    <n v="3"/>
    <x v="9"/>
    <x v="30"/>
    <n v="10358334"/>
  </r>
  <r>
    <x v="4"/>
    <n v="3"/>
    <x v="9"/>
    <x v="31"/>
    <n v="136331"/>
  </r>
  <r>
    <x v="4"/>
    <n v="3"/>
    <x v="9"/>
    <x v="32"/>
    <n v="6406"/>
  </r>
  <r>
    <x v="4"/>
    <n v="3"/>
    <x v="9"/>
    <x v="33"/>
    <n v="85434"/>
  </r>
  <r>
    <x v="4"/>
    <n v="3"/>
    <x v="9"/>
    <x v="34"/>
    <n v="17552"/>
  </r>
  <r>
    <x v="4"/>
    <n v="3"/>
    <x v="9"/>
    <x v="35"/>
    <n v="5454"/>
  </r>
  <r>
    <x v="4"/>
    <n v="3"/>
    <x v="9"/>
    <x v="36"/>
    <n v="13694"/>
  </r>
  <r>
    <x v="4"/>
    <n v="3"/>
    <x v="9"/>
    <x v="37"/>
    <n v="100828"/>
  </r>
  <r>
    <x v="4"/>
    <n v="3"/>
    <x v="9"/>
    <x v="38"/>
    <n v="15317"/>
  </r>
  <r>
    <x v="4"/>
    <n v="3"/>
    <x v="9"/>
    <x v="39"/>
    <n v="10253522"/>
  </r>
  <r>
    <x v="4"/>
    <n v="3"/>
    <x v="9"/>
    <x v="40"/>
    <n v="134198"/>
  </r>
  <r>
    <x v="4"/>
    <n v="3"/>
    <x v="9"/>
    <x v="41"/>
    <n v="1615940"/>
  </r>
  <r>
    <x v="4"/>
    <n v="3"/>
    <x v="9"/>
    <x v="42"/>
    <n v="8141"/>
  </r>
  <r>
    <x v="4"/>
    <n v="3"/>
    <x v="9"/>
    <x v="43"/>
    <n v="634060"/>
  </r>
  <r>
    <x v="4"/>
    <n v="3"/>
    <x v="9"/>
    <x v="44"/>
    <n v="9037"/>
  </r>
  <r>
    <x v="4"/>
    <n v="3"/>
    <x v="9"/>
    <x v="45"/>
    <n v="23558"/>
  </r>
  <r>
    <x v="4"/>
    <n v="3"/>
    <x v="9"/>
    <x v="46"/>
    <n v="2652674"/>
  </r>
  <r>
    <x v="4"/>
    <n v="3"/>
    <x v="9"/>
    <x v="55"/>
    <n v="48930"/>
  </r>
  <r>
    <x v="4"/>
    <n v="3"/>
    <x v="9"/>
    <x v="47"/>
    <n v="273595"/>
  </r>
  <r>
    <x v="4"/>
    <n v="3"/>
    <x v="9"/>
    <x v="48"/>
    <n v="6003734"/>
  </r>
  <r>
    <x v="4"/>
    <n v="3"/>
    <x v="9"/>
    <x v="49"/>
    <n v="3153844"/>
  </r>
  <r>
    <x v="4"/>
    <n v="3"/>
    <x v="9"/>
    <x v="50"/>
    <n v="57975"/>
  </r>
  <r>
    <x v="4"/>
    <n v="3"/>
    <x v="9"/>
    <x v="51"/>
    <n v="2973222"/>
  </r>
  <r>
    <x v="4"/>
    <n v="3"/>
    <x v="9"/>
    <x v="52"/>
    <n v="8682685"/>
  </r>
  <r>
    <x v="4"/>
    <n v="3"/>
    <x v="9"/>
    <x v="53"/>
    <n v="2755"/>
  </r>
  <r>
    <x v="4"/>
    <n v="3"/>
    <x v="9"/>
    <x v="54"/>
    <n v="65833"/>
  </r>
  <r>
    <x v="4"/>
    <n v="3"/>
    <x v="10"/>
    <x v="0"/>
    <n v="41714"/>
  </r>
  <r>
    <x v="4"/>
    <n v="3"/>
    <x v="10"/>
    <x v="1"/>
    <n v="6260"/>
  </r>
  <r>
    <x v="4"/>
    <n v="3"/>
    <x v="10"/>
    <x v="2"/>
    <n v="1188"/>
  </r>
  <r>
    <x v="4"/>
    <n v="3"/>
    <x v="10"/>
    <x v="3"/>
    <n v="24101486"/>
  </r>
  <r>
    <x v="4"/>
    <n v="3"/>
    <x v="10"/>
    <x v="4"/>
    <n v="214972"/>
  </r>
  <r>
    <x v="4"/>
    <n v="3"/>
    <x v="10"/>
    <x v="5"/>
    <n v="30075035"/>
  </r>
  <r>
    <x v="4"/>
    <n v="3"/>
    <x v="10"/>
    <x v="6"/>
    <n v="1976"/>
  </r>
  <r>
    <x v="4"/>
    <n v="3"/>
    <x v="10"/>
    <x v="7"/>
    <n v="42461"/>
  </r>
  <r>
    <x v="4"/>
    <n v="3"/>
    <x v="10"/>
    <x v="8"/>
    <n v="45931"/>
  </r>
  <r>
    <x v="4"/>
    <n v="3"/>
    <x v="10"/>
    <x v="9"/>
    <n v="103"/>
  </r>
  <r>
    <x v="4"/>
    <n v="3"/>
    <x v="10"/>
    <x v="10"/>
    <n v="2022"/>
  </r>
  <r>
    <x v="4"/>
    <n v="3"/>
    <x v="10"/>
    <x v="11"/>
    <n v="22825"/>
  </r>
  <r>
    <x v="4"/>
    <n v="3"/>
    <x v="10"/>
    <x v="12"/>
    <n v="320234"/>
  </r>
  <r>
    <x v="4"/>
    <n v="3"/>
    <x v="10"/>
    <x v="13"/>
    <n v="4726"/>
  </r>
  <r>
    <x v="4"/>
    <n v="3"/>
    <x v="10"/>
    <x v="14"/>
    <n v="58749"/>
  </r>
  <r>
    <x v="4"/>
    <n v="3"/>
    <x v="10"/>
    <x v="15"/>
    <n v="16328"/>
  </r>
  <r>
    <x v="4"/>
    <n v="3"/>
    <x v="10"/>
    <x v="16"/>
    <n v="289"/>
  </r>
  <r>
    <x v="4"/>
    <n v="3"/>
    <x v="10"/>
    <x v="17"/>
    <n v="55522"/>
  </r>
  <r>
    <x v="4"/>
    <n v="3"/>
    <x v="10"/>
    <x v="18"/>
    <n v="259119"/>
  </r>
  <r>
    <x v="4"/>
    <n v="3"/>
    <x v="10"/>
    <x v="19"/>
    <n v="5189"/>
  </r>
  <r>
    <x v="4"/>
    <n v="3"/>
    <x v="10"/>
    <x v="20"/>
    <n v="10784"/>
  </r>
  <r>
    <x v="4"/>
    <n v="3"/>
    <x v="10"/>
    <x v="21"/>
    <n v="443521"/>
  </r>
  <r>
    <x v="4"/>
    <n v="3"/>
    <x v="10"/>
    <x v="22"/>
    <n v="59180"/>
  </r>
  <r>
    <x v="4"/>
    <n v="3"/>
    <x v="10"/>
    <x v="23"/>
    <n v="67"/>
  </r>
  <r>
    <x v="4"/>
    <n v="3"/>
    <x v="10"/>
    <x v="24"/>
    <n v="1671"/>
  </r>
  <r>
    <x v="4"/>
    <n v="3"/>
    <x v="10"/>
    <x v="25"/>
    <n v="11367"/>
  </r>
  <r>
    <x v="4"/>
    <n v="3"/>
    <x v="10"/>
    <x v="26"/>
    <n v="52409"/>
  </r>
  <r>
    <x v="4"/>
    <n v="3"/>
    <x v="10"/>
    <x v="27"/>
    <n v="3915111"/>
  </r>
  <r>
    <x v="4"/>
    <n v="3"/>
    <x v="10"/>
    <x v="28"/>
    <n v="81842"/>
  </r>
  <r>
    <x v="4"/>
    <n v="3"/>
    <x v="10"/>
    <x v="29"/>
    <n v="64513"/>
  </r>
  <r>
    <x v="4"/>
    <n v="3"/>
    <x v="10"/>
    <x v="30"/>
    <n v="14886833"/>
  </r>
  <r>
    <x v="4"/>
    <n v="3"/>
    <x v="10"/>
    <x v="31"/>
    <n v="188821"/>
  </r>
  <r>
    <x v="4"/>
    <n v="3"/>
    <x v="10"/>
    <x v="32"/>
    <n v="8953"/>
  </r>
  <r>
    <x v="4"/>
    <n v="3"/>
    <x v="10"/>
    <x v="33"/>
    <n v="80931"/>
  </r>
  <r>
    <x v="4"/>
    <n v="3"/>
    <x v="10"/>
    <x v="34"/>
    <n v="18975"/>
  </r>
  <r>
    <x v="4"/>
    <n v="3"/>
    <x v="10"/>
    <x v="35"/>
    <n v="8703"/>
  </r>
  <r>
    <x v="4"/>
    <n v="3"/>
    <x v="10"/>
    <x v="36"/>
    <n v="20993"/>
  </r>
  <r>
    <x v="4"/>
    <n v="3"/>
    <x v="10"/>
    <x v="37"/>
    <n v="138570"/>
  </r>
  <r>
    <x v="4"/>
    <n v="3"/>
    <x v="10"/>
    <x v="38"/>
    <n v="18395"/>
  </r>
  <r>
    <x v="4"/>
    <n v="3"/>
    <x v="10"/>
    <x v="39"/>
    <n v="14952218"/>
  </r>
  <r>
    <x v="4"/>
    <n v="3"/>
    <x v="10"/>
    <x v="40"/>
    <n v="213559"/>
  </r>
  <r>
    <x v="4"/>
    <n v="3"/>
    <x v="10"/>
    <x v="41"/>
    <n v="2357641"/>
  </r>
  <r>
    <x v="4"/>
    <n v="3"/>
    <x v="10"/>
    <x v="42"/>
    <n v="15666"/>
  </r>
  <r>
    <x v="4"/>
    <n v="3"/>
    <x v="10"/>
    <x v="43"/>
    <n v="884891"/>
  </r>
  <r>
    <x v="4"/>
    <n v="3"/>
    <x v="10"/>
    <x v="44"/>
    <n v="16605"/>
  </r>
  <r>
    <x v="4"/>
    <n v="3"/>
    <x v="10"/>
    <x v="45"/>
    <n v="65176"/>
  </r>
  <r>
    <x v="4"/>
    <n v="3"/>
    <x v="10"/>
    <x v="46"/>
    <n v="3847174"/>
  </r>
  <r>
    <x v="4"/>
    <n v="3"/>
    <x v="10"/>
    <x v="55"/>
    <n v="69463"/>
  </r>
  <r>
    <x v="4"/>
    <n v="3"/>
    <x v="10"/>
    <x v="47"/>
    <n v="392281"/>
  </r>
  <r>
    <x v="4"/>
    <n v="3"/>
    <x v="10"/>
    <x v="48"/>
    <n v="9899240"/>
  </r>
  <r>
    <x v="4"/>
    <n v="3"/>
    <x v="10"/>
    <x v="49"/>
    <n v="4675728"/>
  </r>
  <r>
    <x v="4"/>
    <n v="3"/>
    <x v="10"/>
    <x v="50"/>
    <n v="72260"/>
  </r>
  <r>
    <x v="4"/>
    <n v="3"/>
    <x v="10"/>
    <x v="51"/>
    <n v="4654845"/>
  </r>
  <r>
    <x v="4"/>
    <n v="3"/>
    <x v="10"/>
    <x v="52"/>
    <n v="11340541"/>
  </r>
  <r>
    <x v="4"/>
    <n v="3"/>
    <x v="10"/>
    <x v="53"/>
    <n v="1453"/>
  </r>
  <r>
    <x v="4"/>
    <n v="3"/>
    <x v="10"/>
    <x v="54"/>
    <n v="96497"/>
  </r>
  <r>
    <x v="4"/>
    <n v="3"/>
    <x v="11"/>
    <x v="0"/>
    <n v="47459"/>
  </r>
  <r>
    <x v="4"/>
    <n v="3"/>
    <x v="11"/>
    <x v="1"/>
    <n v="7844"/>
  </r>
  <r>
    <x v="4"/>
    <n v="3"/>
    <x v="11"/>
    <x v="2"/>
    <n v="1838"/>
  </r>
  <r>
    <x v="4"/>
    <n v="3"/>
    <x v="11"/>
    <x v="3"/>
    <n v="26321941"/>
  </r>
  <r>
    <x v="4"/>
    <n v="3"/>
    <x v="11"/>
    <x v="4"/>
    <n v="232836"/>
  </r>
  <r>
    <x v="4"/>
    <n v="3"/>
    <x v="11"/>
    <x v="5"/>
    <n v="30923395"/>
  </r>
  <r>
    <x v="4"/>
    <n v="3"/>
    <x v="11"/>
    <x v="6"/>
    <n v="3181"/>
  </r>
  <r>
    <x v="4"/>
    <n v="3"/>
    <x v="11"/>
    <x v="7"/>
    <n v="46529"/>
  </r>
  <r>
    <x v="4"/>
    <n v="3"/>
    <x v="11"/>
    <x v="8"/>
    <n v="48007"/>
  </r>
  <r>
    <x v="4"/>
    <n v="3"/>
    <x v="11"/>
    <x v="9"/>
    <n v="86"/>
  </r>
  <r>
    <x v="4"/>
    <n v="3"/>
    <x v="11"/>
    <x v="10"/>
    <n v="1921"/>
  </r>
  <r>
    <x v="4"/>
    <n v="3"/>
    <x v="11"/>
    <x v="11"/>
    <n v="18534"/>
  </r>
  <r>
    <x v="4"/>
    <n v="3"/>
    <x v="11"/>
    <x v="12"/>
    <n v="263731"/>
  </r>
  <r>
    <x v="4"/>
    <n v="3"/>
    <x v="11"/>
    <x v="13"/>
    <n v="3879"/>
  </r>
  <r>
    <x v="4"/>
    <n v="3"/>
    <x v="11"/>
    <x v="14"/>
    <n v="47740"/>
  </r>
  <r>
    <x v="4"/>
    <n v="3"/>
    <x v="11"/>
    <x v="15"/>
    <n v="11306"/>
  </r>
  <r>
    <x v="4"/>
    <n v="3"/>
    <x v="11"/>
    <x v="16"/>
    <n v="231"/>
  </r>
  <r>
    <x v="4"/>
    <n v="3"/>
    <x v="11"/>
    <x v="17"/>
    <n v="45094"/>
  </r>
  <r>
    <x v="4"/>
    <n v="3"/>
    <x v="11"/>
    <x v="18"/>
    <n v="210246"/>
  </r>
  <r>
    <x v="4"/>
    <n v="3"/>
    <x v="11"/>
    <x v="19"/>
    <n v="3936"/>
  </r>
  <r>
    <x v="4"/>
    <n v="3"/>
    <x v="11"/>
    <x v="20"/>
    <n v="8915"/>
  </r>
  <r>
    <x v="4"/>
    <n v="3"/>
    <x v="11"/>
    <x v="21"/>
    <n v="361826"/>
  </r>
  <r>
    <x v="4"/>
    <n v="3"/>
    <x v="11"/>
    <x v="22"/>
    <n v="49625"/>
  </r>
  <r>
    <x v="4"/>
    <n v="3"/>
    <x v="11"/>
    <x v="23"/>
    <n v="51"/>
  </r>
  <r>
    <x v="4"/>
    <n v="3"/>
    <x v="11"/>
    <x v="24"/>
    <n v="1267"/>
  </r>
  <r>
    <x v="4"/>
    <n v="3"/>
    <x v="11"/>
    <x v="25"/>
    <n v="8856"/>
  </r>
  <r>
    <x v="4"/>
    <n v="3"/>
    <x v="11"/>
    <x v="26"/>
    <n v="50322"/>
  </r>
  <r>
    <x v="4"/>
    <n v="3"/>
    <x v="11"/>
    <x v="27"/>
    <n v="4013399"/>
  </r>
  <r>
    <x v="4"/>
    <n v="3"/>
    <x v="11"/>
    <x v="28"/>
    <n v="69362"/>
  </r>
  <r>
    <x v="4"/>
    <n v="3"/>
    <x v="11"/>
    <x v="29"/>
    <n v="50489"/>
  </r>
  <r>
    <x v="4"/>
    <n v="3"/>
    <x v="11"/>
    <x v="30"/>
    <n v="15209067"/>
  </r>
  <r>
    <x v="4"/>
    <n v="3"/>
    <x v="11"/>
    <x v="31"/>
    <n v="121427"/>
  </r>
  <r>
    <x v="4"/>
    <n v="3"/>
    <x v="11"/>
    <x v="32"/>
    <n v="8931"/>
  </r>
  <r>
    <x v="4"/>
    <n v="3"/>
    <x v="11"/>
    <x v="33"/>
    <n v="122036"/>
  </r>
  <r>
    <x v="4"/>
    <n v="3"/>
    <x v="11"/>
    <x v="34"/>
    <n v="19194"/>
  </r>
  <r>
    <x v="4"/>
    <n v="3"/>
    <x v="11"/>
    <x v="35"/>
    <n v="8532"/>
  </r>
  <r>
    <x v="4"/>
    <n v="3"/>
    <x v="11"/>
    <x v="36"/>
    <n v="24372"/>
  </r>
  <r>
    <x v="4"/>
    <n v="3"/>
    <x v="11"/>
    <x v="37"/>
    <n v="143897"/>
  </r>
  <r>
    <x v="4"/>
    <n v="3"/>
    <x v="11"/>
    <x v="38"/>
    <n v="18245"/>
  </r>
  <r>
    <x v="4"/>
    <n v="3"/>
    <x v="11"/>
    <x v="39"/>
    <n v="15097059"/>
  </r>
  <r>
    <x v="4"/>
    <n v="3"/>
    <x v="11"/>
    <x v="40"/>
    <n v="240748"/>
  </r>
  <r>
    <x v="4"/>
    <n v="3"/>
    <x v="11"/>
    <x v="41"/>
    <n v="2291353"/>
  </r>
  <r>
    <x v="4"/>
    <n v="3"/>
    <x v="11"/>
    <x v="42"/>
    <n v="20268"/>
  </r>
  <r>
    <x v="4"/>
    <n v="3"/>
    <x v="11"/>
    <x v="43"/>
    <n v="815496"/>
  </r>
  <r>
    <x v="4"/>
    <n v="3"/>
    <x v="11"/>
    <x v="44"/>
    <n v="29483"/>
  </r>
  <r>
    <x v="4"/>
    <n v="3"/>
    <x v="11"/>
    <x v="45"/>
    <n v="29406"/>
  </r>
  <r>
    <x v="4"/>
    <n v="3"/>
    <x v="11"/>
    <x v="46"/>
    <n v="3502674"/>
  </r>
  <r>
    <x v="4"/>
    <n v="3"/>
    <x v="11"/>
    <x v="55"/>
    <n v="72556"/>
  </r>
  <r>
    <x v="4"/>
    <n v="3"/>
    <x v="11"/>
    <x v="47"/>
    <n v="389752"/>
  </r>
  <r>
    <x v="4"/>
    <n v="3"/>
    <x v="11"/>
    <x v="48"/>
    <n v="9489636"/>
  </r>
  <r>
    <x v="4"/>
    <n v="3"/>
    <x v="11"/>
    <x v="49"/>
    <n v="3792115"/>
  </r>
  <r>
    <x v="4"/>
    <n v="3"/>
    <x v="11"/>
    <x v="51"/>
    <n v="4207945"/>
  </r>
  <r>
    <x v="4"/>
    <n v="3"/>
    <x v="11"/>
    <x v="52"/>
    <n v="10031882"/>
  </r>
  <r>
    <x v="4"/>
    <n v="3"/>
    <x v="11"/>
    <x v="53"/>
    <n v="589"/>
  </r>
  <r>
    <x v="4"/>
    <n v="3"/>
    <x v="11"/>
    <x v="54"/>
    <n v="94481"/>
  </r>
  <r>
    <x v="5"/>
    <m/>
    <x v="12"/>
    <x v="57"/>
    <m/>
  </r>
  <r>
    <x v="5"/>
    <m/>
    <x v="12"/>
    <x v="57"/>
    <m/>
  </r>
  <r>
    <x v="5"/>
    <m/>
    <x v="12"/>
    <x v="57"/>
    <m/>
  </r>
  <r>
    <x v="5"/>
    <m/>
    <x v="12"/>
    <x v="5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N6" firstHeaderRow="1" firstDataRow="2" firstDataCol="1"/>
  <pivotFields count="5">
    <pivotField axis="axisRow" showAll="0">
      <items count="7">
        <item sd="0" x="0"/>
        <item sd="0" x="1"/>
        <item h="1" sd="0" x="2"/>
        <item h="1" sd="0" x="3"/>
        <item sd="0" x="4"/>
        <item h="1" x="5"/>
        <item t="default"/>
      </items>
    </pivotField>
    <pivotField showAll="0"/>
    <pivotField axis="axisCol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showAll="0">
      <items count="5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55"/>
        <item x="47"/>
        <item x="56"/>
        <item x="48"/>
        <item x="49"/>
        <item x="50"/>
        <item x="51"/>
        <item x="52"/>
        <item x="53"/>
        <item x="54"/>
        <item x="57"/>
        <item t="default"/>
      </items>
    </pivotField>
    <pivotField dataField="1" showAll="0"/>
  </pivotFields>
  <rowFields count="2">
    <field x="0"/>
    <field x="3"/>
  </rowFields>
  <rowItems count="4">
    <i>
      <x/>
    </i>
    <i>
      <x v="1"/>
    </i>
    <i>
      <x v="4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Mtrd KWH" fld="4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Normal="100" workbookViewId="0"/>
  </sheetViews>
  <sheetFormatPr defaultRowHeight="13.2" x14ac:dyDescent="0.25"/>
  <cols>
    <col min="2" max="2" width="46.21875" customWidth="1"/>
    <col min="3" max="5" width="16.109375" bestFit="1" customWidth="1"/>
  </cols>
  <sheetData>
    <row r="1" spans="1:5" x14ac:dyDescent="0.25">
      <c r="A1" s="1" t="s">
        <v>77</v>
      </c>
    </row>
    <row r="2" spans="1:5" x14ac:dyDescent="0.25">
      <c r="A2" s="1" t="s">
        <v>78</v>
      </c>
    </row>
    <row r="3" spans="1:5" x14ac:dyDescent="0.25">
      <c r="A3" s="1"/>
    </row>
    <row r="5" spans="1:5" x14ac:dyDescent="0.25">
      <c r="C5" s="10" t="s">
        <v>61</v>
      </c>
      <c r="D5" s="10" t="s">
        <v>62</v>
      </c>
      <c r="E5" s="10" t="s">
        <v>63</v>
      </c>
    </row>
    <row r="6" spans="1:5" ht="62.4" customHeight="1" x14ac:dyDescent="0.25">
      <c r="B6" s="8" t="s">
        <v>64</v>
      </c>
      <c r="C6" s="11">
        <f>'Total B&amp;A Revenue'!K15</f>
        <v>199433445.26999998</v>
      </c>
      <c r="D6" s="11">
        <f>'Total B&amp;A Revenue'!K62</f>
        <v>277926280.34000003</v>
      </c>
      <c r="E6" s="11">
        <f>C6+D6</f>
        <v>477359725.61000001</v>
      </c>
    </row>
    <row r="7" spans="1:5" ht="59.4" customHeight="1" x14ac:dyDescent="0.25">
      <c r="B7" s="8" t="s">
        <v>65</v>
      </c>
      <c r="C7" s="9">
        <v>0</v>
      </c>
      <c r="D7" s="12">
        <f>'C&amp;I - B&amp;A Revenue less Fuel'!F6</f>
        <v>189699420.27942002</v>
      </c>
      <c r="E7" s="9">
        <v>0</v>
      </c>
    </row>
    <row r="8" spans="1:5" x14ac:dyDescent="0.25">
      <c r="C8" s="7"/>
      <c r="D8" s="7"/>
      <c r="E8" s="7"/>
    </row>
    <row r="9" spans="1:5" x14ac:dyDescent="0.25">
      <c r="D9" s="13"/>
    </row>
    <row r="13" spans="1:5" x14ac:dyDescent="0.25">
      <c r="D13" s="3"/>
    </row>
    <row r="15" spans="1:5" x14ac:dyDescent="0.25">
      <c r="C15" s="13"/>
    </row>
    <row r="18" spans="4:4" x14ac:dyDescent="0.25">
      <c r="D18" s="1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RowHeight="13.2" x14ac:dyDescent="0.25"/>
  <cols>
    <col min="1" max="1" width="7.5546875" bestFit="1" customWidth="1"/>
    <col min="2" max="2" width="21" bestFit="1" customWidth="1"/>
    <col min="3" max="3" width="21.77734375" bestFit="1" customWidth="1"/>
    <col min="4" max="4" width="3.88671875" customWidth="1"/>
    <col min="5" max="5" width="31" style="3" bestFit="1" customWidth="1"/>
    <col min="6" max="6" width="3.6640625" customWidth="1"/>
    <col min="7" max="7" width="20.6640625" style="3" bestFit="1" customWidth="1"/>
    <col min="8" max="8" width="2.88671875" style="3" customWidth="1"/>
    <col min="9" max="9" width="32.33203125" style="5" bestFit="1" customWidth="1"/>
    <col min="10" max="10" width="47.6640625" style="5" bestFit="1" customWidth="1"/>
    <col min="11" max="11" width="15.109375" bestFit="1" customWidth="1"/>
  </cols>
  <sheetData>
    <row r="1" spans="1:12" x14ac:dyDescent="0.25">
      <c r="A1" s="1" t="s">
        <v>79</v>
      </c>
    </row>
    <row r="3" spans="1:12" x14ac:dyDescent="0.25">
      <c r="A3" s="24" t="s">
        <v>0</v>
      </c>
      <c r="B3" s="24" t="s">
        <v>1</v>
      </c>
      <c r="C3" s="25" t="s">
        <v>66</v>
      </c>
      <c r="D3" s="2"/>
      <c r="E3" s="25" t="s">
        <v>68</v>
      </c>
      <c r="G3" s="25" t="s">
        <v>58</v>
      </c>
      <c r="H3" s="2"/>
      <c r="I3" s="16" t="s">
        <v>67</v>
      </c>
      <c r="J3" s="16" t="s">
        <v>60</v>
      </c>
    </row>
    <row r="4" spans="1:12" x14ac:dyDescent="0.25">
      <c r="A4" s="14" t="s">
        <v>69</v>
      </c>
      <c r="B4" s="14" t="s">
        <v>70</v>
      </c>
      <c r="C4" s="14" t="s">
        <v>71</v>
      </c>
      <c r="D4" s="2"/>
      <c r="E4" s="14" t="s">
        <v>72</v>
      </c>
      <c r="G4" s="14" t="s">
        <v>73</v>
      </c>
      <c r="H4"/>
      <c r="I4" s="16" t="s">
        <v>74</v>
      </c>
      <c r="J4" s="14" t="s">
        <v>76</v>
      </c>
      <c r="K4" s="14"/>
      <c r="L4" s="14"/>
    </row>
    <row r="5" spans="1:12" s="19" customFormat="1" x14ac:dyDescent="0.25">
      <c r="A5" s="19">
        <v>11</v>
      </c>
      <c r="B5" s="19" t="s">
        <v>2</v>
      </c>
      <c r="C5" s="20">
        <v>150117.69</v>
      </c>
      <c r="D5" s="20"/>
      <c r="E5" s="20">
        <v>11255.49</v>
      </c>
      <c r="G5" s="20">
        <v>4045.35</v>
      </c>
      <c r="H5" s="20"/>
      <c r="I5" s="20">
        <f t="shared" ref="I5:I36" si="0">+C5-E5-G5</f>
        <v>134816.85</v>
      </c>
      <c r="J5" s="21">
        <f>I5</f>
        <v>134816.85</v>
      </c>
    </row>
    <row r="6" spans="1:12" s="19" customFormat="1" x14ac:dyDescent="0.25">
      <c r="A6" s="19">
        <v>12</v>
      </c>
      <c r="B6" s="19" t="s">
        <v>3</v>
      </c>
      <c r="C6" s="20">
        <v>23179.75</v>
      </c>
      <c r="D6" s="20"/>
      <c r="E6" s="20">
        <v>1739.55</v>
      </c>
      <c r="G6" s="20">
        <v>621.94000000000005</v>
      </c>
      <c r="H6" s="20"/>
      <c r="I6" s="20">
        <f t="shared" si="0"/>
        <v>20818.260000000002</v>
      </c>
      <c r="J6" s="21">
        <f t="shared" ref="J6:J61" si="1">I6</f>
        <v>20818.260000000002</v>
      </c>
    </row>
    <row r="7" spans="1:12" s="19" customFormat="1" x14ac:dyDescent="0.25">
      <c r="A7" s="19">
        <v>13</v>
      </c>
      <c r="B7" s="19" t="s">
        <v>4</v>
      </c>
      <c r="C7" s="20">
        <v>4457.03</v>
      </c>
      <c r="D7" s="20"/>
      <c r="E7" s="20">
        <v>307.91000000000003</v>
      </c>
      <c r="G7" s="20">
        <v>120.25</v>
      </c>
      <c r="H7" s="20"/>
      <c r="I7" s="20">
        <f t="shared" si="0"/>
        <v>4028.87</v>
      </c>
      <c r="J7" s="21">
        <f t="shared" si="1"/>
        <v>4028.87</v>
      </c>
    </row>
    <row r="8" spans="1:12" s="19" customFormat="1" x14ac:dyDescent="0.25">
      <c r="A8" s="19">
        <v>15</v>
      </c>
      <c r="B8" s="19" t="s">
        <v>5</v>
      </c>
      <c r="C8" s="20">
        <v>96437100.959999993</v>
      </c>
      <c r="D8" s="20"/>
      <c r="E8" s="20">
        <v>7250834.2800000003</v>
      </c>
      <c r="G8" s="20">
        <v>2604275.2000000002</v>
      </c>
      <c r="H8" s="20"/>
      <c r="I8" s="20">
        <f t="shared" si="0"/>
        <v>86581991.479999989</v>
      </c>
      <c r="J8" s="21">
        <f t="shared" si="1"/>
        <v>86581991.479999989</v>
      </c>
    </row>
    <row r="9" spans="1:12" s="19" customFormat="1" x14ac:dyDescent="0.25">
      <c r="A9" s="19">
        <v>17</v>
      </c>
      <c r="B9" s="19" t="s">
        <v>6</v>
      </c>
      <c r="C9" s="20">
        <v>955166.17</v>
      </c>
      <c r="D9" s="20"/>
      <c r="E9" s="20">
        <v>74267.39</v>
      </c>
      <c r="G9" s="20">
        <v>25689.5</v>
      </c>
      <c r="H9" s="20"/>
      <c r="I9" s="20">
        <f t="shared" si="0"/>
        <v>855209.28</v>
      </c>
      <c r="J9" s="21">
        <f t="shared" si="1"/>
        <v>855209.28</v>
      </c>
    </row>
    <row r="10" spans="1:12" s="19" customFormat="1" x14ac:dyDescent="0.25">
      <c r="A10" s="19">
        <v>22</v>
      </c>
      <c r="B10" s="19" t="s">
        <v>7</v>
      </c>
      <c r="C10" s="20">
        <v>124622912.51000001</v>
      </c>
      <c r="D10" s="20"/>
      <c r="E10" s="20">
        <v>9732791.6800000016</v>
      </c>
      <c r="G10" s="20">
        <v>3374823.2</v>
      </c>
      <c r="H10" s="20"/>
      <c r="I10" s="20">
        <f t="shared" si="0"/>
        <v>111515297.63</v>
      </c>
      <c r="J10" s="21">
        <f>I10</f>
        <v>111515297.63</v>
      </c>
    </row>
    <row r="11" spans="1:12" s="19" customFormat="1" x14ac:dyDescent="0.25">
      <c r="A11" s="19">
        <v>28</v>
      </c>
      <c r="B11" s="19" t="s">
        <v>8</v>
      </c>
      <c r="C11" s="20">
        <v>9276.9699999999993</v>
      </c>
      <c r="D11" s="20"/>
      <c r="E11" s="20">
        <v>738.9</v>
      </c>
      <c r="G11" s="20">
        <v>250.49</v>
      </c>
      <c r="H11" s="20"/>
      <c r="I11" s="20">
        <f t="shared" si="0"/>
        <v>8287.58</v>
      </c>
      <c r="J11" s="21">
        <f t="shared" si="1"/>
        <v>8287.58</v>
      </c>
    </row>
    <row r="12" spans="1:12" s="19" customFormat="1" x14ac:dyDescent="0.25">
      <c r="A12" s="19">
        <v>30</v>
      </c>
      <c r="B12" s="19" t="s">
        <v>9</v>
      </c>
      <c r="C12" s="20">
        <v>145659.69</v>
      </c>
      <c r="D12" s="20"/>
      <c r="E12" s="20">
        <v>10697.73</v>
      </c>
      <c r="G12" s="20">
        <v>3911.17</v>
      </c>
      <c r="H12" s="20"/>
      <c r="I12" s="20">
        <f t="shared" si="0"/>
        <v>131050.79</v>
      </c>
      <c r="J12" s="21">
        <f t="shared" si="1"/>
        <v>131050.79</v>
      </c>
    </row>
    <row r="13" spans="1:12" s="19" customFormat="1" x14ac:dyDescent="0.25">
      <c r="A13" s="19">
        <v>32</v>
      </c>
      <c r="B13" s="19" t="s">
        <v>10</v>
      </c>
      <c r="C13" s="20">
        <v>197279.23</v>
      </c>
      <c r="D13" s="20"/>
      <c r="E13" s="20">
        <v>15546.91</v>
      </c>
      <c r="G13" s="20">
        <v>5352.84</v>
      </c>
      <c r="H13" s="20"/>
      <c r="I13" s="20">
        <f t="shared" si="0"/>
        <v>176379.48</v>
      </c>
      <c r="J13" s="21">
        <f t="shared" si="1"/>
        <v>176379.48</v>
      </c>
    </row>
    <row r="14" spans="1:12" s="19" customFormat="1" x14ac:dyDescent="0.25">
      <c r="A14" s="19">
        <v>34</v>
      </c>
      <c r="B14" s="19" t="s">
        <v>11</v>
      </c>
      <c r="C14" s="20">
        <v>1257.33</v>
      </c>
      <c r="D14" s="20"/>
      <c r="E14" s="20">
        <v>119.28</v>
      </c>
      <c r="G14" s="20">
        <v>34.729999999999997</v>
      </c>
      <c r="H14" s="20"/>
      <c r="I14" s="20">
        <f t="shared" si="0"/>
        <v>1103.32</v>
      </c>
      <c r="J14" s="21">
        <f t="shared" si="1"/>
        <v>1103.32</v>
      </c>
    </row>
    <row r="15" spans="1:12" s="19" customFormat="1" x14ac:dyDescent="0.25">
      <c r="A15" s="19">
        <v>36</v>
      </c>
      <c r="B15" s="19" t="s">
        <v>12</v>
      </c>
      <c r="C15" s="20">
        <v>4978.8900000000003</v>
      </c>
      <c r="D15" s="20"/>
      <c r="E15" s="20">
        <v>383.53</v>
      </c>
      <c r="G15" s="20">
        <v>133.63</v>
      </c>
      <c r="H15" s="20"/>
      <c r="I15" s="20">
        <f t="shared" si="0"/>
        <v>4461.7300000000005</v>
      </c>
      <c r="J15" s="21">
        <f t="shared" si="1"/>
        <v>4461.7300000000005</v>
      </c>
      <c r="K15" s="22">
        <f>SUM(J5:J15)</f>
        <v>199433445.26999998</v>
      </c>
      <c r="L15" s="23" t="s">
        <v>61</v>
      </c>
    </row>
    <row r="16" spans="1:12" x14ac:dyDescent="0.25">
      <c r="A16">
        <v>93</v>
      </c>
      <c r="B16" t="s">
        <v>13</v>
      </c>
      <c r="C16" s="3">
        <v>124384.99</v>
      </c>
      <c r="D16" s="3"/>
      <c r="E16" s="3">
        <v>9346.17</v>
      </c>
      <c r="G16" s="3">
        <v>3583.98</v>
      </c>
      <c r="I16" s="6">
        <f t="shared" si="0"/>
        <v>111454.84000000001</v>
      </c>
      <c r="J16" s="17">
        <f t="shared" si="1"/>
        <v>111454.84000000001</v>
      </c>
    </row>
    <row r="17" spans="1:10" x14ac:dyDescent="0.25">
      <c r="A17">
        <v>94</v>
      </c>
      <c r="B17" t="s">
        <v>14</v>
      </c>
      <c r="C17" s="3">
        <v>2869367.86</v>
      </c>
      <c r="D17" s="3"/>
      <c r="E17" s="3">
        <v>218498.08</v>
      </c>
      <c r="G17" s="3">
        <v>79965.27</v>
      </c>
      <c r="I17" s="6">
        <f t="shared" si="0"/>
        <v>2570904.5099999998</v>
      </c>
      <c r="J17" s="17">
        <f t="shared" si="1"/>
        <v>2570904.5099999998</v>
      </c>
    </row>
    <row r="18" spans="1:10" x14ac:dyDescent="0.25">
      <c r="A18">
        <v>95</v>
      </c>
      <c r="B18" t="s">
        <v>15</v>
      </c>
      <c r="C18" s="3">
        <v>20866.03</v>
      </c>
      <c r="D18" s="3"/>
      <c r="E18" s="3">
        <v>1658.38</v>
      </c>
      <c r="G18" s="3">
        <v>725.83</v>
      </c>
      <c r="I18" s="6">
        <f t="shared" si="0"/>
        <v>18481.819999999996</v>
      </c>
      <c r="J18" s="17">
        <f t="shared" si="1"/>
        <v>18481.819999999996</v>
      </c>
    </row>
    <row r="19" spans="1:10" x14ac:dyDescent="0.25">
      <c r="A19">
        <v>97</v>
      </c>
      <c r="B19" t="s">
        <v>16</v>
      </c>
      <c r="C19" s="3">
        <v>324401.36</v>
      </c>
      <c r="D19" s="3"/>
      <c r="E19" s="3">
        <v>25751.119999999999</v>
      </c>
      <c r="G19" s="3">
        <v>10524.06</v>
      </c>
      <c r="I19" s="6">
        <f t="shared" si="0"/>
        <v>288126.18</v>
      </c>
      <c r="J19" s="17">
        <f t="shared" si="1"/>
        <v>288126.18</v>
      </c>
    </row>
    <row r="20" spans="1:10" x14ac:dyDescent="0.25">
      <c r="A20">
        <v>98</v>
      </c>
      <c r="B20" t="s">
        <v>17</v>
      </c>
      <c r="C20" s="3">
        <v>51368.49</v>
      </c>
      <c r="D20" s="3"/>
      <c r="E20" s="3">
        <v>4141.03</v>
      </c>
      <c r="G20" s="3">
        <v>1856.61</v>
      </c>
      <c r="I20" s="6">
        <f t="shared" si="0"/>
        <v>45370.85</v>
      </c>
      <c r="J20" s="17">
        <f t="shared" si="1"/>
        <v>45370.85</v>
      </c>
    </row>
    <row r="21" spans="1:10" x14ac:dyDescent="0.25">
      <c r="A21">
        <v>99</v>
      </c>
      <c r="B21" t="s">
        <v>18</v>
      </c>
      <c r="C21" s="3">
        <v>1480.72</v>
      </c>
      <c r="D21" s="3"/>
      <c r="E21" s="3">
        <v>121.11</v>
      </c>
      <c r="G21" s="3">
        <v>54.56</v>
      </c>
      <c r="I21" s="6">
        <f t="shared" si="0"/>
        <v>1305.0500000000002</v>
      </c>
      <c r="J21" s="17">
        <f t="shared" si="1"/>
        <v>1305.0500000000002</v>
      </c>
    </row>
    <row r="22" spans="1:10" x14ac:dyDescent="0.25">
      <c r="A22">
        <v>107</v>
      </c>
      <c r="B22" t="s">
        <v>19</v>
      </c>
      <c r="C22" s="3">
        <v>365712.11</v>
      </c>
      <c r="D22" s="3"/>
      <c r="E22" s="3">
        <v>29700.560000000001</v>
      </c>
      <c r="G22" s="3">
        <v>12407.65</v>
      </c>
      <c r="I22" s="6">
        <f t="shared" si="0"/>
        <v>323603.89999999997</v>
      </c>
      <c r="J22" s="17">
        <f t="shared" si="1"/>
        <v>323603.89999999997</v>
      </c>
    </row>
    <row r="23" spans="1:10" x14ac:dyDescent="0.25">
      <c r="A23">
        <v>109</v>
      </c>
      <c r="B23" t="s">
        <v>20</v>
      </c>
      <c r="C23" s="3">
        <v>1219488.99</v>
      </c>
      <c r="D23" s="3"/>
      <c r="E23" s="3">
        <v>96259.85</v>
      </c>
      <c r="G23" s="3">
        <v>42256.12</v>
      </c>
      <c r="I23" s="6">
        <f t="shared" si="0"/>
        <v>1080973.0199999998</v>
      </c>
      <c r="J23" s="17">
        <f t="shared" si="1"/>
        <v>1080973.0199999998</v>
      </c>
    </row>
    <row r="24" spans="1:10" x14ac:dyDescent="0.25">
      <c r="A24">
        <v>110</v>
      </c>
      <c r="B24" t="s">
        <v>21</v>
      </c>
      <c r="C24" s="3">
        <v>35380.870000000003</v>
      </c>
      <c r="D24" s="3"/>
      <c r="E24" s="3">
        <v>3016.91</v>
      </c>
      <c r="G24" s="3">
        <v>1322.75</v>
      </c>
      <c r="I24" s="6">
        <f t="shared" si="0"/>
        <v>31041.210000000003</v>
      </c>
      <c r="J24" s="17">
        <f t="shared" si="1"/>
        <v>31041.210000000003</v>
      </c>
    </row>
    <row r="25" spans="1:10" x14ac:dyDescent="0.25">
      <c r="A25">
        <v>111</v>
      </c>
      <c r="B25" t="s">
        <v>22</v>
      </c>
      <c r="C25" s="3">
        <v>150498.56</v>
      </c>
      <c r="D25" s="3"/>
      <c r="E25" s="3">
        <v>13164</v>
      </c>
      <c r="G25" s="3">
        <v>5674.46</v>
      </c>
      <c r="I25" s="6">
        <f t="shared" si="0"/>
        <v>131660.1</v>
      </c>
      <c r="J25" s="17">
        <f t="shared" si="1"/>
        <v>131660.1</v>
      </c>
    </row>
    <row r="26" spans="1:10" x14ac:dyDescent="0.25">
      <c r="A26">
        <v>113</v>
      </c>
      <c r="B26" t="s">
        <v>23</v>
      </c>
      <c r="C26" s="3">
        <v>3221154.72</v>
      </c>
      <c r="D26" s="3"/>
      <c r="E26" s="3">
        <v>247123.68</v>
      </c>
      <c r="G26" s="3">
        <v>92396.52</v>
      </c>
      <c r="I26" s="6">
        <f t="shared" si="0"/>
        <v>2881634.52</v>
      </c>
      <c r="J26" s="17">
        <f t="shared" si="1"/>
        <v>2881634.52</v>
      </c>
    </row>
    <row r="27" spans="1:10" x14ac:dyDescent="0.25">
      <c r="A27">
        <v>116</v>
      </c>
      <c r="B27" t="s">
        <v>24</v>
      </c>
      <c r="C27" s="3">
        <v>298938.77</v>
      </c>
      <c r="D27" s="3"/>
      <c r="E27" s="3">
        <v>24133.49</v>
      </c>
      <c r="G27" s="3">
        <v>10719.38</v>
      </c>
      <c r="I27" s="6">
        <f t="shared" si="0"/>
        <v>264085.90000000002</v>
      </c>
      <c r="J27" s="17">
        <f t="shared" si="1"/>
        <v>264085.90000000002</v>
      </c>
    </row>
    <row r="28" spans="1:10" x14ac:dyDescent="0.25">
      <c r="A28">
        <v>120</v>
      </c>
      <c r="B28" t="s">
        <v>25</v>
      </c>
      <c r="C28" s="3">
        <v>356.38</v>
      </c>
      <c r="D28" s="3"/>
      <c r="E28" s="3">
        <v>28.72</v>
      </c>
      <c r="G28" s="3">
        <v>13.35</v>
      </c>
      <c r="I28" s="6">
        <f t="shared" si="0"/>
        <v>314.30999999999995</v>
      </c>
      <c r="J28" s="17">
        <f t="shared" si="1"/>
        <v>314.30999999999995</v>
      </c>
    </row>
    <row r="29" spans="1:10" x14ac:dyDescent="0.25">
      <c r="A29">
        <v>122</v>
      </c>
      <c r="B29" t="s">
        <v>26</v>
      </c>
      <c r="C29" s="3">
        <v>23267.71</v>
      </c>
      <c r="D29" s="3"/>
      <c r="E29" s="3">
        <v>2077.37</v>
      </c>
      <c r="G29" s="3">
        <v>918.28</v>
      </c>
      <c r="I29" s="6">
        <f t="shared" si="0"/>
        <v>20272.060000000001</v>
      </c>
      <c r="J29" s="17">
        <f t="shared" si="1"/>
        <v>20272.060000000001</v>
      </c>
    </row>
    <row r="30" spans="1:10" x14ac:dyDescent="0.25">
      <c r="A30">
        <v>131</v>
      </c>
      <c r="B30" t="s">
        <v>27</v>
      </c>
      <c r="C30" s="3">
        <v>43159.1</v>
      </c>
      <c r="D30" s="3"/>
      <c r="E30" s="3">
        <v>3290.39</v>
      </c>
      <c r="G30" s="3">
        <v>1453.94</v>
      </c>
      <c r="I30" s="6">
        <f t="shared" si="0"/>
        <v>38414.769999999997</v>
      </c>
      <c r="J30" s="17">
        <f t="shared" si="1"/>
        <v>38414.769999999997</v>
      </c>
    </row>
    <row r="31" spans="1:10" x14ac:dyDescent="0.25">
      <c r="A31">
        <v>204</v>
      </c>
      <c r="B31" t="s">
        <v>28</v>
      </c>
      <c r="C31" s="3">
        <v>276890.76</v>
      </c>
      <c r="D31" s="3"/>
      <c r="E31" s="3">
        <v>23979.59</v>
      </c>
      <c r="G31" s="3">
        <v>10386.91</v>
      </c>
      <c r="I31" s="6">
        <f t="shared" si="0"/>
        <v>242524.26</v>
      </c>
      <c r="J31" s="17">
        <f t="shared" si="1"/>
        <v>242524.26</v>
      </c>
    </row>
    <row r="32" spans="1:10" x14ac:dyDescent="0.25">
      <c r="A32">
        <v>211</v>
      </c>
      <c r="B32" t="s">
        <v>29</v>
      </c>
      <c r="C32" s="3">
        <v>19553810.59</v>
      </c>
      <c r="D32" s="3"/>
      <c r="E32" s="3">
        <v>1589119.72</v>
      </c>
      <c r="G32" s="3">
        <v>706067.83</v>
      </c>
      <c r="I32" s="6">
        <f t="shared" si="0"/>
        <v>17258623.040000003</v>
      </c>
      <c r="J32" s="17">
        <f t="shared" si="1"/>
        <v>17258623.040000003</v>
      </c>
    </row>
    <row r="33" spans="1:10" x14ac:dyDescent="0.25">
      <c r="A33">
        <v>213</v>
      </c>
      <c r="B33" t="s">
        <v>30</v>
      </c>
      <c r="C33" s="3">
        <v>460301.4</v>
      </c>
      <c r="D33" s="3"/>
      <c r="E33" s="3">
        <v>36058.660000000003</v>
      </c>
      <c r="G33" s="3">
        <v>15817.16</v>
      </c>
      <c r="I33" s="6">
        <f t="shared" si="0"/>
        <v>408425.58</v>
      </c>
      <c r="J33" s="17">
        <f t="shared" si="1"/>
        <v>408425.58</v>
      </c>
    </row>
    <row r="34" spans="1:10" x14ac:dyDescent="0.25">
      <c r="A34">
        <v>214</v>
      </c>
      <c r="B34" t="s">
        <v>31</v>
      </c>
      <c r="C34" s="3">
        <v>221387.68</v>
      </c>
      <c r="D34" s="3"/>
      <c r="E34" s="3">
        <v>18229.68</v>
      </c>
      <c r="G34" s="3">
        <v>7688.89</v>
      </c>
      <c r="I34" s="6">
        <f t="shared" si="0"/>
        <v>195469.11</v>
      </c>
      <c r="J34" s="17">
        <f t="shared" si="1"/>
        <v>195469.11</v>
      </c>
    </row>
    <row r="35" spans="1:10" x14ac:dyDescent="0.25">
      <c r="A35">
        <v>215</v>
      </c>
      <c r="B35" t="s">
        <v>32</v>
      </c>
      <c r="C35" s="3">
        <v>55965212.840000004</v>
      </c>
      <c r="D35" s="3"/>
      <c r="E35" s="3">
        <v>4319864.79</v>
      </c>
      <c r="G35" s="3">
        <v>1950100.79</v>
      </c>
      <c r="I35" s="6">
        <f t="shared" si="0"/>
        <v>49695247.260000005</v>
      </c>
      <c r="J35" s="17">
        <f t="shared" si="1"/>
        <v>49695247.260000005</v>
      </c>
    </row>
    <row r="36" spans="1:10" x14ac:dyDescent="0.25">
      <c r="A36">
        <v>217</v>
      </c>
      <c r="B36" t="s">
        <v>33</v>
      </c>
      <c r="C36" s="3">
        <v>653460.07999999996</v>
      </c>
      <c r="D36" s="3"/>
      <c r="E36" s="3">
        <v>41982.22</v>
      </c>
      <c r="G36" s="3">
        <v>18223.61</v>
      </c>
      <c r="I36" s="6">
        <f t="shared" si="0"/>
        <v>593254.25</v>
      </c>
      <c r="J36" s="17">
        <f t="shared" si="1"/>
        <v>593254.25</v>
      </c>
    </row>
    <row r="37" spans="1:10" x14ac:dyDescent="0.25">
      <c r="A37">
        <v>218</v>
      </c>
      <c r="B37" t="s">
        <v>34</v>
      </c>
      <c r="C37" s="3">
        <v>24527.18</v>
      </c>
      <c r="D37" s="3"/>
      <c r="E37" s="3">
        <v>1896.27</v>
      </c>
      <c r="G37" s="3">
        <v>830.98</v>
      </c>
      <c r="I37" s="6">
        <f t="shared" ref="I37:I62" si="2">+C37-E37-G37</f>
        <v>21799.93</v>
      </c>
      <c r="J37" s="17">
        <f t="shared" si="1"/>
        <v>21799.93</v>
      </c>
    </row>
    <row r="38" spans="1:10" x14ac:dyDescent="0.25">
      <c r="A38">
        <v>220</v>
      </c>
      <c r="B38" t="s">
        <v>35</v>
      </c>
      <c r="C38" s="3">
        <v>518628.79</v>
      </c>
      <c r="D38" s="3"/>
      <c r="E38" s="3">
        <v>42159.89</v>
      </c>
      <c r="G38" s="3">
        <v>17790.919999999998</v>
      </c>
      <c r="I38" s="6">
        <f t="shared" si="2"/>
        <v>458677.98</v>
      </c>
      <c r="J38" s="17">
        <f t="shared" si="1"/>
        <v>458677.98</v>
      </c>
    </row>
    <row r="39" spans="1:10" x14ac:dyDescent="0.25">
      <c r="A39">
        <v>223</v>
      </c>
      <c r="B39" t="s">
        <v>36</v>
      </c>
      <c r="C39" s="3">
        <v>96405.26</v>
      </c>
      <c r="D39" s="3"/>
      <c r="E39" s="3">
        <v>7161.94</v>
      </c>
      <c r="G39" s="3">
        <v>3280.65</v>
      </c>
      <c r="I39" s="6">
        <f t="shared" si="2"/>
        <v>85962.67</v>
      </c>
      <c r="J39" s="17">
        <f t="shared" si="1"/>
        <v>85962.67</v>
      </c>
    </row>
    <row r="40" spans="1:10" x14ac:dyDescent="0.25">
      <c r="A40">
        <v>225</v>
      </c>
      <c r="B40" t="s">
        <v>37</v>
      </c>
      <c r="C40" s="3">
        <v>37404.080000000002</v>
      </c>
      <c r="D40" s="3"/>
      <c r="E40" s="3">
        <v>3017.36</v>
      </c>
      <c r="G40" s="3">
        <v>1308.5899999999999</v>
      </c>
      <c r="I40" s="6">
        <f t="shared" si="2"/>
        <v>33078.130000000005</v>
      </c>
      <c r="J40" s="17">
        <f t="shared" si="1"/>
        <v>33078.130000000005</v>
      </c>
    </row>
    <row r="41" spans="1:10" x14ac:dyDescent="0.25">
      <c r="A41">
        <v>227</v>
      </c>
      <c r="B41" t="s">
        <v>38</v>
      </c>
      <c r="C41" s="3">
        <v>87924.79</v>
      </c>
      <c r="D41" s="3"/>
      <c r="E41" s="3">
        <v>8203.16</v>
      </c>
      <c r="G41" s="3">
        <v>3145.95</v>
      </c>
      <c r="I41" s="6">
        <f t="shared" si="2"/>
        <v>76575.679999999993</v>
      </c>
      <c r="J41" s="17">
        <f t="shared" si="1"/>
        <v>76575.679999999993</v>
      </c>
    </row>
    <row r="42" spans="1:10" x14ac:dyDescent="0.25">
      <c r="A42">
        <v>229</v>
      </c>
      <c r="B42" t="s">
        <v>39</v>
      </c>
      <c r="C42" s="3">
        <v>379646.44</v>
      </c>
      <c r="D42" s="3"/>
      <c r="E42" s="3">
        <v>27413.38</v>
      </c>
      <c r="G42" s="3">
        <v>12680.9</v>
      </c>
      <c r="I42" s="6">
        <f t="shared" si="2"/>
        <v>339552.16</v>
      </c>
      <c r="J42" s="17">
        <f t="shared" si="1"/>
        <v>339552.16</v>
      </c>
    </row>
    <row r="43" spans="1:10" x14ac:dyDescent="0.25">
      <c r="A43">
        <v>236</v>
      </c>
      <c r="B43" t="s">
        <v>40</v>
      </c>
      <c r="C43" s="3">
        <v>144886.43</v>
      </c>
      <c r="D43" s="3"/>
      <c r="E43" s="3">
        <v>12735.23</v>
      </c>
      <c r="G43" s="3">
        <v>5376.64</v>
      </c>
      <c r="I43" s="6">
        <f t="shared" si="2"/>
        <v>126774.55999999998</v>
      </c>
      <c r="J43" s="17">
        <f t="shared" si="1"/>
        <v>126774.55999999998</v>
      </c>
    </row>
    <row r="44" spans="1:10" x14ac:dyDescent="0.25">
      <c r="A44">
        <v>240</v>
      </c>
      <c r="B44" t="s">
        <v>41</v>
      </c>
      <c r="C44" s="3">
        <v>44819267.32</v>
      </c>
      <c r="D44" s="3"/>
      <c r="E44" s="3">
        <v>3284603.12</v>
      </c>
      <c r="G44" s="3">
        <v>1500603.88</v>
      </c>
      <c r="I44" s="6">
        <f t="shared" si="2"/>
        <v>40034060.32</v>
      </c>
      <c r="J44" s="17">
        <f t="shared" si="1"/>
        <v>40034060.32</v>
      </c>
    </row>
    <row r="45" spans="1:10" x14ac:dyDescent="0.25">
      <c r="A45">
        <v>242</v>
      </c>
      <c r="B45" t="s">
        <v>42</v>
      </c>
      <c r="C45" s="3">
        <v>764048.71</v>
      </c>
      <c r="D45" s="3"/>
      <c r="E45" s="3">
        <v>55393.83</v>
      </c>
      <c r="G45" s="3">
        <v>25508.55</v>
      </c>
      <c r="I45" s="6">
        <f t="shared" si="2"/>
        <v>683146.33</v>
      </c>
      <c r="J45" s="17">
        <f t="shared" si="1"/>
        <v>683146.33</v>
      </c>
    </row>
    <row r="46" spans="1:10" x14ac:dyDescent="0.25">
      <c r="A46">
        <v>244</v>
      </c>
      <c r="B46" t="s">
        <v>43</v>
      </c>
      <c r="C46" s="3">
        <v>7799565.04</v>
      </c>
      <c r="D46" s="3"/>
      <c r="E46" s="3">
        <v>569252.87</v>
      </c>
      <c r="G46" s="3">
        <v>256730.52</v>
      </c>
      <c r="I46" s="6">
        <f t="shared" si="2"/>
        <v>6973581.6500000004</v>
      </c>
      <c r="J46" s="17">
        <f t="shared" si="1"/>
        <v>6973581.6500000004</v>
      </c>
    </row>
    <row r="47" spans="1:10" x14ac:dyDescent="0.25">
      <c r="A47">
        <v>246</v>
      </c>
      <c r="B47" t="s">
        <v>44</v>
      </c>
      <c r="C47" s="3">
        <v>62625.05</v>
      </c>
      <c r="D47" s="3"/>
      <c r="E47" s="3">
        <v>4155.66</v>
      </c>
      <c r="G47" s="3">
        <v>2049.58</v>
      </c>
      <c r="I47" s="6">
        <f t="shared" si="2"/>
        <v>56419.81</v>
      </c>
      <c r="J47" s="17">
        <f t="shared" si="1"/>
        <v>56419.81</v>
      </c>
    </row>
    <row r="48" spans="1:10" x14ac:dyDescent="0.25">
      <c r="A48">
        <v>248</v>
      </c>
      <c r="B48" t="s">
        <v>45</v>
      </c>
      <c r="C48" s="3">
        <v>2157425.37</v>
      </c>
      <c r="D48" s="3"/>
      <c r="E48" s="3">
        <v>145706.35</v>
      </c>
      <c r="G48" s="3">
        <v>64247.53</v>
      </c>
      <c r="I48" s="6">
        <f t="shared" si="2"/>
        <v>1947471.49</v>
      </c>
      <c r="J48" s="17">
        <f t="shared" si="1"/>
        <v>1947471.49</v>
      </c>
    </row>
    <row r="49" spans="1:13" x14ac:dyDescent="0.25">
      <c r="A49">
        <v>250</v>
      </c>
      <c r="B49" t="s">
        <v>46</v>
      </c>
      <c r="C49" s="3">
        <v>58902.080000000002</v>
      </c>
      <c r="D49" s="3"/>
      <c r="E49" s="3">
        <v>5003.74</v>
      </c>
      <c r="G49" s="3">
        <v>1825.75</v>
      </c>
      <c r="I49" s="6">
        <f t="shared" si="2"/>
        <v>52072.590000000004</v>
      </c>
      <c r="J49" s="17">
        <f t="shared" si="1"/>
        <v>52072.590000000004</v>
      </c>
    </row>
    <row r="50" spans="1:13" x14ac:dyDescent="0.25">
      <c r="A50">
        <v>251</v>
      </c>
      <c r="B50" t="s">
        <v>47</v>
      </c>
      <c r="C50" s="3">
        <v>215907.28</v>
      </c>
      <c r="D50" s="3"/>
      <c r="E50" s="3">
        <v>16566.88</v>
      </c>
      <c r="G50" s="3">
        <v>7360.73</v>
      </c>
      <c r="I50" s="6">
        <f t="shared" si="2"/>
        <v>191979.66999999998</v>
      </c>
      <c r="J50" s="17">
        <f t="shared" si="1"/>
        <v>191979.66999999998</v>
      </c>
    </row>
    <row r="51" spans="1:13" x14ac:dyDescent="0.25">
      <c r="A51">
        <v>260</v>
      </c>
      <c r="B51" t="s">
        <v>48</v>
      </c>
      <c r="C51" s="3">
        <v>11664282.24</v>
      </c>
      <c r="D51" s="3"/>
      <c r="E51" s="3">
        <v>963276.4</v>
      </c>
      <c r="G51" s="3">
        <v>397643.41</v>
      </c>
      <c r="I51" s="6">
        <f t="shared" si="2"/>
        <v>10303362.43</v>
      </c>
      <c r="J51" s="17">
        <f t="shared" si="1"/>
        <v>10303362.43</v>
      </c>
    </row>
    <row r="52" spans="1:13" x14ac:dyDescent="0.25">
      <c r="A52">
        <v>264</v>
      </c>
      <c r="B52" t="s">
        <v>49</v>
      </c>
      <c r="C52" s="3">
        <v>176345.96</v>
      </c>
      <c r="D52" s="3"/>
      <c r="E52" s="3">
        <v>13291.5</v>
      </c>
      <c r="G52" s="3">
        <v>5619.63</v>
      </c>
      <c r="I52" s="6">
        <f t="shared" si="2"/>
        <v>157434.82999999999</v>
      </c>
      <c r="J52" s="17">
        <f t="shared" si="1"/>
        <v>157434.82999999999</v>
      </c>
    </row>
    <row r="53" spans="1:13" x14ac:dyDescent="0.25">
      <c r="A53">
        <v>356</v>
      </c>
      <c r="B53" t="s">
        <v>50</v>
      </c>
      <c r="C53" s="3">
        <v>1337477.3999999999</v>
      </c>
      <c r="D53" s="3"/>
      <c r="E53" s="3">
        <v>96910.6</v>
      </c>
      <c r="G53" s="3">
        <v>42061.2</v>
      </c>
      <c r="I53" s="6">
        <f t="shared" si="2"/>
        <v>1198505.5999999999</v>
      </c>
      <c r="J53" s="17">
        <f t="shared" si="1"/>
        <v>1198505.5999999999</v>
      </c>
    </row>
    <row r="54" spans="1:13" x14ac:dyDescent="0.25">
      <c r="A54">
        <v>357</v>
      </c>
      <c r="B54" t="s">
        <v>51</v>
      </c>
      <c r="C54" s="3">
        <v>0</v>
      </c>
      <c r="D54" s="3"/>
      <c r="E54" s="3">
        <v>0</v>
      </c>
      <c r="G54" s="3">
        <v>0</v>
      </c>
      <c r="I54" s="6">
        <f t="shared" si="2"/>
        <v>0</v>
      </c>
      <c r="J54" s="17">
        <f t="shared" si="1"/>
        <v>0</v>
      </c>
    </row>
    <row r="55" spans="1:13" x14ac:dyDescent="0.25">
      <c r="A55">
        <v>358</v>
      </c>
      <c r="B55" t="s">
        <v>52</v>
      </c>
      <c r="C55" s="3">
        <v>26393673.93</v>
      </c>
      <c r="D55" s="3"/>
      <c r="E55" s="3">
        <v>1761557.08</v>
      </c>
      <c r="G55" s="3">
        <v>805074.42</v>
      </c>
      <c r="I55" s="6">
        <f t="shared" si="2"/>
        <v>23827042.43</v>
      </c>
      <c r="J55" s="17">
        <f t="shared" si="1"/>
        <v>23827042.43</v>
      </c>
    </row>
    <row r="56" spans="1:13" x14ac:dyDescent="0.25">
      <c r="A56">
        <v>359</v>
      </c>
      <c r="B56" t="s">
        <v>53</v>
      </c>
      <c r="C56" s="3">
        <v>18704309.530000001</v>
      </c>
      <c r="D56" s="3"/>
      <c r="E56" s="3">
        <v>1292311.51</v>
      </c>
      <c r="G56" s="3">
        <v>571873.76</v>
      </c>
      <c r="I56" s="6">
        <f t="shared" si="2"/>
        <v>16840124.259999998</v>
      </c>
      <c r="J56" s="17">
        <f t="shared" si="1"/>
        <v>16840124.259999998</v>
      </c>
    </row>
    <row r="57" spans="1:13" x14ac:dyDescent="0.25">
      <c r="A57">
        <v>360</v>
      </c>
      <c r="B57" t="s">
        <v>54</v>
      </c>
      <c r="C57" s="3">
        <v>2741015.36</v>
      </c>
      <c r="D57" s="3"/>
      <c r="E57" s="3">
        <v>152293.82</v>
      </c>
      <c r="G57" s="3">
        <v>79486.14</v>
      </c>
      <c r="I57" s="6">
        <f t="shared" si="2"/>
        <v>2509235.4</v>
      </c>
      <c r="J57" s="17">
        <f t="shared" si="1"/>
        <v>2509235.4</v>
      </c>
    </row>
    <row r="58" spans="1:13" x14ac:dyDescent="0.25">
      <c r="A58">
        <v>371</v>
      </c>
      <c r="B58" t="s">
        <v>54</v>
      </c>
      <c r="C58" s="3">
        <v>86409858.790000007</v>
      </c>
      <c r="D58" s="3"/>
      <c r="E58" s="3">
        <v>4417436.3899999997</v>
      </c>
      <c r="G58" s="3">
        <v>2020084.19</v>
      </c>
      <c r="I58" s="6">
        <f t="shared" si="2"/>
        <v>79972338.210000008</v>
      </c>
      <c r="J58" s="17">
        <f t="shared" si="1"/>
        <v>79972338.210000008</v>
      </c>
    </row>
    <row r="59" spans="1:13" x14ac:dyDescent="0.25">
      <c r="A59">
        <v>372</v>
      </c>
      <c r="B59" t="s">
        <v>54</v>
      </c>
      <c r="C59" s="3">
        <v>15431661</v>
      </c>
      <c r="D59" s="3"/>
      <c r="E59" s="3">
        <v>813783.85</v>
      </c>
      <c r="G59" s="3">
        <v>361817.98</v>
      </c>
      <c r="I59" s="6">
        <f t="shared" si="2"/>
        <v>14256059.17</v>
      </c>
      <c r="J59" s="17">
        <f t="shared" si="1"/>
        <v>14256059.17</v>
      </c>
    </row>
    <row r="60" spans="1:13" x14ac:dyDescent="0.25">
      <c r="A60">
        <v>528</v>
      </c>
      <c r="B60" t="s">
        <v>55</v>
      </c>
      <c r="C60" s="3">
        <v>1598076.41</v>
      </c>
      <c r="D60" s="3"/>
      <c r="E60" s="3">
        <v>142499.01999999999</v>
      </c>
      <c r="G60" s="3">
        <v>60845.19</v>
      </c>
      <c r="I60" s="6">
        <f t="shared" si="2"/>
        <v>1394732.2</v>
      </c>
      <c r="J60" s="17">
        <f t="shared" si="1"/>
        <v>1394732.2</v>
      </c>
    </row>
    <row r="61" spans="1:13" x14ac:dyDescent="0.25">
      <c r="A61">
        <v>540</v>
      </c>
      <c r="B61" t="s">
        <v>56</v>
      </c>
      <c r="C61" s="3">
        <v>206912.75</v>
      </c>
      <c r="D61" s="3"/>
      <c r="E61" s="3">
        <v>14975.86</v>
      </c>
      <c r="G61" s="3">
        <v>6830.59</v>
      </c>
      <c r="I61" s="6">
        <f t="shared" si="2"/>
        <v>185106.30000000002</v>
      </c>
      <c r="J61" s="17">
        <f t="shared" si="1"/>
        <v>185106.30000000002</v>
      </c>
    </row>
    <row r="62" spans="1:13" x14ac:dyDescent="0.25">
      <c r="A62" s="27">
        <v>988</v>
      </c>
      <c r="B62" s="27" t="s">
        <v>57</v>
      </c>
      <c r="C62" s="26">
        <v>17877704.93</v>
      </c>
      <c r="D62" s="26"/>
      <c r="E62" s="26">
        <v>0</v>
      </c>
      <c r="F62" s="27"/>
      <c r="G62" s="26">
        <v>0</v>
      </c>
      <c r="H62" s="26"/>
      <c r="I62" s="26">
        <f t="shared" si="2"/>
        <v>17877704.93</v>
      </c>
      <c r="J62" s="27">
        <v>0</v>
      </c>
      <c r="K62" s="29">
        <f>SUM(J16:J62)</f>
        <v>277926280.34000003</v>
      </c>
      <c r="L62" s="30" t="s">
        <v>62</v>
      </c>
      <c r="M62" s="28"/>
    </row>
    <row r="63" spans="1:13" x14ac:dyDescent="0.25">
      <c r="A63" s="1" t="s">
        <v>63</v>
      </c>
      <c r="C63" s="15">
        <f>SUM(C5:C62)</f>
        <v>548140758.35000002</v>
      </c>
      <c r="D63" s="1"/>
      <c r="E63" s="2">
        <f>SUM(E5:E62)</f>
        <v>37657833.880000003</v>
      </c>
      <c r="F63" s="1"/>
      <c r="G63" s="2">
        <f>SUM(G5:G62)</f>
        <v>15245493.930000002</v>
      </c>
      <c r="H63" s="2"/>
      <c r="I63" s="18">
        <f>SUM(I5:I62)</f>
        <v>495237430.54000008</v>
      </c>
      <c r="J63" s="18">
        <f>SUM(J5:J62)</f>
        <v>477359725.61000007</v>
      </c>
      <c r="K63" s="15">
        <f>K62+K15</f>
        <v>477359725.61000001</v>
      </c>
    </row>
  </sheetData>
  <pageMargins left="0.7" right="0.7" top="0.75" bottom="0.7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2" sqref="A2"/>
      <selection pane="bottomRight"/>
    </sheetView>
  </sheetViews>
  <sheetFormatPr defaultRowHeight="13.2" x14ac:dyDescent="0.25"/>
  <cols>
    <col min="1" max="1" width="7.5546875" bestFit="1" customWidth="1"/>
    <col min="2" max="2" width="21" bestFit="1" customWidth="1"/>
    <col min="3" max="3" width="33.5546875" customWidth="1"/>
    <col min="4" max="4" width="2.5546875" customWidth="1"/>
    <col min="5" max="5" width="19.6640625" bestFit="1" customWidth="1"/>
    <col min="6" max="6" width="23.21875" bestFit="1" customWidth="1"/>
  </cols>
  <sheetData>
    <row r="1" spans="1:6" x14ac:dyDescent="0.25">
      <c r="A1" s="1" t="s">
        <v>75</v>
      </c>
    </row>
    <row r="2" spans="1:6" x14ac:dyDescent="0.25">
      <c r="A2" s="1" t="s">
        <v>125</v>
      </c>
    </row>
    <row r="3" spans="1:6" x14ac:dyDescent="0.25">
      <c r="C3" s="25" t="s">
        <v>80</v>
      </c>
      <c r="E3" s="25" t="s">
        <v>80</v>
      </c>
      <c r="F3" s="25" t="s">
        <v>81</v>
      </c>
    </row>
    <row r="4" spans="1:6" ht="28.2" customHeight="1" x14ac:dyDescent="0.25">
      <c r="A4" s="24" t="s">
        <v>0</v>
      </c>
      <c r="B4" s="24" t="s">
        <v>1</v>
      </c>
      <c r="C4" s="62" t="s">
        <v>127</v>
      </c>
      <c r="D4" s="2"/>
      <c r="E4" s="25" t="s">
        <v>128</v>
      </c>
      <c r="F4" s="16" t="s">
        <v>59</v>
      </c>
    </row>
    <row r="5" spans="1:6" x14ac:dyDescent="0.25">
      <c r="A5" s="14" t="s">
        <v>69</v>
      </c>
      <c r="B5" s="14" t="s">
        <v>70</v>
      </c>
      <c r="C5" s="14" t="s">
        <v>71</v>
      </c>
      <c r="D5" s="2"/>
      <c r="E5" s="14" t="s">
        <v>72</v>
      </c>
      <c r="F5" s="14" t="s">
        <v>126</v>
      </c>
    </row>
    <row r="6" spans="1:6" x14ac:dyDescent="0.25">
      <c r="A6" s="1" t="s">
        <v>83</v>
      </c>
      <c r="B6" s="1" t="s">
        <v>82</v>
      </c>
      <c r="C6" s="4">
        <f>SUM('Total B&amp;A Revenue'!J16:J61)</f>
        <v>277926280.34000003</v>
      </c>
      <c r="E6" s="6">
        <f>'FAC &amp; Base Fuel Revenue'!M21+'FAC &amp; Base Fuel Revenue'!O21</f>
        <v>88226860.06058</v>
      </c>
      <c r="F6" s="4">
        <f>C6-E6</f>
        <v>189699420.27942002</v>
      </c>
    </row>
    <row r="10" spans="1:6" x14ac:dyDescent="0.25">
      <c r="F10" s="4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zoomScaleNormal="100" workbookViewId="0"/>
  </sheetViews>
  <sheetFormatPr defaultRowHeight="13.2" x14ac:dyDescent="0.25"/>
  <cols>
    <col min="1" max="2" width="17.88671875" style="32" customWidth="1"/>
    <col min="3" max="4" width="18.109375" style="32" customWidth="1"/>
    <col min="5" max="5" width="16.88671875" style="32" customWidth="1"/>
    <col min="6" max="6" width="14.44140625" style="32" customWidth="1"/>
    <col min="7" max="7" width="14.109375" style="32" bestFit="1" customWidth="1"/>
    <col min="8" max="8" width="16.6640625" style="32" customWidth="1"/>
    <col min="9" max="9" width="15" style="32" bestFit="1" customWidth="1"/>
    <col min="10" max="10" width="14.44140625" style="32" bestFit="1" customWidth="1"/>
    <col min="11" max="12" width="14.88671875" style="32" customWidth="1"/>
    <col min="13" max="13" width="15.6640625" style="32" customWidth="1"/>
    <col min="14" max="14" width="14" style="32" bestFit="1" customWidth="1"/>
    <col min="15" max="15" width="16.6640625" style="32" bestFit="1" customWidth="1"/>
    <col min="16" max="16" width="11.5546875" style="32" customWidth="1"/>
    <col min="17" max="258" width="8.88671875" style="32"/>
    <col min="259" max="259" width="17.88671875" style="32" customWidth="1"/>
    <col min="260" max="261" width="18.109375" style="32" customWidth="1"/>
    <col min="262" max="262" width="16.88671875" style="32" customWidth="1"/>
    <col min="263" max="263" width="14.44140625" style="32" customWidth="1"/>
    <col min="264" max="264" width="12.88671875" style="32" bestFit="1" customWidth="1"/>
    <col min="265" max="265" width="16.6640625" style="32" customWidth="1"/>
    <col min="266" max="266" width="15" style="32" bestFit="1" customWidth="1"/>
    <col min="267" max="267" width="14.44140625" style="32" bestFit="1" customWidth="1"/>
    <col min="268" max="269" width="14.88671875" style="32" customWidth="1"/>
    <col min="270" max="271" width="15.6640625" style="32" customWidth="1"/>
    <col min="272" max="272" width="11.5546875" style="32" customWidth="1"/>
    <col min="273" max="514" width="8.88671875" style="32"/>
    <col min="515" max="515" width="17.88671875" style="32" customWidth="1"/>
    <col min="516" max="517" width="18.109375" style="32" customWidth="1"/>
    <col min="518" max="518" width="16.88671875" style="32" customWidth="1"/>
    <col min="519" max="519" width="14.44140625" style="32" customWidth="1"/>
    <col min="520" max="520" width="12.88671875" style="32" bestFit="1" customWidth="1"/>
    <col min="521" max="521" width="16.6640625" style="32" customWidth="1"/>
    <col min="522" max="522" width="15" style="32" bestFit="1" customWidth="1"/>
    <col min="523" max="523" width="14.44140625" style="32" bestFit="1" customWidth="1"/>
    <col min="524" max="525" width="14.88671875" style="32" customWidth="1"/>
    <col min="526" max="527" width="15.6640625" style="32" customWidth="1"/>
    <col min="528" max="528" width="11.5546875" style="32" customWidth="1"/>
    <col min="529" max="770" width="8.88671875" style="32"/>
    <col min="771" max="771" width="17.88671875" style="32" customWidth="1"/>
    <col min="772" max="773" width="18.109375" style="32" customWidth="1"/>
    <col min="774" max="774" width="16.88671875" style="32" customWidth="1"/>
    <col min="775" max="775" width="14.44140625" style="32" customWidth="1"/>
    <col min="776" max="776" width="12.88671875" style="32" bestFit="1" customWidth="1"/>
    <col min="777" max="777" width="16.6640625" style="32" customWidth="1"/>
    <col min="778" max="778" width="15" style="32" bestFit="1" customWidth="1"/>
    <col min="779" max="779" width="14.44140625" style="32" bestFit="1" customWidth="1"/>
    <col min="780" max="781" width="14.88671875" style="32" customWidth="1"/>
    <col min="782" max="783" width="15.6640625" style="32" customWidth="1"/>
    <col min="784" max="784" width="11.5546875" style="32" customWidth="1"/>
    <col min="785" max="1026" width="8.88671875" style="32"/>
    <col min="1027" max="1027" width="17.88671875" style="32" customWidth="1"/>
    <col min="1028" max="1029" width="18.109375" style="32" customWidth="1"/>
    <col min="1030" max="1030" width="16.88671875" style="32" customWidth="1"/>
    <col min="1031" max="1031" width="14.44140625" style="32" customWidth="1"/>
    <col min="1032" max="1032" width="12.88671875" style="32" bestFit="1" customWidth="1"/>
    <col min="1033" max="1033" width="16.6640625" style="32" customWidth="1"/>
    <col min="1034" max="1034" width="15" style="32" bestFit="1" customWidth="1"/>
    <col min="1035" max="1035" width="14.44140625" style="32" bestFit="1" customWidth="1"/>
    <col min="1036" max="1037" width="14.88671875" style="32" customWidth="1"/>
    <col min="1038" max="1039" width="15.6640625" style="32" customWidth="1"/>
    <col min="1040" max="1040" width="11.5546875" style="32" customWidth="1"/>
    <col min="1041" max="1282" width="8.88671875" style="32"/>
    <col min="1283" max="1283" width="17.88671875" style="32" customWidth="1"/>
    <col min="1284" max="1285" width="18.109375" style="32" customWidth="1"/>
    <col min="1286" max="1286" width="16.88671875" style="32" customWidth="1"/>
    <col min="1287" max="1287" width="14.44140625" style="32" customWidth="1"/>
    <col min="1288" max="1288" width="12.88671875" style="32" bestFit="1" customWidth="1"/>
    <col min="1289" max="1289" width="16.6640625" style="32" customWidth="1"/>
    <col min="1290" max="1290" width="15" style="32" bestFit="1" customWidth="1"/>
    <col min="1291" max="1291" width="14.44140625" style="32" bestFit="1" customWidth="1"/>
    <col min="1292" max="1293" width="14.88671875" style="32" customWidth="1"/>
    <col min="1294" max="1295" width="15.6640625" style="32" customWidth="1"/>
    <col min="1296" max="1296" width="11.5546875" style="32" customWidth="1"/>
    <col min="1297" max="1538" width="8.88671875" style="32"/>
    <col min="1539" max="1539" width="17.88671875" style="32" customWidth="1"/>
    <col min="1540" max="1541" width="18.109375" style="32" customWidth="1"/>
    <col min="1542" max="1542" width="16.88671875" style="32" customWidth="1"/>
    <col min="1543" max="1543" width="14.44140625" style="32" customWidth="1"/>
    <col min="1544" max="1544" width="12.88671875" style="32" bestFit="1" customWidth="1"/>
    <col min="1545" max="1545" width="16.6640625" style="32" customWidth="1"/>
    <col min="1546" max="1546" width="15" style="32" bestFit="1" customWidth="1"/>
    <col min="1547" max="1547" width="14.44140625" style="32" bestFit="1" customWidth="1"/>
    <col min="1548" max="1549" width="14.88671875" style="32" customWidth="1"/>
    <col min="1550" max="1551" width="15.6640625" style="32" customWidth="1"/>
    <col min="1552" max="1552" width="11.5546875" style="32" customWidth="1"/>
    <col min="1553" max="1794" width="8.88671875" style="32"/>
    <col min="1795" max="1795" width="17.88671875" style="32" customWidth="1"/>
    <col min="1796" max="1797" width="18.109375" style="32" customWidth="1"/>
    <col min="1798" max="1798" width="16.88671875" style="32" customWidth="1"/>
    <col min="1799" max="1799" width="14.44140625" style="32" customWidth="1"/>
    <col min="1800" max="1800" width="12.88671875" style="32" bestFit="1" customWidth="1"/>
    <col min="1801" max="1801" width="16.6640625" style="32" customWidth="1"/>
    <col min="1802" max="1802" width="15" style="32" bestFit="1" customWidth="1"/>
    <col min="1803" max="1803" width="14.44140625" style="32" bestFit="1" customWidth="1"/>
    <col min="1804" max="1805" width="14.88671875" style="32" customWidth="1"/>
    <col min="1806" max="1807" width="15.6640625" style="32" customWidth="1"/>
    <col min="1808" max="1808" width="11.5546875" style="32" customWidth="1"/>
    <col min="1809" max="2050" width="8.88671875" style="32"/>
    <col min="2051" max="2051" width="17.88671875" style="32" customWidth="1"/>
    <col min="2052" max="2053" width="18.109375" style="32" customWidth="1"/>
    <col min="2054" max="2054" width="16.88671875" style="32" customWidth="1"/>
    <col min="2055" max="2055" width="14.44140625" style="32" customWidth="1"/>
    <col min="2056" max="2056" width="12.88671875" style="32" bestFit="1" customWidth="1"/>
    <col min="2057" max="2057" width="16.6640625" style="32" customWidth="1"/>
    <col min="2058" max="2058" width="15" style="32" bestFit="1" customWidth="1"/>
    <col min="2059" max="2059" width="14.44140625" style="32" bestFit="1" customWidth="1"/>
    <col min="2060" max="2061" width="14.88671875" style="32" customWidth="1"/>
    <col min="2062" max="2063" width="15.6640625" style="32" customWidth="1"/>
    <col min="2064" max="2064" width="11.5546875" style="32" customWidth="1"/>
    <col min="2065" max="2306" width="8.88671875" style="32"/>
    <col min="2307" max="2307" width="17.88671875" style="32" customWidth="1"/>
    <col min="2308" max="2309" width="18.109375" style="32" customWidth="1"/>
    <col min="2310" max="2310" width="16.88671875" style="32" customWidth="1"/>
    <col min="2311" max="2311" width="14.44140625" style="32" customWidth="1"/>
    <col min="2312" max="2312" width="12.88671875" style="32" bestFit="1" customWidth="1"/>
    <col min="2313" max="2313" width="16.6640625" style="32" customWidth="1"/>
    <col min="2314" max="2314" width="15" style="32" bestFit="1" customWidth="1"/>
    <col min="2315" max="2315" width="14.44140625" style="32" bestFit="1" customWidth="1"/>
    <col min="2316" max="2317" width="14.88671875" style="32" customWidth="1"/>
    <col min="2318" max="2319" width="15.6640625" style="32" customWidth="1"/>
    <col min="2320" max="2320" width="11.5546875" style="32" customWidth="1"/>
    <col min="2321" max="2562" width="8.88671875" style="32"/>
    <col min="2563" max="2563" width="17.88671875" style="32" customWidth="1"/>
    <col min="2564" max="2565" width="18.109375" style="32" customWidth="1"/>
    <col min="2566" max="2566" width="16.88671875" style="32" customWidth="1"/>
    <col min="2567" max="2567" width="14.44140625" style="32" customWidth="1"/>
    <col min="2568" max="2568" width="12.88671875" style="32" bestFit="1" customWidth="1"/>
    <col min="2569" max="2569" width="16.6640625" style="32" customWidth="1"/>
    <col min="2570" max="2570" width="15" style="32" bestFit="1" customWidth="1"/>
    <col min="2571" max="2571" width="14.44140625" style="32" bestFit="1" customWidth="1"/>
    <col min="2572" max="2573" width="14.88671875" style="32" customWidth="1"/>
    <col min="2574" max="2575" width="15.6640625" style="32" customWidth="1"/>
    <col min="2576" max="2576" width="11.5546875" style="32" customWidth="1"/>
    <col min="2577" max="2818" width="8.88671875" style="32"/>
    <col min="2819" max="2819" width="17.88671875" style="32" customWidth="1"/>
    <col min="2820" max="2821" width="18.109375" style="32" customWidth="1"/>
    <col min="2822" max="2822" width="16.88671875" style="32" customWidth="1"/>
    <col min="2823" max="2823" width="14.44140625" style="32" customWidth="1"/>
    <col min="2824" max="2824" width="12.88671875" style="32" bestFit="1" customWidth="1"/>
    <col min="2825" max="2825" width="16.6640625" style="32" customWidth="1"/>
    <col min="2826" max="2826" width="15" style="32" bestFit="1" customWidth="1"/>
    <col min="2827" max="2827" width="14.44140625" style="32" bestFit="1" customWidth="1"/>
    <col min="2828" max="2829" width="14.88671875" style="32" customWidth="1"/>
    <col min="2830" max="2831" width="15.6640625" style="32" customWidth="1"/>
    <col min="2832" max="2832" width="11.5546875" style="32" customWidth="1"/>
    <col min="2833" max="3074" width="8.88671875" style="32"/>
    <col min="3075" max="3075" width="17.88671875" style="32" customWidth="1"/>
    <col min="3076" max="3077" width="18.109375" style="32" customWidth="1"/>
    <col min="3078" max="3078" width="16.88671875" style="32" customWidth="1"/>
    <col min="3079" max="3079" width="14.44140625" style="32" customWidth="1"/>
    <col min="3080" max="3080" width="12.88671875" style="32" bestFit="1" customWidth="1"/>
    <col min="3081" max="3081" width="16.6640625" style="32" customWidth="1"/>
    <col min="3082" max="3082" width="15" style="32" bestFit="1" customWidth="1"/>
    <col min="3083" max="3083" width="14.44140625" style="32" bestFit="1" customWidth="1"/>
    <col min="3084" max="3085" width="14.88671875" style="32" customWidth="1"/>
    <col min="3086" max="3087" width="15.6640625" style="32" customWidth="1"/>
    <col min="3088" max="3088" width="11.5546875" style="32" customWidth="1"/>
    <col min="3089" max="3330" width="8.88671875" style="32"/>
    <col min="3331" max="3331" width="17.88671875" style="32" customWidth="1"/>
    <col min="3332" max="3333" width="18.109375" style="32" customWidth="1"/>
    <col min="3334" max="3334" width="16.88671875" style="32" customWidth="1"/>
    <col min="3335" max="3335" width="14.44140625" style="32" customWidth="1"/>
    <col min="3336" max="3336" width="12.88671875" style="32" bestFit="1" customWidth="1"/>
    <col min="3337" max="3337" width="16.6640625" style="32" customWidth="1"/>
    <col min="3338" max="3338" width="15" style="32" bestFit="1" customWidth="1"/>
    <col min="3339" max="3339" width="14.44140625" style="32" bestFit="1" customWidth="1"/>
    <col min="3340" max="3341" width="14.88671875" style="32" customWidth="1"/>
    <col min="3342" max="3343" width="15.6640625" style="32" customWidth="1"/>
    <col min="3344" max="3344" width="11.5546875" style="32" customWidth="1"/>
    <col min="3345" max="3586" width="8.88671875" style="32"/>
    <col min="3587" max="3587" width="17.88671875" style="32" customWidth="1"/>
    <col min="3588" max="3589" width="18.109375" style="32" customWidth="1"/>
    <col min="3590" max="3590" width="16.88671875" style="32" customWidth="1"/>
    <col min="3591" max="3591" width="14.44140625" style="32" customWidth="1"/>
    <col min="3592" max="3592" width="12.88671875" style="32" bestFit="1" customWidth="1"/>
    <col min="3593" max="3593" width="16.6640625" style="32" customWidth="1"/>
    <col min="3594" max="3594" width="15" style="32" bestFit="1" customWidth="1"/>
    <col min="3595" max="3595" width="14.44140625" style="32" bestFit="1" customWidth="1"/>
    <col min="3596" max="3597" width="14.88671875" style="32" customWidth="1"/>
    <col min="3598" max="3599" width="15.6640625" style="32" customWidth="1"/>
    <col min="3600" max="3600" width="11.5546875" style="32" customWidth="1"/>
    <col min="3601" max="3842" width="8.88671875" style="32"/>
    <col min="3843" max="3843" width="17.88671875" style="32" customWidth="1"/>
    <col min="3844" max="3845" width="18.109375" style="32" customWidth="1"/>
    <col min="3846" max="3846" width="16.88671875" style="32" customWidth="1"/>
    <col min="3847" max="3847" width="14.44140625" style="32" customWidth="1"/>
    <col min="3848" max="3848" width="12.88671875" style="32" bestFit="1" customWidth="1"/>
    <col min="3849" max="3849" width="16.6640625" style="32" customWidth="1"/>
    <col min="3850" max="3850" width="15" style="32" bestFit="1" customWidth="1"/>
    <col min="3851" max="3851" width="14.44140625" style="32" bestFit="1" customWidth="1"/>
    <col min="3852" max="3853" width="14.88671875" style="32" customWidth="1"/>
    <col min="3854" max="3855" width="15.6640625" style="32" customWidth="1"/>
    <col min="3856" max="3856" width="11.5546875" style="32" customWidth="1"/>
    <col min="3857" max="4098" width="8.88671875" style="32"/>
    <col min="4099" max="4099" width="17.88671875" style="32" customWidth="1"/>
    <col min="4100" max="4101" width="18.109375" style="32" customWidth="1"/>
    <col min="4102" max="4102" width="16.88671875" style="32" customWidth="1"/>
    <col min="4103" max="4103" width="14.44140625" style="32" customWidth="1"/>
    <col min="4104" max="4104" width="12.88671875" style="32" bestFit="1" customWidth="1"/>
    <col min="4105" max="4105" width="16.6640625" style="32" customWidth="1"/>
    <col min="4106" max="4106" width="15" style="32" bestFit="1" customWidth="1"/>
    <col min="4107" max="4107" width="14.44140625" style="32" bestFit="1" customWidth="1"/>
    <col min="4108" max="4109" width="14.88671875" style="32" customWidth="1"/>
    <col min="4110" max="4111" width="15.6640625" style="32" customWidth="1"/>
    <col min="4112" max="4112" width="11.5546875" style="32" customWidth="1"/>
    <col min="4113" max="4354" width="8.88671875" style="32"/>
    <col min="4355" max="4355" width="17.88671875" style="32" customWidth="1"/>
    <col min="4356" max="4357" width="18.109375" style="32" customWidth="1"/>
    <col min="4358" max="4358" width="16.88671875" style="32" customWidth="1"/>
    <col min="4359" max="4359" width="14.44140625" style="32" customWidth="1"/>
    <col min="4360" max="4360" width="12.88671875" style="32" bestFit="1" customWidth="1"/>
    <col min="4361" max="4361" width="16.6640625" style="32" customWidth="1"/>
    <col min="4362" max="4362" width="15" style="32" bestFit="1" customWidth="1"/>
    <col min="4363" max="4363" width="14.44140625" style="32" bestFit="1" customWidth="1"/>
    <col min="4364" max="4365" width="14.88671875" style="32" customWidth="1"/>
    <col min="4366" max="4367" width="15.6640625" style="32" customWidth="1"/>
    <col min="4368" max="4368" width="11.5546875" style="32" customWidth="1"/>
    <col min="4369" max="4610" width="8.88671875" style="32"/>
    <col min="4611" max="4611" width="17.88671875" style="32" customWidth="1"/>
    <col min="4612" max="4613" width="18.109375" style="32" customWidth="1"/>
    <col min="4614" max="4614" width="16.88671875" style="32" customWidth="1"/>
    <col min="4615" max="4615" width="14.44140625" style="32" customWidth="1"/>
    <col min="4616" max="4616" width="12.88671875" style="32" bestFit="1" customWidth="1"/>
    <col min="4617" max="4617" width="16.6640625" style="32" customWidth="1"/>
    <col min="4618" max="4618" width="15" style="32" bestFit="1" customWidth="1"/>
    <col min="4619" max="4619" width="14.44140625" style="32" bestFit="1" customWidth="1"/>
    <col min="4620" max="4621" width="14.88671875" style="32" customWidth="1"/>
    <col min="4622" max="4623" width="15.6640625" style="32" customWidth="1"/>
    <col min="4624" max="4624" width="11.5546875" style="32" customWidth="1"/>
    <col min="4625" max="4866" width="8.88671875" style="32"/>
    <col min="4867" max="4867" width="17.88671875" style="32" customWidth="1"/>
    <col min="4868" max="4869" width="18.109375" style="32" customWidth="1"/>
    <col min="4870" max="4870" width="16.88671875" style="32" customWidth="1"/>
    <col min="4871" max="4871" width="14.44140625" style="32" customWidth="1"/>
    <col min="4872" max="4872" width="12.88671875" style="32" bestFit="1" customWidth="1"/>
    <col min="4873" max="4873" width="16.6640625" style="32" customWidth="1"/>
    <col min="4874" max="4874" width="15" style="32" bestFit="1" customWidth="1"/>
    <col min="4875" max="4875" width="14.44140625" style="32" bestFit="1" customWidth="1"/>
    <col min="4876" max="4877" width="14.88671875" style="32" customWidth="1"/>
    <col min="4878" max="4879" width="15.6640625" style="32" customWidth="1"/>
    <col min="4880" max="4880" width="11.5546875" style="32" customWidth="1"/>
    <col min="4881" max="5122" width="8.88671875" style="32"/>
    <col min="5123" max="5123" width="17.88671875" style="32" customWidth="1"/>
    <col min="5124" max="5125" width="18.109375" style="32" customWidth="1"/>
    <col min="5126" max="5126" width="16.88671875" style="32" customWidth="1"/>
    <col min="5127" max="5127" width="14.44140625" style="32" customWidth="1"/>
    <col min="5128" max="5128" width="12.88671875" style="32" bestFit="1" customWidth="1"/>
    <col min="5129" max="5129" width="16.6640625" style="32" customWidth="1"/>
    <col min="5130" max="5130" width="15" style="32" bestFit="1" customWidth="1"/>
    <col min="5131" max="5131" width="14.44140625" style="32" bestFit="1" customWidth="1"/>
    <col min="5132" max="5133" width="14.88671875" style="32" customWidth="1"/>
    <col min="5134" max="5135" width="15.6640625" style="32" customWidth="1"/>
    <col min="5136" max="5136" width="11.5546875" style="32" customWidth="1"/>
    <col min="5137" max="5378" width="8.88671875" style="32"/>
    <col min="5379" max="5379" width="17.88671875" style="32" customWidth="1"/>
    <col min="5380" max="5381" width="18.109375" style="32" customWidth="1"/>
    <col min="5382" max="5382" width="16.88671875" style="32" customWidth="1"/>
    <col min="5383" max="5383" width="14.44140625" style="32" customWidth="1"/>
    <col min="5384" max="5384" width="12.88671875" style="32" bestFit="1" customWidth="1"/>
    <col min="5385" max="5385" width="16.6640625" style="32" customWidth="1"/>
    <col min="5386" max="5386" width="15" style="32" bestFit="1" customWidth="1"/>
    <col min="5387" max="5387" width="14.44140625" style="32" bestFit="1" customWidth="1"/>
    <col min="5388" max="5389" width="14.88671875" style="32" customWidth="1"/>
    <col min="5390" max="5391" width="15.6640625" style="32" customWidth="1"/>
    <col min="5392" max="5392" width="11.5546875" style="32" customWidth="1"/>
    <col min="5393" max="5634" width="8.88671875" style="32"/>
    <col min="5635" max="5635" width="17.88671875" style="32" customWidth="1"/>
    <col min="5636" max="5637" width="18.109375" style="32" customWidth="1"/>
    <col min="5638" max="5638" width="16.88671875" style="32" customWidth="1"/>
    <col min="5639" max="5639" width="14.44140625" style="32" customWidth="1"/>
    <col min="5640" max="5640" width="12.88671875" style="32" bestFit="1" customWidth="1"/>
    <col min="5641" max="5641" width="16.6640625" style="32" customWidth="1"/>
    <col min="5642" max="5642" width="15" style="32" bestFit="1" customWidth="1"/>
    <col min="5643" max="5643" width="14.44140625" style="32" bestFit="1" customWidth="1"/>
    <col min="5644" max="5645" width="14.88671875" style="32" customWidth="1"/>
    <col min="5646" max="5647" width="15.6640625" style="32" customWidth="1"/>
    <col min="5648" max="5648" width="11.5546875" style="32" customWidth="1"/>
    <col min="5649" max="5890" width="8.88671875" style="32"/>
    <col min="5891" max="5891" width="17.88671875" style="32" customWidth="1"/>
    <col min="5892" max="5893" width="18.109375" style="32" customWidth="1"/>
    <col min="5894" max="5894" width="16.88671875" style="32" customWidth="1"/>
    <col min="5895" max="5895" width="14.44140625" style="32" customWidth="1"/>
    <col min="5896" max="5896" width="12.88671875" style="32" bestFit="1" customWidth="1"/>
    <col min="5897" max="5897" width="16.6640625" style="32" customWidth="1"/>
    <col min="5898" max="5898" width="15" style="32" bestFit="1" customWidth="1"/>
    <col min="5899" max="5899" width="14.44140625" style="32" bestFit="1" customWidth="1"/>
    <col min="5900" max="5901" width="14.88671875" style="32" customWidth="1"/>
    <col min="5902" max="5903" width="15.6640625" style="32" customWidth="1"/>
    <col min="5904" max="5904" width="11.5546875" style="32" customWidth="1"/>
    <col min="5905" max="6146" width="8.88671875" style="32"/>
    <col min="6147" max="6147" width="17.88671875" style="32" customWidth="1"/>
    <col min="6148" max="6149" width="18.109375" style="32" customWidth="1"/>
    <col min="6150" max="6150" width="16.88671875" style="32" customWidth="1"/>
    <col min="6151" max="6151" width="14.44140625" style="32" customWidth="1"/>
    <col min="6152" max="6152" width="12.88671875" style="32" bestFit="1" customWidth="1"/>
    <col min="6153" max="6153" width="16.6640625" style="32" customWidth="1"/>
    <col min="6154" max="6154" width="15" style="32" bestFit="1" customWidth="1"/>
    <col min="6155" max="6155" width="14.44140625" style="32" bestFit="1" customWidth="1"/>
    <col min="6156" max="6157" width="14.88671875" style="32" customWidth="1"/>
    <col min="6158" max="6159" width="15.6640625" style="32" customWidth="1"/>
    <col min="6160" max="6160" width="11.5546875" style="32" customWidth="1"/>
    <col min="6161" max="6402" width="8.88671875" style="32"/>
    <col min="6403" max="6403" width="17.88671875" style="32" customWidth="1"/>
    <col min="6404" max="6405" width="18.109375" style="32" customWidth="1"/>
    <col min="6406" max="6406" width="16.88671875" style="32" customWidth="1"/>
    <col min="6407" max="6407" width="14.44140625" style="32" customWidth="1"/>
    <col min="6408" max="6408" width="12.88671875" style="32" bestFit="1" customWidth="1"/>
    <col min="6409" max="6409" width="16.6640625" style="32" customWidth="1"/>
    <col min="6410" max="6410" width="15" style="32" bestFit="1" customWidth="1"/>
    <col min="6411" max="6411" width="14.44140625" style="32" bestFit="1" customWidth="1"/>
    <col min="6412" max="6413" width="14.88671875" style="32" customWidth="1"/>
    <col min="6414" max="6415" width="15.6640625" style="32" customWidth="1"/>
    <col min="6416" max="6416" width="11.5546875" style="32" customWidth="1"/>
    <col min="6417" max="6658" width="8.88671875" style="32"/>
    <col min="6659" max="6659" width="17.88671875" style="32" customWidth="1"/>
    <col min="6660" max="6661" width="18.109375" style="32" customWidth="1"/>
    <col min="6662" max="6662" width="16.88671875" style="32" customWidth="1"/>
    <col min="6663" max="6663" width="14.44140625" style="32" customWidth="1"/>
    <col min="6664" max="6664" width="12.88671875" style="32" bestFit="1" customWidth="1"/>
    <col min="6665" max="6665" width="16.6640625" style="32" customWidth="1"/>
    <col min="6666" max="6666" width="15" style="32" bestFit="1" customWidth="1"/>
    <col min="6667" max="6667" width="14.44140625" style="32" bestFit="1" customWidth="1"/>
    <col min="6668" max="6669" width="14.88671875" style="32" customWidth="1"/>
    <col min="6670" max="6671" width="15.6640625" style="32" customWidth="1"/>
    <col min="6672" max="6672" width="11.5546875" style="32" customWidth="1"/>
    <col min="6673" max="6914" width="8.88671875" style="32"/>
    <col min="6915" max="6915" width="17.88671875" style="32" customWidth="1"/>
    <col min="6916" max="6917" width="18.109375" style="32" customWidth="1"/>
    <col min="6918" max="6918" width="16.88671875" style="32" customWidth="1"/>
    <col min="6919" max="6919" width="14.44140625" style="32" customWidth="1"/>
    <col min="6920" max="6920" width="12.88671875" style="32" bestFit="1" customWidth="1"/>
    <col min="6921" max="6921" width="16.6640625" style="32" customWidth="1"/>
    <col min="6922" max="6922" width="15" style="32" bestFit="1" customWidth="1"/>
    <col min="6923" max="6923" width="14.44140625" style="32" bestFit="1" customWidth="1"/>
    <col min="6924" max="6925" width="14.88671875" style="32" customWidth="1"/>
    <col min="6926" max="6927" width="15.6640625" style="32" customWidth="1"/>
    <col min="6928" max="6928" width="11.5546875" style="32" customWidth="1"/>
    <col min="6929" max="7170" width="8.88671875" style="32"/>
    <col min="7171" max="7171" width="17.88671875" style="32" customWidth="1"/>
    <col min="7172" max="7173" width="18.109375" style="32" customWidth="1"/>
    <col min="7174" max="7174" width="16.88671875" style="32" customWidth="1"/>
    <col min="7175" max="7175" width="14.44140625" style="32" customWidth="1"/>
    <col min="7176" max="7176" width="12.88671875" style="32" bestFit="1" customWidth="1"/>
    <col min="7177" max="7177" width="16.6640625" style="32" customWidth="1"/>
    <col min="7178" max="7178" width="15" style="32" bestFit="1" customWidth="1"/>
    <col min="7179" max="7179" width="14.44140625" style="32" bestFit="1" customWidth="1"/>
    <col min="7180" max="7181" width="14.88671875" style="32" customWidth="1"/>
    <col min="7182" max="7183" width="15.6640625" style="32" customWidth="1"/>
    <col min="7184" max="7184" width="11.5546875" style="32" customWidth="1"/>
    <col min="7185" max="7426" width="8.88671875" style="32"/>
    <col min="7427" max="7427" width="17.88671875" style="32" customWidth="1"/>
    <col min="7428" max="7429" width="18.109375" style="32" customWidth="1"/>
    <col min="7430" max="7430" width="16.88671875" style="32" customWidth="1"/>
    <col min="7431" max="7431" width="14.44140625" style="32" customWidth="1"/>
    <col min="7432" max="7432" width="12.88671875" style="32" bestFit="1" customWidth="1"/>
    <col min="7433" max="7433" width="16.6640625" style="32" customWidth="1"/>
    <col min="7434" max="7434" width="15" style="32" bestFit="1" customWidth="1"/>
    <col min="7435" max="7435" width="14.44140625" style="32" bestFit="1" customWidth="1"/>
    <col min="7436" max="7437" width="14.88671875" style="32" customWidth="1"/>
    <col min="7438" max="7439" width="15.6640625" style="32" customWidth="1"/>
    <col min="7440" max="7440" width="11.5546875" style="32" customWidth="1"/>
    <col min="7441" max="7682" width="8.88671875" style="32"/>
    <col min="7683" max="7683" width="17.88671875" style="32" customWidth="1"/>
    <col min="7684" max="7685" width="18.109375" style="32" customWidth="1"/>
    <col min="7686" max="7686" width="16.88671875" style="32" customWidth="1"/>
    <col min="7687" max="7687" width="14.44140625" style="32" customWidth="1"/>
    <col min="7688" max="7688" width="12.88671875" style="32" bestFit="1" customWidth="1"/>
    <col min="7689" max="7689" width="16.6640625" style="32" customWidth="1"/>
    <col min="7690" max="7690" width="15" style="32" bestFit="1" customWidth="1"/>
    <col min="7691" max="7691" width="14.44140625" style="32" bestFit="1" customWidth="1"/>
    <col min="7692" max="7693" width="14.88671875" style="32" customWidth="1"/>
    <col min="7694" max="7695" width="15.6640625" style="32" customWidth="1"/>
    <col min="7696" max="7696" width="11.5546875" style="32" customWidth="1"/>
    <col min="7697" max="7938" width="8.88671875" style="32"/>
    <col min="7939" max="7939" width="17.88671875" style="32" customWidth="1"/>
    <col min="7940" max="7941" width="18.109375" style="32" customWidth="1"/>
    <col min="7942" max="7942" width="16.88671875" style="32" customWidth="1"/>
    <col min="7943" max="7943" width="14.44140625" style="32" customWidth="1"/>
    <col min="7944" max="7944" width="12.88671875" style="32" bestFit="1" customWidth="1"/>
    <col min="7945" max="7945" width="16.6640625" style="32" customWidth="1"/>
    <col min="7946" max="7946" width="15" style="32" bestFit="1" customWidth="1"/>
    <col min="7947" max="7947" width="14.44140625" style="32" bestFit="1" customWidth="1"/>
    <col min="7948" max="7949" width="14.88671875" style="32" customWidth="1"/>
    <col min="7950" max="7951" width="15.6640625" style="32" customWidth="1"/>
    <col min="7952" max="7952" width="11.5546875" style="32" customWidth="1"/>
    <col min="7953" max="8194" width="8.88671875" style="32"/>
    <col min="8195" max="8195" width="17.88671875" style="32" customWidth="1"/>
    <col min="8196" max="8197" width="18.109375" style="32" customWidth="1"/>
    <col min="8198" max="8198" width="16.88671875" style="32" customWidth="1"/>
    <col min="8199" max="8199" width="14.44140625" style="32" customWidth="1"/>
    <col min="8200" max="8200" width="12.88671875" style="32" bestFit="1" customWidth="1"/>
    <col min="8201" max="8201" width="16.6640625" style="32" customWidth="1"/>
    <col min="8202" max="8202" width="15" style="32" bestFit="1" customWidth="1"/>
    <col min="8203" max="8203" width="14.44140625" style="32" bestFit="1" customWidth="1"/>
    <col min="8204" max="8205" width="14.88671875" style="32" customWidth="1"/>
    <col min="8206" max="8207" width="15.6640625" style="32" customWidth="1"/>
    <col min="8208" max="8208" width="11.5546875" style="32" customWidth="1"/>
    <col min="8209" max="8450" width="8.88671875" style="32"/>
    <col min="8451" max="8451" width="17.88671875" style="32" customWidth="1"/>
    <col min="8452" max="8453" width="18.109375" style="32" customWidth="1"/>
    <col min="8454" max="8454" width="16.88671875" style="32" customWidth="1"/>
    <col min="8455" max="8455" width="14.44140625" style="32" customWidth="1"/>
    <col min="8456" max="8456" width="12.88671875" style="32" bestFit="1" customWidth="1"/>
    <col min="8457" max="8457" width="16.6640625" style="32" customWidth="1"/>
    <col min="8458" max="8458" width="15" style="32" bestFit="1" customWidth="1"/>
    <col min="8459" max="8459" width="14.44140625" style="32" bestFit="1" customWidth="1"/>
    <col min="8460" max="8461" width="14.88671875" style="32" customWidth="1"/>
    <col min="8462" max="8463" width="15.6640625" style="32" customWidth="1"/>
    <col min="8464" max="8464" width="11.5546875" style="32" customWidth="1"/>
    <col min="8465" max="8706" width="8.88671875" style="32"/>
    <col min="8707" max="8707" width="17.88671875" style="32" customWidth="1"/>
    <col min="8708" max="8709" width="18.109375" style="32" customWidth="1"/>
    <col min="8710" max="8710" width="16.88671875" style="32" customWidth="1"/>
    <col min="8711" max="8711" width="14.44140625" style="32" customWidth="1"/>
    <col min="8712" max="8712" width="12.88671875" style="32" bestFit="1" customWidth="1"/>
    <col min="8713" max="8713" width="16.6640625" style="32" customWidth="1"/>
    <col min="8714" max="8714" width="15" style="32" bestFit="1" customWidth="1"/>
    <col min="8715" max="8715" width="14.44140625" style="32" bestFit="1" customWidth="1"/>
    <col min="8716" max="8717" width="14.88671875" style="32" customWidth="1"/>
    <col min="8718" max="8719" width="15.6640625" style="32" customWidth="1"/>
    <col min="8720" max="8720" width="11.5546875" style="32" customWidth="1"/>
    <col min="8721" max="8962" width="8.88671875" style="32"/>
    <col min="8963" max="8963" width="17.88671875" style="32" customWidth="1"/>
    <col min="8964" max="8965" width="18.109375" style="32" customWidth="1"/>
    <col min="8966" max="8966" width="16.88671875" style="32" customWidth="1"/>
    <col min="8967" max="8967" width="14.44140625" style="32" customWidth="1"/>
    <col min="8968" max="8968" width="12.88671875" style="32" bestFit="1" customWidth="1"/>
    <col min="8969" max="8969" width="16.6640625" style="32" customWidth="1"/>
    <col min="8970" max="8970" width="15" style="32" bestFit="1" customWidth="1"/>
    <col min="8971" max="8971" width="14.44140625" style="32" bestFit="1" customWidth="1"/>
    <col min="8972" max="8973" width="14.88671875" style="32" customWidth="1"/>
    <col min="8974" max="8975" width="15.6640625" style="32" customWidth="1"/>
    <col min="8976" max="8976" width="11.5546875" style="32" customWidth="1"/>
    <col min="8977" max="9218" width="8.88671875" style="32"/>
    <col min="9219" max="9219" width="17.88671875" style="32" customWidth="1"/>
    <col min="9220" max="9221" width="18.109375" style="32" customWidth="1"/>
    <col min="9222" max="9222" width="16.88671875" style="32" customWidth="1"/>
    <col min="9223" max="9223" width="14.44140625" style="32" customWidth="1"/>
    <col min="9224" max="9224" width="12.88671875" style="32" bestFit="1" customWidth="1"/>
    <col min="9225" max="9225" width="16.6640625" style="32" customWidth="1"/>
    <col min="9226" max="9226" width="15" style="32" bestFit="1" customWidth="1"/>
    <col min="9227" max="9227" width="14.44140625" style="32" bestFit="1" customWidth="1"/>
    <col min="9228" max="9229" width="14.88671875" style="32" customWidth="1"/>
    <col min="9230" max="9231" width="15.6640625" style="32" customWidth="1"/>
    <col min="9232" max="9232" width="11.5546875" style="32" customWidth="1"/>
    <col min="9233" max="9474" width="8.88671875" style="32"/>
    <col min="9475" max="9475" width="17.88671875" style="32" customWidth="1"/>
    <col min="9476" max="9477" width="18.109375" style="32" customWidth="1"/>
    <col min="9478" max="9478" width="16.88671875" style="32" customWidth="1"/>
    <col min="9479" max="9479" width="14.44140625" style="32" customWidth="1"/>
    <col min="9480" max="9480" width="12.88671875" style="32" bestFit="1" customWidth="1"/>
    <col min="9481" max="9481" width="16.6640625" style="32" customWidth="1"/>
    <col min="9482" max="9482" width="15" style="32" bestFit="1" customWidth="1"/>
    <col min="9483" max="9483" width="14.44140625" style="32" bestFit="1" customWidth="1"/>
    <col min="9484" max="9485" width="14.88671875" style="32" customWidth="1"/>
    <col min="9486" max="9487" width="15.6640625" style="32" customWidth="1"/>
    <col min="9488" max="9488" width="11.5546875" style="32" customWidth="1"/>
    <col min="9489" max="9730" width="8.88671875" style="32"/>
    <col min="9731" max="9731" width="17.88671875" style="32" customWidth="1"/>
    <col min="9732" max="9733" width="18.109375" style="32" customWidth="1"/>
    <col min="9734" max="9734" width="16.88671875" style="32" customWidth="1"/>
    <col min="9735" max="9735" width="14.44140625" style="32" customWidth="1"/>
    <col min="9736" max="9736" width="12.88671875" style="32" bestFit="1" customWidth="1"/>
    <col min="9737" max="9737" width="16.6640625" style="32" customWidth="1"/>
    <col min="9738" max="9738" width="15" style="32" bestFit="1" customWidth="1"/>
    <col min="9739" max="9739" width="14.44140625" style="32" bestFit="1" customWidth="1"/>
    <col min="9740" max="9741" width="14.88671875" style="32" customWidth="1"/>
    <col min="9742" max="9743" width="15.6640625" style="32" customWidth="1"/>
    <col min="9744" max="9744" width="11.5546875" style="32" customWidth="1"/>
    <col min="9745" max="9986" width="8.88671875" style="32"/>
    <col min="9987" max="9987" width="17.88671875" style="32" customWidth="1"/>
    <col min="9988" max="9989" width="18.109375" style="32" customWidth="1"/>
    <col min="9990" max="9990" width="16.88671875" style="32" customWidth="1"/>
    <col min="9991" max="9991" width="14.44140625" style="32" customWidth="1"/>
    <col min="9992" max="9992" width="12.88671875" style="32" bestFit="1" customWidth="1"/>
    <col min="9993" max="9993" width="16.6640625" style="32" customWidth="1"/>
    <col min="9994" max="9994" width="15" style="32" bestFit="1" customWidth="1"/>
    <col min="9995" max="9995" width="14.44140625" style="32" bestFit="1" customWidth="1"/>
    <col min="9996" max="9997" width="14.88671875" style="32" customWidth="1"/>
    <col min="9998" max="9999" width="15.6640625" style="32" customWidth="1"/>
    <col min="10000" max="10000" width="11.5546875" style="32" customWidth="1"/>
    <col min="10001" max="10242" width="8.88671875" style="32"/>
    <col min="10243" max="10243" width="17.88671875" style="32" customWidth="1"/>
    <col min="10244" max="10245" width="18.109375" style="32" customWidth="1"/>
    <col min="10246" max="10246" width="16.88671875" style="32" customWidth="1"/>
    <col min="10247" max="10247" width="14.44140625" style="32" customWidth="1"/>
    <col min="10248" max="10248" width="12.88671875" style="32" bestFit="1" customWidth="1"/>
    <col min="10249" max="10249" width="16.6640625" style="32" customWidth="1"/>
    <col min="10250" max="10250" width="15" style="32" bestFit="1" customWidth="1"/>
    <col min="10251" max="10251" width="14.44140625" style="32" bestFit="1" customWidth="1"/>
    <col min="10252" max="10253" width="14.88671875" style="32" customWidth="1"/>
    <col min="10254" max="10255" width="15.6640625" style="32" customWidth="1"/>
    <col min="10256" max="10256" width="11.5546875" style="32" customWidth="1"/>
    <col min="10257" max="10498" width="8.88671875" style="32"/>
    <col min="10499" max="10499" width="17.88671875" style="32" customWidth="1"/>
    <col min="10500" max="10501" width="18.109375" style="32" customWidth="1"/>
    <col min="10502" max="10502" width="16.88671875" style="32" customWidth="1"/>
    <col min="10503" max="10503" width="14.44140625" style="32" customWidth="1"/>
    <col min="10504" max="10504" width="12.88671875" style="32" bestFit="1" customWidth="1"/>
    <col min="10505" max="10505" width="16.6640625" style="32" customWidth="1"/>
    <col min="10506" max="10506" width="15" style="32" bestFit="1" customWidth="1"/>
    <col min="10507" max="10507" width="14.44140625" style="32" bestFit="1" customWidth="1"/>
    <col min="10508" max="10509" width="14.88671875" style="32" customWidth="1"/>
    <col min="10510" max="10511" width="15.6640625" style="32" customWidth="1"/>
    <col min="10512" max="10512" width="11.5546875" style="32" customWidth="1"/>
    <col min="10513" max="10754" width="8.88671875" style="32"/>
    <col min="10755" max="10755" width="17.88671875" style="32" customWidth="1"/>
    <col min="10756" max="10757" width="18.109375" style="32" customWidth="1"/>
    <col min="10758" max="10758" width="16.88671875" style="32" customWidth="1"/>
    <col min="10759" max="10759" width="14.44140625" style="32" customWidth="1"/>
    <col min="10760" max="10760" width="12.88671875" style="32" bestFit="1" customWidth="1"/>
    <col min="10761" max="10761" width="16.6640625" style="32" customWidth="1"/>
    <col min="10762" max="10762" width="15" style="32" bestFit="1" customWidth="1"/>
    <col min="10763" max="10763" width="14.44140625" style="32" bestFit="1" customWidth="1"/>
    <col min="10764" max="10765" width="14.88671875" style="32" customWidth="1"/>
    <col min="10766" max="10767" width="15.6640625" style="32" customWidth="1"/>
    <col min="10768" max="10768" width="11.5546875" style="32" customWidth="1"/>
    <col min="10769" max="11010" width="8.88671875" style="32"/>
    <col min="11011" max="11011" width="17.88671875" style="32" customWidth="1"/>
    <col min="11012" max="11013" width="18.109375" style="32" customWidth="1"/>
    <col min="11014" max="11014" width="16.88671875" style="32" customWidth="1"/>
    <col min="11015" max="11015" width="14.44140625" style="32" customWidth="1"/>
    <col min="11016" max="11016" width="12.88671875" style="32" bestFit="1" customWidth="1"/>
    <col min="11017" max="11017" width="16.6640625" style="32" customWidth="1"/>
    <col min="11018" max="11018" width="15" style="32" bestFit="1" customWidth="1"/>
    <col min="11019" max="11019" width="14.44140625" style="32" bestFit="1" customWidth="1"/>
    <col min="11020" max="11021" width="14.88671875" style="32" customWidth="1"/>
    <col min="11022" max="11023" width="15.6640625" style="32" customWidth="1"/>
    <col min="11024" max="11024" width="11.5546875" style="32" customWidth="1"/>
    <col min="11025" max="11266" width="8.88671875" style="32"/>
    <col min="11267" max="11267" width="17.88671875" style="32" customWidth="1"/>
    <col min="11268" max="11269" width="18.109375" style="32" customWidth="1"/>
    <col min="11270" max="11270" width="16.88671875" style="32" customWidth="1"/>
    <col min="11271" max="11271" width="14.44140625" style="32" customWidth="1"/>
    <col min="11272" max="11272" width="12.88671875" style="32" bestFit="1" customWidth="1"/>
    <col min="11273" max="11273" width="16.6640625" style="32" customWidth="1"/>
    <col min="11274" max="11274" width="15" style="32" bestFit="1" customWidth="1"/>
    <col min="11275" max="11275" width="14.44140625" style="32" bestFit="1" customWidth="1"/>
    <col min="11276" max="11277" width="14.88671875" style="32" customWidth="1"/>
    <col min="11278" max="11279" width="15.6640625" style="32" customWidth="1"/>
    <col min="11280" max="11280" width="11.5546875" style="32" customWidth="1"/>
    <col min="11281" max="11522" width="8.88671875" style="32"/>
    <col min="11523" max="11523" width="17.88671875" style="32" customWidth="1"/>
    <col min="11524" max="11525" width="18.109375" style="32" customWidth="1"/>
    <col min="11526" max="11526" width="16.88671875" style="32" customWidth="1"/>
    <col min="11527" max="11527" width="14.44140625" style="32" customWidth="1"/>
    <col min="11528" max="11528" width="12.88671875" style="32" bestFit="1" customWidth="1"/>
    <col min="11529" max="11529" width="16.6640625" style="32" customWidth="1"/>
    <col min="11530" max="11530" width="15" style="32" bestFit="1" customWidth="1"/>
    <col min="11531" max="11531" width="14.44140625" style="32" bestFit="1" customWidth="1"/>
    <col min="11532" max="11533" width="14.88671875" style="32" customWidth="1"/>
    <col min="11534" max="11535" width="15.6640625" style="32" customWidth="1"/>
    <col min="11536" max="11536" width="11.5546875" style="32" customWidth="1"/>
    <col min="11537" max="11778" width="8.88671875" style="32"/>
    <col min="11779" max="11779" width="17.88671875" style="32" customWidth="1"/>
    <col min="11780" max="11781" width="18.109375" style="32" customWidth="1"/>
    <col min="11782" max="11782" width="16.88671875" style="32" customWidth="1"/>
    <col min="11783" max="11783" width="14.44140625" style="32" customWidth="1"/>
    <col min="11784" max="11784" width="12.88671875" style="32" bestFit="1" customWidth="1"/>
    <col min="11785" max="11785" width="16.6640625" style="32" customWidth="1"/>
    <col min="11786" max="11786" width="15" style="32" bestFit="1" customWidth="1"/>
    <col min="11787" max="11787" width="14.44140625" style="32" bestFit="1" customWidth="1"/>
    <col min="11788" max="11789" width="14.88671875" style="32" customWidth="1"/>
    <col min="11790" max="11791" width="15.6640625" style="32" customWidth="1"/>
    <col min="11792" max="11792" width="11.5546875" style="32" customWidth="1"/>
    <col min="11793" max="12034" width="8.88671875" style="32"/>
    <col min="12035" max="12035" width="17.88671875" style="32" customWidth="1"/>
    <col min="12036" max="12037" width="18.109375" style="32" customWidth="1"/>
    <col min="12038" max="12038" width="16.88671875" style="32" customWidth="1"/>
    <col min="12039" max="12039" width="14.44140625" style="32" customWidth="1"/>
    <col min="12040" max="12040" width="12.88671875" style="32" bestFit="1" customWidth="1"/>
    <col min="12041" max="12041" width="16.6640625" style="32" customWidth="1"/>
    <col min="12042" max="12042" width="15" style="32" bestFit="1" customWidth="1"/>
    <col min="12043" max="12043" width="14.44140625" style="32" bestFit="1" customWidth="1"/>
    <col min="12044" max="12045" width="14.88671875" style="32" customWidth="1"/>
    <col min="12046" max="12047" width="15.6640625" style="32" customWidth="1"/>
    <col min="12048" max="12048" width="11.5546875" style="32" customWidth="1"/>
    <col min="12049" max="12290" width="8.88671875" style="32"/>
    <col min="12291" max="12291" width="17.88671875" style="32" customWidth="1"/>
    <col min="12292" max="12293" width="18.109375" style="32" customWidth="1"/>
    <col min="12294" max="12294" width="16.88671875" style="32" customWidth="1"/>
    <col min="12295" max="12295" width="14.44140625" style="32" customWidth="1"/>
    <col min="12296" max="12296" width="12.88671875" style="32" bestFit="1" customWidth="1"/>
    <col min="12297" max="12297" width="16.6640625" style="32" customWidth="1"/>
    <col min="12298" max="12298" width="15" style="32" bestFit="1" customWidth="1"/>
    <col min="12299" max="12299" width="14.44140625" style="32" bestFit="1" customWidth="1"/>
    <col min="12300" max="12301" width="14.88671875" style="32" customWidth="1"/>
    <col min="12302" max="12303" width="15.6640625" style="32" customWidth="1"/>
    <col min="12304" max="12304" width="11.5546875" style="32" customWidth="1"/>
    <col min="12305" max="12546" width="8.88671875" style="32"/>
    <col min="12547" max="12547" width="17.88671875" style="32" customWidth="1"/>
    <col min="12548" max="12549" width="18.109375" style="32" customWidth="1"/>
    <col min="12550" max="12550" width="16.88671875" style="32" customWidth="1"/>
    <col min="12551" max="12551" width="14.44140625" style="32" customWidth="1"/>
    <col min="12552" max="12552" width="12.88671875" style="32" bestFit="1" customWidth="1"/>
    <col min="12553" max="12553" width="16.6640625" style="32" customWidth="1"/>
    <col min="12554" max="12554" width="15" style="32" bestFit="1" customWidth="1"/>
    <col min="12555" max="12555" width="14.44140625" style="32" bestFit="1" customWidth="1"/>
    <col min="12556" max="12557" width="14.88671875" style="32" customWidth="1"/>
    <col min="12558" max="12559" width="15.6640625" style="32" customWidth="1"/>
    <col min="12560" max="12560" width="11.5546875" style="32" customWidth="1"/>
    <col min="12561" max="12802" width="8.88671875" style="32"/>
    <col min="12803" max="12803" width="17.88671875" style="32" customWidth="1"/>
    <col min="12804" max="12805" width="18.109375" style="32" customWidth="1"/>
    <col min="12806" max="12806" width="16.88671875" style="32" customWidth="1"/>
    <col min="12807" max="12807" width="14.44140625" style="32" customWidth="1"/>
    <col min="12808" max="12808" width="12.88671875" style="32" bestFit="1" customWidth="1"/>
    <col min="12809" max="12809" width="16.6640625" style="32" customWidth="1"/>
    <col min="12810" max="12810" width="15" style="32" bestFit="1" customWidth="1"/>
    <col min="12811" max="12811" width="14.44140625" style="32" bestFit="1" customWidth="1"/>
    <col min="12812" max="12813" width="14.88671875" style="32" customWidth="1"/>
    <col min="12814" max="12815" width="15.6640625" style="32" customWidth="1"/>
    <col min="12816" max="12816" width="11.5546875" style="32" customWidth="1"/>
    <col min="12817" max="13058" width="8.88671875" style="32"/>
    <col min="13059" max="13059" width="17.88671875" style="32" customWidth="1"/>
    <col min="13060" max="13061" width="18.109375" style="32" customWidth="1"/>
    <col min="13062" max="13062" width="16.88671875" style="32" customWidth="1"/>
    <col min="13063" max="13063" width="14.44140625" style="32" customWidth="1"/>
    <col min="13064" max="13064" width="12.88671875" style="32" bestFit="1" customWidth="1"/>
    <col min="13065" max="13065" width="16.6640625" style="32" customWidth="1"/>
    <col min="13066" max="13066" width="15" style="32" bestFit="1" customWidth="1"/>
    <col min="13067" max="13067" width="14.44140625" style="32" bestFit="1" customWidth="1"/>
    <col min="13068" max="13069" width="14.88671875" style="32" customWidth="1"/>
    <col min="13070" max="13071" width="15.6640625" style="32" customWidth="1"/>
    <col min="13072" max="13072" width="11.5546875" style="32" customWidth="1"/>
    <col min="13073" max="13314" width="8.88671875" style="32"/>
    <col min="13315" max="13315" width="17.88671875" style="32" customWidth="1"/>
    <col min="13316" max="13317" width="18.109375" style="32" customWidth="1"/>
    <col min="13318" max="13318" width="16.88671875" style="32" customWidth="1"/>
    <col min="13319" max="13319" width="14.44140625" style="32" customWidth="1"/>
    <col min="13320" max="13320" width="12.88671875" style="32" bestFit="1" customWidth="1"/>
    <col min="13321" max="13321" width="16.6640625" style="32" customWidth="1"/>
    <col min="13322" max="13322" width="15" style="32" bestFit="1" customWidth="1"/>
    <col min="13323" max="13323" width="14.44140625" style="32" bestFit="1" customWidth="1"/>
    <col min="13324" max="13325" width="14.88671875" style="32" customWidth="1"/>
    <col min="13326" max="13327" width="15.6640625" style="32" customWidth="1"/>
    <col min="13328" max="13328" width="11.5546875" style="32" customWidth="1"/>
    <col min="13329" max="13570" width="8.88671875" style="32"/>
    <col min="13571" max="13571" width="17.88671875" style="32" customWidth="1"/>
    <col min="13572" max="13573" width="18.109375" style="32" customWidth="1"/>
    <col min="13574" max="13574" width="16.88671875" style="32" customWidth="1"/>
    <col min="13575" max="13575" width="14.44140625" style="32" customWidth="1"/>
    <col min="13576" max="13576" width="12.88671875" style="32" bestFit="1" customWidth="1"/>
    <col min="13577" max="13577" width="16.6640625" style="32" customWidth="1"/>
    <col min="13578" max="13578" width="15" style="32" bestFit="1" customWidth="1"/>
    <col min="13579" max="13579" width="14.44140625" style="32" bestFit="1" customWidth="1"/>
    <col min="13580" max="13581" width="14.88671875" style="32" customWidth="1"/>
    <col min="13582" max="13583" width="15.6640625" style="32" customWidth="1"/>
    <col min="13584" max="13584" width="11.5546875" style="32" customWidth="1"/>
    <col min="13585" max="13826" width="8.88671875" style="32"/>
    <col min="13827" max="13827" width="17.88671875" style="32" customWidth="1"/>
    <col min="13828" max="13829" width="18.109375" style="32" customWidth="1"/>
    <col min="13830" max="13830" width="16.88671875" style="32" customWidth="1"/>
    <col min="13831" max="13831" width="14.44140625" style="32" customWidth="1"/>
    <col min="13832" max="13832" width="12.88671875" style="32" bestFit="1" customWidth="1"/>
    <col min="13833" max="13833" width="16.6640625" style="32" customWidth="1"/>
    <col min="13834" max="13834" width="15" style="32" bestFit="1" customWidth="1"/>
    <col min="13835" max="13835" width="14.44140625" style="32" bestFit="1" customWidth="1"/>
    <col min="13836" max="13837" width="14.88671875" style="32" customWidth="1"/>
    <col min="13838" max="13839" width="15.6640625" style="32" customWidth="1"/>
    <col min="13840" max="13840" width="11.5546875" style="32" customWidth="1"/>
    <col min="13841" max="14082" width="8.88671875" style="32"/>
    <col min="14083" max="14083" width="17.88671875" style="32" customWidth="1"/>
    <col min="14084" max="14085" width="18.109375" style="32" customWidth="1"/>
    <col min="14086" max="14086" width="16.88671875" style="32" customWidth="1"/>
    <col min="14087" max="14087" width="14.44140625" style="32" customWidth="1"/>
    <col min="14088" max="14088" width="12.88671875" style="32" bestFit="1" customWidth="1"/>
    <col min="14089" max="14089" width="16.6640625" style="32" customWidth="1"/>
    <col min="14090" max="14090" width="15" style="32" bestFit="1" customWidth="1"/>
    <col min="14091" max="14091" width="14.44140625" style="32" bestFit="1" customWidth="1"/>
    <col min="14092" max="14093" width="14.88671875" style="32" customWidth="1"/>
    <col min="14094" max="14095" width="15.6640625" style="32" customWidth="1"/>
    <col min="14096" max="14096" width="11.5546875" style="32" customWidth="1"/>
    <col min="14097" max="14338" width="8.88671875" style="32"/>
    <col min="14339" max="14339" width="17.88671875" style="32" customWidth="1"/>
    <col min="14340" max="14341" width="18.109375" style="32" customWidth="1"/>
    <col min="14342" max="14342" width="16.88671875" style="32" customWidth="1"/>
    <col min="14343" max="14343" width="14.44140625" style="32" customWidth="1"/>
    <col min="14344" max="14344" width="12.88671875" style="32" bestFit="1" customWidth="1"/>
    <col min="14345" max="14345" width="16.6640625" style="32" customWidth="1"/>
    <col min="14346" max="14346" width="15" style="32" bestFit="1" customWidth="1"/>
    <col min="14347" max="14347" width="14.44140625" style="32" bestFit="1" customWidth="1"/>
    <col min="14348" max="14349" width="14.88671875" style="32" customWidth="1"/>
    <col min="14350" max="14351" width="15.6640625" style="32" customWidth="1"/>
    <col min="14352" max="14352" width="11.5546875" style="32" customWidth="1"/>
    <col min="14353" max="14594" width="8.88671875" style="32"/>
    <col min="14595" max="14595" width="17.88671875" style="32" customWidth="1"/>
    <col min="14596" max="14597" width="18.109375" style="32" customWidth="1"/>
    <col min="14598" max="14598" width="16.88671875" style="32" customWidth="1"/>
    <col min="14599" max="14599" width="14.44140625" style="32" customWidth="1"/>
    <col min="14600" max="14600" width="12.88671875" style="32" bestFit="1" customWidth="1"/>
    <col min="14601" max="14601" width="16.6640625" style="32" customWidth="1"/>
    <col min="14602" max="14602" width="15" style="32" bestFit="1" customWidth="1"/>
    <col min="14603" max="14603" width="14.44140625" style="32" bestFit="1" customWidth="1"/>
    <col min="14604" max="14605" width="14.88671875" style="32" customWidth="1"/>
    <col min="14606" max="14607" width="15.6640625" style="32" customWidth="1"/>
    <col min="14608" max="14608" width="11.5546875" style="32" customWidth="1"/>
    <col min="14609" max="14850" width="8.88671875" style="32"/>
    <col min="14851" max="14851" width="17.88671875" style="32" customWidth="1"/>
    <col min="14852" max="14853" width="18.109375" style="32" customWidth="1"/>
    <col min="14854" max="14854" width="16.88671875" style="32" customWidth="1"/>
    <col min="14855" max="14855" width="14.44140625" style="32" customWidth="1"/>
    <col min="14856" max="14856" width="12.88671875" style="32" bestFit="1" customWidth="1"/>
    <col min="14857" max="14857" width="16.6640625" style="32" customWidth="1"/>
    <col min="14858" max="14858" width="15" style="32" bestFit="1" customWidth="1"/>
    <col min="14859" max="14859" width="14.44140625" style="32" bestFit="1" customWidth="1"/>
    <col min="14860" max="14861" width="14.88671875" style="32" customWidth="1"/>
    <col min="14862" max="14863" width="15.6640625" style="32" customWidth="1"/>
    <col min="14864" max="14864" width="11.5546875" style="32" customWidth="1"/>
    <col min="14865" max="15106" width="8.88671875" style="32"/>
    <col min="15107" max="15107" width="17.88671875" style="32" customWidth="1"/>
    <col min="15108" max="15109" width="18.109375" style="32" customWidth="1"/>
    <col min="15110" max="15110" width="16.88671875" style="32" customWidth="1"/>
    <col min="15111" max="15111" width="14.44140625" style="32" customWidth="1"/>
    <col min="15112" max="15112" width="12.88671875" style="32" bestFit="1" customWidth="1"/>
    <col min="15113" max="15113" width="16.6640625" style="32" customWidth="1"/>
    <col min="15114" max="15114" width="15" style="32" bestFit="1" customWidth="1"/>
    <col min="15115" max="15115" width="14.44140625" style="32" bestFit="1" customWidth="1"/>
    <col min="15116" max="15117" width="14.88671875" style="32" customWidth="1"/>
    <col min="15118" max="15119" width="15.6640625" style="32" customWidth="1"/>
    <col min="15120" max="15120" width="11.5546875" style="32" customWidth="1"/>
    <col min="15121" max="15362" width="8.88671875" style="32"/>
    <col min="15363" max="15363" width="17.88671875" style="32" customWidth="1"/>
    <col min="15364" max="15365" width="18.109375" style="32" customWidth="1"/>
    <col min="15366" max="15366" width="16.88671875" style="32" customWidth="1"/>
    <col min="15367" max="15367" width="14.44140625" style="32" customWidth="1"/>
    <col min="15368" max="15368" width="12.88671875" style="32" bestFit="1" customWidth="1"/>
    <col min="15369" max="15369" width="16.6640625" style="32" customWidth="1"/>
    <col min="15370" max="15370" width="15" style="32" bestFit="1" customWidth="1"/>
    <col min="15371" max="15371" width="14.44140625" style="32" bestFit="1" customWidth="1"/>
    <col min="15372" max="15373" width="14.88671875" style="32" customWidth="1"/>
    <col min="15374" max="15375" width="15.6640625" style="32" customWidth="1"/>
    <col min="15376" max="15376" width="11.5546875" style="32" customWidth="1"/>
    <col min="15377" max="15618" width="8.88671875" style="32"/>
    <col min="15619" max="15619" width="17.88671875" style="32" customWidth="1"/>
    <col min="15620" max="15621" width="18.109375" style="32" customWidth="1"/>
    <col min="15622" max="15622" width="16.88671875" style="32" customWidth="1"/>
    <col min="15623" max="15623" width="14.44140625" style="32" customWidth="1"/>
    <col min="15624" max="15624" width="12.88671875" style="32" bestFit="1" customWidth="1"/>
    <col min="15625" max="15625" width="16.6640625" style="32" customWidth="1"/>
    <col min="15626" max="15626" width="15" style="32" bestFit="1" customWidth="1"/>
    <col min="15627" max="15627" width="14.44140625" style="32" bestFit="1" customWidth="1"/>
    <col min="15628" max="15629" width="14.88671875" style="32" customWidth="1"/>
    <col min="15630" max="15631" width="15.6640625" style="32" customWidth="1"/>
    <col min="15632" max="15632" width="11.5546875" style="32" customWidth="1"/>
    <col min="15633" max="15874" width="8.88671875" style="32"/>
    <col min="15875" max="15875" width="17.88671875" style="32" customWidth="1"/>
    <col min="15876" max="15877" width="18.109375" style="32" customWidth="1"/>
    <col min="15878" max="15878" width="16.88671875" style="32" customWidth="1"/>
    <col min="15879" max="15879" width="14.44140625" style="32" customWidth="1"/>
    <col min="15880" max="15880" width="12.88671875" style="32" bestFit="1" customWidth="1"/>
    <col min="15881" max="15881" width="16.6640625" style="32" customWidth="1"/>
    <col min="15882" max="15882" width="15" style="32" bestFit="1" customWidth="1"/>
    <col min="15883" max="15883" width="14.44140625" style="32" bestFit="1" customWidth="1"/>
    <col min="15884" max="15885" width="14.88671875" style="32" customWidth="1"/>
    <col min="15886" max="15887" width="15.6640625" style="32" customWidth="1"/>
    <col min="15888" max="15888" width="11.5546875" style="32" customWidth="1"/>
    <col min="15889" max="16130" width="8.88671875" style="32"/>
    <col min="16131" max="16131" width="17.88671875" style="32" customWidth="1"/>
    <col min="16132" max="16133" width="18.109375" style="32" customWidth="1"/>
    <col min="16134" max="16134" width="16.88671875" style="32" customWidth="1"/>
    <col min="16135" max="16135" width="14.44140625" style="32" customWidth="1"/>
    <col min="16136" max="16136" width="12.88671875" style="32" bestFit="1" customWidth="1"/>
    <col min="16137" max="16137" width="16.6640625" style="32" customWidth="1"/>
    <col min="16138" max="16138" width="15" style="32" bestFit="1" customWidth="1"/>
    <col min="16139" max="16139" width="14.44140625" style="32" bestFit="1" customWidth="1"/>
    <col min="16140" max="16141" width="14.88671875" style="32" customWidth="1"/>
    <col min="16142" max="16143" width="15.6640625" style="32" customWidth="1"/>
    <col min="16144" max="16144" width="11.5546875" style="32" customWidth="1"/>
    <col min="16145" max="16384" width="8.88671875" style="32"/>
  </cols>
  <sheetData>
    <row r="1" spans="1:15" x14ac:dyDescent="0.25">
      <c r="C1" s="63" t="s">
        <v>91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33"/>
    </row>
    <row r="2" spans="1:15" x14ac:dyDescent="0.25">
      <c r="C2" s="63" t="s">
        <v>92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33"/>
    </row>
    <row r="3" spans="1:15" x14ac:dyDescent="0.25">
      <c r="A3" s="34" t="s">
        <v>93</v>
      </c>
      <c r="B3" s="34"/>
      <c r="C3" s="64" t="s">
        <v>94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35"/>
    </row>
    <row r="4" spans="1:15" x14ac:dyDescent="0.25">
      <c r="A4" s="32" t="s">
        <v>93</v>
      </c>
    </row>
    <row r="5" spans="1:15" x14ac:dyDescent="0.25">
      <c r="A5" s="36" t="s">
        <v>93</v>
      </c>
      <c r="B5" s="36"/>
    </row>
    <row r="6" spans="1:15" ht="39.6" x14ac:dyDescent="0.25">
      <c r="A6" s="37" t="s">
        <v>95</v>
      </c>
      <c r="B6" s="38" t="s">
        <v>96</v>
      </c>
      <c r="C6" s="39" t="s">
        <v>97</v>
      </c>
      <c r="D6" s="39" t="s">
        <v>98</v>
      </c>
      <c r="E6" s="40" t="s">
        <v>99</v>
      </c>
      <c r="F6" s="40" t="s">
        <v>100</v>
      </c>
      <c r="G6" s="40" t="s">
        <v>101</v>
      </c>
      <c r="H6" s="40" t="s">
        <v>102</v>
      </c>
      <c r="I6" s="40" t="s">
        <v>103</v>
      </c>
      <c r="J6" s="40" t="s">
        <v>104</v>
      </c>
      <c r="K6" s="40" t="s">
        <v>105</v>
      </c>
      <c r="L6" s="40" t="s">
        <v>106</v>
      </c>
      <c r="M6" s="40" t="s">
        <v>107</v>
      </c>
      <c r="N6" s="41" t="s">
        <v>108</v>
      </c>
      <c r="O6" s="41" t="s">
        <v>109</v>
      </c>
    </row>
    <row r="7" spans="1:15" x14ac:dyDescent="0.25">
      <c r="A7" s="36" t="s">
        <v>110</v>
      </c>
      <c r="B7" s="36"/>
      <c r="C7" s="42"/>
      <c r="D7" s="42"/>
      <c r="I7" s="43"/>
    </row>
    <row r="8" spans="1:15" ht="14.4" x14ac:dyDescent="0.3">
      <c r="A8" s="44" t="s">
        <v>111</v>
      </c>
      <c r="C8" s="45">
        <v>-5.4999999999999997E-3</v>
      </c>
      <c r="D8" s="46">
        <v>-1.052E-2</v>
      </c>
      <c r="G8" s="47">
        <v>138012435</v>
      </c>
      <c r="H8" s="48">
        <f t="shared" ref="H8:H20" si="0">+C8*G8</f>
        <v>-759068.39249999996</v>
      </c>
      <c r="I8" s="47">
        <v>68005936</v>
      </c>
      <c r="J8" s="49">
        <f t="shared" ref="J8:J20" si="1">+D8*I8</f>
        <v>-715422.44672000001</v>
      </c>
      <c r="K8" s="49">
        <f t="shared" ref="K8:K20" si="2">-H7</f>
        <v>0</v>
      </c>
      <c r="L8" s="49">
        <f t="shared" ref="L8:L20" si="3">-J7</f>
        <v>0</v>
      </c>
      <c r="M8" s="49"/>
      <c r="N8" s="49"/>
      <c r="O8" s="50"/>
    </row>
    <row r="9" spans="1:15" ht="14.4" x14ac:dyDescent="0.3">
      <c r="A9" s="44" t="s">
        <v>112</v>
      </c>
      <c r="B9" s="46">
        <v>2.8400000000000002E-2</v>
      </c>
      <c r="C9" s="46">
        <v>-1.052E-2</v>
      </c>
      <c r="D9" s="46">
        <v>2.5899999999999999E-3</v>
      </c>
      <c r="E9" s="47">
        <f>GETPIVOTDATA("Mtrd KWH",Pivot!$A$1,"Period","Billed","Revn Yr/Mo",201507)</f>
        <v>379782928</v>
      </c>
      <c r="F9" s="51">
        <f t="shared" ref="F9:F20" si="4">E9*C9</f>
        <v>-3995316.4025599998</v>
      </c>
      <c r="G9" s="47">
        <f>GETPIVOTDATA("Mtrd KWH",Pivot!$A$1,"Period","Estimated Biled","Revn Yr/Mo",201507)</f>
        <v>101543191</v>
      </c>
      <c r="H9" s="48">
        <f t="shared" si="0"/>
        <v>-1068234.3693200001</v>
      </c>
      <c r="I9" s="47">
        <f>GETPIVOTDATA("Mtrd KWH",Pivot!$A$1,"Period","Unbilled kWh","Revn Yr/Mo",201507)</f>
        <v>74818258</v>
      </c>
      <c r="J9" s="49">
        <f t="shared" si="1"/>
        <v>193779.28821999999</v>
      </c>
      <c r="K9" s="49">
        <f t="shared" si="2"/>
        <v>759068.39249999996</v>
      </c>
      <c r="L9" s="49">
        <f t="shared" si="3"/>
        <v>715422.44672000001</v>
      </c>
      <c r="M9" s="49">
        <f t="shared" ref="M9:M20" si="5">+F9+H9+J9+K9+L9</f>
        <v>-3395280.6444399995</v>
      </c>
      <c r="N9" s="47">
        <f>E9+G9+I9-G8-I8</f>
        <v>350126006</v>
      </c>
      <c r="O9" s="50">
        <f>B9*(E9-G8-I8+G9+I9)</f>
        <v>9943578.5704000015</v>
      </c>
    </row>
    <row r="10" spans="1:15" ht="14.4" x14ac:dyDescent="0.3">
      <c r="A10" s="52" t="s">
        <v>113</v>
      </c>
      <c r="B10" s="46">
        <v>2.8400000000000002E-2</v>
      </c>
      <c r="C10" s="46">
        <v>2.5899999999999999E-3</v>
      </c>
      <c r="D10" s="46">
        <v>-8.6999999999999994E-3</v>
      </c>
      <c r="E10" s="47">
        <f>GETPIVOTDATA("Mtrd KWH",Pivot!$A$1,"Period","Billed","Revn Yr/Mo",201508)</f>
        <v>339488494</v>
      </c>
      <c r="F10" s="51">
        <f t="shared" si="4"/>
        <v>879275.19945999992</v>
      </c>
      <c r="G10" s="47">
        <f>GETPIVOTDATA("Mtrd KWH",Pivot!$A$1,"Period","Estimated Biled","Revn Yr/Mo",201508)</f>
        <v>87577275</v>
      </c>
      <c r="H10" s="48">
        <f t="shared" si="0"/>
        <v>226825.14224999998</v>
      </c>
      <c r="I10" s="47">
        <f>GETPIVOTDATA("Mtrd KWH",Pivot!$A$1,"Period","Unbilled kWh","Revn Yr/Mo",201508)</f>
        <v>81161501</v>
      </c>
      <c r="J10" s="49">
        <f t="shared" si="1"/>
        <v>-706105.05869999994</v>
      </c>
      <c r="K10" s="49">
        <f t="shared" si="2"/>
        <v>1068234.3693200001</v>
      </c>
      <c r="L10" s="49">
        <f t="shared" si="3"/>
        <v>-193779.28821999999</v>
      </c>
      <c r="M10" s="49">
        <f t="shared" si="5"/>
        <v>1274450.36411</v>
      </c>
      <c r="N10" s="47">
        <f t="shared" ref="N10:N20" si="6">E10+G10+I10-G9-I9</f>
        <v>331865821</v>
      </c>
      <c r="O10" s="50">
        <f>B10*(E10-G9-I9+G10+I10)</f>
        <v>9424989.3164000008</v>
      </c>
    </row>
    <row r="11" spans="1:15" ht="14.4" x14ac:dyDescent="0.3">
      <c r="A11" s="52" t="s">
        <v>114</v>
      </c>
      <c r="B11" s="46">
        <v>2.8400000000000002E-2</v>
      </c>
      <c r="C11" s="46">
        <v>-8.6999999999999994E-3</v>
      </c>
      <c r="D11" s="46">
        <v>-6.28E-3</v>
      </c>
      <c r="E11" s="47">
        <f>GETPIVOTDATA("Mtrd KWH",Pivot!$A$1,"Period","Billed","Revn Yr/Mo",201509)</f>
        <v>414125753</v>
      </c>
      <c r="F11" s="51">
        <f t="shared" si="4"/>
        <v>-3602894.0510999998</v>
      </c>
      <c r="G11" s="47">
        <f>GETPIVOTDATA("Mtrd KWH",Pivot!$A$1,"Period","Estimated Biled","Revn Yr/Mo",201509)</f>
        <v>8429415</v>
      </c>
      <c r="H11" s="48">
        <f t="shared" si="0"/>
        <v>-73335.910499999998</v>
      </c>
      <c r="I11" s="47">
        <f>GETPIVOTDATA("Mtrd KWH",Pivot!$A$1,"Period","Unbilled kWh","Revn Yr/Mo",201509)</f>
        <v>66318751</v>
      </c>
      <c r="J11" s="49">
        <f t="shared" si="1"/>
        <v>-416481.75627999997</v>
      </c>
      <c r="K11" s="49">
        <f t="shared" si="2"/>
        <v>-226825.14224999998</v>
      </c>
      <c r="L11" s="49">
        <f t="shared" si="3"/>
        <v>706105.05869999994</v>
      </c>
      <c r="M11" s="49">
        <f t="shared" si="5"/>
        <v>-3613431.80143</v>
      </c>
      <c r="N11" s="47">
        <f t="shared" si="6"/>
        <v>320135143</v>
      </c>
      <c r="O11" s="50">
        <f>B11*(E11-G10-I10+G11)+I11*B12</f>
        <v>9015571.4975499995</v>
      </c>
    </row>
    <row r="12" spans="1:15" ht="14.4" x14ac:dyDescent="0.3">
      <c r="A12" s="52" t="s">
        <v>115</v>
      </c>
      <c r="B12" s="46">
        <v>2.725E-2</v>
      </c>
      <c r="C12" s="46">
        <v>-6.28E-3</v>
      </c>
      <c r="D12" s="46">
        <v>-9.9900000000000006E-3</v>
      </c>
      <c r="E12" s="47">
        <f>GETPIVOTDATA("Mtrd KWH",Pivot!$A$1,"Period","Billed","Revn Yr/Mo",201510)</f>
        <v>240060781</v>
      </c>
      <c r="F12" s="51">
        <f t="shared" si="4"/>
        <v>-1507581.70468</v>
      </c>
      <c r="G12" s="47">
        <f>GETPIVOTDATA("Mtrd KWH",Pivot!$A$1,"Period","Estimated Biled","Revn Yr/Mo",201510)</f>
        <v>87342051</v>
      </c>
      <c r="H12" s="48">
        <f t="shared" si="0"/>
        <v>-548508.08027999999</v>
      </c>
      <c r="I12" s="47">
        <f>GETPIVOTDATA("Mtrd KWH",Pivot!$A$1,"Period","Unbilled kWh","Revn Yr/Mo",201510)</f>
        <v>71763045</v>
      </c>
      <c r="J12" s="49">
        <f t="shared" si="1"/>
        <v>-716912.81955000001</v>
      </c>
      <c r="K12" s="49">
        <f t="shared" si="2"/>
        <v>73335.910499999998</v>
      </c>
      <c r="L12" s="49">
        <f t="shared" si="3"/>
        <v>416481.75627999997</v>
      </c>
      <c r="M12" s="49">
        <f t="shared" si="5"/>
        <v>-2283184.9377299999</v>
      </c>
      <c r="N12" s="47">
        <f t="shared" si="6"/>
        <v>324417711</v>
      </c>
      <c r="O12" s="50">
        <f>B12*(E12-I11+G12+I12)-G11*B11</f>
        <v>8830688.7974999994</v>
      </c>
    </row>
    <row r="13" spans="1:15" ht="14.4" x14ac:dyDescent="0.3">
      <c r="A13" s="52" t="s">
        <v>116</v>
      </c>
      <c r="B13" s="46">
        <v>2.725E-2</v>
      </c>
      <c r="C13" s="46">
        <v>-9.9900000000000006E-3</v>
      </c>
      <c r="D13" s="46">
        <v>-1.076E-2</v>
      </c>
      <c r="E13" s="47">
        <v>380420473</v>
      </c>
      <c r="F13" s="51">
        <f t="shared" si="4"/>
        <v>-3800400.5252700001</v>
      </c>
      <c r="G13" s="47">
        <f>GETPIVOTDATA("Mtrd KWH",Pivot!$A$1,"Period","Estimated Biled","Revn Yr/Mo",201511)</f>
        <v>12568860</v>
      </c>
      <c r="H13" s="48">
        <f t="shared" si="0"/>
        <v>-125562.91140000001</v>
      </c>
      <c r="I13" s="47">
        <f>GETPIVOTDATA("Mtrd KWH",Pivot!$A$1,"Period","Unbilled kWh","Revn Yr/Mo",201511)</f>
        <v>90217091</v>
      </c>
      <c r="J13" s="49">
        <f t="shared" si="1"/>
        <v>-970735.89916000003</v>
      </c>
      <c r="K13" s="49">
        <f t="shared" si="2"/>
        <v>548508.08027999999</v>
      </c>
      <c r="L13" s="49">
        <f t="shared" si="3"/>
        <v>716912.81955000001</v>
      </c>
      <c r="M13" s="49">
        <f t="shared" si="5"/>
        <v>-3631278.4359999998</v>
      </c>
      <c r="N13" s="47">
        <f t="shared" si="6"/>
        <v>324101328</v>
      </c>
      <c r="O13" s="50">
        <f t="shared" ref="O13:O20" si="7">B13*(E13-G12-I12+G13+I13)</f>
        <v>8831761.1879999992</v>
      </c>
    </row>
    <row r="14" spans="1:15" ht="14.4" x14ac:dyDescent="0.3">
      <c r="A14" s="52" t="s">
        <v>117</v>
      </c>
      <c r="B14" s="46">
        <v>2.725E-2</v>
      </c>
      <c r="C14" s="46">
        <v>-1.076E-2</v>
      </c>
      <c r="D14" s="46">
        <v>-3.0599999999999998E-3</v>
      </c>
      <c r="E14" s="47">
        <f>GETPIVOTDATA("Mtrd KWH",Pivot!$A$1,"Period","Billed","Revn Yr/Mo",201512)</f>
        <v>326016019</v>
      </c>
      <c r="F14" s="51">
        <f t="shared" si="4"/>
        <v>-3507932.3644400002</v>
      </c>
      <c r="G14" s="47">
        <f>GETPIVOTDATA("Mtrd KWH",Pivot!$A$1,"Period","Estimated Biled","Revn Yr/Mo",201512)</f>
        <v>15516722</v>
      </c>
      <c r="H14" s="48">
        <f t="shared" si="0"/>
        <v>-166959.92872</v>
      </c>
      <c r="I14" s="47">
        <f>GETPIVOTDATA("Mtrd KWH",Pivot!$A$1,"Period","Unbilled kWh","Revn Yr/Mo",201512)</f>
        <v>60609107</v>
      </c>
      <c r="J14" s="49">
        <f t="shared" si="1"/>
        <v>-185463.86742</v>
      </c>
      <c r="K14" s="49">
        <f t="shared" si="2"/>
        <v>125562.91140000001</v>
      </c>
      <c r="L14" s="49">
        <f t="shared" si="3"/>
        <v>970735.89916000003</v>
      </c>
      <c r="M14" s="49">
        <f t="shared" si="5"/>
        <v>-2764057.3500200002</v>
      </c>
      <c r="N14" s="47">
        <f t="shared" si="6"/>
        <v>299355897</v>
      </c>
      <c r="O14" s="50">
        <f t="shared" si="7"/>
        <v>8157448.1932499995</v>
      </c>
    </row>
    <row r="15" spans="1:15" ht="14.4" x14ac:dyDescent="0.3">
      <c r="A15" s="52" t="s">
        <v>118</v>
      </c>
      <c r="B15" s="46">
        <v>2.725E-2</v>
      </c>
      <c r="C15" s="46">
        <v>-3.0599999999999998E-3</v>
      </c>
      <c r="D15" s="46">
        <v>-1.24E-3</v>
      </c>
      <c r="E15" s="47">
        <f>GETPIVOTDATA("Mtrd KWH",Pivot!$A$1,"Period","Billed","Revn Yr/Mo",201601)</f>
        <v>331169995</v>
      </c>
      <c r="F15" s="51">
        <f t="shared" si="4"/>
        <v>-1013380.1847</v>
      </c>
      <c r="G15" s="47">
        <f>GETPIVOTDATA("Mtrd KWH",Pivot!$A$1,"Period","Estimated Biled","Revn Yr/Mo",201601)</f>
        <v>11992488</v>
      </c>
      <c r="H15" s="48">
        <f t="shared" si="0"/>
        <v>-36697.013279999999</v>
      </c>
      <c r="I15" s="47">
        <f>GETPIVOTDATA("Mtrd KWH",Pivot!$A$1,"Period","Unbilled kWh","Revn Yr/Mo",201601)</f>
        <v>93037762</v>
      </c>
      <c r="J15" s="49">
        <f t="shared" si="1"/>
        <v>-115366.82488</v>
      </c>
      <c r="K15" s="49">
        <f t="shared" si="2"/>
        <v>166959.92872</v>
      </c>
      <c r="L15" s="49">
        <f t="shared" si="3"/>
        <v>185463.86742</v>
      </c>
      <c r="M15" s="49">
        <f t="shared" si="5"/>
        <v>-813020.22671999992</v>
      </c>
      <c r="N15" s="47">
        <f t="shared" si="6"/>
        <v>360074416</v>
      </c>
      <c r="O15" s="50">
        <f t="shared" si="7"/>
        <v>9812027.8359999992</v>
      </c>
    </row>
    <row r="16" spans="1:15" ht="14.4" x14ac:dyDescent="0.3">
      <c r="A16" s="52" t="s">
        <v>119</v>
      </c>
      <c r="B16" s="46">
        <v>2.725E-2</v>
      </c>
      <c r="C16" s="46">
        <v>-1.24E-3</v>
      </c>
      <c r="D16" s="46">
        <v>-1.41E-3</v>
      </c>
      <c r="E16" s="47">
        <f>GETPIVOTDATA("Mtrd KWH",Pivot!$A$1,"Period","Billed","Revn Yr/Mo",201602)</f>
        <v>324310007</v>
      </c>
      <c r="F16" s="51">
        <f t="shared" si="4"/>
        <v>-402144.40867999999</v>
      </c>
      <c r="G16" s="47">
        <f>GETPIVOTDATA("Mtrd KWH",Pivot!$A$1,"Period","Estimated Biled","Revn Yr/Mo",201602)</f>
        <v>10833679</v>
      </c>
      <c r="H16" s="48">
        <f t="shared" si="0"/>
        <v>-13433.76196</v>
      </c>
      <c r="I16" s="47">
        <f>GETPIVOTDATA("Mtrd KWH",Pivot!$A$1,"Period","Unbilled kWh","Revn Yr/Mo",201602)</f>
        <v>62567989</v>
      </c>
      <c r="J16" s="49">
        <f t="shared" si="1"/>
        <v>-88220.864490000007</v>
      </c>
      <c r="K16" s="49">
        <f t="shared" si="2"/>
        <v>36697.013279999999</v>
      </c>
      <c r="L16" s="49">
        <f t="shared" si="3"/>
        <v>115366.82488</v>
      </c>
      <c r="M16" s="49">
        <f t="shared" si="5"/>
        <v>-351735.19696999993</v>
      </c>
      <c r="N16" s="47">
        <f t="shared" si="6"/>
        <v>292681425</v>
      </c>
      <c r="O16" s="50">
        <f t="shared" si="7"/>
        <v>7975568.8312499998</v>
      </c>
    </row>
    <row r="17" spans="1:15" ht="14.4" x14ac:dyDescent="0.3">
      <c r="A17" s="52" t="s">
        <v>120</v>
      </c>
      <c r="B17" s="46">
        <v>2.725E-2</v>
      </c>
      <c r="C17" s="46">
        <v>-1.41E-3</v>
      </c>
      <c r="D17" s="46">
        <v>-1.67E-3</v>
      </c>
      <c r="E17" s="47">
        <f>GETPIVOTDATA("Mtrd KWH",Pivot!$A$1,"Period","Billed","Revn Yr/Mo",201603)</f>
        <v>328437070</v>
      </c>
      <c r="F17" s="51">
        <f t="shared" si="4"/>
        <v>-463096.26870000002</v>
      </c>
      <c r="G17" s="47">
        <f>GETPIVOTDATA("Mtrd KWH",Pivot!$A$1,"Period","Estimated Biled","Revn Yr/Mo",201603)</f>
        <v>8947715</v>
      </c>
      <c r="H17" s="48">
        <f t="shared" si="0"/>
        <v>-12616.27815</v>
      </c>
      <c r="I17" s="47">
        <f>GETPIVOTDATA("Mtrd KWH",Pivot!$A$1,"Period","Unbilled kWh","Revn Yr/Mo",201603)</f>
        <v>42756430</v>
      </c>
      <c r="J17" s="49">
        <f t="shared" si="1"/>
        <v>-71403.238100000002</v>
      </c>
      <c r="K17" s="49">
        <f t="shared" si="2"/>
        <v>13433.76196</v>
      </c>
      <c r="L17" s="49">
        <f t="shared" si="3"/>
        <v>88220.864490000007</v>
      </c>
      <c r="M17" s="49">
        <f t="shared" si="5"/>
        <v>-445461.15849999996</v>
      </c>
      <c r="N17" s="47">
        <f t="shared" si="6"/>
        <v>306739547</v>
      </c>
      <c r="O17" s="50">
        <f t="shared" si="7"/>
        <v>8358652.6557499999</v>
      </c>
    </row>
    <row r="18" spans="1:15" ht="14.4" x14ac:dyDescent="0.3">
      <c r="A18" s="52" t="s">
        <v>121</v>
      </c>
      <c r="B18" s="46">
        <v>2.725E-2</v>
      </c>
      <c r="C18" s="46">
        <v>-1.67E-3</v>
      </c>
      <c r="D18" s="46">
        <v>-1.8000000000000001E-4</v>
      </c>
      <c r="E18" s="47">
        <f>GETPIVOTDATA("Mtrd KWH",Pivot!$A$1,"Period","Billed","Revn Yr/Mo",201604)</f>
        <v>206576729</v>
      </c>
      <c r="F18" s="51">
        <f t="shared" si="4"/>
        <v>-344983.13743</v>
      </c>
      <c r="G18" s="47">
        <f>GETPIVOTDATA("Mtrd KWH",Pivot!$A$1,"Period","Estimated Biled","Revn Yr/Mo",201604)</f>
        <v>105396928</v>
      </c>
      <c r="H18" s="48">
        <f t="shared" si="0"/>
        <v>-176012.86976</v>
      </c>
      <c r="I18" s="47">
        <f>GETPIVOTDATA("Mtrd KWH",Pivot!$A$1,"Period","Unbilled kWh","Revn Yr/Mo",201604)</f>
        <v>51314525</v>
      </c>
      <c r="J18" s="49">
        <f t="shared" si="1"/>
        <v>-9236.6144999999997</v>
      </c>
      <c r="K18" s="49">
        <f t="shared" si="2"/>
        <v>12616.27815</v>
      </c>
      <c r="L18" s="49">
        <f t="shared" si="3"/>
        <v>71403.238100000002</v>
      </c>
      <c r="M18" s="49">
        <f t="shared" si="5"/>
        <v>-446213.10544000001</v>
      </c>
      <c r="N18" s="47">
        <f t="shared" si="6"/>
        <v>311584037</v>
      </c>
      <c r="O18" s="50">
        <f t="shared" si="7"/>
        <v>8490665.00825</v>
      </c>
    </row>
    <row r="19" spans="1:15" ht="14.4" x14ac:dyDescent="0.3">
      <c r="A19" s="52" t="s">
        <v>122</v>
      </c>
      <c r="B19" s="46">
        <v>2.725E-2</v>
      </c>
      <c r="C19" s="46">
        <v>-1.8000000000000001E-4</v>
      </c>
      <c r="D19" s="46">
        <v>-2.0600000000000002E-3</v>
      </c>
      <c r="E19" s="47">
        <f>GETPIVOTDATA("Mtrd KWH",Pivot!$A$1,"Period","Billed","Revn Yr/Mo",201605)</f>
        <v>294177659</v>
      </c>
      <c r="F19" s="51">
        <f t="shared" si="4"/>
        <v>-52951.978620000002</v>
      </c>
      <c r="G19" s="47">
        <f>GETPIVOTDATA("Mtrd KWH",Pivot!$A$1,"Period","Estimated Biled","Revn Yr/Mo",201605)</f>
        <v>104699543</v>
      </c>
      <c r="H19" s="48">
        <f t="shared" si="0"/>
        <v>-18845.917740000001</v>
      </c>
      <c r="I19" s="47">
        <f>GETPIVOTDATA("Mtrd KWH",Pivot!$A$1,"Period","Unbilled kWh","Revn Yr/Mo",201605)</f>
        <v>74309858</v>
      </c>
      <c r="J19" s="49">
        <f t="shared" si="1"/>
        <v>-153078.30748000002</v>
      </c>
      <c r="K19" s="49">
        <f t="shared" si="2"/>
        <v>176012.86976</v>
      </c>
      <c r="L19" s="49">
        <f t="shared" si="3"/>
        <v>9236.6144999999997</v>
      </c>
      <c r="M19" s="49">
        <f t="shared" si="5"/>
        <v>-39626.719580000034</v>
      </c>
      <c r="N19" s="47">
        <f t="shared" si="6"/>
        <v>316475607</v>
      </c>
      <c r="O19" s="50">
        <f t="shared" si="7"/>
        <v>8623960.2907500006</v>
      </c>
    </row>
    <row r="20" spans="1:15" ht="14.4" x14ac:dyDescent="0.3">
      <c r="A20" s="52" t="s">
        <v>123</v>
      </c>
      <c r="B20" s="46">
        <v>2.725E-2</v>
      </c>
      <c r="C20" s="46">
        <v>-2.0600000000000002E-3</v>
      </c>
      <c r="D20" s="46">
        <v>-3.1900000000000001E-3</v>
      </c>
      <c r="E20" s="47">
        <f>GETPIVOTDATA("Mtrd KWH",Pivot!$A$1,"Period","Billed","Revn Yr/Mo",201606)</f>
        <v>313826237</v>
      </c>
      <c r="F20" s="51">
        <f t="shared" si="4"/>
        <v>-646482.04822000011</v>
      </c>
      <c r="G20" s="47">
        <f>GETPIVOTDATA("Mtrd KWH",Pivot!$A$1,"Period","Estimated Biled","Revn Yr/Mo",201606)</f>
        <v>93820058</v>
      </c>
      <c r="H20" s="48">
        <f t="shared" si="0"/>
        <v>-193269.31948000001</v>
      </c>
      <c r="I20" s="47">
        <f>GETPIVOTDATA("Mtrd KWH",Pivot!$A$1,"Period","Unbilled kWh","Revn Yr/Mo",201606)</f>
        <v>70999953</v>
      </c>
      <c r="J20" s="49">
        <f t="shared" si="1"/>
        <v>-226489.85007000001</v>
      </c>
      <c r="K20" s="49">
        <f t="shared" si="2"/>
        <v>18845.917740000001</v>
      </c>
      <c r="L20" s="49">
        <f t="shared" si="3"/>
        <v>153078.30748000002</v>
      </c>
      <c r="M20" s="49">
        <f t="shared" si="5"/>
        <v>-894316.99255000008</v>
      </c>
      <c r="N20" s="47">
        <f t="shared" si="6"/>
        <v>299636847</v>
      </c>
      <c r="O20" s="50">
        <f t="shared" si="7"/>
        <v>8165104.0807499997</v>
      </c>
    </row>
    <row r="21" spans="1:15" s="36" customFormat="1" x14ac:dyDescent="0.25">
      <c r="A21" s="36" t="s">
        <v>63</v>
      </c>
      <c r="B21" s="53" t="s">
        <v>93</v>
      </c>
      <c r="C21" s="54"/>
      <c r="D21" s="54"/>
      <c r="E21" s="55">
        <f>SUM(E9:E20)</f>
        <v>3878392145</v>
      </c>
      <c r="G21" s="55">
        <f>G20-G8</f>
        <v>-44192377</v>
      </c>
      <c r="I21" s="55">
        <f>I20-I8</f>
        <v>2994017</v>
      </c>
      <c r="M21" s="56">
        <f>SUM(M9:M20)</f>
        <v>-17403156.205270004</v>
      </c>
      <c r="N21" s="55">
        <f>SUM(N9:N20)</f>
        <v>3837193785</v>
      </c>
      <c r="O21" s="56">
        <f>SUM(O9:O20)</f>
        <v>105630016.26585001</v>
      </c>
    </row>
    <row r="22" spans="1:15" x14ac:dyDescent="0.25">
      <c r="C22" s="42"/>
      <c r="D22" s="42"/>
      <c r="I22" s="43"/>
    </row>
    <row r="23" spans="1:15" x14ac:dyDescent="0.25">
      <c r="C23" s="42"/>
      <c r="D23" s="42"/>
      <c r="I23" s="43"/>
    </row>
    <row r="24" spans="1:15" x14ac:dyDescent="0.25">
      <c r="A24" s="57" t="s">
        <v>124</v>
      </c>
      <c r="B24" s="57"/>
      <c r="C24" s="42"/>
      <c r="D24" s="42"/>
      <c r="I24" s="43"/>
      <c r="O24" s="58"/>
    </row>
    <row r="25" spans="1:15" x14ac:dyDescent="0.25">
      <c r="I25" s="43"/>
    </row>
    <row r="26" spans="1:15" x14ac:dyDescent="0.25">
      <c r="I26" s="43"/>
    </row>
    <row r="27" spans="1:15" x14ac:dyDescent="0.25">
      <c r="I27" s="43"/>
    </row>
    <row r="28" spans="1:15" x14ac:dyDescent="0.25">
      <c r="I28" s="43"/>
    </row>
  </sheetData>
  <mergeCells count="3">
    <mergeCell ref="C1:M1"/>
    <mergeCell ref="C2:M2"/>
    <mergeCell ref="C3:M3"/>
  </mergeCells>
  <pageMargins left="0.7" right="0.7" top="0.75" bottom="0.75" header="0.3" footer="0.3"/>
  <pageSetup scale="5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zoomScaleNormal="100" workbookViewId="0"/>
  </sheetViews>
  <sheetFormatPr defaultRowHeight="14.4" x14ac:dyDescent="0.3"/>
  <cols>
    <col min="1" max="1" width="16.88671875" style="31" bestFit="1" customWidth="1"/>
    <col min="2" max="2" width="16.21875" style="31" bestFit="1" customWidth="1"/>
    <col min="3" max="13" width="10" style="31" customWidth="1"/>
    <col min="14" max="14" width="11.33203125" style="31" bestFit="1" customWidth="1"/>
    <col min="15" max="15" width="11.6640625" style="31" bestFit="1" customWidth="1"/>
    <col min="16" max="16384" width="8.88671875" style="31"/>
  </cols>
  <sheetData>
    <row r="1" spans="1:14" x14ac:dyDescent="0.3">
      <c r="A1" s="59" t="s">
        <v>84</v>
      </c>
      <c r="B1" s="59" t="s">
        <v>85</v>
      </c>
      <c r="C1"/>
      <c r="D1"/>
      <c r="E1"/>
      <c r="F1"/>
      <c r="G1"/>
      <c r="H1"/>
      <c r="I1"/>
      <c r="J1"/>
      <c r="K1"/>
      <c r="L1"/>
      <c r="M1"/>
      <c r="N1"/>
    </row>
    <row r="2" spans="1:14" x14ac:dyDescent="0.3">
      <c r="A2" s="59" t="s">
        <v>86</v>
      </c>
      <c r="B2">
        <v>201507</v>
      </c>
      <c r="C2">
        <v>201508</v>
      </c>
      <c r="D2">
        <v>201509</v>
      </c>
      <c r="E2">
        <v>201510</v>
      </c>
      <c r="F2">
        <v>201511</v>
      </c>
      <c r="G2">
        <v>201512</v>
      </c>
      <c r="H2">
        <v>201601</v>
      </c>
      <c r="I2">
        <v>201602</v>
      </c>
      <c r="J2">
        <v>201603</v>
      </c>
      <c r="K2">
        <v>201604</v>
      </c>
      <c r="L2">
        <v>201605</v>
      </c>
      <c r="M2">
        <v>201606</v>
      </c>
      <c r="N2" t="s">
        <v>87</v>
      </c>
    </row>
    <row r="3" spans="1:14" x14ac:dyDescent="0.3">
      <c r="A3" s="60" t="s">
        <v>88</v>
      </c>
      <c r="B3" s="61">
        <v>379782928</v>
      </c>
      <c r="C3" s="61">
        <v>339488494</v>
      </c>
      <c r="D3" s="61">
        <v>414125753</v>
      </c>
      <c r="E3" s="61">
        <v>240060781</v>
      </c>
      <c r="F3" s="61">
        <v>380420473</v>
      </c>
      <c r="G3" s="61">
        <v>326016019</v>
      </c>
      <c r="H3" s="61">
        <v>331169995</v>
      </c>
      <c r="I3" s="61">
        <v>324310007</v>
      </c>
      <c r="J3" s="61">
        <v>328437070</v>
      </c>
      <c r="K3" s="61">
        <v>206576729</v>
      </c>
      <c r="L3" s="61">
        <v>294177659</v>
      </c>
      <c r="M3" s="61">
        <v>313826237</v>
      </c>
      <c r="N3" s="61">
        <v>3878392145</v>
      </c>
    </row>
    <row r="4" spans="1:14" x14ac:dyDescent="0.3">
      <c r="A4" s="60" t="s">
        <v>89</v>
      </c>
      <c r="B4" s="61">
        <v>101543191</v>
      </c>
      <c r="C4" s="61">
        <v>87577275</v>
      </c>
      <c r="D4" s="61">
        <v>8429415</v>
      </c>
      <c r="E4" s="61">
        <v>87342051</v>
      </c>
      <c r="F4" s="61">
        <v>12568860</v>
      </c>
      <c r="G4" s="61">
        <v>15516722</v>
      </c>
      <c r="H4" s="61">
        <v>11992488</v>
      </c>
      <c r="I4" s="61">
        <v>10833679</v>
      </c>
      <c r="J4" s="61">
        <v>8947715</v>
      </c>
      <c r="K4" s="61">
        <v>105396928</v>
      </c>
      <c r="L4" s="61">
        <v>104699543</v>
      </c>
      <c r="M4" s="61">
        <v>93820058</v>
      </c>
      <c r="N4" s="61">
        <v>648667925</v>
      </c>
    </row>
    <row r="5" spans="1:14" x14ac:dyDescent="0.3">
      <c r="A5" s="60" t="s">
        <v>90</v>
      </c>
      <c r="B5" s="61">
        <v>74818258</v>
      </c>
      <c r="C5" s="61">
        <v>81161501</v>
      </c>
      <c r="D5" s="61">
        <v>66318751</v>
      </c>
      <c r="E5" s="61">
        <v>71763045</v>
      </c>
      <c r="F5" s="61">
        <v>90217091</v>
      </c>
      <c r="G5" s="61">
        <v>60609107</v>
      </c>
      <c r="H5" s="61">
        <v>93037762</v>
      </c>
      <c r="I5" s="61">
        <v>62567989</v>
      </c>
      <c r="J5" s="61">
        <v>42756430</v>
      </c>
      <c r="K5" s="61">
        <v>51314525</v>
      </c>
      <c r="L5" s="61">
        <v>74309858</v>
      </c>
      <c r="M5" s="61">
        <v>70999953</v>
      </c>
      <c r="N5" s="61">
        <v>839874270</v>
      </c>
    </row>
    <row r="6" spans="1:14" x14ac:dyDescent="0.3">
      <c r="A6" s="60" t="s">
        <v>87</v>
      </c>
      <c r="B6" s="61">
        <v>556144377</v>
      </c>
      <c r="C6" s="61">
        <v>508227270</v>
      </c>
      <c r="D6" s="61">
        <v>488873919</v>
      </c>
      <c r="E6" s="61">
        <v>399165877</v>
      </c>
      <c r="F6" s="61">
        <v>483206424</v>
      </c>
      <c r="G6" s="61">
        <v>402141848</v>
      </c>
      <c r="H6" s="61">
        <v>436200245</v>
      </c>
      <c r="I6" s="61">
        <v>397711675</v>
      </c>
      <c r="J6" s="61">
        <v>380141215</v>
      </c>
      <c r="K6" s="61">
        <v>363288182</v>
      </c>
      <c r="L6" s="61">
        <v>473187060</v>
      </c>
      <c r="M6" s="61">
        <v>478646248</v>
      </c>
      <c r="N6" s="61">
        <v>5366934340</v>
      </c>
    </row>
    <row r="7" spans="1:14" x14ac:dyDescent="0.3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x14ac:dyDescent="0.3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x14ac:dyDescent="0.3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x14ac:dyDescent="0.3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x14ac:dyDescent="0.3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x14ac:dyDescent="0.3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x14ac:dyDescent="0.3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x14ac:dyDescent="0.3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x14ac:dyDescent="0.3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x14ac:dyDescent="0.3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x14ac:dyDescent="0.3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x14ac:dyDescent="0.3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x14ac:dyDescent="0.3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x14ac:dyDescent="0.3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x14ac:dyDescent="0.3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x14ac:dyDescent="0.3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</sheetData>
  <pageMargins left="0.7" right="0.7" top="0.75" bottom="0.75" header="0.3" footer="0.3"/>
  <pageSetup scale="7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</vt:lpstr>
      <vt:lpstr>Total B&amp;A Revenue</vt:lpstr>
      <vt:lpstr>C&amp;I - B&amp;A Revenue less Fuel</vt:lpstr>
      <vt:lpstr>FAC &amp; Base Fuel Revenue</vt:lpstr>
      <vt:lpstr>Pivot</vt:lpstr>
      <vt:lpstr>'C&amp;I - B&amp;A Revenue less Fuel'!Print_Area</vt:lpstr>
      <vt:lpstr>'Total B&amp;A Revenue'!Print_Area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C. Poland</dc:creator>
  <cp:lastModifiedBy>AEP</cp:lastModifiedBy>
  <cp:lastPrinted>2016-08-24T20:09:51Z</cp:lastPrinted>
  <dcterms:created xsi:type="dcterms:W3CDTF">2016-07-29T15:36:43Z</dcterms:created>
  <dcterms:modified xsi:type="dcterms:W3CDTF">2016-08-25T16:16:20Z</dcterms:modified>
</cp:coreProperties>
</file>